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hodov Restia" sheetId="1" r:id="rId5"/>
    <sheet state="visible" name="Chodov" sheetId="2" r:id="rId6"/>
    <sheet state="visible" name="Bolevec" sheetId="3" r:id="rId7"/>
    <sheet state="visible" name="Zličín" sheetId="4" r:id="rId8"/>
    <sheet state="hidden" name="List 4" sheetId="5" r:id="rId9"/>
    <sheet state="hidden" name="Bolevec Restia" sheetId="6" r:id="rId10"/>
    <sheet state="visible" name="Libuš" sheetId="7" r:id="rId11"/>
    <sheet state="visible" name="Malešice" sheetId="8" r:id="rId12"/>
    <sheet state="hidden" name="List 3" sheetId="9" r:id="rId13"/>
    <sheet state="visible" name="Prosek" sheetId="10" r:id="rId14"/>
    <sheet state="visible" name="Bolevec Archiv" sheetId="11" r:id="rId15"/>
    <sheet state="visible" name="Chodov Archiv" sheetId="12" r:id="rId16"/>
    <sheet state="visible" name="Zličín Archiv" sheetId="13" r:id="rId17"/>
    <sheet state="visible" name="Zličín Restia" sheetId="14" r:id="rId18"/>
    <sheet state="visible" name="Libuš Archiv" sheetId="15" r:id="rId19"/>
    <sheet state="visible" name="Malešice Archiv" sheetId="16" r:id="rId20"/>
    <sheet state="visible" name="Prosek Archiv" sheetId="17" r:id="rId21"/>
    <sheet state="hidden" name="Libuš Restia" sheetId="18" r:id="rId22"/>
    <sheet state="hidden" name="Malešice Restia" sheetId="19" r:id="rId23"/>
    <sheet state="hidden" name="Prosek Restia" sheetId="20" r:id="rId24"/>
  </sheets>
  <definedNames>
    <definedName hidden="1" localSheetId="0" name="_xlnm._FilterDatabase">'Chodov Restia'!$A$1:$N$1145</definedName>
    <definedName hidden="1" localSheetId="13" name="_xlnm._FilterDatabase">'Zličín Restia'!$A$1:$P$1098</definedName>
  </definedNames>
  <calcPr/>
</workbook>
</file>

<file path=xl/sharedStrings.xml><?xml version="1.0" encoding="utf-8"?>
<sst xmlns="http://schemas.openxmlformats.org/spreadsheetml/2006/main" count="59420" uniqueCount="15019">
  <si>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</si>
  <si>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</si>
  <si>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</si>
  <si>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</si>
  <si>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</si>
  <si>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</si>
  <si>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</si>
  <si>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</si>
  <si>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</si>
  <si>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</si>
  <si>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</si>
  <si>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</si>
  <si>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Pobočka</t>
  </si>
  <si>
    <t>Poznámka</t>
  </si>
  <si>
    <t>Název profilu</t>
  </si>
  <si>
    <t>Položky</t>
  </si>
  <si>
    <t>damejidlo</t>
  </si>
  <si>
    <t>delivered</t>
  </si>
  <si>
    <t>external-delivery</t>
  </si>
  <si>
    <t>online</t>
  </si>
  <si>
    <t>2026-04-19T23:32:02.898+02:00</t>
  </si>
  <si>
    <t>2026-04-19T23:38:50.554+02:00</t>
  </si>
  <si>
    <t>Pizza comeback Chodov</t>
  </si>
  <si>
    <t>[{"id":"54685020","note":"","size":"Jalapenos Rolls","count":1,"label":"Jalapenos Rolls","posId":"jpr200","price":8900,"isExtra":false},{"id":"54685059","note":"","count":1,"label":"Balné","posId":"K0000","price":1500,"isExtra":true},{"id":"61817991","note":"","size":"Guarana classic","count":1,"label":"Guarana classic","posId":"N142","price":5500,"isExtra":false}]</t>
  </si>
  <si>
    <t>cash</t>
  </si>
  <si>
    <t>2026-04-19T23:27:02.381+02:00</t>
  </si>
  <si>
    <t>2026-04-19T23:35:27.415+02:00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</si>
  <si>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54685133","note":"","count":1,"label":"Ananas","posId":"B100","price":2500,"KDSTags":["greenhighlight"],"isExtra":true}]</t>
  </si>
  <si>
    <t>wolt</t>
  </si>
  <si>
    <t>Wolt Kurýr</t>
  </si>
  <si>
    <t>2026-04-19T23:26:55.125+02:00</t>
  </si>
  <si>
    <t>2026-04-19T23:33:40.292+02:00</t>
  </si>
  <si>
    <t>[{"id":"6748417db17528cb9bcae5e5","count":1,"label":"Margherita 40cm","posId":"100","price":26900,"isExtra":false},{"id":"656458f65d60d60772426fa0","count":1,"label":"Balné","posId":"K0000","price":2000,"isExtra":true},{"id":"6748417db17528cb9bcae639","count":1,"label":"Pepperoni Rolls 🌶️","posId":"P100","price":8900,"isExtra":false},{"id":"656458f65d60d607724273eb","count":1,"label":"Balné","posId":"K0000","price":1500,"isExtra":true},{"id":"6748417db17528cb9bcae65f","count":1,"label":"Pepsi 1l","posId":"N124","price":5900,"isExtra":false}]</t>
  </si>
  <si>
    <t>2026-04-19T23:19:55.408+02:00</t>
  </si>
  <si>
    <t>2026-04-19T23:31:16.291+02:00</t>
  </si>
  <si>
    <t>[{"id":"6748417db17528cb9bcae603","count":1,"label":"Comeback 32cm 🌶️","posId":"121","price":24900,"isExtra":false},{"id":"656458f65d60d607724273eb","count":1,"label":"Balné","posId":"K0000","price":1500,"isExtra":true}]</t>
  </si>
  <si>
    <t>2026-04-19T23:13:21.365+02:00</t>
  </si>
  <si>
    <t>2026-04-19T23:18:52.181+02:00</t>
  </si>
  <si>
    <t>[{"id":"6748417db17528cb9bcae605","count":1,"label":"Pepperoni 32cm 🌶️🌶️","posId":"120","price":24900,"isExtra":false},{"id":"656458f65d60d607724273eb","count":1,"label":"Balné","posId":"K0000","price":1500,"isExtra":true}]</t>
  </si>
  <si>
    <t>2026-04-19T23:04:15.813+02:00</t>
  </si>
  <si>
    <t>2026-04-19T23:17:35.139+02:00</t>
  </si>
  <si>
    <t>[{"id":"6748417db17528cb9bcae62d","count":1,"label":"Veggie menu Comeback","posId":"M200","price":34900,"isExtra":false},{"id":"656458f65d60d607724273a3","count":1,"label":"Balné","posId":"K0000","price":3000,"isExtra":true},{"id":"656458f65d60d607724273b5","count":1,"label":"Comeback","posId":"Y121","price":0,"isExtra":true},{"id":"656458f65d60d607724273c1","count":1,"label":"česnekový chléb","posId":"P104","price":0,"isExtra":true},{"id":"69427269443d7650b9d93183","count":1,"label":"Pepsi zero sugar 1l","posId":"N125","price":0,"isExtra":true}]</t>
  </si>
  <si>
    <t>2026-04-19T22:53:16.124+02:00</t>
  </si>
  <si>
    <t>2026-04-19T23:02:41.111+02:00</t>
  </si>
  <si>
    <t>[{"id":"54684981","note":"","size":"Hawai 40cm","count":1,"label":"Hawai 40cm","posId":"102","price":30900,"isExtra":false},{"id":"54685049","note":"","count":1,"label":"Balné","posId":"K0000","price":2000,"isExtra":true}]</t>
  </si>
  <si>
    <t>2026-04-19T22:43:54.991+02:00</t>
  </si>
  <si>
    <t>2026-04-19T23:01:57.774+02:00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</si>
  <si>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54685164","note":"","count":1,"label":"Šunka","posId":"C106","price":4000,"KDSTags":["greenhighlight"],"isExtra":true},{"id":"57405718","note":"","size":"Pepsi 1l","count":1,"label":"Pepsi 1l","posId":"N124","price":5900,"isExtra":false},{"id":"54684979","note":"","size":"Baby špenát &amp; kuře 40cm","count":1,"label":"Baby špenát &amp; kuře 40cm","posId":"104","price":30900,"isExtra":false},{"id":"54685049","note":"","count":1,"label":"Balné","posId":"K0000","price":2000,"isExtra":true},{"id":"54685113","note":"","count":1,"label":"okraj hotdog, hořčice","posId":"A118","price":6500,"isExtra":true},{"id":"54685100","note":"","count":1,"label":"Žampiony","posId":"C105","price":3500,"KDSTags":["greenhighlight"],"isExtra":true},{"id":"54685154","note":"","count":1,"label":"Špenát s česnekem","posId":"C107","price":3500,"KDSTags":["greenhighlight"],"isExtra":true},{"id":"54685184","note":"","count":1,"label":"Grana padano, pecorino, parmazán","posId":"C130","price":4000,"KDSTags":["greenhighlight"],"isExtra":true}]</t>
  </si>
  <si>
    <t>manual</t>
  </si>
  <si>
    <t>pickup</t>
  </si>
  <si>
    <t>2026-04-19T22:38:06.467+02:00</t>
  </si>
  <si>
    <t>2026-04-19T22:39:12.162+02:00</t>
  </si>
  <si>
    <t>2026-04-19T22:39:12.161+02:00</t>
  </si>
  <si>
    <t>Ručně zadané obj.</t>
  </si>
  <si>
    <t>[{"id":"45e86e69-d951-4cfa-82b7-297944319a30","count":1,"label":"Guarana classic","posId":"N142","price":5500,"isExtra":false,"creatorId":"B1h7GOn72ZJC2w58jrQZW","isPackging":0,"actualLabel":"Guarana classic"}]</t>
  </si>
  <si>
    <t>2026-04-19T22:18:20.382+02:00</t>
  </si>
  <si>
    <t>2026-04-19T22:25:53.797+02:00</t>
  </si>
  <si>
    <t>2026-04-19T22:16:16.547+02:00</t>
  </si>
  <si>
    <t>2026-04-19T22:17:05.801+02:00</t>
  </si>
  <si>
    <t>[{"id":"f13b1746-a76a-4145-9a9a-693f1c4daf33","count":1,"label":"Pepsi 1l","posId":"N124","price":5900,"isExtra":false,"creatorId":"PEO_8mQNKdclPRiQPnMfD","isPackging":0,"actualLabel":"Pepsi 1l"},{"id":"32b2a3ff-927f-4ec7-ba06-c837ec2d25f7","count":1,"label":"Mirinda 1l","posId":"N126","price":5900,"isExtra":false,"creatorId":"ciTTUG6Pnc8yDJBm5ppsB","isPackging":0,"actualLabel":"Mirinda 1l"}]</t>
  </si>
  <si>
    <t>generic</t>
  </si>
  <si>
    <t>2026-04-19T22:16:03.275+02:00</t>
  </si>
  <si>
    <t>2026-04-19T22:23:35.702+02:00</t>
  </si>
  <si>
    <t>Adaptee</t>
  </si>
  <si>
    <t>[{"id":"4f6ede18-25d3-4c82-be03-84c9578ab8ce","note":"","count":1,"label":"Pepperoni 32 cm","posId":"144","price":24900,"isExtra":false}]</t>
  </si>
  <si>
    <t>Chlubna Tomáš</t>
  </si>
  <si>
    <t>delivery</t>
  </si>
  <si>
    <t>2026-04-19T22:08:05.296+02:00</t>
  </si>
  <si>
    <t>2026-04-19T22:24:28.369+02:00</t>
  </si>
  <si>
    <t>2026-04-19T22:34:30.239+02:00</t>
  </si>
  <si>
    <t>2026-04-19T22:08:07.849+02:00</t>
  </si>
  <si>
    <t>[{"id":"4f6ede18-25d3-4c82-be03-84c9578ab8ce","note":"","count":1,"label":"Pepperoni 32 cm","posId":"144","price":24900,"isExtra":false},{"id":"0491ba2d-7c43-44f5-949a-e82693028cdb","note":"","count":1,"label":"Margherita 32 cm","posId":"136","price":20900,"isExtra":false},{"id":"2a9dc121-ec1e-4cbb-b8d5-66ce6a546664","note":"","count":2,"label":"DIP jalapenos","posId":"P107","price":2000,"isExtra":false}]</t>
  </si>
  <si>
    <t>2026-04-19T22:06:57.835+02:00</t>
  </si>
  <si>
    <t>2026-04-19T22:20:18.780+02:00</t>
  </si>
  <si>
    <t>[{"id":"95635f56-6c73-4fc1-9e7d-eddf1d15f4e3","count":1,"label":"Pizza Capricciosa 40","posId":"101","price":30900,"isExtra":false,"creatorId":"aAk2Iai-lw2BccEU8T9Bh","isPackging":0,"actualLabel":"Pizza Capricciosa 40"},{"id":"4d404c70-83e0-4d17-8dce-d711c6217316","count":1,"label":"Pizza Pepperoni 32","posId":"120","price":24900,"isExtra":false,"creatorId":"JWifQOz6suw6CrcKR1Unh","isPackging":0,"actualLabel":"Pizza Pepperoni 32"}]</t>
  </si>
  <si>
    <t>2026-04-19T22:03:13.831+02:00</t>
  </si>
  <si>
    <t>2026-04-19T22:17:01.846+02:00</t>
  </si>
  <si>
    <t>[{"id":"e370f34b-aeaa-4f5c-80c1-33593f29ab88","count":1,"label":"Pizza Comeback 40","posId":"109","price":30900,"isExtra":false,"creatorId":"CQJ2tT2W7PcBgV_k8VGKx","isPackging":0,"actualLabel":"Pizza Comeback 40"},{"id":"938c5f48-ae6e-4f69-af1e-f02b510b7868","count":1,"label":"Pizza Hot &amp; Spicy 40","posId":"110","price":30900,"isExtra":false,"creatorId":"7NswGDJGw6jVurIMb-ial","isPackging":0,"actualLabel":"Pizza Hot &amp; Spicy 40"}]</t>
  </si>
  <si>
    <t>2026-04-19T21:56:03.526+02:00</t>
  </si>
  <si>
    <t>2026-04-19T22:01:44.017+02:00</t>
  </si>
  <si>
    <t>[{"id":"6748417db17528cb9bcae64d","count":1,"label":"Opočno vanilková","posId":"D108","price":12900,"isExtra":false},{"id":"6748417db17528cb9bcae605","count":1,"label":"Pepperoni 32cm 🌶️🌶️","posId":"120","price":24900,"isExtra":false},{"id":"656458f65d60d607724273eb","count":1,"label":"Balné","posId":"K0000","price":1500,"isExtra":true}]</t>
  </si>
  <si>
    <t>bolt</t>
  </si>
  <si>
    <t>Ulvi</t>
  </si>
  <si>
    <t>2026-04-19T21:46:43.397+02:00</t>
  </si>
  <si>
    <t>2026-04-19T21:58:42.141+02:00</t>
  </si>
  <si>
    <t>[{"id":"111","note":"","count":1,"label":"Quattro Formaggi 40cm","posId":"111","price":30900,"isExtra":false},{"id":"K0000","note":"","count":1,"label":"Balné","posId":"K0000","price":2000,"isExtra":true}]</t>
  </si>
  <si>
    <t>Beksultan</t>
  </si>
  <si>
    <t>2026-04-19T21:44:03.370+02:00</t>
  </si>
  <si>
    <t>2026-04-19T21:59:38.962+02:00</t>
  </si>
  <si>
    <t>[{"id":"111","note":"","count":1,"label":"Quattro Formaggi 40cm","posId":"111","price":30900,"isExtra":false},{"id":"K0000","note":"","count":1,"label":"Balné","posId":"K0000","price":2000,"isExtra":true},{"id":"M100","note":"","count":1,"label":"Spicy menu Comeback","posId":"M100","price":34900,"isExtra":false},{"id":"K0000","note":"","count":1,"label":"Balné","posId":"K0000","price":3000,"isExtra":true},{"id":"Y116","note":"","count":1,"label":"Špenát &amp; kuře","posId":"Y116","price":0,"isExtra":true},{"id":"P102","note":"","count":1,"label":"masové kuličky","posId":"P102","price":0,"isExtra":true},{"id":"N126","note":"","count":1,"label":"Mirinda 1l","posId":"N126","price":0,"isExtra":true}]</t>
  </si>
  <si>
    <t>2026-04-19T21:32:03.346+02:00</t>
  </si>
  <si>
    <t>2026-04-19T21:38:17.996+02:00</t>
  </si>
  <si>
    <t>[{"id":"0b22568e-4d1c-45db-9aa3-de09ef6c293a","note":"","count":1,"label":"Pepperoni 32 cm","posId":"120","price":24900,"isExtra":false}]</t>
  </si>
  <si>
    <t>2026-04-19T21:26:05.543+02:00</t>
  </si>
  <si>
    <t>2026-04-19T21:33:14.767+02:00</t>
  </si>
  <si>
    <t>2026-04-19T21:44:54.803+02:00</t>
  </si>
  <si>
    <t>2026-04-19T21:26:06.159+02:00</t>
  </si>
  <si>
    <t>[{"id":"55ca227d-485c-4130-a44d-b26b939e8c03","note":"","count":1,"label":"Hot &amp; Spicy 32 cm","posId":"122","price":24900,"isExtra":false}]</t>
  </si>
  <si>
    <t>2026-04-19T21:24:41.245+02:00</t>
  </si>
  <si>
    <t>2026-04-19T21:31:38.814+02:00</t>
  </si>
  <si>
    <t>[{"id":"6748417db17528cb9bcae603","count":1,"label":"Comeback 32cm 🌶️","posId":"121","price":24900,"isExtra":false},{"id":"656458f65d60d607724273eb","count":1,"label":"Balné","posId":"K0000","price":1500,"isExtra":true},{"id":"68c5452ac747a1013b8ff5fd","count":1,"label":"USA těsto","posId":"17","price":1000,"isExtra":true},{"id":"6745a653230e9519de489456","count":1,"label":"BBQ základ","posId":"ZRB32","price":0,"isExtra":true}]</t>
  </si>
  <si>
    <t>2026-04-19T21:19:37.910+02:00</t>
  </si>
  <si>
    <t>2026-04-19T21:29:51.782+02:00</t>
  </si>
  <si>
    <t>[{"id":"6748417db17528cb9bcae611","count":1,"label":"Baby Špenát &amp; kuře 32cm","posId":"116","price":24900,"isExtra":false},{"id":"656458f65d60d607724273eb","count":1,"label":"Balné","posId":"K0000","price":1500,"isExtra":true},{"id":"656458f65d60d607724271bf","count":1,"label":"okraj mozzarella, bbq omáčka","posId":"A123","price":5700,"isExtra":true}]</t>
  </si>
  <si>
    <t>2026-04-19T21:18:24.529+02:00</t>
  </si>
  <si>
    <t>2026-04-19T21:29:11.180+02:00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</si>
  <si>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základ","posId":"ZSR32","price":0,"isExtra":true},{"id":"54685088","note":"","count":1,"label":"okraj mozzarella, bylinky","posId":"A121","price":5700,"isExtra":true},{"id":"61817993","note":"","size":"Guarana kiwi a jablko","count":1,"label":"Guarana kiwi a jablko","posId":"N144","price":5500,"isExtra":false}]</t>
  </si>
  <si>
    <t>2026-04-19T21:14:37.455+02:00</t>
  </si>
  <si>
    <t>2026-04-19T21:24:04.939+02:00</t>
  </si>
  <si>
    <t>[{"id":"6748417db17528cb9bcae605","count":1,"label":"Pepperoni 32cm 🌶️🌶️","posId":"120","price":24900,"isExtra":false},{"id":"656458f65d60d607724273eb","count":1,"label":"Balné","posId":"K0000","price":1500,"isExtra":true},{"id":"656458f65d60d607724271be","count":1,"label":"okraj mozzarella, bylinky","posId":"A121","price":5700,"isExtra":true},{"id":"684ae919decfe15485bf8fc7","count":1,"label":"Žampiony","posId":"B105","price":2500,"KDSTags":["greenhighlight"],"isExtra":true}]</t>
  </si>
  <si>
    <t>2026-04-19T21:11:24.450+02:00</t>
  </si>
  <si>
    <t>2026-04-19T21:23:54.696+02:00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</si>
  <si>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bylinky","posId":"A122","price":6500,"isExtra":true},{"id":"54685134","note":"","count":1,"label":"Bez cibule","posId":"X103","price":0,"KDSTags":["redhighlight"],"isExtra":true},{"id":"54685018","note":"","size":"Česnekový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</si>
  <si>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2026-04-19T20:40:06.320+02:00</t>
  </si>
  <si>
    <t>2026-04-19T20:57:32.580+02:00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</si>
  <si>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🌶️🌶️","posId":"110","price":30900,"isExtra":false},{"id":"54685049","note":"","count":1,"label":"Balné","posId":"K0000","price":2000,"isExtra":true},{"id":"54685083","note":"","count":1,"label":"okraj mozzarella, bylinky","posId":"A122","price":6500,"isExtra":true},{"id":"54685112","note":"","count":1,"label":"Bez cibule","posId":"X103","price":0,"KDSTags":["redhighlight"],"isExtra":true},{"id":"57464194","note":"","size":"Dip Jalapeňos","count":4,"label":"Dip Jalapeňos","posId":"P107","price":2000,"isExtra":false},{"id":"54685059","note":"","count":4,"label":"Balné","posId":"K0000","price":1500,"isExtra":true}]</t>
  </si>
  <si>
    <t>2026-04-19T20:31:02.876+02:00</t>
  </si>
  <si>
    <t>2026-04-19T20:50:42.301+02:00</t>
  </si>
  <si>
    <t>2026-04-19T21:13:27.539+02:00</t>
  </si>
  <si>
    <t>2026-04-19T20:37:12.267+02:00</t>
  </si>
  <si>
    <t>[{"id":"0b22568e-4d1c-45db-9aa3-de09ef6c293a","note":"","count":1,"label":"Pepperoni 32 cm","posId":"120","price":24900,"isExtra":false},{"id":"704cb959-c203-4144-92d1-a1b154f3fdc1","note":"","count":1,"label":"gorgonzola","posId":"B101","price":3000,"KDSTags":["greenhighlight"],"isExtra":true},{"id":"0604cf40-24b5-4ad5-a9e4-e5834def96b8","note":"","count":1,"label":"Dip česnekový","posId":"P106","price":2000,"isExtra":false}]</t>
  </si>
  <si>
    <t>2026-04-19T20:30:03.994+02:00</t>
  </si>
  <si>
    <t>2026-04-19T20:46:28.126+02:00</t>
  </si>
  <si>
    <t>2026-04-19T21:06:59.706+02:00</t>
  </si>
  <si>
    <t>2026-04-19T20:30:05.413+02:00</t>
  </si>
  <si>
    <t>[{"id":"1edf54fc-1032-442c-939f-e6e2033b2270","note":"","count":1,"label":"Comeback 40 cm","posId":"109","price":30900,"isExtra":false}]</t>
  </si>
  <si>
    <t>2026-04-19T20:29:58.674+02:00</t>
  </si>
  <si>
    <t>2026-04-19T20:55:19.913+02:00</t>
  </si>
  <si>
    <t>[{"id":"6748417db17528cb9bcae5f7","count":1,"label":"Capricciosa 40cm","posId":"101","price":30900,"isExtra":false},{"id":"656458f65d60d60772426fa0","count":1,"label":"Balné","posId":"K0000","price":2000,"isExtra":true}]</t>
  </si>
  <si>
    <t>2026-04-19T20:27:59.626+02:00</t>
  </si>
  <si>
    <t>2026-04-19T20:53:49.362+02:00</t>
  </si>
  <si>
    <t>[{"id":"307f1b7d-52a0-408d-be47-4976c57475e7","count":1,"label":"Pizza Hawai 32 cm","posId":"114","price":24900,"isExtra":false,"creatorId":"naT5mcENApZ9BTkPje1dC","isPackging":0,"actualLabel":"Pizza Hawai 32 cm"},{"id":"RjnzJvFGQ7bViwxWS8fAW","count":1,"label":"Bez ananasu","posId":"X100","price":0,"KDSTags":["redhighlight"],"isExtra":true,"mainItemId":"307f1b7d-52a0-408d-be47-4976c57475e7"},{"id":"b5cd6d23-f361-4161-9aa5-cc25896b6767","count":1,"label":"Pizza Comeback 32","posId":"121","price":24900,"isExtra":false,"creatorId":"7IK-R1gzfVG8dLRkozqAO","isPackging":0,"actualLabel":"Pizza Comeback 32"},{"id":"-Z-mOVANm0ixYVAY4s3sN","count":1,"label":"Bez cibule","posId":"X103","price":0,"KDSTags":["redhighlight"],"isExtra":true,"mainItemId":"b5cd6d23-f361-4161-9aa5-cc25896b6767"}]</t>
  </si>
  <si>
    <t>2026-04-19T20:26:52.789+02:00</t>
  </si>
  <si>
    <t>2026-04-19T20:51:28.568+02:00</t>
  </si>
  <si>
    <t>[{"id":"6748417db17528cb9bcae60d","count":1,"label":"Hawai 32cm","posId":"114","price":24900,"isExtra":false},{"id":"656458f65d60d607724273eb","count":1,"label":"Balné","posId":"K0000","price":1500,"isExtra":true}]</t>
  </si>
  <si>
    <t>2026-04-19T20:21:52.975+02:00</t>
  </si>
  <si>
    <t>2026-04-19T20:49:32.628+02:00</t>
  </si>
  <si>
    <t>[{"id":"6748417db17528cb9bcae605","count":10,"label":"Pepperoni 32cm 🌶️🌶️","posId":"120","price":24900,"isExtra":false},{"id":"656458f65d60d607724273eb","count":10,"label":"Balné","posId":"K0000","price":1500,"isExtra":true}]</t>
  </si>
  <si>
    <t>2026-04-19T20:21:03.289+02:00</t>
  </si>
  <si>
    <t>2026-04-19T20:35:46.563+02:00</t>
  </si>
  <si>
    <t>2026-04-19T21:18:45.826+02:00</t>
  </si>
  <si>
    <t>2026-04-19T20:21:05.594+02:00</t>
  </si>
  <si>
    <t>[{"id":"7ee7e3c8-2c54-4dc5-810f-2f52f62e2d14","note":"","count":1,"label":"Comeback 32 cm","posId":"121","price":24900,"isExtra":false},{"id":"e8a7b47a-70d2-4cc2-a375-1dab55125675","note":"","count":1,"label":"Quattro Formaggi 32 cm","posId":"123","price":24900,"isExtra":false}]</t>
  </si>
  <si>
    <t>2026-04-19T20:20:53.867+02:00</t>
  </si>
  <si>
    <t>2026-04-19T20:37:01.795+02:00</t>
  </si>
  <si>
    <t>2026-04-19T20:18:49.761+02:00</t>
  </si>
  <si>
    <t>2026-04-19T20:19:25.227+02:00</t>
  </si>
  <si>
    <t>[{"id":"d3d45011-38ff-4409-9f5f-709db0005c2e","count":1,"label":"Pepsi zero sugar 1l","posId":"N125","price":5900,"isExtra":false,"creatorId":"4OSj5C7e85BK6txarP04p","isPackging":0,"actualLabel":"Pepsi zero sugar 1l"}]</t>
  </si>
  <si>
    <t>2026-04-19T20:18:20.102+02:00</t>
  </si>
  <si>
    <t>2026-04-19T20:34:24.489+02:00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</si>
  <si>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🌶️","posId":"109","price":30900,"isExtra":false},{"id":"656458f65d60d60772426fa0","count":1,"label":"Balné","posId":"K0000","price":2000,"isExtra":true},{"id":"6745a653230e9519de489706","count":1,"label":"Smetanový základ","posId":"ZRS40","price":0,"isExtra":true},{"id":"6745a653230e9519de489083","count":1,"label":"okraj hotdog, bez omáčky","posId":"A126","price":6500,"isExtra":true},{"id":"684ae919decfe15485bf903f","count":1,"label":"Bez cibule","posId":"X103","price":0,"KDSTags":["redhighlight"],"isExtra":true},{"id":"6748417db17528cb9bcae639","count":1,"label":"Pepperoni Rolls 🌶️","posId":"P100","price":8900,"isExtra":false},{"id":"656458f65d60d607724273eb","count":1,"label":"Balné","posId":"K0000","price":1500,"isExtra":true}]</t>
  </si>
  <si>
    <t>2026-04-19T20:18:02.765+02:00</t>
  </si>
  <si>
    <t>2026-04-19T20:33:13.301+02:00</t>
  </si>
  <si>
    <t>2026-04-19T21:00:46.630+02:00</t>
  </si>
  <si>
    <t>2026-04-19T20:18:03.831+02:00</t>
  </si>
  <si>
    <t>[{"id":"7eae80af-3fb0-4484-825a-00dd12db3ff3","note":"","count":1,"label":"Jalapenos Rolls, 6 ks","posId":"jpr200","price":8900,"isExtra":false},{"id":"f4e62f0e-27eb-456f-a59a-dac515570142","note":"","count":1,"label":"Jablečno-skořicové rolls, 8ks","posId":"18","price":8900,"isExtra":false},{"id":"e8a7b47a-70d2-4cc2-a375-1dab55125675","note":"","count":1,"label":"Quattro Formaggi 32 cm","posId":"123","price":24900,"isExtra":false},{"id":"50a2c673-74cc-459a-b7e5-f5c332128443","note":"","count":1,"label":"mozzarella","posId":"B113","price":3000,"KDSTags":["greenhighlight"],"isExtra":true},{"id":"fc3fa22b-be90-4e3e-a05f-41f62444ffb3","note":"","count":1,"label":"olivy","posId":"B112","price":2500,"KDSTags":["greenhighlight"],"isExtra":true},{"id":"2c932c76-e932-479d-b476-ee55b747887e","note":"","count":1,"label":"žampiony","posId":"B105","price":2500,"KDSTags":["greenhighlight"],"isExtra":true}]</t>
  </si>
  <si>
    <t>2026-04-19T20:10:37.964+02:00</t>
  </si>
  <si>
    <t>2026-04-19T20:22:08.503+02:00</t>
  </si>
  <si>
    <t>[{"id":"6748417db17528cb9bcae5fd","count":1,"label":"Margherita 32cm","posId":"112","price":20900,"isExtra":false},{"id":"656458f65d60d607724273eb","count":1,"label":"Balné","posId":"K0000","price":1500,"isExtra":true},{"id":"6748417db17528cb9bcae5eb","count":1,"label":"Comeback 40cm 🌶️","posId":"109","price":30900,"isExtra":false},{"id":"656458f65d60d60772426fa0","count":1,"label":"Balné","posId":"K0000","price":2000,"isExtra":true}]</t>
  </si>
  <si>
    <t>2026-04-19T19:57:20.813+02:00</t>
  </si>
  <si>
    <t>2026-04-19T20:09:33.762+02:00</t>
  </si>
  <si>
    <t>[{"id":"938c5f48-ae6e-4f69-af1e-f02b510b7868","count":1,"label":"Pizza Hot &amp; Spicy 40","posId":"110","price":30900,"isExtra":false,"creatorId":"Peuamuucbd0I6XnFm0vsF","isPackging":0,"actualLabel":"Pizza Hot &amp; Spicy 40"}]</t>
  </si>
  <si>
    <t>2026-04-19T19:57:04.831+02:00</t>
  </si>
  <si>
    <t>2026-04-19T20:06:35.237+02:00</t>
  </si>
  <si>
    <t>2026-04-19T20:46:02.068+02:00</t>
  </si>
  <si>
    <t>2026-04-19T19:57:45.230+02:00</t>
  </si>
  <si>
    <t>[{"id":"faf7ff40-eef3-48bd-92c4-b33e5bbf095d","note":"","count":1,"label":"Quattro Formaggi 40 cm","posId":"111","price":30900,"isExtra":false},{"id":"78606be9-7e01-4fe9-a37c-d9a4b62d5696","note":"","count":1,"label":"změna na BBQ základ","posId":"A128","price":0,"isExtra":true}]</t>
  </si>
  <si>
    <t>2026-04-19T19:53:52.609+02:00</t>
  </si>
  <si>
    <t>2026-04-19T20:12:23.545+02:00</t>
  </si>
  <si>
    <t>[{"id":"6748417db17528cb9bcae603","count":1,"label":"Comeback 32cm 🌶️","posId":"121","price":24900,"isExtra":false},{"id":"656458f65d60d607724273eb","count":1,"label":"Balné","posId":"K0000","price":1500,"isExtra":true},{"id":"6748417db17528cb9bcae611","count":1,"label":"Baby Špenát &amp; kuře 32cm","posId":"116","price":24900,"isExtra":false},{"id":"656458f65d60d607724273eb","count":1,"label":"Balné","posId":"K0000","price":1500,"isExtra":true}]</t>
  </si>
  <si>
    <t>2026-04-19T19:50:25.295+02:00</t>
  </si>
  <si>
    <t>2026-04-19T20:08:37.848+02:00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</si>
  <si>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základ","posId":"ZSR32","price":0,"isExtra":true},{"id":"54685150","note":"","count":1,"label":"Kukuřice","posId":"B115","price":2500,"KDSTags":["greenhighlight"],"isExtra":true}]</t>
  </si>
  <si>
    <t>card</t>
  </si>
  <si>
    <t>2026-04-19T19:49:03.705+02:00</t>
  </si>
  <si>
    <t>2026-04-19T20:02:09.031+02:00</t>
  </si>
  <si>
    <t>[{"id":"4f6ede18-25d3-4c82-be03-84c9578ab8ce","note":"","count":1,"label":"Pepperoni 32 cm","posId":"144","price":24900,"isExtra":false},{"id":"af2bee84-a445-45fc-8ca2-cf4fed0dcf38","note":"","count":1,"label":"okraj mozzarella bylinky","posId":"A121","price":5700,"isExtra":true},{"id":"bf272b1b-93ab-4050-9aff-ea1151ab5f41","note":"","count":1,"label":"pepperoni salám","posId":"B109","price":3000,"KDSTags":["greenhighlight"],"isExtra":true},{"id":"0604cf40-24b5-4ad5-a9e4-e5834def96b8","note":"","count":2,"label":"Dip česnekový","posId":"P106","price":2000,"isExtra":false},{"id":"55ca227d-485c-4130-a44d-b26b939e8c03","note":"","count":1,"label":"Hot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bylinky","posId":"A121","price":5700,"isExtra":true},{"id":"bf272b1b-93ab-4050-9aff-ea1151ab5f41","note":"","count":1,"label":"pepperoni salám","posId":"B109","price":3000,"KDSTags":["greenhighlight"],"isExtra":true}]</t>
  </si>
  <si>
    <t>2026-04-19T19:47:03.909+02:00</t>
  </si>
  <si>
    <t>2026-04-19T19:54:15.475+02:00</t>
  </si>
  <si>
    <t>[{"id":"f675967f-9acd-47eb-a0a7-8c1488c18315","note":"","count":1,"label":"Hot &amp; Spicy 40 cm","posId":"110","price":30900,"isExtra":false}]</t>
  </si>
  <si>
    <t>2026-04-19T19:46:16.858+02:00</t>
  </si>
  <si>
    <t>2026-04-19T20:00:08.474+02:00</t>
  </si>
  <si>
    <t>2026-04-19T19:46:03.146+02:00</t>
  </si>
  <si>
    <t>2026-04-19T19:53:14.166+02:00</t>
  </si>
  <si>
    <t>2026-04-19T19:56:59.597+02:00</t>
  </si>
  <si>
    <t>2026-04-19T19:46:04.315+02:00</t>
  </si>
  <si>
    <t>[{"id":"f675967f-9acd-47eb-a0a7-8c1488c18315","note":"","count":1,"label":"Hot &amp; Spicy 40 cm","posId":"110","price":30900,"isExtra":false},{"id":"d620bc6b-ecfa-4465-a21e-5ad55002e77c","note":"","count":1,"label":"Žampiony","posId":"C105","price":3500,"KDSTags":["greenhighlight"],"isExtra":true},{"id":"cc07bf3f-3e6f-4df8-9018-c7e260233504","note":"","count":1,"label":"BEZ -cibule","posId":"X103","price":0,"KDSTags":["redhighlight"],"isExtra":true}]</t>
  </si>
  <si>
    <t>2026-04-19T19:43:02.890+02:00</t>
  </si>
  <si>
    <t>2026-04-19T19:51:42.026+02:00</t>
  </si>
  <si>
    <t>2026-04-19T20:27:59.483+02:00</t>
  </si>
  <si>
    <t>2026-04-19T19:43:05.260+02:00</t>
  </si>
  <si>
    <t>[{"id":"f7043b16-784c-4471-87d9-9c8cbc7d5ab8","note":"","count":1,"label":"Capricciosa 32 cm","posId":"137","price":24900,"isExtra":false},{"id":"5d2371f1-a2a2-462f-9e8a-40af8e09e0d2","note":"","count":1,"label":"BEZ -olivy","posId":"X112","price":0,"KDSTags":["redhighlight"],"isExtra":true},{"id":"f7043b16-784c-4471-87d9-9c8cbc7d5ab8","note":"","count":1,"label":"Capricciosa 32 cm","posId":"137","price":24900,"isExtra":false}]</t>
  </si>
  <si>
    <t>2026-04-19T19:35:03.384+02:00</t>
  </si>
  <si>
    <t>2026-04-19T19:43:43.262+02:00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</si>
  <si>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</si>
  <si>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2026-04-19T19:33:04.842+02:00</t>
  </si>
  <si>
    <t>2026-04-19T19:42:49.525+02:00</t>
  </si>
  <si>
    <t>2026-04-19T20:40:03.158+02:00</t>
  </si>
  <si>
    <t>2026-04-19T19:33:06.373+02:00</t>
  </si>
  <si>
    <t>[{"id":"f675967f-9acd-47eb-a0a7-8c1488c18315","note":"","count":1,"label":"Hot &amp; Spicy 40 cm","posId":"110","price":30900,"isExtra":false},{"id":"55f8781c-97f6-4a21-abe6-3780ea7117ba","note":"","count":1,"label":"změna na Smetanový základ","posId":"A129","price":0,"isExtra":true},{"id":"9a7bfd85-41fe-45c5-9da5-e57408965bbb","note":"","count":1,"label":"Okraj Hotdog, hořčice","posId":"A118","price":6500,"isExtra":true},{"id":"0604cf40-24b5-4ad5-a9e4-e5834def96b8","note":"","count":1,"label":"Dip česnekový","posId":"P106","price":2000,"isExtra":false}]</t>
  </si>
  <si>
    <t>2026-04-19T19:28:04.764+02:00</t>
  </si>
  <si>
    <t>2026-04-19T19:39:49.460+02:00</t>
  </si>
  <si>
    <t>2026-04-19T20:23:14.092+02:00</t>
  </si>
  <si>
    <t>2026-04-19T19:28:12.023+02:00</t>
  </si>
  <si>
    <t>[{"id":"7ee7e3c8-2c54-4dc5-810f-2f52f62e2d14","note":"","count":1,"label":"Comeback 32 cm","posId":"121","price":24900,"isExtra":false},{"id":"8bd0b906-e87c-46d0-b0e9-aabfefa826cd","note":"","count":1,"label":"Česká zmrzlina z Opočna pistáciová","posId":"D109","price":12900,"isExtra":false}]</t>
  </si>
  <si>
    <t>2026-04-19T19:26:03.928+02:00</t>
  </si>
  <si>
    <t>2026-04-19T19:37:38.637+02:00</t>
  </si>
  <si>
    <t>2026-04-19T20:04:42.975+02:00</t>
  </si>
  <si>
    <t>2026-04-19T19:26:09.875+02:00</t>
  </si>
  <si>
    <t>[{"id":"e8a7b47a-70d2-4cc2-a375-1dab55125675","note":"","count":1,"label":"Quattro Formaggi 32 cm","posId":"123","price":24900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]</t>
  </si>
  <si>
    <t>2026-04-19T19:17:58.621+02:00</t>
  </si>
  <si>
    <t>2026-04-19T19:33:19.399+02:00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</si>
  <si>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🌶️","posId":"121","price":24900,"isExtra":false},{"id":"54685059","note":"","count":1,"label":"Balné","posId":"K0000","price":1500,"isExtra":true},{"id":"54685088","note":"","count":1,"label":"okraj mozzarella, bylinky","posId":"A121","price":5700,"isExtra":true},{"id":"54685017","note":"","size":"Pepperoni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</si>
  <si>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2026-04-19T19:11:42.833+02:00</t>
  </si>
  <si>
    <t>2026-04-19T19:31:55.733+02:00</t>
  </si>
  <si>
    <t>[{"id":"6748417db17528cb9bcae60d","count":1,"label":"Hawai 32cm","posId":"114","price":24900,"isExtra":false},{"id":"656458f65d60d607724273eb","count":1,"label":"Balné","posId":"K0000","price":1500,"isExtra":true},{"id":"6748417db17528cb9bcae60f","count":2,"label":"Capricciosa 32cm","posId":"113","price":24900,"isExtra":false},{"id":"656458f65d60d607724273eb","count":2,"label":"Balné","posId":"K0000","price":1500,"isExtra":true},{"id":"6748417db17528cb9bcae601","count":1,"label":"Hot &amp; Spicy 32cm 🌶️🌶️","posId":"122","price":24900,"isExtra":false},{"id":"656458f65d60d607724273eb","count":1,"label":"Balné","posId":"K0000","price":1500,"isExtra":true}]</t>
  </si>
  <si>
    <t>2026-04-19T19:10:06.245+02:00</t>
  </si>
  <si>
    <t>2026-04-19T19:25:09.814+02:00</t>
  </si>
  <si>
    <t>2026-04-19T19:33:50.596+02:00</t>
  </si>
  <si>
    <t>2026-04-19T19:10:07.366+02:00</t>
  </si>
  <si>
    <t>[{"id":"7ebac4a7-6cce-442e-b2bb-06b929c16076","note":"","count":1,"label":"Baby špenát &amp; kuře 32 cm","posId":"116","price":24900,"isExtra":false},{"id":"41f21dd3-e301-4232-8347-2fbf132057d4","note":"","count":1,"label":"změna na Rajčatový základ","posId":"A127","price":0,"isExtra":true},{"id":"e1c5136d-42df-4209-a1d5-7b367060d3f2","note":"","count":1,"label":"Spicy Wings","posId":"P101","price":11900,"isExtra":false}]</t>
  </si>
  <si>
    <t>2026-04-19T19:09:03.983+02:00</t>
  </si>
  <si>
    <t>2026-04-19T19:23:38.005+02:00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</si>
  <si>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cm","posId":"123","price":24900,"isExtra":false}]</t>
  </si>
  <si>
    <t>2026-04-19T19:08:03.151+02:00</t>
  </si>
  <si>
    <t>2026-04-19T20:07:23.368+02:00</t>
  </si>
  <si>
    <t>[{"id":"52687002-58c9-40ea-ba22-d2ae7a4b5889","note":"","count":1,"label":"Comeback 32 cm","posId":"145","price":24900,"isExtra":false},{"id":"fc3fa22b-be90-4e3e-a05f-41f62444ffb3","note":"","count":1,"label":"olivy","posId":"B112","price":2500,"KDSTags":["greenhighlight"],"isExtra":true},{"id":"6e4aed3e-b988-442a-8864-0b2ad4a4403d","note":"","count":1,"label":"Quattro Formaggi 32 cm","posId":"147","price":24900,"isExtra":false},{"id":"50a2c673-74cc-459a-b7e5-f5c332128443","note":"","count":1,"label":"mozzarella","posId":"B113","price":3000,"KDSTags":["greenhighlight"],"isExtra":true}]</t>
  </si>
  <si>
    <t>2026-04-19T19:07:04.263+02:00</t>
  </si>
  <si>
    <t>2026-04-19T19:27:14.437+02:00</t>
  </si>
  <si>
    <t>2026-04-19T19:42:05.253+02:00</t>
  </si>
  <si>
    <t>2026-04-19T19:07:05.094+02:00</t>
  </si>
  <si>
    <t>[{"id":"7a90b738-046b-4892-b62f-85f6328dd6b7","note":"","count":1,"label":"Veggieballs 40 cm","posId":"105","price":30900,"isExtra":false},{"id":"55f8781c-97f6-4a21-abe6-3780ea7117ba","note":"","count":1,"label":"změna na Smetanový základ","posId":"A129","price":0,"isExtra":true},{"id":"99eaad34-9727-44a5-83f1-c3ecfb1e0313","note":"","count":1,"label":"Okraj mozzarella, BBQ","posId":"A124","price":6500,"isExtra":true}]</t>
  </si>
  <si>
    <t>2026-04-19T19:04:21.534+02:00</t>
  </si>
  <si>
    <t>2026-04-19T19:14:29.293+02:00</t>
  </si>
  <si>
    <t>[{"id":"59589712","note":"","size":"BBQ Meteor 32cm","count":1,"label":"BBQ Meteor 32cm","posId":"118","price":24900,"isExtra":false},{"id":"54685059","note":"","count":1,"label":"Balné","posId":"K0000","price":1500,"isExtra":true},{"id":"54685116","note":"","count":1,"label":"Bez masových kuliček","posId":"X116","price":0,"KDSTags":["redhighlight"],"isExtra":true},{"id":"54684976","note":"","size":"Pepperoni 40cm 🌶️🌶️","count":1,"label":"Pepperoni 40cm 🌶️🌶️","posId":"108","price":30900,"isExtra":false},{"id":"54685049","note":"","count":1,"label":"Balné","posId":"K0000","price":2000,"isExtra":true},{"id":"57405722","note":"","size":"Poděbradská malinovka 0,5l","count":1,"label":"Poděbradská malinovka 0,5l","posId":"N129","price":4900,"isExtra":false}]</t>
  </si>
  <si>
    <t>2026-04-19T19:02:07.127+02:00</t>
  </si>
  <si>
    <t>2026-04-19T19:09:48.239+02:00</t>
  </si>
  <si>
    <t>[{"id":"6748417db17528cb9bcae5f9","count":1,"label":"Baby špenát &amp; kuře 40cm","posId":"104","price":30900,"isExtra":false},{"id":"656458f65d60d60772426fa0","count":1,"label":"Balné","posId":"K0000","price":2000,"isExtra":true}]</t>
  </si>
  <si>
    <t>2026-04-19T19:00:03.577+02:00</t>
  </si>
  <si>
    <t>2026-04-19T19:08:13.767+02:00</t>
  </si>
  <si>
    <t>2026-04-19T19:20:19.487+02:00</t>
  </si>
  <si>
    <t>2026-04-19T19:00:04.491+02:00</t>
  </si>
  <si>
    <t>[{"id":"c17837f5-7a43-4caf-86f2-7f4c925f90fb","note":"","count":1,"label":"BBQ Meteor 32 cm","posId":"118","price":24900,"isExtra":false},{"id":"51742ea4-2dd0-45e1-9eee-08e8ee1273fe","note":"","count":1,"label":"okraj Hotdog bez omáčky","posId":"A125","price":5700,"isExtra":true}]</t>
  </si>
  <si>
    <t>2026-04-19T18:54:03.259+02:00</t>
  </si>
  <si>
    <t>2026-04-19T19:06:31.355+02:00</t>
  </si>
  <si>
    <t>2026-04-19T19:12:10.599+02:00</t>
  </si>
  <si>
    <t>2026-04-19T18:54:04.325+02:00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</si>
  <si>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6fcfbe85-8ba4-468d-ab89-7147d4a9ffdb","note":"","count":1,"label":"Olivy","posId":"C112","price":3500,"KDSTags":["greenhighlight"],"isExtra":true}]</t>
  </si>
  <si>
    <t>2026-04-19T18:51:13.093+02:00</t>
  </si>
  <si>
    <t>2026-04-19T19:01:39.243+02:00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</si>
  <si>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🌶️","posId":"109","price":30900,"isExtra":false},{"id":"54685049","note":"","count":1,"label":"Balné","posId":"K0000","price":2000,"isExtra":true},{"id":"54684977","note":"","size":"BBQ Texas 40cm","count":1,"label":"BBQ Texas 40cm","posId":"107","price":30900,"isExtra":false},{"id":"54685049","note":"","count":1,"label":"Balné","posId":"K0000","price":2000,"isExtra":true},{"id":"59555739","note":"","count":1,"label":"Rajčatový základ","posId":"ZBR40","price":0,"isExtra":true}]</t>
  </si>
  <si>
    <t>2026-04-19T18:50:05.810+02:00</t>
  </si>
  <si>
    <t>2026-04-19T18:57:41.205+02:00</t>
  </si>
  <si>
    <t>[{"id":"6748417db17528cb9bcae5e5","count":1,"label":"Margherita 40cm","posId":"100","price":26900,"isExtra":false},{"id":"656458f65d60d60772426fa0","count":1,"label":"Balné","posId":"K0000","price":2000,"isExtra":true},{"id":"6748417db17528cb9bcae5f7","count":1,"label":"Capricciosa 40cm","posId":"101","price":30900,"isExtra":false},{"id":"656458f65d60d60772426fa0","count":1,"label":"Balné","posId":"K0000","price":2000,"isExtra":true}]</t>
  </si>
  <si>
    <t>2026-04-19T18:44:08.187+02:00</t>
  </si>
  <si>
    <t>2026-04-19T18:53:19.928+02:00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</si>
  <si>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54685040","note":"","count":1,"label":"Balné","posId":"K0000","price":3000,"isExtra":true},{"id":"54685080","note":"","count":1,"label":"masové kuličky","posId":"P102","price":0,"isExtra":true},{"id":"57405731","note":"","count":1,"label":"Pepsi zero sugar 1l","posId":"N125","price":0,"isExtra":true},{"id":"54685017","note":"","size":"Pepperoni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</si>
  <si>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2026-04-19T18:40:31.004+02:00</t>
  </si>
  <si>
    <t>2026-04-19T18:50:58.181+02:00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</si>
  <si>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bylinky","posId":"A122","price":6500,"isExtra":true}]</t>
  </si>
  <si>
    <t>2026-04-19T18:38:03.444+02:00</t>
  </si>
  <si>
    <t>2026-04-19T18:47:17.677+02:00</t>
  </si>
  <si>
    <t>2026-04-19T18:57:22.868+02:00</t>
  </si>
  <si>
    <t>2026-04-19T18:38:04.384+02:00</t>
  </si>
  <si>
    <t>[{"id":"7805ed20-b7fb-4253-865d-b1d6ba10a291","note":"","count":1,"label":"Baby špenát &amp; kuře 32 cm","posId":"140","price":24900,"isExtra":false},{"id":"4f6ede18-25d3-4c82-be03-84c9578ab8ce","note":"","count":1,"label":"Pepperoni 32 cm","posId":"144","price":24900,"isExtra":false},{"id":"0d7a09d5-0cc0-41d1-92da-1fd2b06b2d07","note":"","count":1,"label":"Česnekový chléb","posId":"P104","price":7900,"isExtra":false}]</t>
  </si>
  <si>
    <t>2026-04-19T18:20:29.348+02:00</t>
  </si>
  <si>
    <t>2026-04-19T18:33:18.660+02:00</t>
  </si>
  <si>
    <t>[{"id":"3654fcca-a595-4089-9fe2-d7d761645ac1","count":1,"label":"Pizza BBQ Meteor 40","posId":"106","price":30900,"isExtra":false,"creatorId":"JDaWsFrnT3HUAmlHWChHD","isPackging":0,"actualLabel":"Pizza BBQ Meteor 40"},{"id":"extra_20230331101812_95","count":1,"label":"Cibule","posId":"C103","price":3500,"KDSTags":["greenhighlight"],"isExtra":true,"mainItemId":"3654fcca-a595-4089-9fe2-d7d761645ac1"},{"id":"7fc95d28-5c0a-421a-9f5c-f72977e30b93","count":1,"label":"Pizza Quattro Formaggi 40","posId":"111","price":30900,"isExtra":false,"creatorId":"O6FgLq-sJgY9s38a2zN-a","isPackging":0,"actualLabel":"Pizza Quattro Formaggi 40"},{"id":"extra_20230331101812_100","count":1,"label":"Slanina","posId":"C108","price":4000,"KDSTags":["greenhighlight"],"isExtra":true,"mainItemId":"7fc95d28-5c0a-421a-9f5c-f72977e30b93"}]</t>
  </si>
  <si>
    <t>2026-04-19T18:16:46.628+02:00</t>
  </si>
  <si>
    <t>2026-04-19T18:29:11.137+02:00</t>
  </si>
  <si>
    <t>[{"id":"307f1b7d-52a0-408d-be47-4976c57475e7","count":1,"label":"Pizza Hawai 32 cm","posId":"114","price":24900,"isExtra":false,"creatorId":"KYvELDC61u1s-PBL2l8HO","isPackging":0,"actualLabel":"Pizza Hawai 32 cm"},{"id":"aEhGN0F1eP1ffk52R-6IM","count":1,"label":"okraj mozzarella, bylinky","posId":"A121","price":5700,"isExtra":true,"mainItemId":"307f1b7d-52a0-408d-be47-4976c57475e7"},{"id":"RjnzJvFGQ7bViwxWS8fAW","count":1,"label":"Bez ananasu","posId":"X100","price":0,"KDSTags":["redhighlight"],"isExtra":true,"mainItemId":"307f1b7d-52a0-408d-be47-4976c57475e7"},{"id":"307f1b7d-52a0-408d-be47-4976c57475e7","count":1,"label":"Pizza Hawai 32 cm","posId":"114","price":24900,"isExtra":false,"creatorId":"Hl_t3YmXYrbYJqgcRE0kT","isPackging":0,"actualLabel":"Pizza Hawai 32 cm"},{"id":"RjnzJvFGQ7bViwxWS8fAW","count":1,"label":"Bez ananasu","posId":"X100","price":0,"KDSTags":["redhighlight"],"isExtra":true,"mainItemId":"307f1b7d-52a0-408d-be47-4976c57475e7"},{"id":"2d776283-f92a-4ef0-8770-6771d3ddf4a2","count":1,"label":"Poděbradská malinovka 0,5l","posId":"N129","price":4900,"isExtra":false,"creatorId":"5d947fWH8GZcZpPIaAS0E","isPackging":0,"actualLabel":"Poděbradská malinovka 0,5l"},{"id":"e46b4866-d64f-423e-bbd9-d5f3dd7b7619","count":1,"label":"Aquilla černý čaj a broskev","posId":"N120","price":4900,"isExtra":false,"creatorId":"USmvzi4BMtu3-NeAynjGX","isPackging":0,"actualLabel":"Aquilla černý čaj a broskev"}]</t>
  </si>
  <si>
    <t>2026-04-19T18:13:03.075+02:00</t>
  </si>
  <si>
    <t>2026-04-19T18:24:58.093+02:00</t>
  </si>
  <si>
    <t>2026-04-19T18:42:28.088+02:00</t>
  </si>
  <si>
    <t>2026-04-19T18:13:05.018+02:00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</si>
  <si>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bylinky","posId":"A121","price":5700,"isExtra":true},{"id":"e1c5136d-42df-4209-a1d5-7b367060d3f2","note":"","count":1,"label":"Spicy Wings","posId":"P101","price":11900,"isExtra":false},{"id":"7f0c5098-18bf-4c65-bec8-dd6bf68eb768","note":"","count":1,"label":"Masové kuličky, 10 ks","posId":"P102","price":9900,"isExtra":false}]</t>
  </si>
  <si>
    <t>2026-04-19T18:06:04.524+02:00</t>
  </si>
  <si>
    <t>2026-04-19T18:23:36.688+02:00</t>
  </si>
  <si>
    <t>[{"id":"e8a7b47a-70d2-4cc2-a375-1dab55125675","note":"","count":1,"label":"Quattro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bylinky","posId":"A121","price":5700,"isExtra":true},{"id":"923cca0f-b384-4647-b41a-b36c46b0c790","note":"","count":1,"label":"BBQ Meteor 32 cm","posId":"142","price":24900,"isExtra":false}]</t>
  </si>
  <si>
    <t>2026-04-19T18:05:57.772+02:00</t>
  </si>
  <si>
    <t>2026-04-19T18:19:37.322+02:00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</si>
  <si>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54685175","note":"","count":1,"label":"Gorgonzola","posId":"C101","price":4000,"KDSTags":["greenhighlight"],"isExtra":true},{"id":"54684981","note":"","size":"Hawai 40cm","count":1,"label":"Hawai 40cm","posId":"102","price":30900,"isExtra":false},{"id":"54685049","note":"","count":1,"label":"Balné","posId":"K0000","price":2000,"isExtra":true}]</t>
  </si>
  <si>
    <t>2026-04-19T18:05:03.484+02:00</t>
  </si>
  <si>
    <t>2026-04-19T18:17:49.225+02:00</t>
  </si>
  <si>
    <t>2026-04-19T18:22:11.203+02:00</t>
  </si>
  <si>
    <t>2026-04-19T18:05:04.519+02:00</t>
  </si>
  <si>
    <t>[{"id":"6e4aed3e-b988-442a-8864-0b2ad4a4403d","note":"","count":1,"label":"Quattro Formaggi 32 cm","posId":"147","price":24900,"isExtra":false},{"id":"bf272b1b-93ab-4050-9aff-ea1151ab5f41","note":"","count":1,"label":"pepperoni salám","posId":"B109","price":3000,"KDSTags":["greenhighlight"],"isExtra":true},{"id":"abb78cc4-218e-4703-b0da-98bea41bc424","note":"","count":1,"label":"BEZ -gorgonzola","posId":"X101","price":0,"KDSTags":["redhighlight"],"isExtra":true},{"id":"0604cf40-24b5-4ad5-a9e4-e5834def96b8","note":"","count":1,"label":"Dip česnekový","posId":"P106","price":2000,"isExtra":false},{"id":"7805ed20-b7fb-4253-865d-b1d6ba10a291","note":"","count":1,"label":"Baby špenát &amp; kuře 32 cm","posId":"140","price":24900,"isExtra":false}]</t>
  </si>
  <si>
    <t>2026-04-19T18:04:50.074+02:00</t>
  </si>
  <si>
    <t>2026-04-19T18:16:57.318+02:00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</si>
  <si>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🌶️","posId":"109","price":30900,"isExtra":false},{"id":"656458f65d60d60772426fa0","count":1,"label":"Balné","posId":"K0000","price":2000,"isExtra":true},{"id":"6745a653230e9519de489707","count":1,"label":"BBQ základ","posId":"ZRB40","price":0,"isExtra":true},{"id":"6745a653230e9519de489082","count":1,"label":"okraj hotdog, bbq omáčka","posId":"A120","price":6500,"isExtra":true},{"id":"684ae919decfe15485bf903f","count":1,"label":"Bez cibule","posId":"X103","price":0,"KDSTags":["redhighlight"],"isExtra":true},{"id":"684ae919decfe15485bf8deb","count":1,"label":"Ananas","posId":"C100","price":3500,"KDSTags":["greenhighlight"],"isExtra":true},{"id":"684ae919decfe15485bf8df7","count":1,"label":"Párek","posId":"C110","price":4000,"KDSTags":["greenhighlight"],"isExtra":true}]</t>
  </si>
  <si>
    <t>2026-04-19T18:02:48.857+02:00</t>
  </si>
  <si>
    <t>2026-04-19T18:12:16.807+02:00</t>
  </si>
  <si>
    <t>[{"id":"6748417db17528cb9bcae603","count":1,"label":"Comeback 32cm 🌶️","posId":"121","price":24900,"isExtra":false},{"id":"656458f65d60d607724273eb","count":1,"label":"Balné","posId":"K0000","price":1500,"isExtra":true},{"id":"6745a653230e9519de489457","count":1,"label":"Smetanový základ","posId":"ZRS32","price":0,"isExtra":true},{"id":"6748417db17528cb9bcae60f","count":1,"label":"Capricciosa 32cm","posId":"113","price":24900,"isExtra":false},{"id":"656458f65d60d607724273eb","count":1,"label":"Balné","posId":"K0000","price":1500,"isExtra":true},{"id":"6748417db17528cb9bcae661","count":1,"label":"Pepsi zero sugar 1l","posId":"N125","price":5900,"isExtra":false}]</t>
  </si>
  <si>
    <t>2026-04-19T17:58:42.417+02:00</t>
  </si>
  <si>
    <t>2026-04-19T18:08:58.085+02:00</t>
  </si>
  <si>
    <t>[{"id":"6748417db17528cb9bcae5eb","count":1,"label":"Comeback 40cm 🌶️","posId":"109","price":30900,"isExtra":false},{"id":"656458f65d60d60772426fa0","count":1,"label":"Balné","posId":"K0000","price":2000,"isExtra":true},{"id":"6748417db17528cb9bcae5fd","count":1,"label":"Margherita 32cm","posId":"112","price":20900,"isExtra":false},{"id":"656458f65d60d607724273eb","count":1,"label":"Balné","posId":"K0000","price":1500,"isExtra":true},{"id":"684ae919decfe15485bf8fcc","count":1,"label":"Kukuřice","posId":"B115","price":2500,"KDSTags":["greenhighlight"],"isExtra":true},{"id":"684ae919decfe15485bf8fcf","count":1,"label":"Šunka","posId":"B106","price":3000,"KDSTags":["greenhighlight"],"isExtra":true},{"id":"6748417db17528cb9bcae63b","count":1,"label":"Česnekový dip","posId":"P106","price":2000,"isExtra":false},{"id":"656458f65d60d607724273eb","count":1,"label":"Balné","posId":"K0000","price":1500,"isExtra":true}]</t>
  </si>
  <si>
    <t>2026-04-19T17:55:02.918+02:00</t>
  </si>
  <si>
    <t>2026-04-19T18:04:55.813+02:00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</si>
  <si>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7ee7e3c8-2c54-4dc5-810f-2f52f62e2d14","note":"","count":1,"label":"Comeback 32 cm","posId":"121","price":24900,"isExtra":false}]</t>
  </si>
  <si>
    <t>2026-04-19T17:48:24.159+02:00</t>
  </si>
  <si>
    <t>2026-04-19T17:49:33.625+02:00</t>
  </si>
  <si>
    <t>[{"id":"45e86e69-d951-4cfa-82b7-297944319a30","count":2,"label":"Guarana classic","posId":"N142","price":5500,"isExtra":false,"creatorId":"033kssS0NdgLeA82wNekF","isPackging":0,"actualLabel":"Guarana classic"}]</t>
  </si>
  <si>
    <t>2026-04-19T17:31:03.491+02:00</t>
  </si>
  <si>
    <t>2026-04-19T17:47:01.755+02:00</t>
  </si>
  <si>
    <t>[{"id":"923cca0f-b384-4647-b41a-b36c46b0c790","note":"","count":1,"label":"BBQ Meteor 32 cm","posId":"142","price":24900,"isExtra":false},{"id":"fb380719-7e86-4a50-b0fc-8a72368b6991","note":"","count":1,"label":"kukuřice","posId":"B115","price":2500,"KDSTags":["greenhighlight"],"isExtra":true},{"id":"978c26ec-8492-4979-8b1c-f7ff8381d413","note":"","count":1,"label":"Pepperoni Rolls, 6 ks","posId":"P100","price":8900,"isExtra":false}]</t>
  </si>
  <si>
    <t>2026-04-19T17:30:03.300+02:00</t>
  </si>
  <si>
    <t>2026-04-19T17:43:29.698+02:00</t>
  </si>
  <si>
    <t>2026-04-19T18:06:28.485+02:00</t>
  </si>
  <si>
    <t>2026-04-19T17:35:38.742+02:00</t>
  </si>
  <si>
    <t>[{"id":"72a788fd-2d10-4aa9-80c1-abbc9acb3570","note":"","count":1,"label":"Hawai 32 cm","posId":"138","price":24900,"isExtra":false},{"id":"af2bee84-a445-45fc-8ca2-cf4fed0dcf38","note":"","count":1,"label":"okraj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</si>
  <si>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2026-04-19T17:29:03.134+02:00</t>
  </si>
  <si>
    <t>2026-04-19T17:41:43.627+02:00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</si>
  <si>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</si>
  <si>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2026-04-19T17:22:05.355+02:00</t>
  </si>
  <si>
    <t>2026-04-19T17:39:04.537+02:00</t>
  </si>
  <si>
    <t>2026-04-19T17:53:57.150+02:00</t>
  </si>
  <si>
    <t>2026-04-19T17:22:06.768+02:00</t>
  </si>
  <si>
    <t>[{"id":"0b22568e-4d1c-45db-9aa3-de09ef6c293a","note":"","count":1,"label":"Pepperoni 32 cm","posId":"120","price":24900,"isExtra":false},{"id":"0604cf40-24b5-4ad5-a9e4-e5834def96b8","note":"","count":3,"label":"Dip česnekový","posId":"P106","price":2000,"isExtra":false},{"id":"faf7ff40-eef3-48bd-92c4-b33e5bbf095d","note":"","count":1,"label":"Quattro Formaggi 40 cm","posId":"111","price":30900,"isExtra":false}]</t>
  </si>
  <si>
    <t>Ivalyo</t>
  </si>
  <si>
    <t>2026-04-19T17:21:50.245+02:00</t>
  </si>
  <si>
    <t>2026-04-19T17:33:10.935+02:00</t>
  </si>
  <si>
    <t>[{"id":"108","note":"","count":1,"label":"Pepperoni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dip","posId":"P106","price":2000,"isExtra":false},{"id":"K0000","note":"","count":1,"label":"Balné","posId":"K0000","price":1500,"isExtra":true},{"id":"P106","note":"","count":5,"label":"Česnekový dip","posId":"P106","price":2000,"isExtra":false},{"id":"K0000","note":"","count":5,"label":"Balné","posId":"K0000","price":1500,"isExtra":true}]</t>
  </si>
  <si>
    <t>2026-04-19T17:19:48.939+02:00</t>
  </si>
  <si>
    <t>2026-04-19T17:31:35.599+02:00</t>
  </si>
  <si>
    <t>[{"id":"6748417db17528cb9bcae5e5","count":1,"label":"Margherita 40cm","posId":"100","price":26900,"isExtra":false},{"id":"656458f65d60d60772426fa0","count":1,"label":"Balné","posId":"K0000","price":2000,"isExtra":true},{"id":"6748417db17528cb9bcae5e7","count":1,"label":"Quattro Formaggi 40cm","posId":"111","price":30900,"isExtra":false},{"id":"656458f65d60d60772426fa0","count":1,"label":"Balné","posId":"K0000","price":2000,"isExtra":true},{"id":"6748417db17528cb9bcae5f7","count":1,"label":"Capricciosa 40cm","posId":"101","price":30900,"isExtra":false},{"id":"656458f65d60d60772426fa0","count":1,"label":"Balné","posId":"K0000","price":2000,"isExtra":true},{"id":"6748417db17528cb9bcae65f","count":1,"label":"Pepsi 1l","posId":"N124","price":5900,"isExtra":false}]</t>
  </si>
  <si>
    <t>2026-04-19T17:18:25.858+02:00</t>
  </si>
  <si>
    <t>2026-04-19T17:30:49.403+02:00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</si>
  <si>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40cm","posId":"111","price":30900,"isExtra":false},{"id":"54685049","note":"","count":1,"label":"Balné","posId":"K0000","price":2000,"isExtra":true},{"id":"54685113","note":"","count":1,"label":"okraj hotdog, hořčice","posId":"A118","price":6500,"isExtra":true},{"id":"54685178","note":"","count":1,"label":"Kuře","posId":"C114","price":4000,"KDSTags":["greenhighlight"],"isExtra":true},{"id":"54685179","note":"","count":1,"label":"Pepperoni salám","posId":"C109","price":4000,"KDSTags":["greenhighlight"],"isExtra":true},{"id":"57405720","note":"","size":"Mirinda 1l","count":1,"label":"Mirinda 1l","posId":"N126","price":5900,"isExtra":false}]</t>
  </si>
  <si>
    <t>2026-04-19T17:16:03.006+02:00</t>
  </si>
  <si>
    <t>2026-04-19T17:35:25.682+02:00</t>
  </si>
  <si>
    <t>2026-04-19T17:45:18.837+02:00</t>
  </si>
  <si>
    <t>2026-04-19T17:16:04.158+02:00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</si>
  <si>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-olivy","posId":"X112","price":0,"KDSTags":["redhighlight"],"isExtra":true}]</t>
  </si>
  <si>
    <t>2026-04-19T17:00:09.676+02:00</t>
  </si>
  <si>
    <t>2026-04-19T17:10:37.308+02:00</t>
  </si>
  <si>
    <t>[{"id":"6748417db17528cb9bcae5e7","count":1,"label":"Quattro Formaggi 40cm","posId":"111","price":30900,"isExtra":false},{"id":"656458f65d60d60772426fa0","count":1,"label":"Balné","posId":"K0000","price":2000,"isExtra":true},{"id":"6748417db17528cb9bcae63b","count":1,"label":"Česnekový dip","posId":"P106","price":2000,"isExtra":false},{"id":"656458f65d60d607724273eb","count":1,"label":"Balné","posId":"K0000","price":1500,"isExtra":true}]</t>
  </si>
  <si>
    <t>2026-04-19T16:50:23.096+02:00</t>
  </si>
  <si>
    <t>2026-04-19T16:58:39.931+02:00</t>
  </si>
  <si>
    <t>[{"id":"54684973","note":"","size":"Quattro Formaggi 40cm","count":1,"label":"Quattro Formaggi 40cm","posId":"111","price":30900,"isExtra":false},{"id":"54685049","note":"","count":1,"label":"Balné","posId":"K0000","price":2000,"isExtra":true}]</t>
  </si>
  <si>
    <t>2026-04-19T16:49:03.280+02:00</t>
  </si>
  <si>
    <t>2026-04-19T16:57:20.786+02:00</t>
  </si>
  <si>
    <t>2026-04-19T17:25:56.734+02:00</t>
  </si>
  <si>
    <t>2026-04-19T16:49:04.236+02:00</t>
  </si>
  <si>
    <t>[{"id":"e8a7b47a-70d2-4cc2-a375-1dab55125675","note":"","count":1,"label":"Quattro Formaggi 32 cm","posId":"123","price":24900,"isExtra":false},{"id":"fc3fa22b-be90-4e3e-a05f-41f62444ffb3","note":"","count":1,"label":"olivy","posId":"B112","price":2500,"KDSTags":["greenhighlight"],"isExtra":true},{"id":"c17837f5-7a43-4caf-86f2-7f4c925f90fb","note":"","count":1,"label":"BBQ Meteor 32 cm","posId":"118","price":24900,"isExtra":false},{"id":"524f3c3f-0c67-4b97-b499-20f8d3dbda4a","note":"","count":1,"label":"BEZ -slanina","posId":"X108","price":0,"KDSTags":["redhighlight"],"isExtra":true}]</t>
  </si>
  <si>
    <t>2026-04-19T16:33:05.054+02:00</t>
  </si>
  <si>
    <t>2026-04-19T16:46:39.558+02:00</t>
  </si>
  <si>
    <t>[{"id":"ef7489da-416c-4ccb-846f-0317489461fc","note":"","count":1,"label":"BBQ Meteor 40 cm","posId":"106","price":30900,"isExtra":false}]</t>
  </si>
  <si>
    <t>2026-04-19T16:29:41.428+02:00</t>
  </si>
  <si>
    <t>2026-04-19T16:44:49.503+02:00</t>
  </si>
  <si>
    <t>[{"id":"e370f34b-aeaa-4f5c-80c1-33593f29ab88","count":1,"label":"Pizza Comeback 40","posId":"109","price":30900,"isExtra":false,"creatorId":"u2urJrdxlU0jyRBMC3VSg","isPackging":0,"actualLabel":"Pizza Comeback 40"},{"id":"4df4c5c0-abba-42b0-a63e-2a559be75166","count":1,"label":"Pizza Quattro Formaggi 32","posId":"123","price":24900,"isExtra":false,"creatorId":"BTXU39hdXYg9dbhDIuUq3","isPackging":0,"actualLabel":"Pizza Quattro Formaggi 32"}]</t>
  </si>
  <si>
    <t>2026-04-19T16:27:03.259+02:00</t>
  </si>
  <si>
    <t>2026-04-19T16:54:34.409+02:00</t>
  </si>
  <si>
    <t>2026-04-19T17:04:34.934+02:00</t>
  </si>
  <si>
    <t>2026-04-19T16:27:04.591+02:00</t>
  </si>
  <si>
    <t>[{"id":"1460d93c-4159-4d87-aaf2-4ef8fb5e31b1","note":"","count":1,"label":"Margherita 32 cm","posId":"112","price":20900,"isExtra":false},{"id":"f675967f-9acd-47eb-a0a7-8c1488c18315","note":"","count":1,"label":"Hot &amp; Spicy 40 cm","posId":"110","price":30900,"isExtra":false},{"id":"1edf54fc-1032-442c-939f-e6e2033b2270","note":"","count":1,"label":"Comeback 40 cm","posId":"109","price":30900,"isExtra":false}]</t>
  </si>
  <si>
    <t>2026-04-19T16:24:56.061+02:00</t>
  </si>
  <si>
    <t>2026-04-19T16:39:25.795+02:00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</si>
  <si>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</si>
  <si>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2026-04-19T16:22:42.517+02:00</t>
  </si>
  <si>
    <t>2026-04-19T16:37:28.683+02:00</t>
  </si>
  <si>
    <t>[{"id":"54684978","note":"","size":"BBQ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základ","posId":"ZBR40","price":0,"isExtra":true},{"id":"54685126","note":"","count":1,"label":"okraj hotdog, bbq omáčka","posId":"A120","price":6500,"isExtra":true}]</t>
  </si>
  <si>
    <t>2026-04-19T16:16:03.629+02:00</t>
  </si>
  <si>
    <t>2026-04-19T16:29:13.120+02:00</t>
  </si>
  <si>
    <t>[{"id":"75667a6e-daec-4fb6-917e-f318f7121924","note":"","count":1,"label":"Pepperoni 18 cm","posId":"132","price":11900,"isExtra":false},{"id":"431bbe15-7822-40f9-a4d3-e515dcf9ce3b","note":"","count":1,"label":"Kukuřice.","posId":"A115","price":1500,"isExtra":true}]</t>
  </si>
  <si>
    <t>ready_pickup</t>
  </si>
  <si>
    <t>2026-04-19T16:15:12.483+02:00</t>
  </si>
  <si>
    <t>2026-04-19T16:27:53.730+02:00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</si>
  <si>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dip","posId":"P106","price":2000,"isExtra":false},{"id":"54685059","note":"","count":1,"label":"Balné","posId":"K0000","price":1500,"isExtra":true},{"id":"57405719","note":"","size":"Pepsi zero sugar 1l","count":1,"label":"Pepsi zero sugar 1l","posId":"N125","price":5900,"isExtra":false}]</t>
  </si>
  <si>
    <t>2026-04-19T16:14:03.039+02:00</t>
  </si>
  <si>
    <t>2026-04-19T16:25:45.281+02:00</t>
  </si>
  <si>
    <t>2026-04-19T16:37:05.139+02:00</t>
  </si>
  <si>
    <t>2026-04-19T16:14:04.071+02:00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</si>
  <si>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-olivy","posId":"X112","price":0,"KDSTags":["redhighlight"],"isExtra":true},{"id":"5df34067-0b6b-41dc-8528-5c379260b439","note":"","count":1,"label":"Mirinda 1l","posId":"N126","price":5900,"isExtra":false},{"id":"1edf54fc-1032-442c-939f-e6e2033b2270","note":"","count":1,"label":"Comeback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</si>
  <si>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2026-04-19T16:11:41.046+02:00</t>
  </si>
  <si>
    <t>2026-04-19T16:21:22.492+02:00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</si>
  <si>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🌶️🌶️","posId":"122","price":24900,"isExtra":false},{"id":"54685059","note":"","count":1,"label":"Balné","posId":"K0000","price":1500,"isExtra":true},{"id":"54685112","note":"","count":1,"label":"Bez cibule","posId":"X103","price":0,"KDSTags":["redhighlight"],"isExtra":true}]</t>
  </si>
  <si>
    <t>2026-04-19T16:06:02.247+02:00</t>
  </si>
  <si>
    <t>2026-04-19T16:13:23.037+02:00</t>
  </si>
  <si>
    <t>2026-04-19T16:44:35.721+02:00</t>
  </si>
  <si>
    <t>2026-04-19T16:06:03.684+02:00</t>
  </si>
  <si>
    <t>[{"id":"72a788fd-2d10-4aa9-80c1-abbc9acb3570","note":"","count":1,"label":"Hawai 32 cm","posId":"138","price":24900,"isExtra":false},{"id":"55f8781c-97f6-4a21-abe6-3780ea7117ba","note":"","count":1,"label":"změna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</si>
  <si>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2026-04-19T16:04:50.718+02:00</t>
  </si>
  <si>
    <t>2026-04-19T16:10:51.357+02:00</t>
  </si>
  <si>
    <t>[{"id":"6748417db17528cb9bcae5ed","count":1,"label":"Pepperoni 40cm 🌶️🌶️","posId":"108","price":30900,"isExtra":false},{"id":"656458f65d60d60772426fa0","count":1,"label":"Balné","posId":"K0000","price":2000,"isExtra":true}]</t>
  </si>
  <si>
    <t>2026-04-19T15:57:16.077+02:00</t>
  </si>
  <si>
    <t>2026-04-19T16:09:44.248+02:00</t>
  </si>
  <si>
    <t>[{"id":"6748417db17528cb9bcae5f5","count":1,"label":"Hawai 40cm","posId":"102","price":30900,"isExtra":false},{"id":"656458f65d60d60772426fa0","count":1,"label":"Balné","posId":"K0000","price":2000,"isExtra":true},{"id":"684ae919decfe15485bf8de8","count":1,"label":"Jalapeňos","posId":"C102","price":3500,"KDSTags":["greenhighlight"],"isExtra":true},{"id":"684ae919decfe15485bf8df2","count":1,"label":"Slanina","posId":"C108","price":4000,"KDSTags":["greenhighlight"],"isExtra":true},{"id":"6748417db17528cb9bcae63b","count":1,"label":"Česnekový dip","posId":"P106","price":2000,"isExtra":false},{"id":"656458f65d60d607724273eb","count":1,"label":"Balné","posId":"K0000","price":1500,"isExtra":true}]</t>
  </si>
  <si>
    <t>2026-04-19T15:49:55.355+02:00</t>
  </si>
  <si>
    <t>2026-04-19T15:50:28.010+02:00</t>
  </si>
  <si>
    <t>[{"id":"6ffd3545-72d2-4e40-9c4f-5ed137d1966b","count":1,"label":"Guarana kiwi a jablko","posId":"N144","price":5500,"isExtra":false,"creatorId":"Y58ct42yLlZ-VUn1CbfB2","isPackging":0,"actualLabel":"Guarana kiwi a jablko"}]</t>
  </si>
  <si>
    <t>2026-04-19T15:44:53.896+02:00</t>
  </si>
  <si>
    <t>2026-04-19T15:57:15.492+02:00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</si>
  <si>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🌶️","posId":"121","price":24900,"isExtra":false},{"id":"54685059","note":"","count":1,"label":"Balné","posId":"K0000","price":1500,"isExtra":true},{"id":"54685018","note":"","size":"Česnekový dip","count":2,"label":"Česnekový dip","posId":"P106","price":2000,"isExtra":false},{"id":"54685059","note":"","count":2,"label":"Balné","posId":"K0000","price":1500,"isExtra":true},{"id":"59589714","note":"","size":"Hawai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54685070","note":"","count":1,"label":"Jalapeňos","posId":"B102","price":2500,"KDSTags":["greenhighlight"],"isExtra":true}]</t>
  </si>
  <si>
    <t>2026-04-19T15:17:04.080+02:00</t>
  </si>
  <si>
    <t>2026-04-19T15:24:01.861+02:00</t>
  </si>
  <si>
    <t>[{"id":"a4e8ca23-fe36-4747-a603-19485eee7e76","note":"","count":1,"label":"Hot &amp; Spicy 32 cm","posId":"146","price":24900,"isExtra":false}]</t>
  </si>
  <si>
    <t>2026-04-19T15:16:03.157+02:00</t>
  </si>
  <si>
    <t>2026-04-19T15:21:45.889+02:00</t>
  </si>
  <si>
    <t>2026-04-19T15:35:10.394+02:00</t>
  </si>
  <si>
    <t>2026-04-19T15:16:05.186+02:00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</si>
  <si>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-ananas","posId":"X100","price":0,"KDSTags":["redhighlight"],"isExtra":true},{"id":"0604cf40-24b5-4ad5-a9e4-e5834def96b8","note":"","count":4,"label":"Dip česnekový","posId":"P106","price":2000,"isExtra":false},{"id":"ddd88272-9f0a-4ca7-a4db-a3a7d157b54d","note":"","count":2,"label":"Pepsi zero sugar 1l","posId":"N125","price":5900,"isExtra":false}]</t>
  </si>
  <si>
    <t>2026-04-19T15:05:50.608+02:00</t>
  </si>
  <si>
    <t>2026-04-19T15:19:47.340+02:00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</si>
  <si>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32cm","posId":"123","price":24900,"isExtra":false},{"id":"54685059","note":"","count":1,"label":"Balné","posId":"K0000","price":1500,"isExtra":true},{"id":"59589719","note":"","count":1,"label":"USA těsto","posId":"17","price":1000,"isExtra":true},{"id":"59555752","note":"","count":1,"label":"Rajčatový základ","posId":"ZSR32","price":0,"isExtra":true},{"id":"54685088","note":"","count":1,"label":"okraj mozzarella, bylinky","posId":"A121","price":5700,"isExtra":true},{"id":"54685099","note":"","count":1,"label":"Žampiony","posId":"B105","price":2500,"KDSTags":["greenhighlight"],"isExtra":true},{"id":"54685191","note":"","count":1,"label":"Masové kuličky","posId":"B116","price":5900,"KDSTags":["greenhighlight"],"isExtra":true},{"id":"54685013","note":"","size":"Spicy Wings 🌶️","count":1,"label":"Spicy Wings 🌶️","posId":"P101","price":11900,"isExtra":false},{"id":"54685059","note":"","count":1,"label":"Balné","posId":"K0000","price":1500,"isExtra":true}]</t>
  </si>
  <si>
    <t>2026-04-19T14:59:54.629+02:00</t>
  </si>
  <si>
    <t>2026-04-19T15:17:13.017+02:00</t>
  </si>
  <si>
    <t>[{"id":"6748417db17528cb9bcae605","count":1,"label":"Pepperoni 32cm 🌶️🌶️","posId":"120","price":24900,"isExtra":false},{"id":"656458f65d60d607724273eb","count":1,"label":"Balné","posId":"K0000","price":1500,"isExtra":true},{"id":"68c5452ac747a1013b8ff5fd","count":1,"label":"USA těsto","posId":"17","price":1000,"isExtra":true},{"id":"6745a653230e9519de489456","count":1,"label":"BBQ základ","posId":"ZRB32","price":0,"isExtra":true},{"id":"656458f65d60d607724271c0","count":1,"label":"okraj hotdog, hořčice","posId":"A117","price":5700,"isExtra":true},{"id":"684ae919decfe15485bf8fd4","count":1,"label":"Grana padano, pecorino, parmazán","posId":"B130","price":3000,"KDSTags":["greenhighlight"],"isExtra":true},{"id":"6748417db17528cb9bcae641","count":1,"label":"Choco Rolls","posId":"chr100","price":8900,"isExtra":false},{"id":"656458f65d60d607724273eb","count":1,"label":"Balné","posId":"K0000","price":1500,"isExtra":true}]</t>
  </si>
  <si>
    <t>2026-04-19T14:35:03.494+02:00</t>
  </si>
  <si>
    <t>2026-04-19T14:50:22.852+02:00</t>
  </si>
  <si>
    <t>[{"id":"896d2264-b315-4ee3-b331-0fa7b26bb96f","note":"","count":2,"label":"Hawai 32 cm","posId":"114","price":24900,"isExtra":false},{"id":"978c26ec-8492-4979-8b1c-f7ff8381d413","note":"","count":1,"label":"Pepperoni Rolls, 6 ks","posId":"P100","price":8900,"isExtra":false}]</t>
  </si>
  <si>
    <t>2026-04-19T14:31:00.311+02:00</t>
  </si>
  <si>
    <t>2026-04-19T14:44:33.161+02:00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</si>
  <si>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bylinky","posId":"A122","price":6500,"isExtra":true},{"id":"54685171","note":"","count":1,"label":"Slanina","posId":"C108","price":4000,"KDSTags":["greenhighlight"],"isExtra":true},{"id":"54684975","note":"","size":"Comeback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</si>
  <si>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2026-04-19T14:19:29.164+02:00</t>
  </si>
  <si>
    <t>2026-04-19T14:27:52.999+02:00</t>
  </si>
  <si>
    <t>[{"id":"6748417db17528cb9bcae60d","count":1,"label":"Hawai 32cm","posId":"114","price":24900,"isExtra":false},{"id":"656458f65d60d607724273eb","count":1,"label":"Balné","posId":"K0000","price":1500,"isExtra":true},{"id":"6748417db17528cb9bcae5ef","count":1,"label":"BBQ Texas 40cm","posId":"107","price":30900,"isExtra":false},{"id":"656458f65d60d60772426fa0","count":1,"label":"Balné","posId":"K0000","price":2000,"isExtra":true},{"id":"6745a653230e9519de4897ff","count":1,"label":"Rajčatový základ","posId":"ZBR40","price":0,"isExtra":true}]</t>
  </si>
  <si>
    <t>2026-04-19T14:09:13.166+02:00</t>
  </si>
  <si>
    <t>2026-04-19T14:20:00.999+02:00</t>
  </si>
  <si>
    <t>2026-04-19T14:00:04.029+02:00</t>
  </si>
  <si>
    <t>2026-04-19T14:13:59.999+02:00</t>
  </si>
  <si>
    <t>2026-04-19T14:33:07.038+02:00</t>
  </si>
  <si>
    <t>2026-04-19T14:00:05.669+02:00</t>
  </si>
  <si>
    <t>[{"id":"52687002-58c9-40ea-ba22-d2ae7a4b5889","note":"","count":1,"label":"Comeback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základ","posId":"A128","price":0,"isExtra":true},{"id":"2c932c76-e932-479d-b476-ee55b747887e","note":"","count":1,"label":"žampiony","posId":"B105","price":2500,"KDSTags":["greenhighlight"],"isExtra":true}]</t>
  </si>
  <si>
    <t>2026-04-19T13:59:02.443+02:00</t>
  </si>
  <si>
    <t>2026-04-19T14:11:48.252+02:00</t>
  </si>
  <si>
    <t>2026-04-19T14:34:45.311+02:00</t>
  </si>
  <si>
    <t>2026-04-19T14:03:37.595+02:00</t>
  </si>
  <si>
    <t>[{"id":"923cca0f-b384-4647-b41a-b36c46b0c790","note":"","count":1,"label":"BBQ Meteor 32 cm","posId":"142","price":24900,"isExtra":false},{"id":"9069d980-0a24-408c-a214-618aed030839","note":"","count":1,"label":"BBQ Texas 32 cm","posId":"143","price":24900,"isExtra":false},{"id":"0b22568e-4d1c-45db-9aa3-de09ef6c293a","note":"","count":1,"label":"Pepperoni 32 cm","posId":"120","price":24900,"isExtra":false}]</t>
  </si>
  <si>
    <t>2026-04-19T13:57:03.112+02:00</t>
  </si>
  <si>
    <t>2026-04-19T14:02:36.336+02:00</t>
  </si>
  <si>
    <t>2026-04-19T15:02:31.123+02:00</t>
  </si>
  <si>
    <t>2026-04-19T13:57:25.141+02:00</t>
  </si>
  <si>
    <t>[{"id":"a78b511f-836b-415e-9285-dd47f293529b","note":"","count":1,"label":"Pepperoni 40 cm","posId":"108","price":30900,"isExtra":false}]</t>
  </si>
  <si>
    <t>2026-04-19T13:44:03.299+02:00</t>
  </si>
  <si>
    <t>2026-04-19T14:00:50.303+02:00</t>
  </si>
  <si>
    <t>2026-04-19T14:08:54.338+02:00</t>
  </si>
  <si>
    <t>2026-04-19T13:44:04.181+02:00</t>
  </si>
  <si>
    <t>[{"id":"0b22568e-4d1c-45db-9aa3-de09ef6c293a","note":"","count":1,"label":"Pepperoni 32 cm","posId":"120","price":24900,"isExtra":false},{"id":"7b506f1d-3b7d-4ca7-9767-75b5b6ff855b","note":"","count":1,"label":"okraj mozzarella BBQ","posId":"A123","price":5700,"isExtra":true}]</t>
  </si>
  <si>
    <t>2026-04-19T13:41:12.956+02:00</t>
  </si>
  <si>
    <t>2026-04-19T13:49:22.601+02:00</t>
  </si>
  <si>
    <t>[{"id":"a52d210a-2931-4c6e-b767-1ff8446d4750","count":1,"label":"Pizza Hot &amp; Spicy 32","posId":"122","price":24900,"isExtra":false,"creatorId":"5w1CM4Im-PmKwSh-c32U4","isPackging":0,"actualLabel":"Pizza Hot &amp; Spicy 32"}]</t>
  </si>
  <si>
    <t>2026-04-19T13:40:53.996+02:00</t>
  </si>
  <si>
    <t>2026-04-19T13:47:54.514+02:00</t>
  </si>
  <si>
    <t>[{"id":"4df4c5c0-abba-42b0-a63e-2a559be75166","count":1,"label":"Pizza Quattro Formaggi 32","posId":"123","price":24900,"isExtra":false,"creatorId":"4zYAMmHCZ6u2wMl5YtCvD","isPackging":0,"actualLabel":"Pizza Quattro Formaggi 32"}]</t>
  </si>
  <si>
    <t>Kakhramon</t>
  </si>
  <si>
    <t>2026-04-19T13:40:47.918+02:00</t>
  </si>
  <si>
    <t>2026-04-19T13:52:04.856+02:00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</si>
  <si>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bylinky","posId":"A121","price":5700,"isExtra":true}]</t>
  </si>
  <si>
    <t>2026-04-19T13:38:03.018+02:00</t>
  </si>
  <si>
    <t>2026-04-19T13:44:09.152+02:00</t>
  </si>
  <si>
    <t>[{"id":"088a7edc-ef1e-4c6b-b7a1-36c2c45ab0fe","note":"","count":1,"label":"Capricciosa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-žampiony","posId":"X105","price":0,"KDSTags":["redhighlight"],"isExtra":true}]</t>
  </si>
  <si>
    <t>2026-04-19T13:33:03.324+02:00</t>
  </si>
  <si>
    <t>2026-04-19T13:59:56.336+02:00</t>
  </si>
  <si>
    <t>2026-04-19T14:21:09.445+02:00</t>
  </si>
  <si>
    <t>2026-04-19T13:33:03.942+02:00</t>
  </si>
  <si>
    <t>[{"id":"3a5867b0-8da1-4c8b-bd1f-70418434cae8","note":"","count":1,"label":"BBQ Texas 32 cm","posId":"119","price":24900,"isExtra":false},{"id":"af2bee84-a445-45fc-8ca2-cf4fed0dcf38","note":"","count":1,"label":"okraj mozzarella bylinky","posId":"A121","price":5700,"isExtra":true},{"id":"1edf54fc-1032-442c-939f-e6e2033b2270","note":"","count":1,"label":"Comeback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</si>
  <si>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2026-04-19T13:27:00.308+02:00</t>
  </si>
  <si>
    <t>2026-04-19T13:39:45.643+02:00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</si>
  <si>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</si>
  <si>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2026-04-19T13:25:23.848+02:00</t>
  </si>
  <si>
    <t>2026-04-19T13:41:55.670+02:00</t>
  </si>
  <si>
    <t>[{"id":"6748417db17528cb9bcae605","count":1,"label":"Pepperoni 32cm 🌶️🌶️","posId":"120","price":24900,"isExtra":false},{"id":"656458f65d60d607724273eb","count":1,"label":"Balné","posId":"K0000","price":1500,"isExtra":true},{"id":"6745a653230e9519de489456","count":1,"label":"BBQ základ","posId":"ZRB32","price":0,"isExtra":true},{"id":"6748417db17528cb9bcae62d","count":1,"label":"Veggie menu Comeback","posId":"M200","price":34900,"isExtra":false},{"id":"656458f65d60d607724273a3","count":1,"label":"Balné","posId":"K0000","price":3000,"isExtra":true},{"id":"656458f65d60d607724273b7","count":1,"label":"Pepperoni","posId":"Y120","price":0,"isExtra":true},{"id":"656458f65d60d607724273c1","count":1,"label":"česnekový chléb","posId":"P104","price":0,"isExtra":true},{"id":"69427269443d7650b9d93182","count":1,"label":"Pepsi 1l","posId":"N124","price":0,"isExtra":true}]</t>
  </si>
  <si>
    <t>2026-04-19T13:21:03.166+02:00</t>
  </si>
  <si>
    <t>2026-04-19T13:31:23.385+02:00</t>
  </si>
  <si>
    <t>[{"id":"35de6e44-4cb0-4333-81c1-267ae2713d07","note":"","count":1,"label":"Sweet passion 18 cm","posId":"30","price":11900,"isExtra":false},{"id":"1edf54fc-1032-442c-939f-e6e2033b2270","note":"","count":1,"label":"Comeback 40 cm","posId":"109","price":30900,"isExtra":false},{"id":"28e96b57-144a-4147-bd66-1530a9858e97","note":"","count":1,"label":"BEZ -pepperoni salám","posId":"X109","price":0,"KDSTags":["redhighlight"],"isExtra":true}]</t>
  </si>
  <si>
    <t>2026-04-19T13:14:18.239+02:00</t>
  </si>
  <si>
    <t>2026-04-19T13:22:28.529+02:00</t>
  </si>
  <si>
    <t>[{"id":"54684982","note":"","size":"Capricciosa 40cm","count":1,"label":"Capricciosa 40cm","posId":"101","price":30900,"isExtra":false},{"id":"54685049","note":"","count":1,"label":"Balné","posId":"K0000","price":2000,"isExtra":true}]</t>
  </si>
  <si>
    <t>2026-04-19T13:05:02.574+02:00</t>
  </si>
  <si>
    <t>2026-04-19T13:21:41.577+02:00</t>
  </si>
  <si>
    <t>2026-04-19T13:39:14.553+02:00</t>
  </si>
  <si>
    <t>2026-04-19T13:05:03.707+02:00</t>
  </si>
  <si>
    <t>[{"id":"e1c5136d-42df-4209-a1d5-7b367060d3f2","note":"","count":1,"label":"Spicy Wings","posId":"P101","price":11900,"isExtra":false},{"id":"0604cf40-24b5-4ad5-a9e4-e5834def96b8","note":"","count":4,"label":"Dip česnekový","posId":"P106","price":2000,"isExtra":false},{"id":"c9c0bcd1-5065-4282-a709-cc2042a92228","note":"","count":2,"label":"Pečené brambory","posId":"P103","price":6900,"isExtra":false},{"id":"1460d93c-4159-4d87-aaf2-4ef8fb5e31b1","note":"","count":1,"label":"Margherita 32 cm","posId":"112","price":20900,"isExtra":false},{"id":"088a7edc-ef1e-4c6b-b7a1-36c2c45ab0fe","note":"","count":1,"label":"Capricciosa 32 cm","posId":"113","price":24900,"isExtra":false}]</t>
  </si>
  <si>
    <t>2026-04-19T13:01:03.221+02:00</t>
  </si>
  <si>
    <t>2026-04-19T13:08:51.334+02:00</t>
  </si>
  <si>
    <t>2026-04-19T13:27:34.042+02:00</t>
  </si>
  <si>
    <t>2026-04-19T13:01:04.051+02:00</t>
  </si>
  <si>
    <t>[{"id":"9b3fd0f9-6a36-4a8e-95ad-00dbae675705","note":"","count":1,"label":"Capricciosa 40 cm","posId":"101","price":30900,"isExtra":false}]</t>
  </si>
  <si>
    <t>2026-04-19T12:51:48.229+02:00</t>
  </si>
  <si>
    <t>2026-04-19T13:07:12.601+02:00</t>
  </si>
  <si>
    <t>[{"id":"6748417db17528cb9bcae5ff","count":1,"label":"Quattro Formaggi 32cm","posId":"123","price":24900,"isExtra":false},{"id":"656458f65d60d607724273eb","count":1,"label":"Balné","posId":"K0000","price":1500,"isExtra":true},{"id":"6748417db17528cb9bcae667","count":1,"label":"Poděbradská malinovka 0,5l","posId":"N129","price":4900,"isExtra":false},{"id":"6748417db17528cb9bcae655","count":1,"label":"Aquilla černý čaj a broskev 0,5l","posId":"N120","price":4900,"isExtra":false}]</t>
  </si>
  <si>
    <t>2026-04-19T12:40:02.949+02:00</t>
  </si>
  <si>
    <t>2026-04-19T12:58:01.303+02:00</t>
  </si>
  <si>
    <t>[{"id":"52687002-58c9-40ea-ba22-d2ae7a4b5889","note":"","count":1,"label":"Comeback 32 cm","posId":"145","price":24900,"isExtra":false},{"id":"e1c5136d-42df-4209-a1d5-7b367060d3f2","note":"","count":1,"label":"Spicy Wings","posId":"P101","price":11900,"isExtra":false}]</t>
  </si>
  <si>
    <t>2026-04-19T12:37:29.351+02:00</t>
  </si>
  <si>
    <t>2026-04-19T12:54:52.054+02:00</t>
  </si>
  <si>
    <t>[{"id":"e370f34b-aeaa-4f5c-80c1-33593f29ab88","count":1,"label":"Pizza Comeback 40","posId":"109","price":30900,"isExtra":false,"creatorId":"rXRmeh3BDxLOa5UEfws-a","isPackging":0,"actualLabel":"Pizza Comeback 40"}]</t>
  </si>
  <si>
    <t>2026-04-19T12:35:03.475+02:00</t>
  </si>
  <si>
    <t>2026-04-19T13:05:51.567+02:00</t>
  </si>
  <si>
    <t>2026-04-19T13:14:37.943+02:00</t>
  </si>
  <si>
    <t>2026-04-19T12:35:05.538+02:00</t>
  </si>
  <si>
    <t>[{"id":"1bf82332-f38e-4349-ab02-2ebafec00ff8","note":"","count":1,"label":"Zeleninová 32 cm","posId":"115","price":24900,"isExtra":false},{"id":"7ee7e3c8-2c54-4dc5-810f-2f52f62e2d14","note":"","count":1,"label":"Comeback 32 cm","posId":"121","price":24900,"isExtra":false}]</t>
  </si>
  <si>
    <t>canceled</t>
  </si>
  <si>
    <t>2026-04-19T12:33:53.512+02:00</t>
  </si>
  <si>
    <t>[{"id":"b5cd6d23-f361-4161-9aa5-cc25896b6767","count":1,"label":"Pizza Comeback 32","posId":"121","price":24900,"isExtra":false,"creatorId":"W9NOp8EUuvMLbrbn_Aazf","isPackging":0,"actualLabel":"Pizza Comeback 32"}]</t>
  </si>
  <si>
    <t>2026-04-19T12:28:28.924+02:00</t>
  </si>
  <si>
    <t>2026-04-19T12:53:41.506+02:00</t>
  </si>
  <si>
    <t>[{"id":"6748417db17528cb9bcae5f5","count":1,"label":"Hawai 40cm","posId":"102","price":30900,"isExtra":false},{"id":"656458f65d60d60772426fa0","count":1,"label":"Balné","posId":"K0000","price":2000,"isExtra":true},{"id":"684ae919decfe15485bf90dd","count":1,"label":"Bez ananasu","posId":"X100","price":0,"KDSTags":["redhighlight"],"isExtra":true},{"id":"6748417db17528cb9bcae63b","count":1,"label":"Česnekový dip","posId":"P106","price":2000,"isExtra":false},{"id":"656458f65d60d607724273eb","count":1,"label":"Balné","posId":"K0000","price":1500,"isExtra":true}]</t>
  </si>
  <si>
    <t>2026-04-19T12:26:02.897+02:00</t>
  </si>
  <si>
    <t>2026-04-19T12:52:16.253+02:00</t>
  </si>
  <si>
    <t>2026-04-19T12:57:37.389+02:00</t>
  </si>
  <si>
    <t>2026-04-19T12:26:03.527+02:00</t>
  </si>
  <si>
    <t>[{"id":"63c5589f-8110-48db-8be3-91da09368499","note":"","count":1,"label":"Capricciosa 18 cm","posId":"125","price":11900,"isExtra":false},{"id":"896d2264-b315-4ee3-b331-0fa7b26bb96f","note":"","count":1,"label":"Hawai 32 cm","posId":"114","price":24900,"isExtra":false},{"id":"fc3fa22b-be90-4e3e-a05f-41f62444ffb3","note":"","count":1,"label":"olivy","posId":"B112","price":2500,"KDSTags":["greenhighlight"],"isExtra":true},{"id":"7ebac4a7-6cce-442e-b2bb-06b929c16076","note":"","count":1,"label":"Baby špenát &amp; kuře 32 cm","posId":"116","price":24900,"isExtra":false},{"id":"6005e30e-e6f5-411d-9c32-9a3cee117e94","note":"","count":1,"label":"slanina","posId":"B108","price":3000,"KDSTags":["greenhighlight"],"isExtra":true},{"id":"afce463b-1c31-4a31-a709-6e086c66ade9","note":"","count":1,"label":"BEZ -kuře","posId":"X114","price":0,"KDSTags":["redhighlight"],"isExtra":true}]</t>
  </si>
  <si>
    <t>Jan</t>
  </si>
  <si>
    <t>2026-04-19T12:23:12.749+02:00</t>
  </si>
  <si>
    <t>2026-04-19T12:48:13.033+02:00</t>
  </si>
  <si>
    <t>[{"id":"102","note":"","count":1,"label":"Hawai 40cm","posId":"102","price":30900,"isExtra":false},{"id":"K0000","note":"","count":1,"label":"Balné","posId":"K0000","price":2000,"isExtra":true},{"id":"A124","note":"","count":1,"label":"okraj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</si>
  <si>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2026-04-19T12:16:53.490+02:00</t>
  </si>
  <si>
    <t>2026-04-19T12:45:55.297+02:00</t>
  </si>
  <si>
    <t>[{"id":"6748417db17528cb9bcae60d","count":1,"label":"Hawai 32cm","posId":"114","price":24900,"isExtra":false},{"id":"656458f65d60d607724273eb","count":1,"label":"Balné","posId":"K0000","price":1500,"isExtra":true},{"id":"656458f65d60d607724271bf","count":1,"label":"okraj mozzarella, bbq omáčka","posId":"A123","price":5700,"isExtra":true},{"id":"6748417db17528cb9bcae601","count":1,"label":"Hot &amp; Spicy 32cm 🌶️🌶️","posId":"122","price":24900,"isExtra":false},{"id":"656458f65d60d607724273eb","count":1,"label":"Balné","posId":"K0000","price":1500,"isExtra":true},{"id":"6745a653230e9519de489456","count":1,"label":"BBQ základ","posId":"ZRB32","price":0,"isExtra":true},{"id":"684ae919decfe15485bf8fd7","count":2,"label":"Masové kuličky","posId":"B116","price":5900,"KDSTags":["greenhighlight"],"isExtra":true},{"id":"6748417db17528cb9bcae63b","count":2,"label":"Česnekový dip","posId":"P106","price":2000,"isExtra":false},{"id":"656458f65d60d607724273eb","count":2,"label":"Balné","posId":"K0000","price":1500,"isExtra":true},{"id":"6748417db17528cb9bcae63d","count":1,"label":"BBQ dip","posId":"P105","price":2000,"isExtra":false},{"id":"656458f65d60d607724273eb","count":1,"label":"Balné","posId":"K0000","price":1500,"isExtra":true},{"id":"6748417db17528cb9bcae641","count":1,"label":"Choco Rolls","posId":"chr100","price":8900,"isExtra":false},{"id":"656458f65d60d607724273eb","count":1,"label":"Balné","posId":"K0000","price":1500,"isExtra":true},{"id":"6748417db17528cb9bcae5fd","count":1,"label":"Margherita 32cm","posId":"112","price":20900,"isExtra":false},{"id":"656458f65d60d607724273eb","count":1,"label":"Balné","posId":"K0000","price":1500,"isExtra":true},{"id":"656458f65d60d607724271c1","count":1,"label":"okraj hotdog, bbq omáčka","posId":"A119","price":5700,"isExtra":true},{"id":"6748417db17528cb9bcae5f1","count":1,"label":"BBQ Meteor 40cm","posId":"106","price":30900,"isExtra":false},{"id":"656458f65d60d60772426fa0","count":1,"label":"Balné","posId":"K0000","price":2000,"isExtra":true},{"id":"6748417db17528cb9bcae60f","count":1,"label":"Capricciosa 32cm","posId":"113","price":24900,"isExtra":false},{"id":"656458f65d60d607724273eb","count":1,"label":"Balné","posId":"K0000","price":1500,"isExtra":true},{"id":"656458f65d60d607724271be","count":1,"label":"okraj mozzarella, bylinky","posId":"A121","price":5700,"isExtra":true}]</t>
  </si>
  <si>
    <t>2026-04-19T12:15:41.076+02:00</t>
  </si>
  <si>
    <t>2026-04-19T12:33:43.172+02:00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</si>
  <si>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🌶️🌶️","posId":"110","price":30900,"isExtra":false},{"id":"54685049","note":"","count":1,"label":"Balné","posId":"K0000","price":2000,"isExtra":true}]</t>
  </si>
  <si>
    <t>2026-04-19T12:13:22.049+02:00</t>
  </si>
  <si>
    <t>2026-04-19T12:31:03.070+02:00</t>
  </si>
  <si>
    <t>[{"id":"6748417db17528cb9bcae60d","count":1,"label":"Hawai 32cm","posId":"114","price":24900,"isExtra":false},{"id":"656458f65d60d607724273eb","count":1,"label":"Balné","posId":"K0000","price":1500,"isExtra":true},{"id":"6748417db17528cb9bcae63b","count":1,"label":"Česnekový dip","posId":"P106","price":2000,"isExtra":false},{"id":"656458f65d60d607724273eb","count":1,"label":"Balné","posId":"K0000","price":1500,"isExtra":true}]</t>
  </si>
  <si>
    <t>2026-04-19T12:12:52.435+02:00</t>
  </si>
  <si>
    <t>2026-04-19T12:29:34.257+02:00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</si>
  <si>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🌶️","posId":"109","price":30900,"isExtra":false},{"id":"54685049","note":"","count":1,"label":"Balné","posId":"K0000","price":2000,"isExtra":true},{"id":"54684981","note":"","size":"Hawai 40cm","count":1,"label":"Hawai 40cm","posId":"102","price":30900,"isExtra":false},{"id":"54685049","note":"","count":1,"label":"Balné","posId":"K0000","price":2000,"isExtra":true}]</t>
  </si>
  <si>
    <t>2026-04-19T12:11:03.277+02:00</t>
  </si>
  <si>
    <t>2026-04-19T12:26:11.967+02:00</t>
  </si>
  <si>
    <t>2026-04-19T12:08:04.237+02:00</t>
  </si>
  <si>
    <t>2026-04-19T12:25:09.193+02:00</t>
  </si>
  <si>
    <t>2026-04-19T12:29:46.528+02:00</t>
  </si>
  <si>
    <t>2026-04-19T12:08:05.959+02:00</t>
  </si>
  <si>
    <t>[{"id":"6747ad56-2f52-4f5b-b96c-109c91cf97bd","note":"","count":2,"label":"Hawai 18 cm","posId":"126","price":11900,"isExtra":false},{"id":"3a660c29-8211-4a84-a27b-ef37a76953c6","note":"","count":2,"label":"Šunka.","posId":"A106","price":2000,"isExtra":true},{"id":"c10d36f8-acd3-4a8b-979d-b81c00d75c6f","note":"","count":2,"label":"BEZ -ananas","posId":"X100","price":0,"KDSTags":["redhighlight"],"isExtra":true},{"id":"1c4a575c-0a2c-4a58-a7c3-0328026cbcb1","note":"","count":1,"label":"Quattro Formaggi 18 cm","posId":"135","price":11900,"isExtra":false},{"id":"7686bc6d-289e-4e5c-a90d-990f071c04d2","note":"","count":1,"label":"BBQ Meteor 18 cm","posId":"130","price":11900,"isExtra":false},{"id":"41f21dd3-e301-4232-8347-2fbf132057d4","note":"","count":1,"label":"změna na Rajčatový základ","posId":"A127","price":0,"isExtra":true},{"id":"7ee7e3c8-2c54-4dc5-810f-2f52f62e2d14","note":"","count":1,"label":"Comeback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základ","posId":"A129","price":0,"isExtra":true},{"id":"6747ad56-2f52-4f5b-b96c-109c91cf97bd","note":"","count":1,"label":"Hawai 18 cm","posId":"126","price":11900,"isExtra":false},{"id":"c9c0bcd1-5065-4282-a709-cc2042a92228","note":"","count":1,"label":"Pečené brambory","posId":"P103","price":6900,"isExtra":false}]</t>
  </si>
  <si>
    <t>2026-04-19T12:05:08.879+02:00</t>
  </si>
  <si>
    <t>2026-04-19T12:14:05.485+02:00</t>
  </si>
  <si>
    <t>[{"id":"59589715","note":"","size":"Capricciosa 32cm","count":1,"label":"Capricciosa 32cm","posId":"113","price":24900,"isExtra":false},{"id":"54685059","note":"","count":1,"label":"Balné","posId":"K0000","price":1500,"isExtra":true},{"id":"59589719","note":"","count":1,"label":"USA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základ","posId":"ZRS32","price":0,"isExtra":true},{"id":"54685072","note":"","count":1,"label":"Bez šunky","posId":"X106","price":0,"KDSTags":["redhighlight"],"isExtra":true},{"id":"54685181","note":"","count":1,"label":"Pepperoni salám","posId":"B109","price":3000,"KDSTags":["greenhighlight"],"isExtra":true}]</t>
  </si>
  <si>
    <t>2026-04-19T12:02:02.905+02:00</t>
  </si>
  <si>
    <t>2026-04-19T13:02:21.323+02:00</t>
  </si>
  <si>
    <t>2026-04-19T13:10:08.748+02:00</t>
  </si>
  <si>
    <t>2026-04-19T12:02:03.784+02:00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</si>
  <si>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55ca227d-485c-4130-a44d-b26b939e8c03","note":"","count":1,"label":"Hot &amp; Spicy 32 cm","posId":"122","price":24900,"isExtra":false},{"id":"6005e30e-e6f5-411d-9c32-9a3cee117e94","note":"","count":1,"label":"slanina","posId":"B108","price":3000,"KDSTags":["greenhighlight"],"isExtra":true}]</t>
  </si>
  <si>
    <t>2026-04-19T11:37:03.018+02:00</t>
  </si>
  <si>
    <t>2026-04-19T11:47:24.007+02:00</t>
  </si>
  <si>
    <t>[{"id":"f7043b16-784c-4471-87d9-9c8cbc7d5ab8","note":"","count":1,"label":"Capricciosa 32 cm","posId":"137","price":24900,"isExtra":false},{"id":"6747ad56-2f52-4f5b-b96c-109c91cf97bd","note":"","count":1,"label":"Hawai 18 cm","posId":"126","price":11900,"isExtra":false},{"id":"c10d36f8-acd3-4a8b-979d-b81c00d75c6f","note":"","count":1,"label":"BEZ -ananas","posId":"X100","price":0,"KDSTags":["redhighlight"],"isExtra":true}]</t>
  </si>
  <si>
    <t>2026-04-19T11:25:14.340+02:00</t>
  </si>
  <si>
    <t>2026-04-19T11:43:28.004+02:00</t>
  </si>
  <si>
    <t>[{"id":"54684978","note":"","size":"BBQ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základ","posId":"ZBR40","price":0,"isExtra":true},{"id":"54685113","note":"","count":1,"label":"okraj hotdog, hořčice","posId":"A118","price":6500,"isExtra":true},{"id":"54684975","note":"","size":"Comeback 40cm 🌶️","count":1,"label":"Comeback 40cm 🌶️","posId":"109","price":30900,"isExtra":false},{"id":"54685049","note":"","count":1,"label":"Balné","posId":"K0000","price":2000,"isExtra":true},{"id":"59589715","note":"","size":"Capricciosa 32cm","count":1,"label":"Capricciosa 32cm","posId":"113","price":24900,"isExtra":false},{"id":"54685059","note":"","count":1,"label":"Balné","posId":"K0000","price":1500,"isExtra":true},{"id":"54685092","note":"","count":1,"label":"Bez žampionů","posId":"X105","price":0,"KDSTags":["redhighlight"],"isExtra":true},{"id":"59589715","note":"","size":"Capricciosa 32cm","count":1,"label":"Capricciosa 32cm","posId":"113","price":24900,"isExtra":false},{"id":"54685059","note":"","count":1,"label":"Balné","posId":"K0000","price":1500,"isExtra":true},{"id":"54685111","note":"","count":1,"label":"Bez oliv","posId":"X112","price":0,"KDSTags":["redhighlight"],"isExtra":true},{"id":"54685099","note":"","count":1,"label":"Žampiony","posId":"B105","price":2500,"KDSTags":["greenhighlight"],"isExtra":true}]</t>
  </si>
  <si>
    <t>2026-04-19T11:16:43.699+02:00</t>
  </si>
  <si>
    <t>2026-04-19T11:34:15.005+02:00</t>
  </si>
  <si>
    <t>[{"id":"54684982","note":"","size":"Capricciosa 40cm","count":1,"label":"Capricciosa 40cm","posId":"101","price":30900,"isExtra":false},{"id":"54685049","note":"","count":1,"label":"Balné","posId":"K0000","price":2000,"isExtra":true},{"id":"54684981","note":"","size":"Hawai 40cm","count":1,"label":"Hawai 40cm","posId":"102","price":30900,"isExtra":false},{"id":"54685049","note":"","count":1,"label":"Balné","posId":"K0000","price":2000,"isExtra":true}]</t>
  </si>
  <si>
    <t>2026-04-19T11:16:42.504+02:00</t>
  </si>
  <si>
    <t>2026-04-19T11:27:52.126+02:00</t>
  </si>
  <si>
    <t>[{"id":"6748417db17528cb9bcae609","count":1,"label":"BBQ Meteor 32cm","posId":"118","price":24900,"isExtra":false},{"id":"656458f65d60d607724273eb","count":1,"label":"Balné","posId":"K0000","price":1500,"isExtra":true},{"id":"68c5452ac747a1013b8ff5fd","count":1,"label":"USA těsto","posId":"17","price":1000,"isExtra":true},{"id":"6745a653230e9519de48919c","count":1,"label":"Rajčatový základ","posId":"ZBR32","price":0,"isExtra":true},{"id":"656458f65d60d607724271be","count":1,"label":"okraj mozzarella, bylinky","posId":"A121","price":5700,"isExtra":true},{"id":"684ae919decfe15485bf8fcc","count":1,"label":"Kukuřice","posId":"B115","price":2500,"KDSTags":["greenhighlight"],"isExtra":true}]</t>
  </si>
  <si>
    <t>Sergei</t>
  </si>
  <si>
    <t>2026-04-19T11:08:49.704+02:00</t>
  </si>
  <si>
    <t>2026-04-19T11:17:09.004+02:00</t>
  </si>
  <si>
    <t>[{"id":"M100","note":"","count":1,"label":"Spicy menu Comeback","posId":"M100","price":34900,"isExtra":false},{"id":"K0000","note":"","count":1,"label":"Balné","posId":"K0000","price":3000,"isExtra":true},{"id":"Y118","note":"","count":1,"label":"BBQ Meteor","posId":"Y118","price":0,"isExtra":true},{"id":"ZRB32","note":"","count":1,"label":"BBQ základ","posId":"ZRB32","price":0,"isExtra":true},{"id":"P101","note":"","count":1,"label":"spicy wings 🌶️","posId":"P101","price":0,"isExtra":true},{"id":"N126","note":"","count":1,"label":"Mirinda 1l","posId":"N126","price":0,"isExtra":true}]</t>
  </si>
  <si>
    <t>2026-04-19T11:03:53.836+02:00</t>
  </si>
  <si>
    <t>2026-04-19T11:11:06.024+02:00</t>
  </si>
  <si>
    <t>[{"id":"6ffd3545-72d2-4e40-9c4f-5ed137d1966b","count":1,"label":"Guarana kiwi a jablko","posId":"N144","price":5500,"isExtra":false,"creatorId":"m044urhCGY6tkBeK2NQWY","isPackging":0,"actualLabel":"Guarana kiwi a jablko"}]</t>
  </si>
  <si>
    <t>Petr</t>
  </si>
  <si>
    <t>2026-04-19T11:01:00.455+02:00</t>
  </si>
  <si>
    <t>2026-04-19T11:12:46.889+02:00</t>
  </si>
  <si>
    <t>[{"id":"112","note":"","count":1,"label":"Margherita 32cm","posId":"112","price":20900,"isExtra":false},{"id":"K0000","note":"","count":1,"label":"Balné","posId":"K0000","price":1500,"isExtra":true},{"id":"N126","note":"","count":1,"label":"Mirinda 1l","posId":"N126","price":5900,"isExtra":false}]</t>
  </si>
  <si>
    <t>2026-04-19T00:33:25.841+02:00</t>
  </si>
  <si>
    <t>2026-04-19T00:41:01.449+02:00</t>
  </si>
  <si>
    <t>2026-04-19T05:59:59.999+02:00</t>
  </si>
  <si>
    <t>[{"id":"b5cd6d23-f361-4161-9aa5-cc25896b6767","count":1,"label":"Pizza Comeback 32","posId":"121","price":24900,"isExtra":false,"creatorId":"sCtjY8mbh2_owNZ7SAoT6","isPackging":0,"actualLabel":"Pizza Comeback 32"},{"id":"d3d45011-38ff-4409-9f5f-709db0005c2e","count":1,"label":"Pepsi zero sugar 1l","posId":"N125","price":5900,"isExtra":false,"creatorId":"LgdXLQV0BnaXaMDHnkFRl","isPackging":0,"actualLabel":"Pepsi zero sugar 1l"}]</t>
  </si>
  <si>
    <t>2026-04-19T00:28:42.465+02:00</t>
  </si>
  <si>
    <t>2026-04-19T00:35:31.529+02:00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</si>
  <si>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🌶️🌶️","posId":"122","price":24900,"isExtra":false},{"id":"54685059","note":"","count":1,"label":"Balné","posId":"K0000","price":1500,"isExtra":true}]</t>
  </si>
  <si>
    <t>2026-04-19T00:28:02.108+02:00</t>
  </si>
  <si>
    <t>2026-04-19T00:34:31.709+02:00</t>
  </si>
  <si>
    <t>[{"id":"59589711","note":"","size":"BBQ Texas 32cm","count":1,"label":"BBQ Texas 32cm","posId":"119","price":24900,"isExtra":false},{"id":"54685059","note":"","count":1,"label":"Balné","posId":"K0000","price":1500,"isExtra":true}]</t>
  </si>
  <si>
    <t>2026-04-19T00:19:00.930+02:00</t>
  </si>
  <si>
    <t>2026-04-19T00:25:54.384+02:00</t>
  </si>
  <si>
    <t>[{"id":"6748417db17528cb9bcae5fd","count":1,"label":"Margherita 32cm","posId":"112","price":20900,"isExtra":false},{"id":"656458f65d60d607724273eb","count":1,"label":"Balné","posId":"K0000","price":1500,"isExtra":true},{"id":"656458f65d60d607724271be","count":1,"label":"okraj mozzarella, bylinky","posId":"A121","price":5700,"isExtra":true},{"id":"6748417db17528cb9bcae63b","count":1,"label":"Česnekový dip","posId":"P106","price":2000,"isExtra":false},{"id":"656458f65d60d607724273eb","count":1,"label":"Balné","posId":"K0000","price":1500,"isExtra":true}]</t>
  </si>
  <si>
    <t>2026-04-19T00:10:52.894+02:00</t>
  </si>
  <si>
    <t>2026-04-19T00:23:54.466+02:00</t>
  </si>
  <si>
    <t>[{"id":"6748417db17528cb9bcae5e9","count":1,"label":"Hot &amp; Spicy 40cm 🌶️🌶️","posId":"110","price":30900,"isExtra":false},{"id":"656458f65d60d60772426fa0","count":1,"label":"Balné","posId":"K0000","price":2000,"isExtra":true}]</t>
  </si>
  <si>
    <t>Andrey</t>
  </si>
  <si>
    <t>2026-04-19T00:09:36.417+02:00</t>
  </si>
  <si>
    <t>2026-04-19T00:22:14.408+02:00</t>
  </si>
  <si>
    <t>[{"id":"111","note":"","count":1,"label":"Quattro Formaggi 40cm","posId":"111","price":30900,"isExtra":false},{"id":"K0000","note":"","count":1,"label":"Balné","posId":"K0000","price":2000,"isExtra":true},{"id":"110","note":"","count":1,"label":"Hot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🌶️🌶️","posId":"110","price":30900,"isExtra":false},{"id":"K0000","note":"","count":1,"label":"Balné","posId":"K0000","price":2000,"isExtra":true}]</t>
  </si>
  <si>
    <t>2026-04-19T00:08:48.873+02:00</t>
  </si>
  <si>
    <t>2026-04-19T00:18:10.473+02:00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</si>
  <si>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🌶️🌶️","posId":"108","price":30900,"isExtra":false},{"id":"54685049","note":"","count":1,"label":"Balné","posId":"K0000","price":2000,"isExtra":true},{"id":"59555749","note":"","count":1,"label":"BBQ základ","posId":"ZRB40","price":0,"isExtra":true},{"id":"54685046","note":"","count":1,"label":"Bez mozzarelly","posId":"X113","price":0,"KDSTags":["redhighlight"],"isExtra":true}]</t>
  </si>
  <si>
    <t>2026-04-19T00:08:48.872+02:00</t>
  </si>
  <si>
    <t>2026-04-19T00:17:14.696+02:00</t>
  </si>
  <si>
    <t>[{"id":"54684972","note":"","size":"Margherita 40cm","count":1,"label":"Margherita 40cm","posId":"100","price":26900,"isExtra":false},{"id":"54685049","note":"","count":1,"label":"Balné","posId":"K0000","price":2000,"isExtra":true}]</t>
  </si>
  <si>
    <t>2026-04-18T23:59:02.135+02:00</t>
  </si>
  <si>
    <t>2026-04-19T00:09:27.406+02:00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</si>
  <si>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základ","posId":"ZBR32","price":0,"isExtra":true}]</t>
  </si>
  <si>
    <t>2026-04-18T23:56:28.221+02:00</t>
  </si>
  <si>
    <t>2026-04-19T00:06:20.593+02:00</t>
  </si>
  <si>
    <t>[{"id":"59589711","note":"","size":"BBQ Texas 32cm","count":2,"label":"BBQ Texas 32cm","posId":"119","price":24900,"isExtra":false},{"id":"54685059","note":"","count":2,"label":"Balné","posId":"K0000","price":1500,"isExtra":true},{"id":"54685018","note":"","size":"Česnekový dip","count":2,"label":"Česnekový dip","posId":"P106","price":2000,"isExtra":false},{"id":"54685059","note":"","count":2,"label":"Balné","posId":"K0000","price":1500,"isExtra":true}]</t>
  </si>
  <si>
    <t>Md Habibur</t>
  </si>
  <si>
    <t>2026-04-18T23:53:38.076+02:00</t>
  </si>
  <si>
    <t>2026-04-19T00:02:28.619+02:00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</si>
  <si>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základ","posId":"ZBR40","price":0,"isExtra":true}]</t>
  </si>
  <si>
    <t>2026-04-18T23:50:10.133+02:00</t>
  </si>
  <si>
    <t>2026-04-19T00:01:26.549+02:00</t>
  </si>
  <si>
    <t>[{"id":"6748417db17528cb9bcae60f","count":1,"label":"Capricciosa 32cm","posId":"113","price":24900,"isExtra":false},{"id":"656458f65d60d607724273eb","count":1,"label":"Balné","posId":"K0000","price":1500,"isExtra":true}]</t>
  </si>
  <si>
    <t>2026-04-18T23:49:41.235+02:00</t>
  </si>
  <si>
    <t>2026-04-18T23:59:16.284+02:00</t>
  </si>
  <si>
    <t>[{"id":"6748417db17528cb9bcae60f","count":1,"label":"Capricciosa 32cm","posId":"113","price":24900,"isExtra":false},{"id":"656458f65d60d607724273eb","count":1,"label":"Balné","posId":"K0000","price":1500,"isExtra":true},{"id":"6745a653230e9519de489457","count":1,"label":"Smetanový základ","posId":"ZRS32","price":0,"isExtra":true},{"id":"684ae919decfe15485bf8fcc","count":1,"label":"Kukuřice","posId":"B115","price":2500,"KDSTags":["greenhighlight"],"isExtra":true},{"id":"684ae919decfe15485bf8fcd","count":1,"label":"Špenát s česnekem","posId":"B107","price":2500,"KDSTags":["greenhighlight"],"isExtra":true}]</t>
  </si>
  <si>
    <t>2026-04-18T23:44:39.800+02:00</t>
  </si>
  <si>
    <t>2026-04-18T23:53:37.299+02:00</t>
  </si>
  <si>
    <t>[{"id":"6748417db17528cb9bcae633","count":2,"label":"Masové kuličky","posId":"P102","price":9900,"isExtra":false},{"id":"656458f65d60d607724273eb","count":2,"label":"Balné","posId":"K0000","price":1500,"isExtra":true},{"id":"6748417db17528cb9bcae63b","count":1,"label":"Česnekový dip","posId":"P106","price":2000,"isExtra":false},{"id":"656458f65d60d607724273eb","count":1,"label":"Balné","posId":"K0000","price":1500,"isExtra":true}]</t>
  </si>
  <si>
    <t>2026-04-18T23:37:03.496+02:00</t>
  </si>
  <si>
    <t>2026-04-18T23:52:04.848+02:00</t>
  </si>
  <si>
    <t>[{"id":"431e159e-af3b-4bad-9f72-f07001b572f8","note":"","count":1,"label":"Baby špenát &amp; kuře 40 cm","posId":"104","price":30900,"isExtra":false}]</t>
  </si>
  <si>
    <t>2026-04-18T23:36:31.745+02:00</t>
  </si>
  <si>
    <t>2026-04-18T23:48:52.885+02:00</t>
  </si>
  <si>
    <t>[{"id":"d0b4da65-56e2-444e-b81f-865254dcc811","count":1,"label":"Pizza BBQ Meteor 32","posId":"118","price":24900,"isExtra":false,"creatorId":"fKglE3NpuIqavLiPa4Qiw","isPackging":0,"actualLabel":"Pizza BBQ Meteor 32"}]</t>
  </si>
  <si>
    <t>2026-04-18T23:34:36.315+02:00</t>
  </si>
  <si>
    <t>2026-04-18T23:46:55.059+02:00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</si>
  <si>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🌶️","posId":"109","price":30900,"isExtra":false},{"id":"656458f65d60d60772426fa0","count":1,"label":"Balné","posId":"K0000","price":2000,"isExtra":true},{"id":"6745a653230e9519de489707","count":1,"label":"BBQ základ","posId":"ZRB40","price":0,"isExtra":true},{"id":"6748417db17528cb9bcae643","count":2,"label":"Dip Jalapeňos","posId":"P107","price":2000,"isExtra":false},{"id":"656458f65d60d607724273eb","count":2,"label":"Balné","posId":"K0000","price":1500,"isExtra":true},{"id":"6748417db17528cb9bcae63d","count":1,"label":"BBQ dip","posId":"P105","price":2000,"isExtra":false},{"id":"656458f65d60d607724273eb","count":1,"label":"Balné","posId":"K0000","price":1500,"isExtra":true}]</t>
  </si>
  <si>
    <t>2026-04-18T23:33:05.682+02:00</t>
  </si>
  <si>
    <t>2026-04-18T23:44:37.105+02:00</t>
  </si>
  <si>
    <t>[{"id":"a78b511f-836b-415e-9285-dd47f293529b","note":"","count":1,"label":"Pepperoni 40 cm","posId":"108","price":30900,"isExtra":false},{"id":"0604cf40-24b5-4ad5-a9e4-e5834def96b8","note":"","count":1,"label":"Dip česnekový","posId":"P106","price":2000,"isExtra":false}]</t>
  </si>
  <si>
    <t>2026-04-18T23:28:13.349+02:00</t>
  </si>
  <si>
    <t>2026-04-18T23:40:11.008+02:00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</si>
  <si>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</si>
  <si>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2026-04-18T23:27:05.749+02:00</t>
  </si>
  <si>
    <t>2026-04-18T23:41:36.907+02:00</t>
  </si>
  <si>
    <t>2026-04-18T23:27:03.902+02:00</t>
  </si>
  <si>
    <t>2026-04-18T23:38:20.379+02:00</t>
  </si>
  <si>
    <t>[{"id":"6748417db17528cb9bcae60d","count":1,"label":"Hawai 32cm","posId":"114","price":24900,"isExtra":false},{"id":"656458f65d60d607724273eb","count":1,"label":"Balné","posId":"K0000","price":1500,"isExtra":true},{"id":"68c5452ac747a1013b8ff5fd","count":1,"label":"USA těsto","posId":"17","price":1000,"isExtra":true}]</t>
  </si>
  <si>
    <t>2026-04-18T23:24:33.825+02:00</t>
  </si>
  <si>
    <t>2026-04-18T23:35:51.040+02:00</t>
  </si>
  <si>
    <t>[{"id":"6748417db17528cb9bcae643","count":1,"label":"Dip Jalapeňos","posId":"P107","price":2000,"isExtra":false},{"id":"656458f65d60d607724273eb","count":1,"label":"Balné","posId":"K0000","price":1500,"isExtra":true},{"id":"6748417db17528cb9bcae63d","count":1,"label":"BBQ dip","posId":"P105","price":2000,"isExtra":false},{"id":"656458f65d60d607724273eb","count":1,"label":"Balné","posId":"K0000","price":1500,"isExtra":true},{"id":"6748417db17528cb9bcae63b","count":1,"label":"Česnekový dip","posId":"P106","price":2000,"isExtra":false},{"id":"656458f65d60d607724273eb","count":1,"label":"Balné","posId":"K0000","price":1500,"isExtra":true},{"id":"6748417db17528cb9bcae639","count":1,"label":"Pepperoni Rolls 🌶️","posId":"P100","price":8900,"isExtra":false},{"id":"656458f65d60d607724273eb","count":1,"label":"Balné","posId":"K0000","price":1500,"isExtra":true},{"id":"6748417db17528cb9bcae5ff","count":1,"label":"Quattro Formaggi 32cm","posId":"123","price":24900,"isExtra":false},{"id":"656458f65d60d607724273eb","count":1,"label":"Balné","posId":"K0000","price":1500,"isExtra":true},{"id":"68c5452ac747a1013b8ff5fd","count":1,"label":"USA těsto","posId":"17","price":1000,"isExtra":true},{"id":"656458f65d60d607724271be","count":1,"label":"okraj mozzarella, bylinky","posId":"A121","price":5700,"isExtra":true},{"id":"684ae919decfe15485bf8fc7","count":1,"label":"Žampiony","posId":"B105","price":2500,"KDSTags":["greenhighlight"],"isExtra":true},{"id":"684ae919decfe15485bf8fc8","count":1,"label":"Olivy","posId":"B112","price":2500,"KDSTags":["greenhighlight"],"isExtra":true},{"id":"684ae919decfe15485bf8fd3","count":1,"label":"Pepperoni salám","posId":"B109","price":3000,"KDSTags":["greenhighlight"],"isExtra":true},{"id":"6748417db17528cb9bcae633","count":1,"label":"Masové kuličky","posId":"P102","price":9900,"isExtra":false},{"id":"656458f65d60d607724273eb","count":1,"label":"Balné","posId":"K0000","price":1500,"isExtra":true}]</t>
  </si>
  <si>
    <t>2026-04-18T23:23:34.027+02:00</t>
  </si>
  <si>
    <t>2026-04-18T23:32:21.648+02:00</t>
  </si>
  <si>
    <t>Lanský Zoltan</t>
  </si>
  <si>
    <t>2026-04-18T23:23:05.245+02:00</t>
  </si>
  <si>
    <t>2026-04-18T23:31:30.998+02:00</t>
  </si>
  <si>
    <t>2026-04-18T23:41:18.883+02:00</t>
  </si>
  <si>
    <t>2026-04-18T23:23:06.418+02:00</t>
  </si>
  <si>
    <t>[{"id":"55ca227d-485c-4130-a44d-b26b939e8c03","note":"","count":1,"label":"Hot &amp; Spicy 32 cm","posId":"122","price":24900,"isExtra":false},{"id":"86f97e80-4313-45a1-88bb-cd090c233763","note":"","count":1,"label":"Pepsi 1l","posId":"N124","price":5900,"isExtra":false}]</t>
  </si>
  <si>
    <t>2026-04-18T23:21:32.089+02:00</t>
  </si>
  <si>
    <t>2026-04-18T23:28:27.023+02:00</t>
  </si>
  <si>
    <t>[{"id":"6748417db17528cb9bcae5ed","count":1,"label":"Pepperoni 40cm 🌶️🌶️","posId":"108","price":30900,"isExtra":false},{"id":"656458f65d60d60772426fa0","count":1,"label":"Balné","posId":"K0000","price":2000,"isExtra":true},{"id":"6745a653230e9519de489707","count":1,"label":"BBQ základ","posId":"ZRB40","price":0,"isExtra":true}]</t>
  </si>
  <si>
    <t>2026-04-18T23:11:19.424+02:00</t>
  </si>
  <si>
    <t>2026-04-18T23:22:25.181+02:00</t>
  </si>
  <si>
    <t>[{"id":"54685012","note":"","size":"Veggie menu Comeback","count":1,"label":"Veggie menu Comeback","posId":"M200","price":34900,"isExtra":false},{"id":"54685107","note":"","count":1,"label":"Comeback","posId":"Y121","price":0,"isExtra":true},{"id":"54685040","note":"","count":1,"label":"Balné","posId":"K0000","price":3000,"isExtra":true},{"id":"54685069","note":"","count":1,"label":"česnekový chléb","posId":"P104","price":0,"isExtra":true},{"id":"57405732","note":"","count":1,"label":"Mirinda 1l","posId":"N126","price":0,"isExtra":true}]</t>
  </si>
  <si>
    <t>Saidov</t>
  </si>
  <si>
    <t>2026-04-18T23:08:38.290+02:00</t>
  </si>
  <si>
    <t>2026-04-18T23:19:30.225+02:00</t>
  </si>
  <si>
    <t>[{"id":"119","note":"","count":1,"label":"BBQ Texas 32cm","posId":"119","price":24900,"isExtra":false},{"id":"K0000","note":"","count":1,"label":"Balné","posId":"K0000","price":1500,"isExtra":true}]</t>
  </si>
  <si>
    <t>Martin</t>
  </si>
  <si>
    <t>2026-04-18T23:07:27.857+02:00</t>
  </si>
  <si>
    <t>2026-04-18T23:17:38.690+02:00</t>
  </si>
  <si>
    <t>[{"id":"123","note":"","count":1,"label":"Quattro Formaggi 32cm","posId":"123","price":24900,"isExtra":false},{"id":"K0000","note":"","count":1,"label":"Balné","posId":"K0000","price":1500,"isExtra":true},{"id":"B103","note":"","count":1,"label":"Cibule","posId":"B103","price":2500,"KDSTags":["greenhighlight"],"isExtra":true},{"id":"B106","note":"","count":1,"label":"Šunka","posId":"B106","price":3000,"KDSTags":["greenhighlight"],"isExtra":true}]</t>
  </si>
  <si>
    <t>2026-04-18T23:06:49.388+02:00</t>
  </si>
  <si>
    <t>2026-04-18T23:15:50.387+02:00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</si>
  <si>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32cm","posId":"116","price":24900,"isExtra":false},{"id":"54685059","note":"","count":1,"label":"Balné","posId":"K0000","price":1500,"isExtra":true},{"id":"59589719","note":"","count":1,"label":"USA těsto","posId":"17","price":1000,"isExtra":true},{"id":"59555752","note":"","count":1,"label":"Rajčatový základ","posId":"ZSR32","price":0,"isExtra":true},{"id":"54685088","note":"","count":1,"label":"okraj mozzarella, bylinky","posId":"A121","price":5700,"isExtra":true}]</t>
  </si>
  <si>
    <t>2026-04-18T23:05:04.545+02:00</t>
  </si>
  <si>
    <t>2026-04-18T23:12:39.115+02:00</t>
  </si>
  <si>
    <t>[{"id":"4df4c5c0-abba-42b0-a63e-2a559be75166","count":1,"label":"Pizza Quattro Formaggi 32","posId":"123","price":24900,"isExtra":false,"creatorId":"w3bNhvApNIGF1xO2NJegz","isPackging":0,"actualLabel":"Pizza Quattro Formaggi 32"}]</t>
  </si>
  <si>
    <t>2026-04-18T22:58:50.752+02:00</t>
  </si>
  <si>
    <t>2026-04-18T23:11:58.315+02:00</t>
  </si>
  <si>
    <t>[{"id":"6748417db17528cb9bcae5f1","count":1,"label":"BBQ Meteor 40cm","posId":"106","price":30900,"isExtra":false},{"id":"656458f65d60d60772426fa0","count":1,"label":"Balné","posId":"K0000","price":2000,"isExtra":true}]</t>
  </si>
  <si>
    <t>2026-04-18T22:57:23.619+02:00</t>
  </si>
  <si>
    <t>2026-04-18T23:06:58.182+02:00</t>
  </si>
  <si>
    <t>[{"id":"6748417db17528cb9bcae605","count":1,"label":"Pepperoni 32cm 🌶️🌶️","posId":"120","price":24900,"isExtra":false},{"id":"656458f65d60d607724273eb","count":1,"label":"Balné","posId":"K0000","price":1500,"isExtra":true},{"id":"6745a653230e9519de489457","count":1,"label":"Smetanový základ","posId":"ZRS32","price":0,"isExtra":true}]</t>
  </si>
  <si>
    <t>2026-04-18T22:54:18.870+02:00</t>
  </si>
  <si>
    <t>2026-04-18T23:05:02.303+02:00</t>
  </si>
  <si>
    <t>[{"id":"6748417db17528cb9bcae5e5","count":1,"label":"Margherita 40cm","posId":"100","price":26900,"isExtra":false},{"id":"656458f65d60d60772426fa0","count":1,"label":"Balné","posId":"K0000","price":2000,"isExtra":true},{"id":"6748417db17528cb9bcae5eb","count":1,"label":"Comeback 40cm 🌶️","posId":"109","price":30900,"isExtra":false},{"id":"656458f65d60d60772426fa0","count":1,"label":"Balné","posId":"K0000","price":2000,"isExtra":true},{"id":"684ae919decfe15485bf903f","count":1,"label":"Bez cibule","posId":"X103","price":0,"KDSTags":["redhighlight"],"isExtra":true}]</t>
  </si>
  <si>
    <t>2026-04-18T22:49:20.559+02:00</t>
  </si>
  <si>
    <t>2026-04-18T23:00:11.148+02:00</t>
  </si>
  <si>
    <t>[{"id":"6748417db17528cb9bcae609","count":1,"label":"BBQ Meteor 32cm","posId":"118","price":24900,"isExtra":false},{"id":"656458f65d60d607724273eb","count":1,"label":"Balné","posId":"K0000","price":1500,"isExtra":true},{"id":"656458f65d60d607724271be","count":1,"label":"okraj mozzarella, bylinky","posId":"A121","price":5700,"isExtra":true},{"id":"6748417db17528cb9bcae63b","count":1,"label":"Česnekový dip","posId":"P106","price":2000,"isExtra":false},{"id":"656458f65d60d607724273eb","count":1,"label":"Balné","posId":"K0000","price":1500,"isExtra":true}]</t>
  </si>
  <si>
    <t>2026-04-18T22:42:04.352+02:00</t>
  </si>
  <si>
    <t>2026-04-18T22:56:13.639+02:00</t>
  </si>
  <si>
    <t>[{"id":"4f6ede18-25d3-4c82-be03-84c9578ab8ce","note":"","count":1,"label":"Pepperoni 32 cm","posId":"144","price":24900,"isExtra":false},{"id":"72a788fd-2d10-4aa9-80c1-abbc9acb3570","note":"","count":1,"label":"Hawai 32 cm","posId":"138","price":24900,"isExtra":false},{"id":"0604cf40-24b5-4ad5-a9e4-e5834def96b8","note":"","count":1,"label":"Dip česnekový","posId":"P106","price":2000,"isExtra":false}]</t>
  </si>
  <si>
    <t>2026-04-18T22:39:03.489+02:00</t>
  </si>
  <si>
    <t>2026-04-18T22:51:48.074+02:00</t>
  </si>
  <si>
    <t>[{"id":"7ee7e3c8-2c54-4dc5-810f-2f52f62e2d14","note":"","count":1,"label":"Comeback 32 cm","posId":"121","price":24900,"isExtra":false}]</t>
  </si>
  <si>
    <t>2026-04-18T22:34:13.369+02:00</t>
  </si>
  <si>
    <t>2026-04-18T22:49:49.876+02:00</t>
  </si>
  <si>
    <t>2026-04-18T22:32:49.463+02:00</t>
  </si>
  <si>
    <t>2026-04-18T22:47:48.543+02:00</t>
  </si>
  <si>
    <t>[{"id":"57405719","note":"","size":"Pepsi zero sugar 1l","count":1,"label":"Pepsi zero sugar 1l","posId":"N125","price":5900,"isExtra":false},{"id":"54685017","note":"","size":"Pepperoni Rolls 🌶️","count":1,"label":"Pepperoni Rolls 🌶️","posId":"P100","price":8900,"isExtra":false},{"id":"54685059","note":"","count":1,"label":"Balné","posId":"K0000","price":1500,"isExtra":true},{"id":"54684977","note":"","size":"BBQ Texas 40cm","count":1,"label":"BBQ Texas 40cm","posId":"107","price":30900,"isExtra":false},{"id":"54685049","note":"","count":1,"label":"Balné","posId":"K0000","price":2000,"isExtra":true}]</t>
  </si>
  <si>
    <t>2026-04-18T22:31:43.045+02:00</t>
  </si>
  <si>
    <t>2026-04-18T22:43:38.875+02:00</t>
  </si>
  <si>
    <t>[{"id":"6748417db17528cb9bcae5e5","count":1,"label":"Margherita 40cm","posId":"100","price":26900,"isExtra":false},{"id":"656458f65d60d60772426fa0","count":1,"label":"Balné","posId":"K0000","price":2000,"isExtra":true},{"id":"6748417db17528cb9bcae64d","count":1,"label":"Opočno vanilková","posId":"D108","price":12900,"isExtra":false},{"id":"6748417db17528cb9bcae663","count":1,"label":"Mirinda 1l","posId":"N126","price":5900,"isExtra":false},{"id":"6748417db17528cb9bcae63b","count":2,"label":"Česnekový dip","posId":"P106","price":2000,"isExtra":false},{"id":"656458f65d60d607724273eb","count":2,"label":"Balné","posId":"K0000","price":1500,"isExtra":true}]</t>
  </si>
  <si>
    <t>2026-04-18T22:28:12.670+02:00</t>
  </si>
  <si>
    <t>2026-04-18T22:41:43.201+02:00</t>
  </si>
  <si>
    <t>[{"id":"6748417db17528cb9bcae65f","count":1,"label":"Pepsi 1l","posId":"N124","price":5900,"isExtra":false},{"id":"6748417db17528cb9bcae5ed","count":1,"label":"Pepperoni 40cm 🌶️🌶️","posId":"108","price":30900,"isExtra":false},{"id":"656458f65d60d60772426fa0","count":1,"label":"Balné","posId":"K0000","price":2000,"isExtra":true},{"id":"6745a653230e9519de48907f","count":1,"label":"okraj mozzarella, bylinky","posId":"A122","price":6500,"isExtra":true}]</t>
  </si>
  <si>
    <t>2026-04-18T22:22:08.327+02:00</t>
  </si>
  <si>
    <t>2026-04-18T22:38:42.245+02:00</t>
  </si>
  <si>
    <t>[{"id":"6748417db17528cb9bcae5ef","count":1,"label":"BBQ Texas 40cm","posId":"107","price":30900,"isExtra":false},{"id":"656458f65d60d60772426fa0","count":1,"label":"Balné","posId":"K0000","price":2000,"isExtra":true},{"id":"6745a653230e9519de4897ff","count":1,"label":"Rajčatový základ","posId":"ZBR40","price":0,"isExtra":true}]</t>
  </si>
  <si>
    <t>2026-04-18T22:20:39.722+02:00</t>
  </si>
  <si>
    <t>2026-04-18T22:32:55.126+02:00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</si>
  <si>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32cm","posId":"116","price":24900,"isExtra":false},{"id":"54685059","note":"","count":1,"label":"Balné","posId":"K0000","price":1500,"isExtra":true}]</t>
  </si>
  <si>
    <t>2026-04-18T22:17:41.644+02:00</t>
  </si>
  <si>
    <t>2026-04-18T22:30:35.031+02:00</t>
  </si>
  <si>
    <t>[{"id":"111","note":"","count":1,"label":"Quattro Formaggi 40cm","posId":"111","price":30900,"isExtra":false},{"id":"K0000","note":"","count":1,"label":"Balné","posId":"K0000","price":2000,"isExtra":true},{"id":"P104","note":"","count":1,"label":"Česnekový chléb 18cm","posId":"P104","price":7900,"isExtra":false},{"id":"K0000","note":"","count":1,"label":"Balné","posId":"K0000","price":1500,"isExtra":true},{"id":"P106","note":"","count":1,"label":"Česnekový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</si>
  <si>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2026-04-18T22:17:09.759+02:00</t>
  </si>
  <si>
    <t>2026-04-18T22:25:10.987+02:00</t>
  </si>
  <si>
    <t>[{"id":"6748417db17528cb9bcae601","count":1,"label":"Hot &amp; Spicy 32cm 🌶️🌶️","posId":"122","price":24900,"isExtra":false},{"id":"656458f65d60d607724273eb","count":1,"label":"Balné","posId":"K0000","price":1500,"isExtra":true},{"id":"684ae919decfe15485bf901f","count":1,"label":"Bez cibule","posId":"X103","price":0,"KDSTags":["redhighlight"],"isExtra":true},{"id":"684ae919decfe15485bf8fc8","count":1,"label":"Olivy","posId":"B112","price":2500,"KDSTags":["greenhighlight"],"isExtra":true}]</t>
  </si>
  <si>
    <t>Dmytro</t>
  </si>
  <si>
    <t>2026-04-18T22:08:57.865+02:00</t>
  </si>
  <si>
    <t>2026-04-18T22:18:36.848+02:00</t>
  </si>
  <si>
    <t>[{"id":"108","note":"","count":1,"label":"Pepperoni 40cm 🌶️🌶️","posId":"108","price":30900,"isExtra":false},{"id":"K0000","note":"","count":1,"label":"Balné","posId":"K0000","price":2000,"isExtra":true}]</t>
  </si>
  <si>
    <t>2026-04-18T21:57:18.899+02:00</t>
  </si>
  <si>
    <t>2026-04-18T22:06:47.242+02:00</t>
  </si>
  <si>
    <t>2026-04-18T21:53:54.777+02:00</t>
  </si>
  <si>
    <t>2026-04-18T22:04:34.957+02:00</t>
  </si>
  <si>
    <t>2026-04-18T21:53:16.075+02:00</t>
  </si>
  <si>
    <t>2026-04-18T22:03:43.076+02:00</t>
  </si>
  <si>
    <t>[{"id":"54684978","note":"","size":"BBQ Meteor 40cm","count":1,"label":"BBQ Meteor 40cm","posId":"106","price":30900,"isExtra":false},{"id":"54685049","note":"","count":1,"label":"Balné","posId":"K0000","price":2000,"isExtra":true},{"id":"57405719","note":"","size":"Pepsi zero sugar 1l","count":1,"label":"Pepsi zero sugar 1l","posId":"N125","price":5900,"isExtra":false}]</t>
  </si>
  <si>
    <t>2026-04-18T21:43:10.613+02:00</t>
  </si>
  <si>
    <t>2026-04-18T21:49:57.334+02:00</t>
  </si>
  <si>
    <t>[{"id":"6748417db17528cb9bcae5ff","count":1,"label":"Quattro Formaggi 32cm","posId":"123","price":24900,"isExtra":false},{"id":"656458f65d60d607724273eb","count":1,"label":"Balné","posId":"K0000","price":1500,"isExtra":true}]</t>
  </si>
  <si>
    <t>2026-04-18T21:38:03.147+02:00</t>
  </si>
  <si>
    <t>2026-04-18T21:48:53.815+02:00</t>
  </si>
  <si>
    <t>2026-04-18T22:02:22.336+02:00</t>
  </si>
  <si>
    <t>2026-04-18T21:38:04.198+02:00</t>
  </si>
  <si>
    <t>[{"id":"ef7489da-416c-4ccb-846f-0317489461fc","note":"","count":1,"label":"BBQ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bylinky","posId":"A122","price":6500,"isExtra":true}]</t>
  </si>
  <si>
    <t>2026-04-18T21:35:04.006+02:00</t>
  </si>
  <si>
    <t>2026-04-18T21:44:07.673+02:00</t>
  </si>
  <si>
    <t>[{"id":"1bf82332-f38e-4349-ab02-2ebafec00ff8","note":"","count":1,"label":"Zeleninová 32 cm","posId":"115","price":24900,"isExtra":false},{"id":"72b7d8de-1f32-4c8d-8cfc-fd5ab0a54619","note":"","count":1,"label":"kuře","posId":"B114","price":3000,"KDSTags":["greenhighlight"],"isExtra":true},{"id":"d40dcdad-4060-4002-9185-1f39db4f4595","note":"","count":1,"label":"špenát s česnekem","posId":"B107","price":2500,"KDSTags":["greenhighlight"],"isExtra":true},{"id":"1bf82332-f38e-4349-ab02-2ebafec00ff8","note":"","count":1,"label":"Zeleninová 32 cm","posId":"115","price":24900,"isExtra":false}]</t>
  </si>
  <si>
    <t>2026-04-18T21:32:04.271+02:00</t>
  </si>
  <si>
    <t>2026-04-18T21:40:43.612+02:00</t>
  </si>
  <si>
    <t>2026-04-18T21:55:14.763+02:00</t>
  </si>
  <si>
    <t>2026-04-18T21:32:05.446+02:00</t>
  </si>
  <si>
    <t>[{"id":"52687002-58c9-40ea-ba22-d2ae7a4b5889","note":"","count":1,"label":"Comeback 32 cm","posId":"145","price":24900,"isExtra":false},{"id":"a8b296cb-224d-46e2-b4ca-40d9cb21295a","note":"","count":1,"label":"BEZ -šunka","posId":"X106","price":0,"KDSTags":["redhighlight"],"isExtra":true},{"id":"0604cf40-24b5-4ad5-a9e4-e5834def96b8","note":"","count":1,"label":"Dip česnekový","posId":"P106","price":2000,"isExtra":false}]</t>
  </si>
  <si>
    <t>2026-04-18T21:28:39.137+02:00</t>
  </si>
  <si>
    <t>2026-04-18T21:39:48.167+02:00</t>
  </si>
  <si>
    <t>[{"id":"54685011","note":"","size":"Spicy menu Comeback","count":1,"label":"Spicy menu Comeback","posId":"M100","price":34900,"isExtra":false},{"id":"54685079","note":"","count":1,"label":"BBQ Texas","posId":"Y119","price":0,"isExtra":true},{"id":"54685040","note":"","count":1,"label":"Balné","posId":"K0000","price":3000,"isExtra":true},{"id":"54685052","note":"","count":1,"label":"spicy wings 🌶️","posId":"P101","price":0,"isExtra":true},{"id":"57405732","note":"","count":1,"label":"Mirinda 1l","posId":"N126","price":0,"isExtra":true}]</t>
  </si>
  <si>
    <t>2026-04-18T21:28:03.247+02:00</t>
  </si>
  <si>
    <t>2026-04-18T21:37:59.658+02:00</t>
  </si>
  <si>
    <t>2026-04-18T21:12:03.833+02:00</t>
  </si>
  <si>
    <t>2026-04-18T21:35:27.207+02:00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</si>
  <si>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🌶️🌶️","posId":"120","price":24900,"isExtra":false},{"id":"54685059","note":"","count":1,"label":"Balné","posId":"K0000","price":1500,"isExtra":true},{"id":"57279284","note":"","count":1,"label":"Smetanový základ","posId":"ZRS32","price":0,"isExtra":true},{"id":"54685137","note":"","count":1,"label":"okraj hotdog, bez omáčky","posId":"A125","price":5700,"isExtra":true}]</t>
  </si>
  <si>
    <t>2026-04-18T21:11:14.464+02:00</t>
  </si>
  <si>
    <t>2026-04-18T21:36:30.866+02:00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</si>
  <si>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bylinky","posId":"A122","price":6500,"isExtra":true}]</t>
  </si>
  <si>
    <t>2026-04-18T21:10:25.350+02:00</t>
  </si>
  <si>
    <t>2026-04-18T21:33:19.954+02:00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</si>
  <si>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54685150","note":"","count":1,"label":"Kukuřice","posId":"B115","price":2500,"KDSTags":["greenhighlight"],"isExtra":true}]</t>
  </si>
  <si>
    <t>2026-04-18T21:10:14.176+02:00</t>
  </si>
  <si>
    <t>2026-04-18T21:33:13.325+02:00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</si>
  <si>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40cm","posId":"111","price":30900,"isExtra":false},{"id":"54685049","note":"","count":1,"label":"Balné","posId":"K0000","price":2000,"isExtra":true},{"id":"57405719","note":"","size":"Pepsi zero sugar 1l","count":1,"label":"Pepsi zero sugar 1l","posId":"N125","price":5900,"isExtra":false},{"id":"57405722","note":"","size":"Poděbradská malinovka 0,5l","count":1,"label":"Poděbradská malinovka 0,5l","posId":"N129","price":4900,"isExtra":false},{"id":"59589716","note":"","size":"Baby Špenát &amp; kuře 32cm","count":1,"label":"Baby Špenát &amp; kuře 32cm","posId":"116","price":24900,"isExtra":false},{"id":"54685059","note":"","count":1,"label":"Balné","posId":"K0000","price":1500,"isExtra":true},{"id":"59589719","note":"","count":1,"label":"USA těsto","posId":"17","price":1000,"isExtra":true},{"id":"54685018","note":"","size":"Česnekový dip","count":2,"label":"Česnekový dip","posId":"P106","price":2000,"isExtra":false},{"id":"54685059","note":"","count":2,"label":"Balné","posId":"K0000","price":1500,"isExtra":true},{"id":"57405714","note":"","size":"Aquilla zelený čaj/citron 0,5l","count":1,"label":"Aquilla zelený čaj/citron 0,5l","posId":"N121","price":4900,"isExtra":false}]</t>
  </si>
  <si>
    <t>2026-04-18T21:10:03.642+02:00</t>
  </si>
  <si>
    <t>2026-04-18T21:27:19.811+02:00</t>
  </si>
  <si>
    <t>2026-04-18T21:40:46.053+02:00</t>
  </si>
  <si>
    <t>2026-04-18T21:10:04.248+02:00</t>
  </si>
  <si>
    <t>[{"id":"a78b511f-836b-415e-9285-dd47f293529b","note":"","count":3,"label":"Pepperoni 40 cm","posId":"108","price":30900,"isExtra":false},{"id":"0604cf40-24b5-4ad5-a9e4-e5834def96b8","note":"","count":2,"label":"Dip česnekový","posId":"P106","price":2000,"isExtra":false},{"id":"e8a7b47a-70d2-4cc2-a375-1dab55125675","note":"","count":1,"label":"Quattro Formaggi 32 cm","posId":"123","price":24900,"isExtra":false},{"id":"0b22568e-4d1c-45db-9aa3-de09ef6c293a","note":"","count":1,"label":"Pepperoni 32 cm","posId":"120","price":24900,"isExtra":false}]</t>
  </si>
  <si>
    <t>2026-04-18T21:09:48.698+02:00</t>
  </si>
  <si>
    <t>2026-04-18T21:32:55.898+02:00</t>
  </si>
  <si>
    <t>[{"id":"6748417db17528cb9bcae5e7","count":1,"label":"Quattro Formaggi 40cm","posId":"111","price":30900,"isExtra":false},{"id":"656458f65d60d60772426fa0","count":1,"label":"Balné","posId":"K0000","price":2000,"isExtra":true},{"id":"6748417db17528cb9bcae605","count":1,"label":"Pepperoni 32cm 🌶️🌶️","posId":"120","price":24900,"isExtra":false},{"id":"656458f65d60d607724273eb","count":1,"label":"Balné","posId":"K0000","price":1500,"isExtra":true},{"id":"684ae919decfe15485bf8fc6","count":1,"label":"Jalapeňos","posId":"B102","price":2500,"KDSTags":["greenhighlight"],"isExtra":true},{"id":"675ac5aa810ce2d9b6865b4a","count":1,"label":"Jablečno-skořicové rolls","posId":"18","price":8900,"isExtra":false},{"id":"656458f65d60d607724273eb","count":1,"label":"Balné","posId":"K0000","price":1500,"isExtra":true}]</t>
  </si>
  <si>
    <t>2026-04-18T21:08:17.608+02:00</t>
  </si>
  <si>
    <t>2026-04-18T21:22:49.965+02:00</t>
  </si>
  <si>
    <t>[{"id":"6748417db17528cb9bcae5eb","count":1,"label":"Comeback 40cm 🌶️","posId":"109","price":30900,"isExtra":false},{"id":"656458f65d60d60772426fa0","count":1,"label":"Balné","posId":"K0000","price":2000,"isExtra":true}]</t>
  </si>
  <si>
    <t>2026-04-18T21:08:03.241+02:00</t>
  </si>
  <si>
    <t>2026-04-18T21:18:15.529+02:00</t>
  </si>
  <si>
    <t>2026-04-18T21:32:51.789+02:00</t>
  </si>
  <si>
    <t>2026-04-18T21:08:04.839+02:00</t>
  </si>
  <si>
    <t>[{"id":"55ca227d-485c-4130-a44d-b26b939e8c03","note":"","count":1,"label":"Hot &amp; Spicy 32 cm","posId":"122","price":24900,"isExtra":false},{"id":"1862e3c8-b15a-4618-9df4-53d2356fb8d5","note":"","count":1,"label":"Zeleninová 18 cm","posId":"127","price":11900,"isExtra":false}]</t>
  </si>
  <si>
    <t>2026-04-18T21:07:36.143+02:00</t>
  </si>
  <si>
    <t>2026-04-18T21:20:02.817+02:00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</si>
  <si>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bylinky","posId":"A122","price":6500,"isExtra":true},{"id":"57405714","note":"","size":"Aquilla zelený čaj/citron 0,5l","count":1,"label":"Aquilla zelený čaj/citron 0,5l","posId":"N121","price":4900,"isExtra":false},{"id":"57405713","note":"","size":"Aquilla černý čaj a broskev 0,5l","count":1,"label":"Aquilla černý čaj a broskev 0,5l","posId":"N120","price":4900,"isExtra":false}]</t>
  </si>
  <si>
    <t>2026-04-18T21:03:03.297+02:00</t>
  </si>
  <si>
    <t>2026-04-18T21:15:55.894+02:00</t>
  </si>
  <si>
    <t>2026-04-18T21:26:51.726+02:00</t>
  </si>
  <si>
    <t>2026-04-18T21:03:04.068+02:00</t>
  </si>
  <si>
    <t>[{"id":"e8a7b47a-70d2-4cc2-a375-1dab55125675","note":"","count":1,"label":"Quattro Formaggi 32 cm","posId":"123","price":24900,"isExtra":false},{"id":"50a2c673-74cc-459a-b7e5-f5c332128443","note":"","count":1,"label":"mozzarella","posId":"B113","price":3000,"KDSTags":["greenhighlight"],"isExtra":true},{"id":"e8a7b47a-70d2-4cc2-a375-1dab55125675","note":"","count":3,"label":"Quattro Formaggi 32 cm","posId":"123","price":24900,"isExtra":false}]</t>
  </si>
  <si>
    <t>2026-04-18T21:00:05.629+02:00</t>
  </si>
  <si>
    <t>2026-04-18T21:13:25.712+02:00</t>
  </si>
  <si>
    <t>2026-04-18T21:36:07.961+02:00</t>
  </si>
  <si>
    <t>2026-04-18T21:00:07.811+02:00</t>
  </si>
  <si>
    <t>2026-04-18T20:59:41.675+02:00</t>
  </si>
  <si>
    <t>2026-04-18T21:10:46.872+02:00</t>
  </si>
  <si>
    <t>2026-04-18T20:59:14.580+02:00</t>
  </si>
  <si>
    <t>2026-04-18T21:09:57.834+02:00</t>
  </si>
  <si>
    <t>[{"id":"6748417db17528cb9bcae62d","count":1,"label":"Veggie menu Comeback","posId":"M200","price":34900,"isExtra":false},{"id":"656458f65d60d607724273a3","count":1,"label":"Balné","posId":"K0000","price":3000,"isExtra":true},{"id":"656458f65d60d607724273b5","count":1,"label":"Comeback","posId":"Y121","price":0,"isExtra":true},{"id":"6745a653230e9519de489456","count":1,"label":"BBQ základ","posId":"ZRB32","price":0,"isExtra":true},{"id":"656458f65d60d607724273c1","count":1,"label":"česnekový chléb","posId":"P104","price":0,"isExtra":true},{"id":"69427269443d7650b9d93183","count":1,"label":"Pepsi zero sugar 1l","posId":"N125","price":0,"isExtra":true},{"id":"6748417db17528cb9bcae62f","count":1,"label":"Spicy menu Comeback","posId":"M100","price":34900,"isExtra":false},{"id":"656458f65d60d607724273a3","count":1,"label":"Balné","posId":"K0000","price":3000,"isExtra":true},{"id":"656458f65d60d607724273b9","count":1,"label":"Hawai","posId":"Y114","price":0,"isExtra":true},{"id":"6745a653230e9519de489457","count":1,"label":"Smetanový základ","posId":"ZRS32","price":0,"isExtra":true},{"id":"6621364f302a076960a38bd7","count":1,"label":"spicy wings 🌶️","posId":"P101","price":0,"isExtra":true},{"id":"69427269443d7650b9d93184","count":1,"label":"Mirinda 1l","posId":"N126","price":0,"isExtra":true}]</t>
  </si>
  <si>
    <t>2026-04-18T20:59:02.885+02:00</t>
  </si>
  <si>
    <t>2026-04-18T21:06:07.473+02:00</t>
  </si>
  <si>
    <t>[{"id":"431e159e-af3b-4bad-9f72-f07001b572f8","note":"","count":1,"label":"Baby špenát &amp; kuře 40 cm","posId":"104","price":30900,"isExtra":false},{"id":"0604cf40-24b5-4ad5-a9e4-e5834def96b8","note":"","count":1,"label":"Dip česnekový","posId":"P106","price":2000,"isExtra":false}]</t>
  </si>
  <si>
    <t>2026-04-18T20:53:41.289+02:00</t>
  </si>
  <si>
    <t>2026-04-18T21:04:20.772+02:00</t>
  </si>
  <si>
    <t>[{"id":"6748417db17528cb9bcae5ff","count":1,"label":"Quattro Formaggi 32cm","posId":"123","price":24900,"isExtra":false},{"id":"656458f65d60d607724273eb","count":1,"label":"Balné","posId":"K0000","price":1500,"isExtra":true},{"id":"6745a653230e9519de489241","count":1,"label":"Rajčatový základ","posId":"ZSR32","price":0,"isExtra":true},{"id":"6748417db17528cb9bcae5f5","count":1,"label":"Hawai 40cm","posId":"102","price":30900,"isExtra":false},{"id":"656458f65d60d60772426fa0","count":1,"label":"Balné","posId":"K0000","price":2000,"isExtra":true}]</t>
  </si>
  <si>
    <t>2026-04-18T20:52:39.659+02:00</t>
  </si>
  <si>
    <t>2026-04-18T21:02:10.644+02:00</t>
  </si>
  <si>
    <t>[{"id":"6748417db17528cb9bcae603","count":1,"label":"Comeback 32cm 🌶️","posId":"121","price":24900,"isExtra":false},{"id":"656458f65d60d607724273eb","count":1,"label":"Balné","posId":"K0000","price":1500,"isExtra":true},{"id":"684ae919decfe15485bf8fc8","count":1,"label":"Olivy","posId":"B112","price":2500,"KDSTags":["greenhighlight"],"isExtra":true},{"id":"684ae919decfe15485bf8fcd","count":1,"label":"Špenát s česnekem","posId":"B107","price":2500,"KDSTags":["greenhighlight"],"isExtra":true},{"id":"6748417db17528cb9bcae63b","count":1,"label":"Česnekový dip","posId":"P106","price":2000,"isExtra":false},{"id":"656458f65d60d607724273eb","count":1,"label":"Balné","posId":"K0000","price":1500,"isExtra":true}]</t>
  </si>
  <si>
    <t>2026-04-18T20:45:08.068+02:00</t>
  </si>
  <si>
    <t>2026-04-18T20:56:09.725+02:00</t>
  </si>
  <si>
    <t>[{"id":"6748417db17528cb9bcae5eb","count":1,"label":"Comeback 40cm 🌶️","posId":"109","price":30900,"isExtra":false},{"id":"656458f65d60d60772426fa0","count":1,"label":"Balné","posId":"K0000","price":2000,"isExtra":true},{"id":"684ae919decfe15485bf8dee","count":1,"label":"Kukuřice","posId":"C115","price":3500,"KDSTags":["greenhighlight"],"isExtra":true}]</t>
  </si>
  <si>
    <t>2026-04-18T20:44:03.208+02:00</t>
  </si>
  <si>
    <t>2026-04-18T20:54:46.534+02:00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</si>
  <si>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</si>
  <si>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2026-04-18T20:43:02.908+02:00</t>
  </si>
  <si>
    <t>2026-04-18T20:59:46.409+02:00</t>
  </si>
  <si>
    <t>2026-04-18T21:09:45.895+02:00</t>
  </si>
  <si>
    <t>2026-04-18T20:43:04.460+02:00</t>
  </si>
  <si>
    <t>[{"id":"1edf54fc-1032-442c-939f-e6e2033b2270","note":"","count":1,"label":"Comeback 40 cm","posId":"109","price":30900,"isExtra":false},{"id":"54460675-d5c5-4a63-8c02-6840fe066f86","note":"","count":1,"label":"Okraj Hotdog, BBQ","posId":"A120","price":6500,"isExtra":true},{"id":"0604cf40-24b5-4ad5-a9e4-e5834def96b8","note":"","count":1,"label":"Dip česnekový","posId":"P106","price":2000,"isExtra":false}]</t>
  </si>
  <si>
    <t>2026-04-18T20:42:05.558+02:00</t>
  </si>
  <si>
    <t>2026-04-18T20:51:25.763+02:00</t>
  </si>
  <si>
    <t>[{"id":"6748417db17528cb9bcae5ff","count":1,"label":"Quattro Formaggi 32cm","posId":"123","price":24900,"isExtra":false},{"id":"656458f65d60d607724273eb","count":1,"label":"Balné","posId":"K0000","price":1500,"isExtra":true},{"id":"68c5452ac747a1013b8ff5fd","count":1,"label":"USA těsto","posId":"17","price":1000,"isExtra":true},{"id":"684ae919decfe15485bf8fd2","count":1,"label":"Kuře","posId":"B114","price":3000,"KDSTags":["greenhighlight"],"isExtra":true}]</t>
  </si>
  <si>
    <t>2026-04-18T20:38:04.272+02:00</t>
  </si>
  <si>
    <t>2026-04-18T20:51:16.887+02:00</t>
  </si>
  <si>
    <t>2026-04-18T21:08:20.736+02:00</t>
  </si>
  <si>
    <t>2026-04-18T20:38:05.462+02:00</t>
  </si>
  <si>
    <t>[{"id":"9b3fd0f9-6a36-4a8e-95ad-00dbae675705","note":"","count":1,"label":"Capricciosa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,{"id":"d620bc6b-ecfa-4465-a21e-5ad55002e77c","note":"","count":1,"label":"Žampiony","posId":"C105","price":3500,"KDSTags":["greenhighlight"],"isExtra":true},{"id":"5d2371f1-a2a2-462f-9e8a-40af8e09e0d2","note":"","count":1,"label":"BEZ -olivy","posId":"X112","price":0,"KDSTags":["redhighlight"],"isExtra":true}]</t>
  </si>
  <si>
    <t>2026-04-18T20:32:45.374+02:00</t>
  </si>
  <si>
    <t>2026-04-18T20:40:24.750+02:00</t>
  </si>
  <si>
    <t>[{"id":"307f1b7d-52a0-408d-be47-4976c57475e7","count":1,"label":"Pizza Hawai 32 cm","posId":"114","price":24900,"isExtra":false,"creatorId":"R2oS8KVXw71y40uuMNxSz","isPackging":0,"actualLabel":"Pizza Hawai 32 cm"},{"id":"b5cd6d23-f361-4161-9aa5-cc25896b6767","count":1,"label":"Pizza Comeback 32","posId":"121","price":24900,"isExtra":false,"creatorId":"j9ZpDaZ5kclRFl4_qjQ9p","isPackging":0,"actualLabel":"Pizza Comeback 32"}]</t>
  </si>
  <si>
    <t>2026-04-18T20:24:04.852+02:00</t>
  </si>
  <si>
    <t>2026-04-18T20:37:24.983+02:00</t>
  </si>
  <si>
    <t>[{"id":"7ee7e3c8-2c54-4dc5-810f-2f52f62e2d14","note":"","count":1,"label":"Comeback 32 cm","posId":"121","price":24900,"isExtra":false},{"id":"55ca227d-485c-4130-a44d-b26b939e8c03","note":"","count":1,"label":"Hot &amp; Spicy 32 cm","posId":"122","price":24900,"isExtra":false}]</t>
  </si>
  <si>
    <t>2026-04-18T20:22:03.020+02:00</t>
  </si>
  <si>
    <t>2026-04-18T20:34:20.125+02:00</t>
  </si>
  <si>
    <t>[{"id":"923cca0f-b384-4647-b41a-b36c46b0c790","note":"","count":1,"label":"BBQ Meteor 32 cm","posId":"142","price":24900,"isExtra":false},{"id":"af2bee84-a445-45fc-8ca2-cf4fed0dcf38","note":"","count":1,"label":"okraj mozzarella bylinky","posId":"A121","price":5700,"isExtra":true},{"id":"9069d980-0a24-408c-a214-618aed030839","note":"","count":1,"label":"BBQ Texas 32 cm","posId":"143","price":24900,"isExtra":false},{"id":"af2bee84-a445-45fc-8ca2-cf4fed0dcf38","note":"","count":1,"label":"okraj mozzarella bylinky","posId":"A121","price":5700,"isExtra":true}]</t>
  </si>
  <si>
    <t>2026-04-18T20:19:57.509+02:00</t>
  </si>
  <si>
    <t>2026-04-18T20:31:36.741+02:00</t>
  </si>
  <si>
    <t>[{"id":"2d136198-b3bb-40b1-9d2a-06ca31301965","count":1,"label":"Pizza Margherita 32","posId":"112","price":20900,"isExtra":false,"creatorId":"ZITDrMTVk4x8d5SiI_7bN","isPackging":0,"actualLabel":"Pizza Margherita 32"},{"id":"extra_20230331101812_78","count":1,"label":"Šunka","posId":"B106","price":3000,"KDSTags":["greenhighlight"],"isExtra":true,"mainItemId":"2d136198-b3bb-40b1-9d2a-06ca31301965"},{"id":"75e831a4-bda3-4c60-8e0d-4415a1d078af","count":1,"label":"Pizza Capricciosa 40 0,5","posId":"H101","price":15450,"isExtra":false,"creatorId":"-wezS1hFJjTl1nsawZszj","isPackging":0,"actualLabel":"Pizza Capricciosa 40 0,5"},{"id":"2lwz8DLnxAE2XXPjpySDo","count":1,"label":"Bez plněných okrajů","posId":"X1000","price":0,"isExtra":true,"mainItemId":"75e831a4-bda3-4c60-8e0d-4415a1d078af"},{"id":"870b7f1e-8624-48bb-bded-6664113c7383","count":1,"label":"Pizza Hot &amp; Spicy 40 0,5","posId":"H110","price":15450,"isExtra":false,"creatorId":"FfcDieLDzQ7qhi3Mz3z4S","isPackging":0,"actualLabel":"Pizza Hot &amp; Spicy 40 0,5"},{"id":"2lwz8DLnxAE2XXPjpySDo","count":1,"label":"Bez plněných okrajů","posId":"X1000","price":0,"isExtra":true,"mainItemId":"870b7f1e-8624-48bb-bded-6664113c7383"},{"id":"d5efd01f-3b2b-4ee7-b566-d75431d07521","count":1,"label":"Jalapenos Rolls","posId":"jpr200","price":8900,"isExtra":false,"creatorId":"VIbw89r9g48IBoVRgzD-a","isPackging":0,"actualLabel":"Jalapenos Rolls"}]</t>
  </si>
  <si>
    <t>2026-04-18T20:18:04.222+02:00</t>
  </si>
  <si>
    <t>2026-04-18T20:30:23.370+02:00</t>
  </si>
  <si>
    <t>2026-04-18T20:45:58.229+02:00</t>
  </si>
  <si>
    <t>2026-04-18T20:18:05.755+02:00</t>
  </si>
  <si>
    <t>[{"id":"f7043b16-784c-4471-87d9-9c8cbc7d5ab8","note":"","count":1,"label":"Capricciosa 32 cm","posId":"137","price":24900,"isExtra":false},{"id":"af2bee84-a445-45fc-8ca2-cf4fed0dcf38","note":"","count":1,"label":"okraj mozzarella bylinky","posId":"A121","price":5700,"isExtra":true},{"id":"ed962e6c-452c-49d0-917e-cf0d04abe09a","note":"","count":1,"label":"BBQ Texas 18 cm","posId":"131","price":11900,"isExtra":false},{"id":"0604cf40-24b5-4ad5-a9e4-e5834def96b8","note":"","count":1,"label":"Dip česnekový","posId":"P106","price":2000,"isExtra":false}]</t>
  </si>
  <si>
    <t>2026-04-18T20:14:51.238+02:00</t>
  </si>
  <si>
    <t>2026-04-18T20:25:27.860+02:00</t>
  </si>
  <si>
    <t>[{"id":"6748417db17528cb9bcae605","count":1,"label":"Pepperoni 32cm 🌶️🌶️","posId":"120","price":24900,"isExtra":false},{"id":"656458f65d60d607724273eb","count":1,"label":"Balné","posId":"K0000","price":1500,"isExtra":true},{"id":"68c5452ac747a1013b8ff5fd","count":1,"label":"USA těsto","posId":"17","price":1000,"isExtra":true}]</t>
  </si>
  <si>
    <t>2026-04-18T20:14:22.681+02:00</t>
  </si>
  <si>
    <t>2026-04-18T20:24:16.929+02:00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</si>
  <si>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</si>
  <si>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2026-04-18T20:11:05.663+02:00</t>
  </si>
  <si>
    <t>2026-04-18T20:22:16.944+02:00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</si>
  <si>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bylinky","posId":"A122","price":6500,"isExtra":true}]</t>
  </si>
  <si>
    <t>2026-04-18T20:10:45.443+02:00</t>
  </si>
  <si>
    <t>2026-04-18T20:19:13.910+02:00</t>
  </si>
  <si>
    <t>[{"id":"6748417db17528cb9bcae609","count":1,"label":"BBQ Meteor 32cm","posId":"118","price":24900,"isExtra":false},{"id":"656458f65d60d607724273eb","count":1,"label":"Balné","posId":"K0000","price":1500,"isExtra":true},{"id":"68c5452ac747a1013b8ff5fd","count":1,"label":"USA těsto","posId":"17","price":1000,"isExtra":true},{"id":"6745a653230e9519de48919b","count":1,"label":"Smetanový základ","posId":"ZBS32","price":0,"isExtra":true},{"id":"656458f65d60d607724271c2","count":1,"label":"okraj hotdog, bez omáčky","posId":"A125","price":5700,"isExtra":true},{"id":"6748417db17528cb9bcae641","count":1,"label":"Choco Rolls","posId":"chr100","price":8900,"isExtra":false},{"id":"656458f65d60d607724273eb","count":1,"label":"Balné","posId":"K0000","price":1500,"isExtra":true},{"id":"6748417db17528cb9bcae643","count":1,"label":"Dip Jalapeňos","posId":"P107","price":2000,"isExtra":false},{"id":"656458f65d60d607724273eb","count":1,"label":"Balné","posId":"K0000","price":1500,"isExtra":true},{"id":"684ae924f72095697790619a","count":1,"label":"Guarana classic","posId":"N142","price":5500,"isExtra":false}]</t>
  </si>
  <si>
    <t>2026-04-18T20:08:50.160+02:00</t>
  </si>
  <si>
    <t>2026-04-18T20:12:54.218+02:00</t>
  </si>
  <si>
    <t>[{"id":"c5cd6366-75ae-472a-946a-ba481f78390e","count":1,"label":"Pizza Špenát kuře 40 cm","posId":"104","price":30900,"isExtra":false,"creatorId":"mU4vjEZxfjuZFVWd6tYMu","isPackging":0,"actualLabel":"Pizza Špenát kuře 40 cm"}]</t>
  </si>
  <si>
    <t>2026-04-18T20:04:03.256+02:00</t>
  </si>
  <si>
    <t>2026-04-18T20:12:56.407+02:00</t>
  </si>
  <si>
    <t>2026-04-18T20:23:45.444+02:00</t>
  </si>
  <si>
    <t>2026-04-18T20:04:04.479+02:00</t>
  </si>
  <si>
    <t>[{"id":"4f6ede18-25d3-4c82-be03-84c9578ab8ce","note":"","count":1,"label":"Pepperoni 32 cm","posId":"144","price":24900,"isExtra":false},{"id":"72b7d8de-1f32-4c8d-8cfc-fd5ab0a54619","note":"","count":1,"label":"kuře","posId":"B114","price":3000,"KDSTags":["greenhighlight"],"isExtra":true},{"id":"704cb959-c203-4144-92d1-a1b154f3fdc1","note":"","count":1,"label":"gorgonzola","posId":"B101","price":3000,"KDSTags":["greenhighlight"],"isExtra":true}]</t>
  </si>
  <si>
    <t>2026-04-18T20:02:58.069+02:00</t>
  </si>
  <si>
    <t>2026-04-18T20:10:18.209+02:00</t>
  </si>
  <si>
    <t>[{"id":"4df4c5c0-abba-42b0-a63e-2a559be75166","count":1,"label":"Pizza Quattro Formaggi 32","posId":"123","price":24900,"isExtra":false,"creatorId":"re2LLbUre_Q5b5IkwFUDM","isPackging":0,"actualLabel":"Pizza Quattro Formaggi 32"}]</t>
  </si>
  <si>
    <t>2026-04-18T20:01:03.749+02:00</t>
  </si>
  <si>
    <t>2026-04-18T20:08:28.295+02:00</t>
  </si>
  <si>
    <t>[{"id":"088a7edc-ef1e-4c6b-b7a1-36c2c45ab0fe","note":"","count":1,"label":"Capricciosa 32 cm","posId":"113","price":24900,"isExtra":false}]</t>
  </si>
  <si>
    <t>Artem</t>
  </si>
  <si>
    <t>2026-04-18T19:55:27.138+02:00</t>
  </si>
  <si>
    <t>2026-04-18T20:05:53.562+02:00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</si>
  <si>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bylinky","posId":"A122","price":6500,"isExtra":true}]</t>
  </si>
  <si>
    <t>2026-04-18T19:55:00.074+02:00</t>
  </si>
  <si>
    <t>2026-04-18T20:03:28.441+02:00</t>
  </si>
  <si>
    <t>2026-04-18T19:50:03.355+02:00</t>
  </si>
  <si>
    <t>2026-04-18T19:56:58.855+02:00</t>
  </si>
  <si>
    <t>2026-04-18T20:07:00.664+02:00</t>
  </si>
  <si>
    <t>2026-04-18T19:50:03.978+02:00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</si>
  <si>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základ","posId":"A127","price":0,"isExtra":true}]</t>
  </si>
  <si>
    <t>2026-04-18T19:48:18.840+02:00</t>
  </si>
  <si>
    <t>2026-04-18T19:59:41.984+02:00</t>
  </si>
  <si>
    <t>[{"id":"54685012","note":"","size":"Veggie menu Comeback","count":1,"label":"Veggie menu Comeback","posId":"M200","price":34900,"isExtra":false},{"id":"54685107","note":"","count":1,"label":"Comeback","posId":"Y121","price":0,"isExtra":true},{"id":"54685040","note":"","count":1,"label":"Balné","posId":"K0000","price":3000,"isExtra":true},{"id":"54685124","note":"","count":1,"label":"okraj hotdog, bbq omáčka","posId":"A119","price":5700,"isExtra":true},{"id":"54685069","note":"","count":1,"label":"česnekový chléb","posId":"P104","price":0,"isExtra":true},{"id":"57405732","note":"","count":1,"label":"Mirinda 1l","posId":"N126","price":0,"isExtra":true}]</t>
  </si>
  <si>
    <t>2026-04-18T19:44:03.669+02:00</t>
  </si>
  <si>
    <t>2026-04-18T20:01:46.412+02:00</t>
  </si>
  <si>
    <t>2026-04-18T20:22:59.687+02:00</t>
  </si>
  <si>
    <t>2026-04-18T19:44:04.809+02:00</t>
  </si>
  <si>
    <t>[{"id":"e8a7b47a-70d2-4cc2-a375-1dab55125675","note":"","count":1,"label":"Quattro Formaggi 32 cm","posId":"123","price":24900,"isExtra":false},{"id":"704cb959-c203-4144-92d1-a1b154f3fdc1","note":"","count":1,"label":"gorgonzola","posId":"B101","price":3000,"KDSTags":["greenhighlight"],"isExtra":true},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základ","posId":"A127","price":0,"isExtra":true},{"id":"ea19fb90-a0c3-4d7a-946a-81082fc1a3c2","note":"","count":1,"label":"okraj Hotdog hořčice","posId":"A117","price":5700,"isExtra":true}]</t>
  </si>
  <si>
    <t>2026-04-18T19:41:15.994+02:00</t>
  </si>
  <si>
    <t>2026-04-18T19:56:08.458+02:00</t>
  </si>
  <si>
    <t>[{"id":"307f1b7d-52a0-408d-be47-4976c57475e7","count":1,"label":"Pizza Hawai 32 cm","posId":"114","price":24900,"isExtra":false,"creatorId":"9vL6rE3p60MM2DseTHT8O","isPackging":0,"actualLabel":"Pizza Hawai 32 cm"},{"id":"a52d210a-2931-4c6e-b767-1ff8446d4750","count":1,"label":"Pizza Hot &amp; Spicy 32","posId":"122","price":24900,"isExtra":false,"creatorId":"3cItYntnp7ppe7aB-tsSb","isPackging":0,"actualLabel":"Pizza Hot &amp; Spicy 32"}]</t>
  </si>
  <si>
    <t>2026-04-18T19:40:19.652+02:00</t>
  </si>
  <si>
    <t>2026-04-18T19:51:44.335+02:00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</si>
  <si>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40cm","posId":"101","price":30900,"isExtra":false},{"id":"54685049","note":"","count":1,"label":"Balné","posId":"K0000","price":2000,"isExtra":true},{"id":"54685111","note":"","count":1,"label":"Bez oliv","posId":"X112","price":0,"KDSTags":["redhighlight"],"isExtra":true},{"id":"54685160","note":"","count":1,"label":"Mozzarella","posId":"C113","price":4000,"KDSTags":["greenhighlight"],"isExtra":true}]</t>
  </si>
  <si>
    <t>2026-04-18T19:39:03.613+02:00</t>
  </si>
  <si>
    <t>2026-04-18T19:49:42.185+02:00</t>
  </si>
  <si>
    <t>2026-04-18T20:17:10.011+02:00</t>
  </si>
  <si>
    <t>2026-04-18T19:39:04.608+02:00</t>
  </si>
  <si>
    <t>[{"id":"e8a7b47a-70d2-4cc2-a375-1dab55125675","note":"","count":1,"label":"Quattro Formaggi 32 cm","posId":"123","price":24900,"isExtra":false},{"id":"f675967f-9acd-47eb-a0a7-8c1488c18315","note":"","count":1,"label":"Hot &amp; Spicy 40 cm","posId":"110","price":30900,"isExtra":false}]</t>
  </si>
  <si>
    <t>2026-04-18T19:33:03.211+02:00</t>
  </si>
  <si>
    <t>2026-04-18T19:39:13.549+02:00</t>
  </si>
  <si>
    <t>2026-04-18T19:45:34.848+02:00</t>
  </si>
  <si>
    <t>2026-04-18T19:33:04.594+02:00</t>
  </si>
  <si>
    <t>[{"id":"1da6e618-5f95-4707-b8bd-b1685e13f67a","note":"","count":1,"label":"Hawai 40 cm","posId":"102","price":30900,"isExtra":false},{"id":"86f97e80-4313-45a1-88bb-cd090c233763","note":"","count":1,"label":"Pepsi 1l","posId":"N124","price":5900,"isExtra":false}]</t>
  </si>
  <si>
    <t>2026-04-18T19:29:48.441+02:00</t>
  </si>
  <si>
    <t>2026-04-18T19:35:48.324+02:00</t>
  </si>
  <si>
    <t>2026-04-18T19:18:11.413+02:00</t>
  </si>
  <si>
    <t>2026-04-18T19:34:17.463+02:00</t>
  </si>
  <si>
    <t>[{"id":"6748417db17528cb9bcae609","count":1,"label":"BBQ Meteor 32cm","posId":"118","price":24900,"isExtra":false},{"id":"656458f65d60d607724273eb","count":1,"label":"Balné","posId":"K0000","price":1500,"isExtra":true},{"id":"6748417db17528cb9bcae605","count":1,"label":"Pepperoni 32cm 🌶️🌶️","posId":"120","price":24900,"isExtra":false},{"id":"656458f65d60d607724273eb","count":1,"label":"Balné","posId":"K0000","price":1500,"isExtra":true}]</t>
  </si>
  <si>
    <t>2026-04-18T19:18:05.120+02:00</t>
  </si>
  <si>
    <t>2026-04-18T19:33:29.576+02:00</t>
  </si>
  <si>
    <t>[{"id":"54685018","note":"","size":"Česnekový dip","count":3,"label":"Česnekový dip","posId":"P106","price":2000,"isExtra":false},{"id":"54685059","note":"","count":3,"label":"Balné","posId":"K0000","price":1500,"isExtra":true},{"id":"54684976","note":"","size":"Pepperoni 40cm 🌶️🌶️","count":1,"label":"Pepperoni 40cm 🌶️🌶️","posId":"108","price":30900,"isExtra":false},{"id":"54685049","note":"","count":1,"label":"Balné","posId":"K0000","price":2000,"isExtra":true},{"id":"54685179","note":"","count":1,"label":"Pepperoni salám","posId":"C109","price":4000,"KDSTags":["greenhighlight"],"isExtra":true}]</t>
  </si>
  <si>
    <t>2026-04-18T19:15:12.169+02:00</t>
  </si>
  <si>
    <t>2026-04-18T19:30:54.647+02:00</t>
  </si>
  <si>
    <t>2026-04-18T19:11:39.757+02:00</t>
  </si>
  <si>
    <t>2026-04-18T19:29:23.574+02:00</t>
  </si>
  <si>
    <t>[{"id":"6748417db17528cb9bcae60d","count":1,"label":"Hawai 32cm","posId":"114","price":24900,"isExtra":false},{"id":"656458f65d60d607724273eb","count":1,"label":"Balné","posId":"K0000","price":1500,"isExtra":true},{"id":"684ae919decfe15485bf8fcc","count":1,"label":"Kukuřice","posId":"B115","price":2500,"KDSTags":["greenhighlight"],"isExtra":true}]</t>
  </si>
  <si>
    <t>2026-04-18T19:10:59.588+02:00</t>
  </si>
  <si>
    <t>2026-04-18T19:28:41.947+02:00</t>
  </si>
  <si>
    <t>[{"id":"307f1b7d-52a0-408d-be47-4976c57475e7","count":1,"label":"Pizza Hawai 32 cm","posId":"114","price":24900,"isExtra":false,"creatorId":"t-wPUQq78Kjc2TyeohBSK","isPackging":0,"actualLabel":"Pizza Hawai 32 cm"}]</t>
  </si>
  <si>
    <t>2026-04-18T19:10:49.296+02:00</t>
  </si>
  <si>
    <t>2026-04-18T19:28:51.579+02:00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</si>
  <si>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32cm","posId":"112","price":20900,"isExtra":false},{"id":"54685059","note":"","count":1,"label":"Balné","posId":"K0000","price":1500,"isExtra":true}]</t>
  </si>
  <si>
    <t>2026-04-18T19:09:03.431+02:00</t>
  </si>
  <si>
    <t>2026-04-18T19:22:52.041+02:00</t>
  </si>
  <si>
    <t>2026-04-18T19:30:55.037+02:00</t>
  </si>
  <si>
    <t>2026-04-18T19:09:05.065+02:00</t>
  </si>
  <si>
    <t>[{"id":"7ebac4a7-6cce-442e-b2bb-06b929c16076","note":"","count":1,"label":"Baby špenát &amp; kuře 32 cm","posId":"116","price":24900,"isExtra":false},{"id":"7ee7e3c8-2c54-4dc5-810f-2f52f62e2d14","note":"","count":1,"label":"Comeback 32 cm","posId":"121","price":24900,"isExtra":false},{"id":"fb380719-7e86-4a50-b0fc-8a72368b6991","note":"","count":1,"label":"kukuřice","posId":"B115","price":2500,"KDSTags":["greenhighlight"],"isExtra":true}]</t>
  </si>
  <si>
    <t>2026-04-18T19:08:41.236+02:00</t>
  </si>
  <si>
    <t>2026-04-18T19:28:20.532+02:00</t>
  </si>
  <si>
    <t>[{"id":"54685018","note":"","size":"Česnekový dip","count":1,"label":"Česnekový dip","posId":"P106","price":2000,"isExtra":false},{"id":"54685059","note":"","count":1,"label":"Balné","posId":"K0000","price":1500,"isExtra":true},{"id":"59589713","note":"","size":"Zeleninová 32cm","count":1,"label":"Zeleninová 32cm","posId":"115","price":24900,"isExtra":false},{"id":"54685059","note":"","count":1,"label":"Balné","posId":"K0000","price":1500,"isExtra":true}]</t>
  </si>
  <si>
    <t>2026-04-18T19:07:08.721+02:00</t>
  </si>
  <si>
    <t>2026-04-18T19:26:15.783+02:00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</si>
  <si>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🌶️🌶️","posId":"110","price":30900,"isExtra":false},{"id":"54685049","note":"","count":1,"label":"Balné","posId":"K0000","price":2000,"isExtra":true},{"id":"59589714","note":"","size":"Hawai 32cm","count":1,"label":"Hawai 32cm","posId":"114","price":24900,"isExtra":false},{"id":"54685059","note":"","count":1,"label":"Balné","posId":"K0000","price":1500,"isExtra":true},{"id":"59589715","note":"","size":"Capricciosa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32cm","posId":"113","price":24900,"isExtra":false},{"id":"54685059","note":"","count":1,"label":"Balné","posId":"K0000","price":1500,"isExtra":true}]</t>
  </si>
  <si>
    <t>2026-04-18T19:05:03.851+02:00</t>
  </si>
  <si>
    <t>2026-04-18T19:19:05.078+02:00</t>
  </si>
  <si>
    <t>2026-04-18T19:26:59.151+02:00</t>
  </si>
  <si>
    <t>2026-04-18T19:05:04.642+02:00</t>
  </si>
  <si>
    <t>[{"id":"7ee7e3c8-2c54-4dc5-810f-2f52f62e2d14","note":"","count":1,"label":"Comeback 32 cm","posId":"121","price":24900,"isExtra":false},{"id":"cc07bf3f-3e6f-4df8-9018-c7e260233504","note":"","count":1,"label":"BEZ -cibule","posId":"X103","price":0,"KDSTags":["redhighlight"],"isExtra":true},{"id":"faf7ff40-eef3-48bd-92c4-b33e5bbf095d","note":"","count":1,"label":"Quattro Formaggi 40 cm","posId":"111","price":30900,"isExtra":false},{"id":"5fc1255c-e26e-4454-9620-7eea5d2454f6","note":"","count":1,"label":"Slanina","posId":"C108","price":4000,"KDSTags":["greenhighlight"],"isExtra":true}]</t>
  </si>
  <si>
    <t>2026-04-18T19:04:04.721+02:00</t>
  </si>
  <si>
    <t>2026-04-18T19:16:56.120+02:00</t>
  </si>
  <si>
    <t>[{"id":"6748417db17528cb9bcae5ef","count":2,"label":"BBQ Texas 40cm","posId":"107","price":30900,"isExtra":false},{"id":"656458f65d60d60772426fa0","count":2,"label":"Balné","posId":"K0000","price":2000,"isExtra":true},{"id":"6745a653230e9519de48907f","count":2,"label":"okraj mozzarella, bylinky","posId":"A122","price":6500,"isExtra":true},{"id":"6748417db17528cb9bcae63b","count":2,"label":"Česnekový dip","posId":"P106","price":2000,"isExtra":false},{"id":"656458f65d60d607724273eb","count":2,"label":"Balné","posId":"K0000","price":1500,"isExtra":true},{"id":"6748417db17528cb9bcae60f","count":1,"label":"Capricciosa 32cm","posId":"113","price":24900,"isExtra":false},{"id":"656458f65d60d607724273eb","count":1,"label":"Balné","posId":"K0000","price":1500,"isExtra":true}]</t>
  </si>
  <si>
    <t>2026-04-18T19:03:07.596+02:00</t>
  </si>
  <si>
    <t>2026-04-18T19:13:50.054+02:00</t>
  </si>
  <si>
    <t>[{"id":"54684981","note":"Prosím pizzu pripiecť viac aby sa upiekli aj okraje okolo párku pretože sa mi stalo, že cesto pri okrajoch bolo surové. Ďakujem :)","size":"Hawai 40cm","count":1,"label":"Hawai 40cm","posId":"102","price":30900,"isExtra":false},{"id":"54685049","note":"","count":1,"label":"Balné","posId":"K0000","price":2000,"isExtra":true},{"id":"54685113","note":"","count":1,"label":"okraj hotdog, hořčice","posId":"A118","price":6500,"isExtra":true},{"id":"54685100","note":"","count":1,"label":"Žampiony","posId":"C105","price":3500,"KDSTags":["greenhighlight"],"isExtra":true},{"id":"54685152","note":"","count":1,"label":"Kukuřice","posId":"C115","price":3500,"KDSTags":["greenhighlight"],"isExtra":true},{"id":"57405720","note":"","size":"Mirinda 1l","count":1,"label":"Mirinda 1l","posId":"N126","price":5900,"isExtra":false},{"id":"54685018","note":"","size":"Česnekový dip","count":1,"label":"Česnekový dip","posId":"P106","price":2000,"isExtra":false},{"id":"54685059","note":"","count":1,"label":"Balné","posId":"K0000","price":1500,"isExtra":true}]</t>
  </si>
  <si>
    <t>2026-04-18T19:02:50.217+02:00</t>
  </si>
  <si>
    <t>2026-04-18T19:03:59.128+02:00</t>
  </si>
  <si>
    <t>2026-04-18T18:44:19.077+02:00</t>
  </si>
  <si>
    <t>2026-04-18T19:03:10.490+02:00</t>
  </si>
  <si>
    <t>2026-04-18T18:43:50.736+02:00</t>
  </si>
  <si>
    <t>2026-04-18T18:58:27.401+02:00</t>
  </si>
  <si>
    <t>[{"id":"6748417db17528cb9bcae5fd","count":1,"label":"Margherita 32cm","posId":"112","price":20900,"isExtra":false},{"id":"656458f65d60d607724273eb","count":1,"label":"Balné","posId":"K0000","price":1500,"isExtra":true},{"id":"656458f65d60d607724271c0","count":1,"label":"okraj hotdog, hořčice","posId":"A117","price":5700,"isExtra":true},{"id":"684ae919decfe15485bf8fc7","count":1,"label":"Žampiony","posId":"B105","price":2500,"KDSTags":["greenhighlight"],"isExtra":true},{"id":"684ae919decfe15485bf8fcb","count":1,"label":"Cibule","posId":"B103","price":2500,"KDSTags":["greenhighlight"],"isExtra":true},{"id":"6748417db17528cb9bcae603","count":1,"label":"Comeback 32cm 🌶️","posId":"121","price":24900,"isExtra":false},{"id":"656458f65d60d607724273eb","count":1,"label":"Balné","posId":"K0000","price":1500,"isExtra":true},{"id":"6748417db17528cb9bcae5f9","count":1,"label":"Baby špenát &amp; kuře 40cm","posId":"104","price":30900,"isExtra":false},{"id":"656458f65d60d60772426fa0","count":1,"label":"Balné","posId":"K0000","price":2000,"isExtra":true},{"id":"6745a653230e9519de48907f","count":1,"label":"okraj mozzarella, bylinky","posId":"A122","price":6500,"isExtra":true},{"id":"6748417db17528cb9bcae63b","count":1,"label":"Česnekový dip","posId":"P106","price":2000,"isExtra":false},{"id":"656458f65d60d607724273eb","count":1,"label":"Balné","posId":"K0000","price":1500,"isExtra":true}]</t>
  </si>
  <si>
    <t>2026-04-18T18:42:12.348+02:00</t>
  </si>
  <si>
    <t>2026-04-18T18:52:07.021+02:00</t>
  </si>
  <si>
    <t>[{"id":"54684982","note":"","size":"Capricciosa 40cm","count":1,"label":"Capricciosa 40cm","posId":"101","price":30900,"isExtra":false},{"id":"54685049","note":"","count":1,"label":"Balné","posId":"K0000","price":2000,"isExtra":true},{"id":"59589707","note":"","size":"Quattro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</si>
  <si>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2026-04-18T18:41:20.291+02:00</t>
  </si>
  <si>
    <t>2026-04-18T18:49:19.015+02:00</t>
  </si>
  <si>
    <t>[{"id":"6748417db17528cb9bcae5ff","count":1,"label":"Quattro Formaggi 32cm","posId":"123","price":24900,"isExtra":false},{"id":"656458f65d60d607724273eb","count":1,"label":"Balné","posId":"K0000","price":1500,"isExtra":true},{"id":"6748417db17528cb9bcae639","count":1,"label":"Pepperoni Rolls 🌶️","posId":"P100","price":8900,"isExtra":false},{"id":"656458f65d60d607724273eb","count":1,"label":"Balné","posId":"K0000","price":1500,"isExtra":true}]</t>
  </si>
  <si>
    <t>2026-04-18T18:41:03.218+02:00</t>
  </si>
  <si>
    <t>2026-04-18T19:05:09.867+02:00</t>
  </si>
  <si>
    <t>2026-04-18T18:35:03.703+02:00</t>
  </si>
  <si>
    <t>2026-04-18T18:49:12.739+02:00</t>
  </si>
  <si>
    <t>2026-04-18T18:59:53.320+02:00</t>
  </si>
  <si>
    <t>2026-04-18T18:35:04.383+02:00</t>
  </si>
  <si>
    <t>[{"id":"0b22568e-4d1c-45db-9aa3-de09ef6c293a","note":"","count":1,"label":"Pepperoni 32 cm","posId":"120","price":24900,"isExtra":false},{"id":"55f8781c-97f6-4a21-abe6-3780ea7117ba","note":"","count":1,"label":"změna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bylinky","posId":"A121","price":5700,"isExtra":true},{"id":"0604cf40-24b5-4ad5-a9e4-e5834def96b8","note":"","count":2,"label":"Dip česnekový","posId":"P106","price":2000,"isExtra":false},{"id":"978c26ec-8492-4979-8b1c-f7ff8381d413","note":"","count":1,"label":"Pepperoni Rolls, 6 ks","posId":"P100","price":8900,"isExtra":false}]</t>
  </si>
  <si>
    <t>2026-04-18T18:34:21.053+02:00</t>
  </si>
  <si>
    <t>2026-04-18T18:46:18.551+02:00</t>
  </si>
  <si>
    <t>[{"id":"95635f56-6c73-4fc1-9e7d-eddf1d15f4e3","count":1,"label":"Pizza Capricciosa 40","posId":"101","price":30900,"isExtra":false,"creatorId":"qRIvIU9DqaFc7bOFfO1jy","isPackging":0,"actualLabel":"Pizza Capricciosa 40"}]</t>
  </si>
  <si>
    <t>2026-04-18T18:34:03.960+02:00</t>
  </si>
  <si>
    <t>2026-04-18T18:45:12.898+02:00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</si>
  <si>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-olivy","posId":"X112","price":0,"KDSTags":["redhighlight"],"isExtra":true},{"id":"5da54b98-3fa2-42c1-858f-7688afdae2fa","note":"","count":1,"label":"BEZ -žampiony","posId":"X105","price":0,"KDSTags":["redhighlight"],"isExtra":true},{"id":"7ee7e3c8-2c54-4dc5-810f-2f52f62e2d14","note":"","count":1,"label":"Comeback 32 cm","posId":"121","price":24900,"isExtra":false},{"id":"1460d93c-4159-4d87-aaf2-4ef8fb5e31b1","note":"","count":1,"label":"Margherita 32 cm","posId":"112","price":20900,"isExtra":false}]</t>
  </si>
  <si>
    <t>2026-04-18T18:33:58.377+02:00</t>
  </si>
  <si>
    <t>2026-04-18T18:41:35.946+02:00</t>
  </si>
  <si>
    <t>2026-04-18T18:30:22.012+02:00</t>
  </si>
  <si>
    <t>2026-04-18T18:40:40.293+02:00</t>
  </si>
  <si>
    <t>[{"id":"54684976","note":"Mohl bych poprosit o dresing navic. Bylo by skvělý kdyby byl v nabídce a dal by se přikoupit. Dekuji","size":"Pepperoni 40cm 🌶️🌶️","count":1,"label":"Pepperoni 40cm 🌶️🌶️","posId":"108","price":30900,"isExtra":false},{"id":"54685049","note":"","count":1,"label":"Balné","posId":"K0000","price":2000,"isExtra":true}]</t>
  </si>
  <si>
    <t>2026-04-18T18:29:04.014+02:00</t>
  </si>
  <si>
    <t>2026-04-18T18:38:36.839+02:00</t>
  </si>
  <si>
    <t>[{"id":"ef7489da-416c-4ccb-846f-0317489461fc","note":"","count":1,"label":"BBQ Meteor 40 cm","posId":"106","price":30900,"isExtra":false},{"id":"431e159e-af3b-4bad-9f72-f07001b572f8","note":"","count":1,"label":"Baby špenát &amp; kuře 40 cm","posId":"104","price":30900,"isExtra":false}]</t>
  </si>
  <si>
    <t>2026-04-18T18:24:46.022+02:00</t>
  </si>
  <si>
    <t>2026-04-18T18:30:50.155+02:00</t>
  </si>
  <si>
    <t>[{"id":"6748417db17528cb9bcae5fd","count":1,"label":"Margherita 32cm","posId":"112","price":20900,"isExtra":false},{"id":"656458f65d60d607724273eb","count":1,"label":"Balné","posId":"K0000","price":1500,"isExtra":true},{"id":"684ae919decfe15485bf8fcb","count":1,"label":"Cibule","posId":"B103","price":2500,"KDSTags":["greenhighlight"],"isExtra":true},{"id":"6748417db17528cb9bcae60d","count":1,"label":"Hawai 32cm","posId":"114","price":24900,"isExtra":false},{"id":"656458f65d60d607724273eb","count":1,"label":"Balné","posId":"K0000","price":1500,"isExtra":true},{"id":"684ae919decfe15485bf90dd","count":1,"label":"Bez ananasu","posId":"X100","price":0,"KDSTags":["redhighlight"],"isExtra":true}]</t>
  </si>
  <si>
    <t>2026-04-18T18:14:05.199+02:00</t>
  </si>
  <si>
    <t>2026-04-18T18:25:10.923+02:00</t>
  </si>
  <si>
    <t>[{"id":"6748417db17528cb9bcae603","count":1,"label":"Comeback 32cm 🌶️","posId":"121","price":24900,"isExtra":false},{"id":"656458f65d60d607724273eb","count":1,"label":"Balné","posId":"K0000","price":1500,"isExtra":true},{"id":"684ae919decfe15485bf8fc8","count":1,"label":"Olivy","posId":"B112","price":2500,"KDSTags":["greenhighlight"],"isExtra":true},{"id":"6748417db17528cb9bcae633","count":1,"label":"Masové kuličky","posId":"P102","price":9900,"isExtra":false},{"id":"656458f65d60d607724273eb","count":1,"label":"Balné","posId":"K0000","price":1500,"isExtra":true},{"id":"6748417db17528cb9bcae65f","count":1,"label":"Pepsi 1l","posId":"N124","price":5900,"isExtra":false},{"id":"6748417db17528cb9bcae63b","count":1,"label":"Česnekový dip","posId":"P106","price":2000,"isExtra":false},{"id":"656458f65d60d607724273eb","count":1,"label":"Balné","posId":"K0000","price":1500,"isExtra":true}]</t>
  </si>
  <si>
    <t>Sandeep</t>
  </si>
  <si>
    <t>2026-04-18T18:13:20.600+02:00</t>
  </si>
  <si>
    <t>2026-04-18T18:23:30.126+02:00</t>
  </si>
  <si>
    <t>[{"id":"120","note":"","count":1,"label":"Pepperoni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bylinky","posId":"A121","price":5700,"isExtra":true}]</t>
  </si>
  <si>
    <t>2026-04-18T18:10:58.101+02:00</t>
  </si>
  <si>
    <t>2026-04-18T18:22:02.522+02:00</t>
  </si>
  <si>
    <t>[{"id":"59589706","note":"","size":"Margherita 32cm","count":1,"label":"Margherita 32cm","posId":"112","price":20900,"isExtra":false},{"id":"54685059","note":"","count":1,"label":"Balné","posId":"K0000","price":1500,"isExtra":true},{"id":"59589707","note":"","size":"Quattro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</si>
  <si>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2026-04-18T18:09:02.936+02:00</t>
  </si>
  <si>
    <t>2026-04-18T18:21:03.318+02:00</t>
  </si>
  <si>
    <t>2026-04-18T18:28:34.204+02:00</t>
  </si>
  <si>
    <t>2026-04-18T18:09:04.028+02:00</t>
  </si>
  <si>
    <t>[{"id":"ef7489da-416c-4ccb-846f-0317489461fc","note":"","count":1,"label":"BBQ Meteor 40 cm","posId":"106","price":30900,"isExtra":false},{"id":"e1c5136d-42df-4209-a1d5-7b367060d3f2","note":"","count":1,"label":"Spicy Wings","posId":"P101","price":11900,"isExtra":false}]</t>
  </si>
  <si>
    <t>2026-04-18T18:03:42.676+02:00</t>
  </si>
  <si>
    <t>2026-04-18T18:20:02.120+02:00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</si>
  <si>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🌶️🌶️","posId":"110","price":30900,"isExtra":false},{"id":"54685049","note":"","count":1,"label":"Balné","posId":"K0000","price":2000,"isExtra":true},{"id":"54684981","note":"","size":"Hawai 40cm","count":1,"label":"Hawai 40cm","posId":"102","price":30900,"isExtra":false},{"id":"54685049","note":"","count":1,"label":"Balné","posId":"K0000","price":2000,"isExtra":true},{"id":"54685152","note":"","count":1,"label":"Kukuřice","posId":"C115","price":3500,"KDSTags":["greenhighlight"],"isExtra":true},{"id":"54684978","note":"","size":"BBQ Meteor 40cm","count":1,"label":"BBQ Meteor 40cm","posId":"106","price":30900,"isExtra":false},{"id":"54685049","note":"","count":1,"label":"Balné","posId":"K0000","price":2000,"isExtra":true},{"id":"54685118","note":"","count":1,"label":"Olivy","posId":"C112","price":3500,"KDSTags":["greenhighlight"],"isExtra":true}]</t>
  </si>
  <si>
    <t>2026-04-18T18:00:26.319+02:00</t>
  </si>
  <si>
    <t>2026-04-18T18:12:16.087+02:00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</si>
  <si>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,{"id":"54685161","note":"","count":1,"label":"Mozzarella","posId":"B113","price":3000,"KDSTags":["greenhighlight"],"isExtra":true},{"id":"54685170","note":"","count":1,"label":"Slanina","posId":"B108","price":3000,"KDSTags":["greenhighlight"],"isExtra":true},{"id":"54685187","note":"","count":1,"label":"Párek","posId":"B110","price":3000,"KDSTags":["greenhighlight"],"isExtra":true},{"id":"54684981","note":"","size":"Hawai 40cm","count":1,"label":"Hawai 40cm","posId":"102","price":30900,"isExtra":false},{"id":"54685049","note":"","count":1,"label":"Balné","posId":"K0000","price":2000,"isExtra":true},{"id":"57405718","note":"","size":"Pepsi 1l","count":1,"label":"Pepsi 1l","posId":"N124","price":5900,"isExtra":false}]</t>
  </si>
  <si>
    <t>2026-04-18T17:59:02.702+02:00</t>
  </si>
  <si>
    <t>2026-04-18T18:09:29.743+02:00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</si>
  <si>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</si>
  <si>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2026-04-18T17:54:26.896+02:00</t>
  </si>
  <si>
    <t>2026-04-18T18:09:36.309+02:00</t>
  </si>
  <si>
    <t>[{"id":"6748417db17528cb9bcae661","count":1,"label":"Pepsi zero sugar 1l","posId":"N125","price":5900,"isExtra":false},{"id":"6748417db17528cb9bcae60f","count":1,"label":"Capricciosa 32cm","posId":"113","price":24900,"isExtra":false},{"id":"656458f65d60d607724273eb","count":1,"label":"Balné","posId":"K0000","price":1500,"isExtra":true},{"id":"6745a653230e9519de489457","count":1,"label":"Smetanový základ","posId":"ZRS32","price":0,"isExtra":true},{"id":"656458f65d60d607724271be","count":1,"label":"okraj mozzarella, bylinky","posId":"A121","price":5700,"isExtra":true},{"id":"684ae919decfe15485bf90ff","count":1,"label":"Bez oliv","posId":"X112","price":0,"KDSTags":["redhighlight"],"isExtra":true},{"id":"684ae919decfe15485bf8fc7","count":1,"label":"Žampiony","posId":"B105","price":2500,"KDSTags":["greenhighlight"],"isExtra":true},{"id":"684ae919decfe15485bf8fd1","count":1,"label":"Gorgonzola","posId":"B101","price":3000,"KDSTags":["greenhighlight"],"isExtra":true},{"id":"6748417db17528cb9bcae63b","count":1,"label":"Česnekový dip","posId":"P106","price":2000,"isExtra":false},{"id":"656458f65d60d607724273eb","count":1,"label":"Balné","posId":"K0000","price":1500,"isExtra":true}]</t>
  </si>
  <si>
    <t>2026-04-18T17:51:03.454+02:00</t>
  </si>
  <si>
    <t>2026-04-18T18:01:50.649+02:00</t>
  </si>
  <si>
    <t>2026-04-18T18:07:03.595+02:00</t>
  </si>
  <si>
    <t>2026-04-18T17:51:04.246+02:00</t>
  </si>
  <si>
    <t>[{"id":"f675967f-9acd-47eb-a0a7-8c1488c18315","note":"","count":1,"label":"Hot &amp; Spicy 40 cm","posId":"110","price":30900,"isExtra":false},{"id":"0bbe3e4c-aed0-42f9-b7cd-48a82140aea9","note":"","count":1,"label":"Gorgonzola","posId":"C101","price":4000,"KDSTags":["greenhighlight"],"isExtra":true},{"id":"d620bc6b-ecfa-4465-a21e-5ad55002e77c","note":"","count":1,"label":"Žampiony","posId":"C105","price":3500,"KDSTags":["greenhighlight"],"isExtra":true},{"id":"cc07bf3f-3e6f-4df8-9018-c7e260233504","note":"","count":1,"label":"BEZ -cibule","posId":"X103","price":0,"KDSTags":["redhighlight"],"isExtra":true},{"id":"0604cf40-24b5-4ad5-a9e4-e5834def96b8","note":"","count":2,"label":"Dip česnekový","posId":"P106","price":2000,"isExtra":false},{"id":"1460d93c-4159-4d87-aaf2-4ef8fb5e31b1","note":"","count":1,"label":"Margherita 32 cm","posId":"112","price":20900,"isExtra":false},{"id":"6005e30e-e6f5-411d-9c32-9a3cee117e94","note":"","count":1,"label":"slanina","posId":"B108","price":3000,"KDSTags":["greenhighlight"],"isExtra":true}]</t>
  </si>
  <si>
    <t>2026-04-18T17:49:59.398+02:00</t>
  </si>
  <si>
    <t>2026-04-18T18:05:59.159+02:00</t>
  </si>
  <si>
    <t>[{"id":"54684977","note":"","size":"BBQ Texas 40cm","count":1,"label":"BBQ Texas 40cm","posId":"107","price":30900,"isExtra":false},{"id":"54685049","note":"","count":1,"label":"Balné","posId":"K0000","price":2000,"isExtra":true},{"id":"59555739","note":"","count":1,"label":"Rajčatový základ","posId":"ZBR40","price":0,"isExtra":true},{"id":"54685083","note":"","count":1,"label":"okraj mozzarella, bylinky","posId":"A122","price":6500,"isExtra":true},{"id":"54684979","note":"","size":"Baby špenát &amp; kuře 40cm","count":1,"label":"Baby špenát &amp; kuře 40cm","posId":"104","price":30900,"isExtra":false},{"id":"54685049","note":"","count":1,"label":"Balné","posId":"K0000","price":2000,"isExtra":true},{"id":"54685083","note":"","count":1,"label":"okraj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</si>
  <si>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2026-04-18T17:49:53.607+02:00</t>
  </si>
  <si>
    <t>2026-04-18T18:00:01.105+02:00</t>
  </si>
  <si>
    <t>[{"id":"6748417db17528cb9bcae60f","count":1,"label":"Capricciosa 32cm","posId":"113","price":24900,"isExtra":false},{"id":"656458f65d60d607724273eb","count":1,"label":"Balné","posId":"K0000","price":1500,"isExtra":true},{"id":"6748417db17528cb9bcae603","count":1,"label":"Comeback 32cm 🌶️","posId":"121","price":24900,"isExtra":false},{"id":"656458f65d60d607724273eb","count":1,"label":"Balné","posId":"K0000","price":1500,"isExtra":true}]</t>
  </si>
  <si>
    <t>2026-04-18T17:49:26.466+02:00</t>
  </si>
  <si>
    <t>2026-04-18T17:56:30.873+02:00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</si>
  <si>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32cm","posId":"123","price":24900,"isExtra":false},{"id":"54685059","note":"","count":1,"label":"Balné","posId":"K0000","price":1500,"isExtra":true},{"id":"59589719","note":"","count":1,"label":"USA těsto","posId":"17","price":1000,"isExtra":true}]</t>
  </si>
  <si>
    <t>2026-04-18T17:35:44.494+02:00</t>
  </si>
  <si>
    <t>2026-04-18T17:45:14.960+02:00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</si>
  <si>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40cm","posId":"101","price":30900,"isExtra":false},{"id":"54685049","note":"","count":1,"label":"Balné","posId":"K0000","price":2000,"isExtra":true},{"id":"54685111","note":"","count":1,"label":"Bez oliv","posId":"X112","price":0,"KDSTags":["redhighlight"],"isExtra":true}]</t>
  </si>
  <si>
    <t>2026-04-18T17:33:43.479+02:00</t>
  </si>
  <si>
    <t>2026-04-18T17:41:54.880+02:00</t>
  </si>
  <si>
    <t>2026-04-18T17:30:12.869+02:00</t>
  </si>
  <si>
    <t>2026-04-18T17:40:52.361+02:00</t>
  </si>
  <si>
    <t>[{"id":"57405718","note":"","size":"Pepsi 1l","count":1,"label":"Pepsi 1l","posId":"N124","price":5900,"isExtra":false},{"id":"54684983","note":"","size":"Veggieballs 40cm 🌶️🌶️","count":1,"label":"Veggieballs 40cm 🌶️🌶️","posId":"105","price":30900,"isExtra":false},{"id":"54685049","note":"","count":1,"label":"Balné","posId":"K0000","price":2000,"isExtra":true},{"id":"54685083","note":"","count":1,"label":"okraj mozzarella, bylinky","posId":"A122","price":6500,"isExtra":true},{"id":"54685129","note":"","count":1,"label":"Bez jalapenos","posId":"X102","price":0,"KDSTags":["redhighlight"],"isExtra":true},{"id":"54685193","note":"","count":1,"label":"Masové kuličky","posId":"C116","price":8900,"KDSTags":["greenhighlight"],"isExtra":true}]</t>
  </si>
  <si>
    <t>2026-04-18T17:23:11.934+02:00</t>
  </si>
  <si>
    <t>2026-04-18T17:29:57.958+02:00</t>
  </si>
  <si>
    <t>2026-04-18T17:18:05.059+02:00</t>
  </si>
  <si>
    <t>2026-04-18T17:28:23.328+02:00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</si>
  <si>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🌶️🌶️","posId":"122","price":24900,"isExtra":false},{"id":"54685059","note":"","count":1,"label":"Balné","posId":"K0000","price":1500,"isExtra":true},{"id":"54685088","note":"","count":1,"label":"okraj mozzarella, bylinky","posId":"A121","price":5700,"isExtra":true},{"id":"59589707","note":"","size":"Quattro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bylinky","posId":"A121","price":5700,"isExtra":true},{"id":"59589712","note":"","size":"BBQ Meteor 32cm","count":1,"label":"BBQ Meteor 32cm","posId":"118","price":24900,"isExtra":false},{"id":"54685059","note":"","count":1,"label":"Balné","posId":"K0000","price":1500,"isExtra":true},{"id":"54685088","note":"","count":1,"label":"okraj mozzarella, bylinky","posId":"A121","price":5700,"isExtra":true},{"id":"59589714","note":"","size":"Hawai 32cm","count":1,"label":"Hawai 32cm","posId":"114","price":24900,"isExtra":false},{"id":"54685059","note":"","count":1,"label":"Balné","posId":"K0000","price":1500,"isExtra":true}]</t>
  </si>
  <si>
    <t>2026-04-18T17:15:33.623+02:00</t>
  </si>
  <si>
    <t>2026-04-18T17:22:58.002+02:00</t>
  </si>
  <si>
    <t>[{"id":"6748417db17528cb9bcae605","count":1,"label":"Pepperoni 32cm 🌶️🌶️","posId":"120","price":24900,"isExtra":false},{"id":"656458f65d60d607724273eb","count":1,"label":"Balné","posId":"K0000","price":1500,"isExtra":true},{"id":"656458f65d60d607724271be","count":1,"label":"okraj mozzarella, bylinky","posId":"A121","price":5700,"isExtra":true}]</t>
  </si>
  <si>
    <t>2026-04-18T17:02:03.378+02:00</t>
  </si>
  <si>
    <t>2026-04-18T17:12:49.567+02:00</t>
  </si>
  <si>
    <t>2026-04-18T17:21:38.288+02:00</t>
  </si>
  <si>
    <t>2026-04-18T17:02:04.643+02:00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</si>
  <si>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bylinky","posId":"A122","price":6500,"isExtra":true},{"id":"6429499b-bd57-4ad7-b257-96da4ce175b3","note":"","count":1,"label":"Jalapeños","posId":"C102","price":3500,"KDSTags":["greenhighlight"],"isExtra":true}]</t>
  </si>
  <si>
    <t>2026-04-18T17:00:27.103+02:00</t>
  </si>
  <si>
    <t>2026-04-18T17:16:49.133+02:00</t>
  </si>
  <si>
    <t>[{"id":"6748417db17528cb9bcae5e7","count":1,"label":"Quattro Formaggi 40cm","posId":"111","price":30900,"isExtra":false},{"id":"656458f65d60d60772426fa0","count":1,"label":"Balné","posId":"K0000","price":2000,"isExtra":true},{"id":"6748417db17528cb9bcae637","count":1,"label":"Česnekový chléb 18cm","posId":"P104","price":7900,"isExtra":false},{"id":"656458f65d60d607724273eb","count":1,"label":"Balné","posId":"K0000","price":1500,"isExtra":true}]</t>
  </si>
  <si>
    <t>2026-04-18T16:56:26.020+02:00</t>
  </si>
  <si>
    <t>2026-04-18T17:03:31.845+02:00</t>
  </si>
  <si>
    <t>[{"id":"6748417db17528cb9bcae611","count":1,"label":"Baby Špenát &amp; kuře 32cm","posId":"116","price":24900,"isExtra":false},{"id":"656458f65d60d607724273eb","count":1,"label":"Balné","posId":"K0000","price":1500,"isExtra":true}]</t>
  </si>
  <si>
    <t>2026-04-18T16:46:02.634+02:00</t>
  </si>
  <si>
    <t>2026-04-18T17:02:29.808+02:00</t>
  </si>
  <si>
    <t>2026-04-18T17:15:13.289+02:00</t>
  </si>
  <si>
    <t>2026-04-18T16:46:03.731+02:00</t>
  </si>
  <si>
    <t>[{"id":"f675967f-9acd-47eb-a0a7-8c1488c18315","note":"","count":1,"label":"Hot &amp; Spicy 40 cm","posId":"110","price":30900,"isExtra":false},{"id":"5dfcd7e6-75e9-4752-8a19-eab42ba37b6d","note":"","count":1,"label":"Kukuřice","posId":"C115","price":3500,"KDSTags":["greenhighlight"],"isExtra":true}]</t>
  </si>
  <si>
    <t>2026-04-18T16:43:21.825+02:00</t>
  </si>
  <si>
    <t>2026-04-18T16:55:32.730+02:00</t>
  </si>
  <si>
    <t>[{"id":"6748417db17528cb9bcae5ff","count":1,"label":"Quattro Formaggi 32cm","posId":"123","price":24900,"isExtra":false},{"id":"656458f65d60d607724273eb","count":1,"label":"Balné","posId":"K0000","price":1500,"isExtra":true},{"id":"656458f65d60d607724271c1","count":1,"label":"okraj hotdog, bbq omáčka","posId":"A119","price":5700,"isExtra":true},{"id":"6748417db17528cb9bcae60f","count":1,"label":"Capricciosa 32cm","posId":"113","price":24900,"isExtra":false},{"id":"656458f65d60d607724273eb","count":1,"label":"Balné","posId":"K0000","price":1500,"isExtra":true},{"id":"656458f65d60d607724271be","count":1,"label":"okraj mozzarella, bylinky","posId":"A121","price":5700,"isExtra":true}]</t>
  </si>
  <si>
    <t>2026-04-18T16:41:36.178+02:00</t>
  </si>
  <si>
    <t>2026-04-18T16:49:15.758+02:00</t>
  </si>
  <si>
    <t>2026-04-18T16:36:15.241+02:00</t>
  </si>
  <si>
    <t>2026-04-18T16:47:28.660+02:00</t>
  </si>
  <si>
    <t>[{"id":"54685018","note":"","size":"Česnekový dip","count":1,"label":"Česnekový dip","posId":"P106","price":2000,"isExtra":false},{"id":"54685059","note":"","count":1,"label":"Balné","posId":"K0000","price":1500,"isExtra":true},{"id":"57405718","note":"","size":"Pepsi 1l","count":1,"label":"Pepsi 1l","posId":"N124","price":5900,"isExtra":false},{"id":"54684974","note":"","size":"Hot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bylinky","posId":"A122","price":6500,"isExtra":true}]</t>
  </si>
  <si>
    <t>2026-04-18T16:27:02.948+02:00</t>
  </si>
  <si>
    <t>2026-04-18T16:37:45.423+02:00</t>
  </si>
  <si>
    <t>2026-04-18T16:23:03.673+02:00</t>
  </si>
  <si>
    <t>2026-04-18T16:35:27.418+02:00</t>
  </si>
  <si>
    <t>2026-04-18T16:42:39.034+02:00</t>
  </si>
  <si>
    <t>2026-04-18T16:23:05.268+02:00</t>
  </si>
  <si>
    <t>2026-04-18T16:17:34.323+02:00</t>
  </si>
  <si>
    <t>2026-04-18T16:25:06.608+02:00</t>
  </si>
  <si>
    <t>[{"id":"2c0b14ac-0c6b-4872-a94b-866460357260","count":1,"label":"Pizza Capricciosa 18","posId":"125","price":11900,"isExtra":false,"creatorId":"2boSGVf2cMuIO_VNbDOnv","isPackging":0,"actualLabel":"Pizza Capricciosa 18"},{"id":"ad41b401-fc7f-449d-87be-dfb46bf9a126","count":1,"label":"Dip česnekový","posId":"P106","price":2000,"isExtra":false,"creatorId":"AFaXIbwgKp78lcRrGOhy8","isPackging":0,"actualLabel":"Dip česnekový"}]</t>
  </si>
  <si>
    <t>2026-04-18T15:33:59.228+02:00</t>
  </si>
  <si>
    <t>2026-04-18T15:47:01.289+02:00</t>
  </si>
  <si>
    <t>2026-04-18T15:25:05.656+02:00</t>
  </si>
  <si>
    <t>2026-04-18T15:37:12.757+02:00</t>
  </si>
  <si>
    <t>2026-04-18T15:47:12.571+02:00</t>
  </si>
  <si>
    <t>2026-04-18T15:25:07.175+02:00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</si>
  <si>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d620bc6b-ecfa-4465-a21e-5ad55002e77c","note":"","count":1,"label":"Žampiony","posId":"C105","price":3500,"KDSTags":["greenhighlight"],"isExtra":true},{"id":"0604cf40-24b5-4ad5-a9e4-e5834def96b8","note":"","count":1,"label":"Dip česnekový","posId":"P106","price":2000,"isExtra":false},{"id":"389b26e5-2cae-411b-afde-ac1cec80674b","note":"","count":1,"label":"Margherita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bylinky","posId":"A122","price":6500,"isExtra":true}]</t>
  </si>
  <si>
    <t>2026-04-18T15:14:45.436+02:00</t>
  </si>
  <si>
    <t>2026-04-18T15:28:34.402+02:00</t>
  </si>
  <si>
    <t>[{"id":"6748417db17528cb9bcae609","count":1,"label":"BBQ Meteor 32cm","posId":"118","price":24900,"isExtra":false},{"id":"656458f65d60d607724273eb","count":1,"label":"Balné","posId":"K0000","price":1500,"isExtra":true},{"id":"6748417db17528cb9bcae60d","count":1,"label":"Hawai 32cm","posId":"114","price":24900,"isExtra":false},{"id":"656458f65d60d607724273eb","count":1,"label":"Balné","posId":"K0000","price":1500,"isExtra":true},{"id":"6745a653230e9519de489456","count":1,"label":"BBQ základ","posId":"ZRB32","price":0,"isExtra":true},{"id":"6748417db17528cb9bcae611","count":1,"label":"Baby Špenát &amp; kuře 32cm","posId":"116","price":24900,"isExtra":false},{"id":"656458f65d60d607724273eb","count":1,"label":"Balné","posId":"K0000","price":1500,"isExtra":true},{"id":"6748417db17528cb9bcae65f","count":1,"label":"Pepsi 1l","posId":"N124","price":5900,"isExtra":false}]</t>
  </si>
  <si>
    <t>2026-04-18T14:56:04.981+02:00</t>
  </si>
  <si>
    <t>2026-04-18T19:03:51.084+02:00</t>
  </si>
  <si>
    <t>[{"id":"55ca227d-485c-4130-a44d-b26b939e8c03","note":"","count":1,"label":"Hot &amp; Spicy 32 cm","posId":"122","price":24900,"isExtra":false},{"id":"e8a7b47a-70d2-4cc2-a375-1dab55125675","note":"","count":1,"label":"Quattro Formaggi 32 cm","posId":"123","price":24900,"isExtra":false},{"id":"896d2264-b315-4ee3-b331-0fa7b26bb96f","note":"","count":1,"label":"Hawai 32 cm","posId":"114","price":24900,"isExtra":false}]</t>
  </si>
  <si>
    <t>Farkhod</t>
  </si>
  <si>
    <t>2026-04-18T14:52:32.588+02:00</t>
  </si>
  <si>
    <t>2026-04-18T15:02:02.507+02:00</t>
  </si>
  <si>
    <t>[{"id":"107","note":"","count":1,"label":"BBQ Texas 40cm","posId":"107","price":30900,"isExtra":false},{"id":"K0000","note":"","count":1,"label":"Balné","posId":"K0000","price":2000,"isExtra":true},{"id":"P101","note":"","count":1,"label":"Spicy Wings 🌶️","posId":"P101","price":11900,"isExtra":false},{"id":"K0000","note":"","count":1,"label":"Balné","posId":"K0000","price":1500,"isExtra":true}]</t>
  </si>
  <si>
    <t>2026-04-18T14:49:02.504+02:00</t>
  </si>
  <si>
    <t>2026-04-18T14:55:45.992+02:00</t>
  </si>
  <si>
    <t>2026-04-18T14:41:03.042+02:00</t>
  </si>
  <si>
    <t>2026-04-18T14:52:30.199+02:00</t>
  </si>
  <si>
    <t>2026-04-18T15:07:45.704+02:00</t>
  </si>
  <si>
    <t>2026-04-18T14:41:04.076+02:00</t>
  </si>
  <si>
    <t>2026-04-18T14:40:41.588+02:00</t>
  </si>
  <si>
    <t>2026-04-18T14:53:01.910+02:00</t>
  </si>
  <si>
    <t>[{"id":"2d136198-b3bb-40b1-9d2a-06ca31301965","count":1,"label":"Pizza Margherita 32","posId":"112","price":20900,"isExtra":false,"creatorId":"eI28FBuvg0miNkgDLX9AK","isPackging":0,"actualLabel":"Pizza Margherita 32"}]</t>
  </si>
  <si>
    <t>2026-04-18T14:30:21.800+02:00</t>
  </si>
  <si>
    <t>2026-04-18T14:47:23.502+02:00</t>
  </si>
  <si>
    <t>[{"id":"6748417db17528cb9bcae5f1","count":1,"label":"BBQ Meteor 40cm","posId":"106","price":30900,"isExtra":false},{"id":"656458f65d60d60772426fa0","count":1,"label":"Balné","posId":"K0000","price":2000,"isExtra":true},{"id":"6745a653230e9519de48907f","count":1,"label":"okraj mozzarella, bylinky","posId":"A122","price":6500,"isExtra":true}]</t>
  </si>
  <si>
    <t>2026-04-18T14:29:54.263+02:00</t>
  </si>
  <si>
    <t>2026-04-18T14:50:48.331+02:00</t>
  </si>
  <si>
    <t>[{"id":"6748417db17528cb9bcae605","count":1,"label":"Pepperoni 32cm 🌶️🌶️","posId":"120","price":24900,"isExtra":false},{"id":"656458f65d60d607724273eb","count":1,"label":"Balné","posId":"K0000","price":1500,"isExtra":true},{"id":"6748417db17528cb9bcae603","count":1,"label":"Comeback 32cm 🌶️","posId":"121","price":24900,"isExtra":false},{"id":"656458f65d60d607724273eb","count":1,"label":"Balné","posId":"K0000","price":1500,"isExtra":true},{"id":"6748417db17528cb9bcae63b","count":3,"label":"Česnekový dip","posId":"P106","price":2000,"isExtra":false},{"id":"656458f65d60d607724273eb","count":3,"label":"Balné","posId":"K0000","price":1500,"isExtra":true}]</t>
  </si>
  <si>
    <t>2026-04-18T14:29:04.656+02:00</t>
  </si>
  <si>
    <t>2026-04-18T14:40:08.843+02:00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</si>
  <si>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ks","posId":"P100","price":8900,"isExtra":false},{"id":"1460d93c-4159-4d87-aaf2-4ef8fb5e31b1","note":"","count":1,"label":"Margherita 32 cm","posId":"112","price":20900,"isExtra":false},{"id":"5df34067-0b6b-41dc-8528-5c379260b439","note":"","count":1,"label":"Mirinda 1l","posId":"N126","price":5900,"isExtra":false}]</t>
  </si>
  <si>
    <t>2026-04-18T14:25:52.334+02:00</t>
  </si>
  <si>
    <t>2026-04-18T14:44:27.489+02:00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</si>
  <si>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🌶️🌶️","posId":"110","price":30900,"isExtra":false},{"id":"54685049","note":"","count":1,"label":"Balné","posId":"K0000","price":2000,"isExtra":true},{"id":"54685083","note":"","count":1,"label":"okraj mozzarella, bylinky","posId":"A122","price":6500,"isExtra":true},{"id":"57405719","note":"","size":"Pepsi zero sugar 1l","count":1,"label":"Pepsi zero sugar 1l","posId":"N125","price":5900,"isExtra":false}]</t>
  </si>
  <si>
    <t>2026-04-18T14:25:10.881+02:00</t>
  </si>
  <si>
    <t>2026-04-18T14:36:42.324+02:00</t>
  </si>
  <si>
    <t>[{"id":"3f03490a-3c8c-4576-8dc3-f02b1307741c","count":1,"label":"Pizza Capricciosa 32","posId":"113","price":24900,"isExtra":false,"creatorId":"754Jtjd2sjJao_8ZC4PMp","isPackging":0,"actualLabel":"Pizza Capricciosa 32"},{"id":"GYSRqjuX_5GgPnyWxK3RZ","count":1,"label":"Bez oliv","posId":"X112","price":0,"KDSTags":["redhighlight"],"isExtra":true,"mainItemId":"3f03490a-3c8c-4576-8dc3-f02b1307741c"},{"id":"7f82f3c7-a196-405e-a5a3-264cab5dab7a","count":1,"label":"Pizza Špenát kuře 32 cm","posId":"116","price":24900,"isExtra":false,"creatorId":"4G8FtQ0X-6RpH9i1IlR4E","isPackging":0,"actualLabel":"Pizza Špenát kuře 32 cm"}]</t>
  </si>
  <si>
    <t>2026-04-18T14:18:58.365+02:00</t>
  </si>
  <si>
    <t>2026-04-18T14:27:49.520+02:00</t>
  </si>
  <si>
    <t>[{"id":"116","note":"","count":1,"label":"Baby Špenát &amp; kuře 32cm","posId":"116","price":24900,"isExtra":false},{"id":"K0000","note":"","count":1,"label":"Balné","posId":"K0000","price":1500,"isExtra":true}]</t>
  </si>
  <si>
    <t>2026-04-18T14:17:14.115+02:00</t>
  </si>
  <si>
    <t>2026-04-18T14:24:58.707+02:00</t>
  </si>
  <si>
    <t>[{"id":"95635f56-6c73-4fc1-9e7d-eddf1d15f4e3","count":1,"label":"Pizza Capricciosa 40","posId":"101","price":30900,"isExtra":false,"creatorId":"L-0rXotxEbu1IwT-x-bJa","isPackging":0,"actualLabel":"Pizza Capricciosa 40"}]</t>
  </si>
  <si>
    <t>2026-04-18T14:11:03.405+02:00</t>
  </si>
  <si>
    <t>2026-04-18T17:06:12.577+02:00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</si>
  <si>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základ","posId":"A129","price":0,"isExtra":true},{"id":"cc07bf3f-3e6f-4df8-9018-c7e260233504","note":"","count":1,"label":"BEZ -cibule","posId":"X103","price":0,"KDSTags":["redhighlight"],"isExtra":true},{"id":"28e96b57-144a-4147-bd66-1530a9858e97","note":"","count":1,"label":"BEZ -pepperoni salám","posId":"X109","price":0,"KDSTags":["redhighlight"],"isExtra":true}]</t>
  </si>
  <si>
    <t>2026-04-18T14:04:45.592+02:00</t>
  </si>
  <si>
    <t>2026-04-18T14:20:19.534+02:00</t>
  </si>
  <si>
    <t>[{"id":"6748417db17528cb9bcae5f1","count":1,"label":"BBQ Meteor 40cm","posId":"106","price":30900,"isExtra":false},{"id":"656458f65d60d60772426fa0","count":1,"label":"Balné","posId":"K0000","price":2000,"isExtra":true},{"id":"6748417db17528cb9bcae63f","count":1,"label":"Jalapenos Rolls","posId":"jpr200","price":8900,"isExtra":false},{"id":"656458f65d60d607724273eb","count":1,"label":"Balné","posId":"K0000","price":1500,"isExtra":true},{"id":"6748417db17528cb9bcae661","count":1,"label":"Pepsi zero sugar 1l","posId":"N125","price":5900,"isExtra":false}]</t>
  </si>
  <si>
    <t>2026-04-18T14:01:02.646+02:00</t>
  </si>
  <si>
    <t>2026-04-18T14:18:09.778+02:00</t>
  </si>
  <si>
    <t>[{"id":"3f03490a-3c8c-4576-8dc3-f02b1307741c","count":1,"label":"Pizza Capricciosa 32","posId":"113","price":24900,"isExtra":false,"creatorId":"lA2524_9C0h3XLJxtcjz6","isPackging":0,"actualLabel":"Pizza Capricciosa 32"}]</t>
  </si>
  <si>
    <t>2026-04-18T14:00:33.665+02:00</t>
  </si>
  <si>
    <t>2026-04-18T14:16:15.638+02:00</t>
  </si>
  <si>
    <t>[{"id":"e3c2803b-7f1a-469b-99b1-979be30e115e","count":1,"label":"Pizza BBQ Texas 32","posId":"119","price":24900,"isExtra":false,"creatorId":"koVEJt0dQHdrEGMHjznEE","isPackging":0,"actualLabel":"Pizza BBQ Texas 32"}]</t>
  </si>
  <si>
    <t>2026-04-18T13:59:42.170+02:00</t>
  </si>
  <si>
    <t>2026-04-18T14:14:09.658+02:00</t>
  </si>
  <si>
    <t>[{"id":"d0b4da65-56e2-444e-b81f-865254dcc811","count":1,"label":"Pizza BBQ Meteor 32","posId":"118","price":24900,"isExtra":false,"creatorId":"ohJJvGwgvthR6s6ZBY_pB","isPackging":0,"actualLabel":"Pizza BBQ Meteor 32"},{"id":"aEhGN0F1eP1ffk52R-6IM","count":1,"label":"okraj mozzarella, bylinky","posId":"A121","price":5700,"isExtra":true,"mainItemId":"d0b4da65-56e2-444e-b81f-865254dcc811"}]</t>
  </si>
  <si>
    <t>2026-04-18T13:57:53.515+02:00</t>
  </si>
  <si>
    <t>2026-04-18T14:01:32.293+02:00</t>
  </si>
  <si>
    <t>[{"id":"6ffd3545-72d2-4e40-9c4f-5ed137d1966b","count":1,"label":"Guarana kiwi a jablko","posId":"N144","price":5500,"isExtra":false,"creatorId":"TmErkS5Q9ZAxDXboUUlhg","isPackging":0,"actualLabel":"Guarana kiwi a jablko"}]</t>
  </si>
  <si>
    <t>2026-04-18T13:56:28.667+02:00</t>
  </si>
  <si>
    <t>2026-04-18T14:12:22.686+02:00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</si>
  <si>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bylinky","posId":"A121","price":5700,"isExtra":true},{"id":"54685181","note":"","count":1,"label":"Pepperoni salám","posId":"B109","price":3000,"KDSTags":["greenhighlight"],"isExtra":true},{"id":"57293697","note":"","size":"Opočno čokoládová","count":1,"label":"Opočno čokoládová","posId":"D107","price":12900,"isExtra":false},{"id":"54685017","note":"","size":"Pepperoni Rolls 🌶️","count":1,"label":"Pepperoni Rolls 🌶️","posId":"P100","price":8900,"isExtra":false},{"id":"54685059","note":"","count":1,"label":"Balné","posId":"K0000","price":1500,"isExtra":true},{"id":"54685013","note":"","size":"Spicy Wings 🌶️","count":1,"label":"Spicy Wings 🌶️","posId":"P101","price":11900,"isExtra":false},{"id":"54685059","note":"","count":1,"label":"Balné","posId":"K0000","price":1500,"isExtra":true}]</t>
  </si>
  <si>
    <t>2026-04-18T13:39:02.669+02:00</t>
  </si>
  <si>
    <t>2026-04-18T13:53:16.254+02:00</t>
  </si>
  <si>
    <t>[{"id":"f7043b16-784c-4471-87d9-9c8cbc7d5ab8","note":"","count":1,"label":"Capricciosa 32 cm","posId":"137","price":24900,"isExtra":false},{"id":"0604cf40-24b5-4ad5-a9e4-e5834def96b8","note":"","count":1,"label":"Dip česnekový","posId":"P106","price":2000,"isExtra":false}]</t>
  </si>
  <si>
    <t>2026-04-18T13:37:02.594+02:00</t>
  </si>
  <si>
    <t>2026-04-18T13:51:12.767+02:00</t>
  </si>
  <si>
    <t>2026-04-18T13:17:52.225+02:00</t>
  </si>
  <si>
    <t>2026-04-18T13:28:05.275+02:00</t>
  </si>
  <si>
    <t>[{"id":"7fc95d28-5c0a-421a-9f5c-f72977e30b93","count":1,"label":"Pizza Quattro Formaggi 40","posId":"111","price":30900,"isExtra":false,"creatorId":"G3IFp2UYo7HoNXkzi2JsY","isPackging":0,"actualLabel":"Pizza Quattro Formaggi 40"},{"id":"4d404c70-83e0-4d17-8dce-d711c6217316","count":1,"label":"Pizza Pepperoni 32","posId":"120","price":24900,"isExtra":false,"creatorId":"RxZ1NCih8cVvhd66u73QU","isPackging":0,"actualLabel":"Pizza Pepperoni 32"}]</t>
  </si>
  <si>
    <t>2026-04-18T13:06:02.729+02:00</t>
  </si>
  <si>
    <t>2026-04-18T13:18:52.227+02:00</t>
  </si>
  <si>
    <t>2026-04-18T13:35:45.486+02:00</t>
  </si>
  <si>
    <t>2026-04-18T13:06:03.552+02:00</t>
  </si>
  <si>
    <t>[{"id":"1460d93c-4159-4d87-aaf2-4ef8fb5e31b1","note":"","count":1,"label":"Margherita 32 cm","posId":"112","price":20900,"isExtra":false},{"id":"51742ea4-2dd0-45e1-9eee-08e8ee1273fe","note":"","count":1,"label":"okraj Hotdog bez omáčky","posId":"A125","price":5700,"isExtra":true},{"id":"7ee7e3c8-2c54-4dc5-810f-2f52f62e2d14","note":"","count":1,"label":"Comeback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bylinky","posId":"A121","price":5700,"isExtra":true}]</t>
  </si>
  <si>
    <t>2026-04-18T12:57:51.387+02:00</t>
  </si>
  <si>
    <t>2026-04-18T13:08:56.247+02:00</t>
  </si>
  <si>
    <t>[{"id":"54684977","note":"","size":"BBQ Texas 40cm","count":1,"label":"BBQ Texas 40cm","posId":"107","price":30900,"isExtra":false},{"id":"54685049","note":"","count":1,"label":"Balné","posId":"K0000","price":2000,"isExtra":true}]</t>
  </si>
  <si>
    <t>2026-04-18T12:55:03.613+02:00</t>
  </si>
  <si>
    <t>2026-04-18T13:03:36.116+02:00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</si>
  <si>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cm","posId":"100","price":26900,"isExtra":false},{"id":"05527ae0-b54e-44de-955c-e974dad0a79f","note":"","count":1,"label":"Šunka","posId":"C106","price":4000,"KDSTags":["greenhighlight"],"isExtra":true}]</t>
  </si>
  <si>
    <t>2026-04-18T12:35:02.667+02:00</t>
  </si>
  <si>
    <t>2026-04-18T12:49:29.835+02:00</t>
  </si>
  <si>
    <t>2026-04-18T13:07:37.664+02:00</t>
  </si>
  <si>
    <t>2026-04-18T12:35:03.490+02:00</t>
  </si>
  <si>
    <t>[{"id":"4f6ede18-25d3-4c82-be03-84c9578ab8ce","note":"","count":1,"label":"Pepperoni 32 cm","posId":"144","price":24900,"isExtra":false},{"id":"6e4aed3e-b988-442a-8864-0b2ad4a4403d","note":"","count":1,"label":"Quattro Formaggi 32 cm","posId":"147","price":24900,"isExtra":false},{"id":"2a9dc121-ec1e-4cbb-b8d5-66ce6a546664","note":"","count":1,"label":"DIP jalapenos","posId":"P107","price":2000,"isExtra":false}]</t>
  </si>
  <si>
    <t>2026-04-18T12:32:02.814+02:00</t>
  </si>
  <si>
    <t>2026-04-18T12:45:44.773+02:00</t>
  </si>
  <si>
    <t>2026-04-18T12:55:28.935+02:00</t>
  </si>
  <si>
    <t>2026-04-18T12:32:03.585+02:00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</si>
  <si>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salám","posId":"C109","price":4000,"KDSTags":["greenhighlight"],"isExtra":true},{"id":"ddd88272-9f0a-4ca7-a4db-a3a7d157b54d","note":"","count":1,"label":"Pepsi zero sugar 1l","posId":"N125","price":5900,"isExtra":false}]</t>
  </si>
  <si>
    <t>Navrátil Ondřej</t>
  </si>
  <si>
    <t>2026-04-18T12:18:03.788+02:00</t>
  </si>
  <si>
    <t>2026-04-18T12:33:54.849+02:00</t>
  </si>
  <si>
    <t>2026-04-18T12:38:56.757+02:00</t>
  </si>
  <si>
    <t>2026-04-18T12:18:04.530+02:00</t>
  </si>
  <si>
    <t>[{"id":"52687002-58c9-40ea-ba22-d2ae7a4b5889","note":"","count":1,"label":"Comeback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základ","posId":"A128","price":0,"isExtra":true},{"id":"52687002-58c9-40ea-ba22-d2ae7a4b5889","note":"","count":1,"label":"Comeback 32 cm","posId":"145","price":24900,"isExtra":false}]</t>
  </si>
  <si>
    <t>2026-04-18T12:15:03.472+02:00</t>
  </si>
  <si>
    <t>2026-04-18T12:29:06.943+02:00</t>
  </si>
  <si>
    <t>2026-04-18T12:45:29.306+02:00</t>
  </si>
  <si>
    <t>2026-04-18T12:15:04.273+02:00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</si>
  <si>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bylinky","posId":"A121","price":5700,"isExtra":true},{"id":"cc07bf3f-3e6f-4df8-9018-c7e260233504","note":"","count":1,"label":"BEZ -cibule","posId":"X103","price":0,"KDSTags":["redhighlight"],"isExtra":true},{"id":"28e96b57-144a-4147-bd66-1530a9858e97","note":"","count":1,"label":"BEZ -pepperoni salám","posId":"X109","price":0,"KDSTags":["redhighlight"],"isExtra":true},{"id":"1460d93c-4159-4d87-aaf2-4ef8fb5e31b1","note":"","count":1,"label":"Margherita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bylinky","posId":"A121","price":5700,"isExtra":true}]</t>
  </si>
  <si>
    <t>2026-04-18T12:04:02.527+02:00</t>
  </si>
  <si>
    <t>2026-04-18T12:17:01.718+02:00</t>
  </si>
  <si>
    <t>2026-04-18T12:34:06.176+02:00</t>
  </si>
  <si>
    <t>2026-04-18T12:04:03.250+02:00</t>
  </si>
  <si>
    <t>[{"id":"600f7e2a-f8fc-4cf9-8350-3b280d61d288","note":"","count":2,"label":"Poctivá malinovka 0,5l","posId":"N129","price":4900,"isExtra":false},{"id":"0604cf40-24b5-4ad5-a9e4-e5834def96b8","note":"","count":2,"label":"Dip česnekový","posId":"P106","price":2000,"isExtra":false},{"id":"0b22568e-4d1c-45db-9aa3-de09ef6c293a","note":"","count":1,"label":"Pepperoni 32 cm","posId":"120","price":24900,"isExtra":false},{"id":"55ca227d-485c-4130-a44d-b26b939e8c03","note":"","count":1,"label":"Hot &amp; Spicy 32 cm","posId":"122","price":24900,"isExtra":false},{"id":"cc07bf3f-3e6f-4df8-9018-c7e260233504","note":"","count":1,"label":"BEZ -cibule","posId":"X103","price":0,"KDSTags":["redhighlight"],"isExtra":true}]</t>
  </si>
  <si>
    <t>2026-04-18T12:03:20.040+02:00</t>
  </si>
  <si>
    <t>2026-04-18T12:14:07.010+02:00</t>
  </si>
  <si>
    <t>[{"id":"6748417db17528cb9bcae60f","count":1,"label":"Capricciosa 32cm","posId":"113","price":24900,"isExtra":false},{"id":"656458f65d60d607724273eb","count":1,"label":"Balné","posId":"K0000","price":1500,"isExtra":true},{"id":"6748417db17528cb9bcae60d","count":1,"label":"Hawai 32cm","posId":"114","price":24900,"isExtra":false},{"id":"656458f65d60d607724273eb","count":1,"label":"Balné","posId":"K0000","price":1500,"isExtra":true},{"id":"68c5452ac747a1013b8ff5fd","count":1,"label":"USA těsto","posId":"17","price":1000,"isExtra":true},{"id":"656458f65d60d607724271be","count":1,"label":"okraj mozzarella, bylinky","posId":"A121","price":5700,"isExtra":true}]</t>
  </si>
  <si>
    <t>2026-04-18T11:55:17.201+02:00</t>
  </si>
  <si>
    <t>2026-04-18T12:02:15.763+02:00</t>
  </si>
  <si>
    <t>[{"id":"4d404c70-83e0-4d17-8dce-d711c6217316","count":1,"label":"Pizza Pepperoni 32","posId":"120","price":24900,"isExtra":false,"creatorId":"vsecrZlU5yGye8Z10mMoT","isPackging":0,"actualLabel":"Pizza Pepperoni 32"}]</t>
  </si>
  <si>
    <t>2026-04-18T11:30:03.092+02:00</t>
  </si>
  <si>
    <t>2026-04-18T11:52:25.719+02:00</t>
  </si>
  <si>
    <t>[{"id":"0491ba2d-7c43-44f5-949a-e82693028cdb","note":"","count":1,"label":"Margherita 32 cm","posId":"136","price":20900,"isExtra":false}]</t>
  </si>
  <si>
    <t>2026-04-18T11:27:23.192+02:00</t>
  </si>
  <si>
    <t>2026-04-18T11:36:43.863+02:00</t>
  </si>
  <si>
    <t>[{"id":"59589709","note":"","size":"Comeback 32cm 🌶️","count":1,"label":"Comeback 32cm 🌶️","posId":"121","price":24900,"isExtra":false},{"id":"54685059","note":"","count":1,"label":"Balné","posId":"K0000","price":1500,"isExtra":true}]</t>
  </si>
  <si>
    <t>2026-04-18T11:24:03.183+02:00</t>
  </si>
  <si>
    <t>2026-04-18T11:50:24.689+02:00</t>
  </si>
  <si>
    <t>[{"id":"389b26e5-2cae-411b-afde-ac1cec80674b","note":"","count":1,"label":"Margherita 40 cm","posId":"100","price":26900,"isExtra":false}]</t>
  </si>
  <si>
    <t>2026-04-18T11:17:02.297+02:00</t>
  </si>
  <si>
    <t>2026-04-18T11:47:25.608+02:00</t>
  </si>
  <si>
    <t>2026-04-18T12:11:26.084+02:00</t>
  </si>
  <si>
    <t>2026-04-18T11:17:03.174+02:00</t>
  </si>
  <si>
    <t>[{"id":"55ca227d-485c-4130-a44d-b26b939e8c03","note":"","count":1,"label":"Hot &amp; Spicy 32 cm","posId":"122","price":24900,"isExtra":false},{"id":"0604cf40-24b5-4ad5-a9e4-e5834def96b8","note":"","count":1,"label":"Dip česnekový","posId":"P106","price":2000,"isExtra":false},{"id":"0b22568e-4d1c-45db-9aa3-de09ef6c293a","note":"","count":1,"label":"Pepperoni 32 cm","posId":"120","price":24900,"isExtra":false}]</t>
  </si>
  <si>
    <t>2026-04-18T11:15:03.134+02:00</t>
  </si>
  <si>
    <t>2026-04-18T11:44:16.916+02:00</t>
  </si>
  <si>
    <t>2026-04-18T12:07:12.423+02:00</t>
  </si>
  <si>
    <t>2026-04-18T11:15:04.083+02:00</t>
  </si>
  <si>
    <t>[{"id":"1edf54fc-1032-442c-939f-e6e2033b2270","note":"","count":1,"label":"Comeback 40 cm","posId":"109","price":30900,"isExtra":false},{"id":"a78b511f-836b-415e-9285-dd47f293529b","note":"","count":1,"label":"Pepperoni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česnekový","posId":"P106","price":2000,"isExtra":false},{"id":"b4e39ebb-68be-4db2-9b80-cb84eab48ada","note":"","count":1,"label":"Aquilla tea zelený čaj/citron 0,5l","posId":"N121","price":4900,"isExtra":false},{"id":"ddd88272-9f0a-4ca7-a4db-a3a7d157b54d","note":"","count":1,"label":"Pepsi zero sugar 1l","posId":"N125","price":5900,"isExtra":false}]</t>
  </si>
  <si>
    <t>2026-04-18T10:50:03.234+02:00</t>
  </si>
  <si>
    <t>2026-04-18T11:37:22.613+02:00</t>
  </si>
  <si>
    <t>2026-04-18T11:48:34.027+02:00</t>
  </si>
  <si>
    <t>2026-04-18T10:50:04.028+02:00</t>
  </si>
  <si>
    <t>2026-04-18T10:31:41.808+02:00</t>
  </si>
  <si>
    <t>2026-04-18T11:23:34.994+02:00</t>
  </si>
  <si>
    <t>[{"id":"6748417db17528cb9bcae5e5","count":1,"label":"Margherita 40cm","posId":"100","price":26900,"isExtra":false},{"id":"656458f65d60d60772426fa0","count":1,"label":"Balné","posId":"K0000","price":2000,"isExtra":true},{"id":"6745a653230e9519de489080","count":1,"label":"okraj mozzarella, bbq omáčka","posId":"A124","price":6500,"isExtra":true}]</t>
  </si>
  <si>
    <t>2026-04-18T10:28:03.503+02:00</t>
  </si>
  <si>
    <t>2026-04-18T11:21:38.971+02:00</t>
  </si>
  <si>
    <t>2026-04-18T11:30:53.807+02:00</t>
  </si>
  <si>
    <t>2026-04-18T10:28:04.247+02:00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</si>
  <si>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bylinky","posId":"A122","price":6500,"isExtra":true},{"id":"0604cf40-24b5-4ad5-a9e4-e5834def96b8","note":"","count":2,"label":"Dip česnekový","posId":"P106","price":2000,"isExtra":false},{"id":"faf7ff40-eef3-48bd-92c4-b33e5bbf095d","note":"","count":1,"label":"Quattro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bylinky","posId":"A122","price":6500,"isExtra":true}]</t>
  </si>
  <si>
    <t>2026-04-18T10:23:02.808+02:00</t>
  </si>
  <si>
    <t>2026-04-18T11:13:12.953+02:00</t>
  </si>
  <si>
    <t>[{"id":"f7043b16-784c-4471-87d9-9c8cbc7d5ab8","note":"","count":1,"label":"Capricciosa 32 cm","posId":"137","price":24900,"isExtra":false},{"id":"4f6ede18-25d3-4c82-be03-84c9578ab8ce","note":"","count":1,"label":"Pepperoni 32 cm","posId":"144","price":24900,"isExtra":false},{"id":"6e4aed3e-b988-442a-8864-0b2ad4a4403d","note":"","count":1,"label":"Quattro Formaggi 32 cm","posId":"147","price":24900,"isExtra":false},{"id":"0491ba2d-7c43-44f5-949a-e82693028cdb","note":"","count":1,"label":"Margherita 32 cm","posId":"136","price":20900,"isExtra":false}]</t>
  </si>
  <si>
    <t>Karel</t>
  </si>
  <si>
    <t>2026-04-18T00:35:42.945+02:00</t>
  </si>
  <si>
    <t>2026-04-18T00:43:33.391+02:00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</si>
  <si>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bylinky","posId":"A122","price":6500,"isExtra":true}]</t>
  </si>
  <si>
    <t>Nekolný Vladimír</t>
  </si>
  <si>
    <t>2026-04-18T00:26:04.316+02:00</t>
  </si>
  <si>
    <t>2026-04-18T00:39:21.129+02:00</t>
  </si>
  <si>
    <t>2026-04-18T00:51:41.688+02:00</t>
  </si>
  <si>
    <t>2026-04-18T00:26:06.240+02:00</t>
  </si>
  <si>
    <t>[{"id":"6e4aed3e-b988-442a-8864-0b2ad4a4403d","note":"","count":1,"label":"Quattro Formaggi 32 cm","posId":"147","price":24900,"isExtra":false},{"id":"af2bee84-a445-45fc-8ca2-cf4fed0dcf38","note":"","count":1,"label":"okraj mozzarella bylinky","posId":"A121","price":5700,"isExtra":true}]</t>
  </si>
  <si>
    <t>2026-04-18T00:20:32.225+02:00</t>
  </si>
  <si>
    <t>2026-04-18T00:34:19.916+02:00</t>
  </si>
  <si>
    <t>2026-04-18T00:19:24.563+02:00</t>
  </si>
  <si>
    <t>2026-04-18T00:30:43.247+02:00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</si>
  <si>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základ","posId":"ZRB32","price":0,"isExtra":true},{"id":"59589711","note":"","size":"BBQ Texas 32cm","count":1,"label":"BBQ Texas 32cm","posId":"119","price":24900,"isExtra":false},{"id":"54685059","note":"","count":1,"label":"Balné","posId":"K0000","price":1500,"isExtra":true},{"id":"57279290","note":"","count":1,"label":"Rajčatový základ","posId":"ZBR32","price":0,"isExtra":true}]</t>
  </si>
  <si>
    <t>2026-04-18T00:11:03.290+02:00</t>
  </si>
  <si>
    <t>2026-04-18T00:20:43.971+02:00</t>
  </si>
  <si>
    <t>2026-04-18T00:38:32.363+02:00</t>
  </si>
  <si>
    <t>2026-04-18T00:11:04.251+02:00</t>
  </si>
  <si>
    <t>[{"id":"faf7ff40-eef3-48bd-92c4-b33e5bbf095d","note":"","count":1,"label":"Quattro Formaggi 40 cm","posId":"111","price":30900,"isExtra":false},{"id":"05527ae0-b54e-44de-955c-e974dad0a79f","note":"","count":1,"label":"Šunka","posId":"C106","price":4000,"KDSTags":["greenhighlight"],"isExtra":true},{"id":"389b26e5-2cae-411b-afde-ac1cec80674b","note":"","count":1,"label":"Margherita 40 cm","posId":"100","price":26900,"isExtra":false}]</t>
  </si>
  <si>
    <t>2026-04-18T00:04:59.278+02:00</t>
  </si>
  <si>
    <t>2026-04-18T00:17:14.918+02:00</t>
  </si>
  <si>
    <t>[{"id":"101","note":"","count":1,"label":"Capricciosa 40cm","posId":"101","price":30900,"isExtra":false},{"id":"K0000","note":"","count":1,"label":"Balné","posId":"K0000","price":2000,"isExtra":true},{"id":"C115","note":"","count":1,"label":"Kukuřice","posId":"C115","price":3500,"KDSTags":["greenhighlight"],"isExtra":true},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základ","posId":"ZSB49","price":0,"isExtra":true},{"id":"A126","note":"","count":1,"label":"okraj hotdog, bez omáčky","posId":"A126","price":6500,"isExtra":true},{"id":"C115","note":"","count":1,"label":"Kukuřice","posId":"C115","price":3500,"KDSTags":["greenhighlight"],"isExtra":true},{"id":"C107","note":"","count":1,"label":"Špenát s česnekem","posId":"C107","price":3500,"KDSTags":["greenhighlight"],"isExtra":true},{"id":"C108","note":"","count":1,"label":"Slanina","posId":"C108","price":4000,"KDSTags":["greenhighlight"],"isExtra":true}]</t>
  </si>
  <si>
    <t>2026-04-17T23:52:15.452+02:00</t>
  </si>
  <si>
    <t>2026-04-18T00:00:00.344+02:00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</si>
  <si>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bylinky","posId":"A121","price":5700,"isExtra":true},{"id":"57405718","note":"","size":"Pepsi 1l","count":1,"label":"Pepsi 1l","posId":"N124","price":5900,"isExtra":false}]</t>
  </si>
  <si>
    <t>2026-04-17T23:44:03.383+02:00</t>
  </si>
  <si>
    <t>2026-04-17T23:54:09.843+02:00</t>
  </si>
  <si>
    <t>2026-04-18T00:21:17.128+02:00</t>
  </si>
  <si>
    <t>2026-04-17T23:44:04.745+02:00</t>
  </si>
  <si>
    <t>Pavel</t>
  </si>
  <si>
    <t>2026-04-17T23:40:32.612+02:00</t>
  </si>
  <si>
    <t>2026-04-17T23:49:58.750+02:00</t>
  </si>
  <si>
    <t>[{"id":"123","note":"","count":1,"label":"Quattro Formaggi 32cm","posId":"123","price":24900,"isExtra":false},{"id":"K0000","note":"","count":1,"label":"Balné","posId":"K0000","price":1500,"isExtra":true},{"id":"A119","note":"","count":1,"label":"okraj hotdog, bbq omáčka","posId":"A119","price":5700,"isExtra":true}]</t>
  </si>
  <si>
    <t>2026-04-17T23:39:37.101+02:00</t>
  </si>
  <si>
    <t>2026-04-17T23:47:09.389+02:00</t>
  </si>
  <si>
    <t>[{"id":"6748417db17528cb9bcae605","count":1,"label":"Pepperoni 32cm 🌶️🌶️","posId":"120","price":24900,"isExtra":false},{"id":"656458f65d60d607724273eb","count":1,"label":"Balné","posId":"K0000","price":1500,"isExtra":true},{"id":"68c5452ac747a1013b8ff5fd","count":1,"label":"USA těsto","posId":"17","price":1000,"isExtra":true},{"id":"6745a653230e9519de489457","count":1,"label":"Smetanový základ","posId":"ZRS32","price":0,"isExtra":true},{"id":"684ae919decfe15485bf8fc7","count":1,"label":"Žampiony","posId":"B105","price":2500,"KDSTags":["greenhighlight"],"isExtra":true},{"id":"684ae919decfe15485bf8fcd","count":1,"label":"Špenát s česnekem","posId":"B107","price":2500,"KDSTags":["greenhighlight"],"isExtra":true}]</t>
  </si>
  <si>
    <t>2026-04-17T23:36:04.240+02:00</t>
  </si>
  <si>
    <t>2026-04-17T23:45:02.794+02:00</t>
  </si>
  <si>
    <t>2026-04-17T23:52:12.558+02:00</t>
  </si>
  <si>
    <t>2026-04-17T23:36:05.054+02:00</t>
  </si>
  <si>
    <t>[{"id":"f7043b16-784c-4471-87d9-9c8cbc7d5ab8","note":"","count":1,"label":"Capricciosa 32 cm","posId":"137","price":24900,"isExtra":false},{"id":"5d2371f1-a2a2-462f-9e8a-40af8e09e0d2","note":"","count":1,"label":"BEZ -olivy","posId":"X112","price":0,"KDSTags":["redhighlight"],"isExtra":true},{"id":"4f6ede18-25d3-4c82-be03-84c9578ab8ce","note":"","count":1,"label":"Pepperoni 32 cm","posId":"144","price":24900,"isExtra":false},{"id":"52687002-58c9-40ea-ba22-d2ae7a4b5889","note":"","count":1,"label":"Comeback 32 cm","posId":"145","price":24900,"isExtra":false}]</t>
  </si>
  <si>
    <t>2026-04-17T23:28:04.430+02:00</t>
  </si>
  <si>
    <t>2026-04-17T23:40:14.510+02:00</t>
  </si>
  <si>
    <t>2026-04-18T00:05:40.461+02:00</t>
  </si>
  <si>
    <t>2026-04-17T23:28:05.276+02:00</t>
  </si>
  <si>
    <t>[{"id":"1da6e618-5f95-4707-b8bd-b1685e13f67a","note":"","count":1,"label":"Hawai 40 cm","posId":"102","price":30900,"isExtra":false},{"id":"d620bc6b-ecfa-4465-a21e-5ad55002e77c","note":"","count":1,"label":"Žampiony","posId":"C105","price":3500,"KDSTags":["greenhighlight"],"isExtra":true},{"id":"ff723d64-e63f-4adc-8ba8-0eb65d271b41","note":"","count":1,"label":"Sweet passion 40 cm","posId":"31","price":26900,"isExtra":false},{"id":"f675967f-9acd-47eb-a0a7-8c1488c18315","note":"","count":1,"label":"Hot &amp; Spicy 40 cm","posId":"110","price":30900,"isExtra":false}]</t>
  </si>
  <si>
    <t>2026-04-17T23:18:27.710+02:00</t>
  </si>
  <si>
    <t>2026-04-17T23:26:31.916+02:00</t>
  </si>
  <si>
    <t>2026-04-17T23:04:44.047+02:00</t>
  </si>
  <si>
    <t>2026-04-17T23:18:14.885+02:00</t>
  </si>
  <si>
    <t>[{"id":"59589707","note":"","size":"Quattro Formaggi 32cm","count":1,"label":"Quattro Formaggi 32cm","posId":"123","price":24900,"isExtra":false},{"id":"54685059","note":"","count":1,"label":"Balné","posId":"K0000","price":1500,"isExtra":true}]</t>
  </si>
  <si>
    <t>2026-04-17T23:03:20.158+02:00</t>
  </si>
  <si>
    <t>2026-04-17T23:15:53.260+02:00</t>
  </si>
  <si>
    <t>2026-04-17T23:03:02.869+02:00</t>
  </si>
  <si>
    <t>2026-04-17T23:18:40.724+02:00</t>
  </si>
  <si>
    <t>2026-04-17T23:32:16.755+02:00</t>
  </si>
  <si>
    <t>2026-04-17T23:03:03.749+02:00</t>
  </si>
  <si>
    <t>[{"id":"923cca0f-b384-4647-b41a-b36c46b0c790","note":"","count":1,"label":"BBQ Meteor 32 cm","posId":"142","price":24900,"isExtra":false},{"id":"0604cf40-24b5-4ad5-a9e4-e5834def96b8","note":"","count":1,"label":"Dip česnekový","posId":"P106","price":2000,"isExtra":false}]</t>
  </si>
  <si>
    <t>2026-04-17T23:01:47.954+02:00</t>
  </si>
  <si>
    <t>2026-04-17T23:16:42.827+02:00</t>
  </si>
  <si>
    <t>[{"id":"6748417db17528cb9bcae5f7","count":1,"label":"Capricciosa 40cm","posId":"101","price":30900,"isExtra":false},{"id":"656458f65d60d60772426fa0","count":1,"label":"Balné","posId":"K0000","price":2000,"isExtra":true},{"id":"6748417db17528cb9bcae603","count":1,"label":"Comeback 32cm 🌶️","posId":"121","price":24900,"isExtra":false},{"id":"656458f65d60d607724273eb","count":1,"label":"Balné","posId":"K0000","price":1500,"isExtra":true}]</t>
  </si>
  <si>
    <t>2026-04-17T22:57:03.772+02:00</t>
  </si>
  <si>
    <t>2026-04-17T23:09:51.540+02:00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</si>
  <si>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-olivy","posId":"X112","price":0,"KDSTags":["redhighlight"],"isExtra":true},{"id":"5da54b98-3fa2-42c1-858f-7688afdae2fa","note":"","count":1,"label":"BEZ -žampiony","posId":"X105","price":0,"KDSTags":["redhighlight"],"isExtra":true}]</t>
  </si>
  <si>
    <t>2026-04-17T22:53:42.766+02:00</t>
  </si>
  <si>
    <t>2026-04-17T23:08:06.582+02:00</t>
  </si>
  <si>
    <t>[{"id":"6748417db17528cb9bcae5e7","count":1,"label":"Quattro Formaggi 40cm","posId":"111","price":30900,"isExtra":false},{"id":"656458f65d60d60772426fa0","count":1,"label":"Balné","posId":"K0000","price":2000,"isExtra":true},{"id":"6748417db17528cb9bcae5eb","count":1,"label":"Comeback 40cm 🌶️","posId":"109","price":30900,"isExtra":false},{"id":"656458f65d60d60772426fa0","count":1,"label":"Balné","posId":"K0000","price":2000,"isExtra":true},{"id":"6748417db17528cb9bcae5f7","count":1,"label":"Capricciosa 40cm","posId":"101","price":30900,"isExtra":false},{"id":"656458f65d60d60772426fa0","count":1,"label":"Balné","posId":"K0000","price":2000,"isExtra":true},{"id":"6748417db17528cb9bcae5ed","count":1,"label":"Pepperoni 40cm 🌶️🌶️","posId":"108","price":30900,"isExtra":false},{"id":"656458f65d60d60772426fa0","count":1,"label":"Balné","posId":"K0000","price":2000,"isExtra":true}]</t>
  </si>
  <si>
    <t>2026-04-17T22:53:13.591+02:00</t>
  </si>
  <si>
    <t>2026-04-17T23:00:47.434+02:00</t>
  </si>
  <si>
    <t>[{"id":"b5cd6d23-f361-4161-9aa5-cc25896b6767","count":1,"label":"Pizza Comeback 32","posId":"121","price":24900,"isExtra":false,"creatorId":"lyxzdMCYLRfAWFvOOuy-_","isPackging":0,"actualLabel":"Pizza Comeback 32"}]</t>
  </si>
  <si>
    <t>2026-04-17T22:47:33.434+02:00</t>
  </si>
  <si>
    <t>2026-04-17T22:59:52.746+02:00</t>
  </si>
  <si>
    <t>[{"id":"54685011","note":"","size":"Spicy menu Comeback","count":1,"label":"Spicy menu Comeback","posId":"M100","price":34900,"isExtra":false},{"id":"54685141","note":"","count":1,"label":"BBQ Meteor","posId":"Y118","price":0,"isExtra":true},{"id":"54685040","note":"","count":1,"label":"Balné","posId":"K0000","price":3000,"isExtra":true},{"id":"54685052","note":"","count":1,"label":"spicy wings 🌶️","posId":"P101","price":0,"isExtra":true},{"id":"57405732","note":"","count":1,"label":"Mirinda 1l","posId":"N126","price":0,"isExtra":true},{"id":"59589719","note":"","count":1,"label":"USA těsto","posId":"17","price":1000,"isExtra":true},{"id":"54685097","note":"","count":1,"label":"okraj mozzarella, bbq omáčka","posId":"A123","price":5700,"isExtra":true},{"id":"57405718","note":"","size":"Pepsi 1l","count":1,"label":"Pepsi 1l","posId":"N124","price":5900,"isExtra":false}]</t>
  </si>
  <si>
    <t>2026-04-17T22:46:02.959+02:00</t>
  </si>
  <si>
    <t>2026-04-17T22:53:19.589+02:00</t>
  </si>
  <si>
    <t>[{"id":"a4e8ca23-fe36-4747-a603-19485eee7e76","note":"","count":1,"label":"Hot &amp; Spicy 32 cm","posId":"146","price":24900,"isExtra":false},{"id":"78606be9-7e01-4fe9-a37c-d9a4b62d5696","note":"","count":1,"label":"změna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ks","posId":"P100","price":8900,"isExtra":false}]</t>
  </si>
  <si>
    <t>2026-04-17T22:46:02.938+02:00</t>
  </si>
  <si>
    <t>2026-04-17T22:55:27.841+02:00</t>
  </si>
  <si>
    <t>Nicola</t>
  </si>
  <si>
    <t>2026-04-17T22:41:44.369+02:00</t>
  </si>
  <si>
    <t>2026-04-17T22:50:24.510+02:00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</si>
  <si>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</si>
  <si>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2026-04-17T22:24:08.086+02:00</t>
  </si>
  <si>
    <t>2026-04-17T22:32:05.878+02:00</t>
  </si>
  <si>
    <t>2026-04-17T22:19:04.181+02:00</t>
  </si>
  <si>
    <t>2026-04-17T22:24:47.609+02:00</t>
  </si>
  <si>
    <t>[{"id":"e0040d65-ff95-4e30-ae05-4be11475f4e6","count":1,"label":"Pizza Veggieballs 32 cm","posId":"117","price":24900,"isExtra":false,"creatorId":"Bl9m477MpvrjSbNd3oT8H","isPackging":0,"actualLabel":"Pizza Veggieballs 32 cm"},{"id":"extra_20230331101812_79","count":2,"label":"Slanina","posId":"B108","price":3000,"KDSTags":["greenhighlight"],"isExtra":true,"mainItemId":"e0040d65-ff95-4e30-ae05-4be11475f4e6"}]</t>
  </si>
  <si>
    <t>2026-04-17T22:08:29.687+02:00</t>
  </si>
  <si>
    <t>2026-04-17T22:18:46.269+02:00</t>
  </si>
  <si>
    <t>[{"id":"f13b1746-a76a-4145-9a9a-693f1c4daf33","count":1,"label":"Pepsi 1l","posId":"N124","price":5900,"isExtra":false,"creatorId":"XdgV1pfd9iYARhidUUiTw","isPackging":0,"actualLabel":"Pepsi 1l"}]</t>
  </si>
  <si>
    <t>2026-04-17T22:04:03.584+02:00</t>
  </si>
  <si>
    <t>2026-04-17T22:18:44.319+02:00</t>
  </si>
  <si>
    <t>[{"id":"7ebac4a7-6cce-442e-b2bb-06b929c16076","note":"","count":1,"label":"Baby špenát &amp; kuře 32 cm","posId":"116","price":24900,"isExtra":false}]</t>
  </si>
  <si>
    <t>2026-04-17T22:02:04.819+02:00</t>
  </si>
  <si>
    <t>2026-04-17T22:21:47.423+02:00</t>
  </si>
  <si>
    <t>2026-04-17T22:30:45.140+02:00</t>
  </si>
  <si>
    <t>2026-04-17T22:02:05.975+02:00</t>
  </si>
  <si>
    <t>2026-04-17T22:01:34.799+02:00</t>
  </si>
  <si>
    <t>2026-04-17T22:16:26.640+02:00</t>
  </si>
  <si>
    <t>[{"id":"4df4c5c0-abba-42b0-a63e-2a559be75166","count":1,"label":"Pizza Quattro Formaggi 32","posId":"123","price":24900,"isExtra":false,"creatorId":"QrssEwoFq9D16cBE9pOq3","isPackging":0,"actualLabel":"Pizza Quattro Formaggi 32"},{"id":"f13b1746-a76a-4145-9a9a-693f1c4daf33","count":1,"label":"Pepsi 1l","posId":"N124","price":5900,"isExtra":false,"creatorId":"Fsx6kLylbigRoozk3vwIb","isPackging":0,"actualLabel":"Pepsi 1l"}]</t>
  </si>
  <si>
    <t>2026-04-17T22:00:46.762+02:00</t>
  </si>
  <si>
    <t>2026-04-17T22:19:54.550+02:00</t>
  </si>
  <si>
    <t>[{"id":"6748417db17528cb9bcae5ed","count":1,"label":"Pepperoni 40cm 🌶️🌶️","posId":"108","price":30900,"isExtra":false},{"id":"656458f65d60d60772426fa0","count":1,"label":"Balné","posId":"K0000","price":2000,"isExtra":true},{"id":"6745a653230e9519de489706","count":1,"label":"Smetanový základ","posId":"ZRS40","price":0,"isExtra":true}]</t>
  </si>
  <si>
    <t>2026-04-17T21:58:17.679+02:00</t>
  </si>
  <si>
    <t>2026-04-17T22:17:27.501+02:00</t>
  </si>
  <si>
    <t>[{"id":"7fc95d28-5c0a-421a-9f5c-f72977e30b93","count":1,"label":"Pizza Quattro Formaggi 40","posId":"111","price":30900,"isExtra":false,"creatorId":"CnNlWGLvpP9u206cP5owD","isPackging":0,"actualLabel":"Pizza Quattro Formaggi 40"}]</t>
  </si>
  <si>
    <t>Tymofii</t>
  </si>
  <si>
    <t>2026-04-17T21:56:20.191+02:00</t>
  </si>
  <si>
    <t>2026-04-17T22:13:41.855+02:00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</si>
  <si>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základ","posId":"ZRS32","price":0,"isExtra":true},{"id":"X100","note":"","count":1,"label":"Bez ananasu","posId":"X100","price":0,"KDSTags":["redhighlight"],"isExtra":true},{"id":"B115","note":"","count":1,"label":"Kukuřice","posId":"B115","price":2500,"KDSTags":["greenhighlight"],"isExtra":true},{"id":"123","note":"","count":1,"label":"Quattro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bylinky","posId":"A121","price":5700,"isExtra":true},{"id":"M100","note":"","count":1,"label":"Spicy menu Comeback","posId":"M100","price":34900,"isExtra":false},{"id":"K0000","note":"","count":1,"label":"Balné","posId":"K0000","price":3000,"isExtra":true},{"id":"Y113","note":"","count":1,"label":"Capricciosa","posId":"Y113","price":0,"isExtra":true},{"id":"17","note":"","count":1,"label":"USA těsto","posId":"17","price":1000,"isExtra":true},{"id":"A121","note":"","count":1,"label":"okraj mozzarella, bylinky","posId":"A121","price":5700,"isExtra":true},{"id":"P102","note":"","count":1,"label":"masové kuličky","posId":"P102","price":0,"isExtra":true},{"id":"N126","note":"","count":1,"label":"Mirinda 1l","posId":"N126","price":0,"isExtra":true}]</t>
  </si>
  <si>
    <t>2026-04-17T21:49:52.827+02:00</t>
  </si>
  <si>
    <t>2026-04-17T21:59:36.401+02:00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</si>
  <si>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bylinky","posId":"A122","price":6500,"isExtra":true},{"id":"54685018","note":"","size":"Česnekový dip","count":3,"label":"Česnekový dip","posId":"P106","price":2000,"isExtra":false},{"id":"54685059","note":"","count":3,"label":"Balné","posId":"K0000","price":1500,"isExtra":true}]</t>
  </si>
  <si>
    <t>2026-04-17T21:43:43.118+02:00</t>
  </si>
  <si>
    <t>2026-04-17T21:54:22.536+02:00</t>
  </si>
  <si>
    <t>[{"id":"6748417db17528cb9bcae5f1","count":1,"label":"BBQ Meteor 40cm","posId":"106","price":30900,"isExtra":false},{"id":"656458f65d60d60772426fa0","count":1,"label":"Balné","posId":"K0000","price":2000,"isExtra":true},{"id":"6745a653230e9519de4897ff","count":1,"label":"Rajčatový základ","posId":"ZBR40","price":0,"isExtra":true},{"id":"6748417db17528cb9bcae611","count":1,"label":"Baby Špenát &amp; kuře 32cm","posId":"116","price":24900,"isExtra":false},{"id":"656458f65d60d607724273eb","count":1,"label":"Balné","posId":"K0000","price":1500,"isExtra":true}]</t>
  </si>
  <si>
    <t>2026-04-17T21:41:41.171+02:00</t>
  </si>
  <si>
    <t>2026-04-17T21:48:29.770+02:00</t>
  </si>
  <si>
    <t>[{"id":"6748417db17528cb9bcae5e5","count":1,"label":"Margherita 40cm","posId":"100","price":26900,"isExtra":false},{"id":"656458f65d60d60772426fa0","count":1,"label":"Balné","posId":"K0000","price":2000,"isExtra":true}]</t>
  </si>
  <si>
    <t>2026-04-17T21:27:16.253+02:00</t>
  </si>
  <si>
    <t>2026-04-17T21:27:54.210+02:00</t>
  </si>
  <si>
    <t>[{"id":"6ffd3545-72d2-4e40-9c4f-5ed137d1966b","count":1,"label":"Guarana kiwi a jablko","posId":"N144","price":5500,"isExtra":false,"discount":{"type":"absolute","value":35},"creatorId":"aSwh3YbjOS2oEryyk7GQ_","isPackging":0,"actualLabel":"Guarana kiwi a jablko"}]</t>
  </si>
  <si>
    <t>2026-04-17T21:25:03.986+02:00</t>
  </si>
  <si>
    <t>2026-04-17T21:30:51.560+02:00</t>
  </si>
  <si>
    <t>[{"id":"a5c2ed4d-1e36-44a2-96f4-6b33a4c240fc","note":"","count":1,"label":"Comeback 18 cm","posId":"133","price":11900,"isExtra":false},{"id":"cc07bf3f-3e6f-4df8-9018-c7e260233504","note":"","count":1,"label":"BEZ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česnekový","posId":"P106","price":2000,"isExtra":false},{"id":"b4e39ebb-68be-4db2-9b80-cb84eab48ada","note":"","count":1,"label":"Aquilla tea zelený čaj/citron 0,5l","posId":"N121","price":4900,"isExtra":false}]</t>
  </si>
  <si>
    <t>Nilken</t>
  </si>
  <si>
    <t>2026-04-17T21:16:37.149+02:00</t>
  </si>
  <si>
    <t>2026-04-17T21:25:15.648+02:00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</si>
  <si>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základ","posId":"ZSR32","price":0,"isExtra":true},{"id":"A121","note":"","count":1,"label":"okraj mozzarella, bylinky","posId":"A121","price":5700,"isExtra":true},{"id":"B109","note":"","count":1,"label":"Pepperoni salám","posId":"B109","price":3000,"KDSTags":["greenhighlight"],"isExtra":true}]</t>
  </si>
  <si>
    <t>2026-04-17T21:16:27.945+02:00</t>
  </si>
  <si>
    <t>2026-04-17T21:28:56.571+02:00</t>
  </si>
  <si>
    <t>[{"id":"6748417db17528cb9bcae5e5","count":1,"label":"Margherita 40cm","posId":"100","price":26900,"isExtra":false},{"id":"656458f65d60d60772426fa0","count":1,"label":"Balné","posId":"K0000","price":2000,"isExtra":true},{"id":"6748417db17528cb9bcae63b","count":1,"label":"Česnekový dip","posId":"P106","price":2000,"isExtra":false},{"id":"656458f65d60d607724273eb","count":1,"label":"Balné","posId":"K0000","price":1500,"isExtra":true}]</t>
  </si>
  <si>
    <t>2026-04-17T21:15:58.782+02:00</t>
  </si>
  <si>
    <t>2026-04-17T21:27:23.921+02:00</t>
  </si>
  <si>
    <t>2026-04-17T21:15:02.871+02:00</t>
  </si>
  <si>
    <t>2026-04-17T21:23:25.225+02:00</t>
  </si>
  <si>
    <t>2026-04-17T21:36:59.826+02:00</t>
  </si>
  <si>
    <t>2026-04-17T21:15:04.304+02:00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</si>
  <si>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bylinky","posId":"A121","price":5700,"isExtra":true},{"id":"e1c5136d-42df-4209-a1d5-7b367060d3f2","note":"","count":1,"label":"Spicy Wings","posId":"P101","price":11900,"isExtra":false}]</t>
  </si>
  <si>
    <t>2026-04-17T21:10:04.379+02:00</t>
  </si>
  <si>
    <t>2026-04-17T21:16:11.188+02:00</t>
  </si>
  <si>
    <t>2026-04-17T21:33:32.165+02:00</t>
  </si>
  <si>
    <t>2026-04-17T21:10:06.348+02:00</t>
  </si>
  <si>
    <t>[{"id":"72a788fd-2d10-4aa9-80c1-abbc9acb3570","note":"","count":1,"label":"Hawai 32 cm","posId":"138","price":24900,"isExtra":false}]</t>
  </si>
  <si>
    <t>2026-04-17T21:03:14.109+02:00</t>
  </si>
  <si>
    <t>2026-04-17T21:13:44.607+02:00</t>
  </si>
  <si>
    <t>[{"id":"6748417db17528cb9bcae5f5","count":1,"label":"Hawai 40cm","posId":"102","price":30900,"isExtra":false},{"id":"656458f65d60d60772426fa0","count":1,"label":"Balné","posId":"K0000","price":2000,"isExtra":true},{"id":"684ae919decfe15485bf90dd","count":1,"label":"Bez ananasu","posId":"X100","price":0,"KDSTags":["redhighlight"],"isExtra":true}]</t>
  </si>
  <si>
    <t>2026-04-17T21:01:42.750+02:00</t>
  </si>
  <si>
    <t>2026-04-17T21:09:54.357+02:00</t>
  </si>
  <si>
    <t>2026-04-17T20:58:13.891+02:00</t>
  </si>
  <si>
    <t>2026-04-17T21:08:14.690+02:00</t>
  </si>
  <si>
    <t>[{"id":"59589712","note":"","size":"BBQ Meteor 32cm","count":1,"label":"BBQ Meteor 32cm","posId":"118","price":24900,"isExtra":false},{"id":"54685059","note":"","count":1,"label":"Balné","posId":"K0000","price":1500,"isExtra":true},{"id":"54685116","note":"","count":1,"label":"Bez masových kuliček","posId":"X116","price":0,"KDSTags":["redhighlight"],"isExtra":true},{"id":"57405722","note":"","size":"Poděbradská malinovka 0,5l","count":1,"label":"Poděbradská malinovka 0,5l","posId":"N129","price":4900,"isExtra":false}]</t>
  </si>
  <si>
    <t>Jan Přibyl</t>
  </si>
  <si>
    <t>2026-04-17T20:57:03.551+02:00</t>
  </si>
  <si>
    <t>2026-04-17T21:06:22.573+02:00</t>
  </si>
  <si>
    <t>2026-04-17T21:23:42.271+02:00</t>
  </si>
  <si>
    <t>2026-04-17T20:57:05.498+02:00</t>
  </si>
  <si>
    <t>[{"id":"f7043b16-784c-4471-87d9-9c8cbc7d5ab8","note":"","count":1,"label":"Capricciosa 32 cm","posId":"137","price":24900,"isExtra":false},{"id":"9069d980-0a24-408c-a214-618aed030839","note":"","count":1,"label":"BBQ Texas 32 cm","posId":"143","price":24900,"isExtra":false}]</t>
  </si>
  <si>
    <t>2026-04-17T20:51:53.780+02:00</t>
  </si>
  <si>
    <t>2026-04-17T21:02:54.481+02:00</t>
  </si>
  <si>
    <t>[{"id":"57405719","note":"","size":"Pepsi zero sugar 1l","count":1,"label":"Pepsi zero sugar 1l","posId":"N125","price":5900,"isExtra":false},{"id":"59589710","note":"","size":"Pepperoni 32cm 🌶️🌶️","count":1,"label":"Pepperoni 32cm 🌶️🌶️","posId":"120","price":24900,"isExtra":false},{"id":"54685059","note":"","count":1,"label":"Balné","posId":"K0000","price":1500,"isExtra":true},{"id":"59589714","note":"","size":"Hawai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32cm","posId":"114","price":24900,"isExtra":false},{"id":"54685059","note":"","count":1,"label":"Balné","posId":"K0000","price":1500,"isExtra":true}]</t>
  </si>
  <si>
    <t>2026-04-17T20:48:31.626+02:00</t>
  </si>
  <si>
    <t>2026-04-17T20:57:38.748+02:00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</si>
  <si>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🌶️","posId":"109","price":30900,"isExtra":false},{"id":"54685049","note":"","count":1,"label":"Balné","posId":"K0000","price":2000,"isExtra":true},{"id":"57405720","note":"","size":"Mirinda 1l","count":1,"label":"Mirinda 1l","posId":"N126","price":5900,"isExtra":false}]</t>
  </si>
  <si>
    <t>2026-04-17T20:42:03.490+02:00</t>
  </si>
  <si>
    <t>2026-04-17T20:54:33.659+02:00</t>
  </si>
  <si>
    <t>[{"id":"6748417db17528cb9bcae601","count":1,"label":"Hot &amp; Spicy 32cm 🌶️🌶️","posId":"122","price":24900,"isExtra":false},{"id":"656458f65d60d607724273eb","count":1,"label":"Balné","posId":"K0000","price":1500,"isExtra":true}]</t>
  </si>
  <si>
    <t>2026-04-17T20:38:04.718+02:00</t>
  </si>
  <si>
    <t>2026-04-17T20:56:04.467+02:00</t>
  </si>
  <si>
    <t>[{"id":"c17837f5-7a43-4caf-86f2-7f4c925f90fb","note":"","count":1,"label":"BBQ Meteor 32 cm","posId":"118","price":24900,"isExtra":false},{"id":"158f381e-7b09-45c4-95d8-d131055d3875","note":"","count":1,"label":"okraj Hotdog BBQ","posId":"A119","price":5700,"isExtra":true},{"id":"0604cf40-24b5-4ad5-a9e4-e5834def96b8","note":"","count":1,"label":"Dip česnekový","posId":"P106","price":2000,"isExtra":false}]</t>
  </si>
  <si>
    <t>2026-04-17T20:38:04.532+02:00</t>
  </si>
  <si>
    <t>2026-04-17T20:47:41.161+02:00</t>
  </si>
  <si>
    <t>2026-04-17T20:55:20.181+02:00</t>
  </si>
  <si>
    <t>2026-04-17T20:38:08.112+02:00</t>
  </si>
  <si>
    <t>[{"id":"a78b511f-836b-415e-9285-dd47f293529b","note":"","count":1,"label":"Pepperoni 40 cm","posId":"108","price":30900,"isExtra":false},{"id":"55f8781c-97f6-4a21-abe6-3780ea7117ba","note":"","count":1,"label":"změna na Smetanový základ","posId":"A129","price":0,"isExtra":true},{"id":"d620bc6b-ecfa-4465-a21e-5ad55002e77c","note":"","count":1,"label":"Žampiony","posId":"C105","price":3500,"KDSTags":["greenhighlight"],"isExtra":true},{"id":"0604cf40-24b5-4ad5-a9e4-e5834def96b8","note":"","count":1,"label":"Dip česnekový","posId":"P106","price":2000,"isExtra":false}]</t>
  </si>
  <si>
    <t>2026-04-17T20:36:29.944+02:00</t>
  </si>
  <si>
    <t>2026-04-17T20:46:31.477+02:00</t>
  </si>
  <si>
    <t>[{"id":"6748417db17528cb9bcae5f5","count":1,"label":"Hawai 40cm","posId":"102","price":30900,"isExtra":false},{"id":"656458f65d60d60772426fa0","count":1,"label":"Balné","posId":"K0000","price":2000,"isExtra":true},{"id":"6745a653230e9519de489080","count":1,"label":"okraj mozzarella, bbq omáčka","posId":"A124","price":6500,"isExtra":true}]</t>
  </si>
  <si>
    <t>2026-04-17T20:30:03.041+02:00</t>
  </si>
  <si>
    <t>2026-04-17T20:36:55.541+02:00</t>
  </si>
  <si>
    <t>[{"id":"1bf82332-f38e-4349-ab02-2ebafec00ff8","note":"","count":1,"label":"Zeleninová 32 cm","posId":"115","price":24900,"isExtra":false},{"id":"6e70115f-a0f1-42d6-aaca-1c1f7aa64cb8","note":"","count":1,"label":"šunka","posId":"B106","price":3000,"KDSTags":["greenhighlight"],"isExtra":true}]</t>
  </si>
  <si>
    <t>2026-04-17T20:12:11.126+02:00</t>
  </si>
  <si>
    <t>2026-04-17T20:27:31.671+02:00</t>
  </si>
  <si>
    <t>[{"id":"6748417db17528cb9bcae639","count":1,"label":"Pepperoni Rolls 🌶️","posId":"P100","price":8900,"isExtra":false},{"id":"656458f65d60d607724273eb","count":1,"label":"Balné","posId":"K0000","price":1500,"isExtra":true},{"id":"6748417db17528cb9bcae607","count":1,"label":"BBQ Texas 32cm","posId":"119","price":24900,"isExtra":false},{"id":"656458f65d60d607724273eb","count":1,"label":"Balné","posId":"K0000","price":1500,"isExtra":true}]</t>
  </si>
  <si>
    <t>2026-04-17T20:12:03.455+02:00</t>
  </si>
  <si>
    <t>2026-04-17T20:32:02.519+02:00</t>
  </si>
  <si>
    <t>2026-04-17T20:48:51.246+02:00</t>
  </si>
  <si>
    <t>2026-04-17T20:12:05.810+02:00</t>
  </si>
  <si>
    <t>[{"id":"389b26e5-2cae-411b-afde-ac1cec80674b","note":"","count":1,"label":"Margherita 40 cm","posId":"100","price":26900,"isExtra":false},{"id":"54460675-d5c5-4a63-8c02-6840fe066f86","note":"","count":1,"label":"Okraj Hotdog, BBQ","posId":"A120","price":6500,"isExtra":true},{"id":"05527ae0-b54e-44de-955c-e974dad0a79f","note":"","count":1,"label":"Šunka","posId":"C106","price":4000,"KDSTags":["greenhighlight"],"isExtra":true},{"id":"896d2264-b315-4ee3-b331-0fa7b26bb96f","note":"","count":1,"label":"Hawai 32 cm","posId":"114","price":24900,"isExtra":false},{"id":"55ca227d-485c-4130-a44d-b26b939e8c03","note":"","count":1,"label":"Hot &amp; Spicy 32 cm","posId":"122","price":24900,"isExtra":false},{"id":"158f381e-7b09-45c4-95d8-d131055d3875","note":"","count":1,"label":"okraj Hotdog BBQ","posId":"A119","price":5700,"isExtra":true}]</t>
  </si>
  <si>
    <t>2026-04-17T20:11:40.725+02:00</t>
  </si>
  <si>
    <t>2026-04-17T20:26:09.477+02:00</t>
  </si>
  <si>
    <t>[{"id":"6748417db17528cb9bcae5f1","count":1,"label":"BBQ Meteor 40cm","posId":"106","price":30900,"isExtra":false},{"id":"656458f65d60d60772426fa0","count":1,"label":"Balné","posId":"K0000","price":2000,"isExtra":true},{"id":"6745a653230e9519de4897ff","count":1,"label":"Rajčatový základ","posId":"ZBR40","price":0,"isExtra":true},{"id":"6745a653230e9519de489080","count":1,"label":"okraj mozzarella, bbq omáčka","posId":"A124","price":6500,"isExtra":true},{"id":"684ae919decfe15485bf909e","count":1,"label":"Bez masových kuliček","posId":"X116","price":0,"KDSTags":["redhighlight"],"isExtra":true},{"id":"6748417db17528cb9bcae65f","count":1,"label":"Pepsi 1l","posId":"N124","price":5900,"isExtra":false}]</t>
  </si>
  <si>
    <t>2026-04-17T20:11:07.188+02:00</t>
  </si>
  <si>
    <t>2026-04-17T20:21:14.293+02:00</t>
  </si>
  <si>
    <t>[{"id":"e8a7b47a-70d2-4cc2-a375-1dab55125675","note":"","count":1,"label":"Quattro Formaggi 32 cm","posId":"123","price":24900,"isExtra":false},{"id":"896d2264-b315-4ee3-b331-0fa7b26bb96f","note":"","count":1,"label":"Hawai 32 cm","posId":"114","price":24900,"isExtra":false}]</t>
  </si>
  <si>
    <t>2026-04-17T20:09:41.016+02:00</t>
  </si>
  <si>
    <t>2026-04-17T20:24:46.596+02:00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</si>
  <si>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bylinky","posId":"A122","price":6500,"isExtra":true},{"id":"54685179","note":"","count":1,"label":"Pepperoni salám","posId":"C109","price":4000,"KDSTags":["greenhighlight"],"isExtra":true},{"id":"54685020","note":"","size":"Jalapenos Rolls","count":1,"label":"Jalapenos Rolls","posId":"jpr200","price":8900,"isExtra":false},{"id":"54685059","note":"","count":1,"label":"Balné","posId":"K0000","price":1500,"isExtra":true}]</t>
  </si>
  <si>
    <t>2026-04-17T20:09:37.920+02:00</t>
  </si>
  <si>
    <t>2026-04-17T20:21:05.483+02:00</t>
  </si>
  <si>
    <t>[{"id":"a52d210a-2931-4c6e-b767-1ff8446d4750","count":1,"label":"Pizza Hot &amp; Spicy 32","posId":"122","price":24900,"isExtra":false,"creatorId":"7Z5ikYAiMNf7tTFEXTGbN","isPackging":0,"actualLabel":"Pizza Hot &amp; Spicy 32"},{"id":"7f82f3c7-a196-405e-a5a3-264cab5dab7a","count":1,"label":"Pizza Špenát kuře 32 cm","posId":"116","price":24900,"isExtra":false,"creatorId":"lFDiCU4dE45oB5jTVMYfX","isPackging":0,"actualLabel":"Pizza Špenát kuře 32 cm"},{"id":"307f1b7d-52a0-408d-be47-4976c57475e7","count":1,"label":"Pizza Hawai 32 cm","posId":"114","price":24900,"isExtra":false,"creatorId":"fPIR7fTZW9HTwoee8YCuK","isPackging":0,"actualLabel":"Pizza Hawai 32 cm"},{"id":"2d136198-b3bb-40b1-9d2a-06ca31301965","count":1,"label":"Pizza Margherita 32","posId":"112","price":20900,"isExtra":false,"creatorId":"kAVoXGNgL8h9HfKTZPMT6","isPackging":0,"actualLabel":"Pizza Margherita 32"}]</t>
  </si>
  <si>
    <t>2026-04-17T20:00:05.229+02:00</t>
  </si>
  <si>
    <t>2026-04-17T20:10:27.133+02:00</t>
  </si>
  <si>
    <t>2026-04-17T20:24:16.557+02:00</t>
  </si>
  <si>
    <t>2026-04-17T20:00:07.167+02:00</t>
  </si>
  <si>
    <t>[{"id":"163e77d4-5ceb-49e7-900a-6bd7d0635831","note":"","count":1,"label":"SPICY MENU COMEBACK","posId":"","price":34900,"isExtra":false},{"id":"f94c006e-af99-4502-abfb-daeaff3a865b","note":"","count":1,"label":"*BBQ METEOR* 32","posId":"Y118","price":0,"isExtra":true},{"id":"64d46855-0c2f-4030-b544-7bfacbec3164","note":"","count":1,"label":"Americké těsto","posId":"14","price":0,"isExtra":true},{"id":"1427583d-c8f3-4f84-b54a-d23a9bc0052b","note":"","count":1,"label":"Rajčatový základ","posId":"i105","price":0,"isExtra":true},{"id":"50a2c673-74cc-459a-b7e5-f5c332128443","note":"","count":1,"label":"mozzarella","posId":"B113","price":3000,"KDSTags":["greenhighlight"],"isExtra":true},{"id":"704cb959-c203-4144-92d1-a1b154f3fdc1","note":"","count":1,"label":"gorgonzola","posId":"B101","price":3000,"KDSTags":["greenhighlight"],"isExtra":true},{"id":"fb380719-7e86-4a50-b0fc-8a72368b6991","note":"","count":1,"label":"kukuřice","posId":"B115","price":2500,"KDSTags":["greenhighlight"],"isExtra":true},{"id":"6005e30e-e6f5-411d-9c32-9a3cee117e94","note":"","count":1,"label":"slanina","posId":"B108","price":3000,"KDSTags":["greenhighlight"],"isExtra":true},{"id":"bf272b1b-93ab-4050-9aff-ea1151ab5f41","note":"","count":1,"label":"pepperoni salám","posId":"B109","price":3000,"KDSTags":["greenhighlight"],"isExtra":true},{"id":"5e12eeee-b5aa-4c49-a6bd-974da981715a","note":"","count":1,"label":"grana padano","posId":"B130","price":3000,"KDSTags":["greenhighlight"],"isExtra":true},{"id":"4d811cb5-f2fa-4974-9e03-52f6b005bcba","note":"","count":1,"label":"Příloha: Masové kuličky","posId":"P102","price":0,"isExtra":true},{"id":"d74c98fa-2a62-4915-9035-3e21422a791a","note":"","count":1,"label":"Pepsi 1l","posId":"N124","price":0,"isExtra":true}]</t>
  </si>
  <si>
    <t>2026-04-17T19:59:04.487+02:00</t>
  </si>
  <si>
    <t>2026-04-17T20:08:13.792+02:00</t>
  </si>
  <si>
    <t>[{"id":"7ee7e3c8-2c54-4dc5-810f-2f52f62e2d14","note":"","count":1,"label":"Comeback 32 cm","posId":"121","price":24900,"isExtra":false},{"id":"704cb959-c203-4144-92d1-a1b154f3fdc1","note":"","count":1,"label":"gorgonzola","posId":"B101","price":3000,"KDSTags":["greenhighlight"],"isExtra":true},{"id":"b9c37006-14b3-4f43-8dc0-a8b3134437ad","note":"","count":1,"label":"cibule","posId":"B103","price":2500,"KDSTags":["greenhighlight"],"isExtra":true},{"id":"6005e30e-e6f5-411d-9c32-9a3cee117e94","note":"","count":1,"label":"slanina","posId":"B108","price":3000,"KDSTags":["greenhighlight"],"isExtra":true},{"id":"86f97e80-4313-45a1-88bb-cd090c233763","note":"","count":1,"label":"Pepsi 1l","posId":"N124","price":5900,"isExtra":false}]</t>
  </si>
  <si>
    <t>2026-04-17T19:55:03.949+02:00</t>
  </si>
  <si>
    <t>2026-04-17T20:06:32.128+02:00</t>
  </si>
  <si>
    <t>2026-04-17T20:15:34.497+02:00</t>
  </si>
  <si>
    <t>2026-04-17T19:55:05.216+02:00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</si>
  <si>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</si>
  <si>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Pavlo</t>
  </si>
  <si>
    <t>2026-04-17T19:52:33.298+02:00</t>
  </si>
  <si>
    <t>2026-04-17T20:03:11.950+02:00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</si>
  <si>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základ","posId":"ZRS40","price":0,"isExtra":true},{"id":"A118","note":"","count":1,"label":"okraj hotdog, hořčice","posId":"A118","price":6500,"isExtra":true},{"id":"C105","note":"","count":1,"label":"Žampiony","posId":"C105","price":3500,"KDSTags":["greenhighlight"],"isExtra":true},{"id":"C108","note":"","count":1,"label":"Slanina","posId":"C108","price":4000,"KDSTags":["greenhighlight"],"isExtra":true},{"id":"C114","note":"","count":1,"label":"Kuře","posId":"C114","price":4000,"KDSTags":["greenhighlight"],"isExtra":true},{"id":"P106","note":"","count":4,"label":"Česnekový dip","posId":"P106","price":2000,"isExtra":false},{"id":"K0000","note":"","count":4,"label":"Balné","posId":"K0000","price":1500,"isExtra":true},{"id":"116","note":"","count":1,"label":"Baby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32cm","posId":"116","price":24900,"isExtra":false},{"id":"K0000","note":"","count":1,"label":"Balné","posId":"K0000","price":1500,"isExtra":true},{"id":"17","note":"","count":1,"label":"USA těsto","posId":"17","price":1000,"isExtra":true},{"id":"ZSR32","note":"","count":1,"label":"Rajčatový základ","posId":"ZSR32","price":0,"isExtra":true},{"id":"A121","note":"","count":1,"label":"okraj mozzarella, bylinky","posId":"A121","price":5700,"isExtra":true},{"id":"X107","note":"","count":1,"label":"Bez špenátu s česnekem","posId":"X107","price":0,"KDSTags":["redhighlight"],"isExtra":true},{"id":"B105","note":"","count":1,"label":"Žampiony","posId":"B105","price":2500,"KDSTags":["greenhighlight"],"isExtra":true},{"id":"B103","note":"","count":1,"label":"Cibule","posId":"B103","price":2500,"KDSTags":["greenhighlight"],"isExtra":true},{"id":"B108","note":"","count":1,"label":"Slanina","posId":"B108","price":3000,"KDSTags":["greenhighlight"],"isExtra":true}]</t>
  </si>
  <si>
    <t>2026-04-17T19:49:51.565+02:00</t>
  </si>
  <si>
    <t>2026-04-17T19:57:45.957+02:00</t>
  </si>
  <si>
    <t>[{"id":"6748417db17528cb9bcae5f5","count":1,"label":"Hawai 40cm","posId":"102","price":30900,"isExtra":false},{"id":"656458f65d60d60772426fa0","count":1,"label":"Balné","posId":"K0000","price":2000,"isExtra":true},{"id":"6748417db17528cb9bcae5f7","count":1,"label":"Capricciosa 40cm","posId":"101","price":30900,"isExtra":false},{"id":"656458f65d60d60772426fa0","count":1,"label":"Balné","posId":"K0000","price":2000,"isExtra":true}]</t>
  </si>
  <si>
    <t>Roman</t>
  </si>
  <si>
    <t>2026-04-17T19:47:15.113+02:00</t>
  </si>
  <si>
    <t>2026-04-17T19:54:01.097+02:00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</si>
  <si>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základ","posId":"ZRB32","price":0,"isExtra":true}]</t>
  </si>
  <si>
    <t>2026-04-17T19:40:14.331+02:00</t>
  </si>
  <si>
    <t>2026-04-17T19:54:32.163+02:00</t>
  </si>
  <si>
    <t>[{"id":"6748417db17528cb9bcae5ed","count":1,"label":"Pepperoni 40cm 🌶️🌶️","posId":"108","price":30900,"isExtra":false},{"id":"656458f65d60d60772426fa0","count":1,"label":"Balné","posId":"K0000","price":2000,"isExtra":true},{"id":"6745a653230e9519de48907f","count":1,"label":"okraj mozzarella, bylinky","posId":"A122","price":6500,"isExtra":true},{"id":"6748417db17528cb9bcae63b","count":1,"label":"Česnekový dip","posId":"P106","price":2000,"isExtra":false},{"id":"656458f65d60d607724273eb","count":1,"label":"Balné","posId":"K0000","price":1500,"isExtra":true}]</t>
  </si>
  <si>
    <t>2026-04-17T19:40:09.694+02:00</t>
  </si>
  <si>
    <t>2026-04-17T19:50:02.392+02:00</t>
  </si>
  <si>
    <t>[{"id":"b53f4440-dcba-4363-936b-b1c89b81b864","count":1,"label":"Pizza BBQ Meteor 40 0,5","posId":"H106","price":15450,"isExtra":false,"creatorId":"fLWf3-SlGaJBPw8oEM4M0","actualLabel":"Pizza BBQ Meteor 40 0,5"},{"id":"Kl0zRieEvb0f38KEqpxPB","count":1,"label":"Rajčatový základ","posId":"ZBR40","price":0,"isExtra":true,"mainItemId":"b53f4440-dcba-4363-936b-b1c89b81b864"},{"id":"2lwz8DLnxAE2XXPjpySDo","count":1,"label":"Bez plněných okrajů","posId":"X1000","price":0,"isExtra":true,"mainItemId":"b53f4440-dcba-4363-936b-b1c89b81b864"},{"id":"de282c43-8f9f-487f-86ff-a3134c09b37e","count":1,"label":"Pizza Pepperoni 40 0,5","posId":"H108","price":15450,"isExtra":false,"creatorId":"VgXlf8PA8GMXl-9pfBuXV","isPackging":0,"actualLabel":"Pizza Pepperoni 40 0,5"},{"id":"2lwz8DLnxAE2XXPjpySDo","count":1,"label":"Bez plněných okrajů","posId":"X1000","price":0,"isExtra":true,"mainItemId":"de282c43-8f9f-487f-86ff-a3134c09b37e"}]</t>
  </si>
  <si>
    <t>Ömer</t>
  </si>
  <si>
    <t>2026-04-17T19:38:10.696+02:00</t>
  </si>
  <si>
    <t>2026-04-17T19:51:04.313+02:00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</si>
  <si>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B113","note":"","count":1,"label":"Mozzarella","posId":"B113","price":3000,"KDSTags":["greenhighlight"],"isExtra":true},{"id":"B108","note":"","count":1,"label":"Slanina","posId":"B108","price":3000,"KDSTags":["greenhighlight"],"isExtra":true}]</t>
  </si>
  <si>
    <t>2026-04-17T19:33:39.433+02:00</t>
  </si>
  <si>
    <t>2026-04-17T19:48:35.286+02:00</t>
  </si>
  <si>
    <t>[{"id":"6748417db17528cb9bcae5f7","count":1,"label":"Capricciosa 40cm","posId":"101","price":30900,"isExtra":false},{"id":"656458f65d60d60772426fa0","count":1,"label":"Balné","posId":"K0000","price":2000,"isExtra":true},{"id":"6748417db17528cb9bcae639","count":1,"label":"Pepperoni Rolls 🌶️","posId":"P100","price":8900,"isExtra":false},{"id":"656458f65d60d607724273eb","count":1,"label":"Balné","posId":"K0000","price":1500,"isExtra":true}]</t>
  </si>
  <si>
    <t>2026-04-17T19:29:15.835+02:00</t>
  </si>
  <si>
    <t>2026-04-17T19:40:39.513+02:00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</si>
  <si>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</si>
  <si>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2026-04-17T19:29:14.933+02:00</t>
  </si>
  <si>
    <t>2026-04-17T19:42:11.032+02:00</t>
  </si>
  <si>
    <t>[{"id":"100","note":"","count":1,"label":"Margherita 40cm","posId":"100","price":26900,"isExtra":false},{"id":"K0000","note":"","count":1,"label":"Balné","posId":"K0000","price":2000,"isExtra":true},{"id":"P103","note":"","count":1,"label":"Pečené brambory","posId":"P103","price":6900,"isExtra":false},{"id":"K0000","note":"","count":1,"label":"Balné","posId":"K0000","price":1500,"isExtra":true}]</t>
  </si>
  <si>
    <t>2026-04-17T19:27:04.341+02:00</t>
  </si>
  <si>
    <t>2026-04-17T19:37:39.208+02:00</t>
  </si>
  <si>
    <t>2026-04-17T19:47:21.045+02:00</t>
  </si>
  <si>
    <t>2026-04-17T19:27:05.550+02:00</t>
  </si>
  <si>
    <t>[{"id":"0d7a09d5-0cc0-41d1-92da-1fd2b06b2d07","note":"","count":1,"label":"Česnekový chléb","posId":"P104","price":7900,"isExtra":false},{"id":"f675967f-9acd-47eb-a0a7-8c1488c18315","note":"","count":1,"label":"Hot &amp; Spicy 40 cm","posId":"110","price":30900,"isExtra":false}]</t>
  </si>
  <si>
    <t>2026-04-17T19:27:04.281+02:00</t>
  </si>
  <si>
    <t>2026-04-17T19:44:09.962+02:00</t>
  </si>
  <si>
    <t>2026-04-17T19:25:38.560+02:00</t>
  </si>
  <si>
    <t>2026-04-17T19:34:58.102+02:00</t>
  </si>
  <si>
    <t>[{"id":"6748417db17528cb9bcae5ff","count":1,"label":"Quattro Formaggi 32cm","posId":"123","price":24900,"isExtra":false},{"id":"656458f65d60d607724273eb","count":1,"label":"Balné","posId":"K0000","price":1500,"isExtra":true},{"id":"684ae919decfe15485bf8fd0","count":1,"label":"Slanina","posId":"B108","price":3000,"KDSTags":["greenhighlight"],"isExtra":true},{"id":"6748417db17528cb9bcae663","count":1,"label":"Mirinda 1l","posId":"N126","price":5900,"isExtra":false},{"id":"6748417db17528cb9bcae5ff","count":1,"label":"Quattro Formaggi 32cm","posId":"123","price":24900,"isExtra":false},{"id":"656458f65d60d607724273eb","count":1,"label":"Balné","posId":"K0000","price":1500,"isExtra":true}]</t>
  </si>
  <si>
    <t>2026-04-17T19:19:57.666+02:00</t>
  </si>
  <si>
    <t>2026-04-17T19:28:54.009+02:00</t>
  </si>
  <si>
    <t>2026-04-17T19:17:11.203+02:00</t>
  </si>
  <si>
    <t>2026-04-17T19:29:52.026+02:00</t>
  </si>
  <si>
    <t>[{"id":"54684975","note":"Nepálivé, cibuli jen na půlku pizzy","size":"Comeback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bylinky","posId":"A122","price":6500,"isExtra":true},{"id":"54685114","note":"","count":1,"label":"Bez salámu","posId":"X109","price":0,"KDSTags":["redhighlight"],"isExtra":true}]</t>
  </si>
  <si>
    <t>2026-04-17T19:17:03.508+02:00</t>
  </si>
  <si>
    <t>2026-04-17T19:34:08.190+02:00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</si>
  <si>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bylinky","posId":"A122","price":6500,"isExtra":true},{"id":"2a9dc121-ec1e-4cbb-b8d5-66ce6a546664","note":"","count":1,"label":"DIP jalapenos","posId":"P107","price":2000,"isExtra":false}]</t>
  </si>
  <si>
    <t>2026-04-17T19:12:03.950+02:00</t>
  </si>
  <si>
    <t>2026-04-17T19:25:29.151+02:00</t>
  </si>
  <si>
    <t>[{"id":"55ca227d-485c-4130-a44d-b26b939e8c03","note":"","count":1,"label":"Hot &amp; Spicy 32 cm","posId":"122","price":24900,"isExtra":false},{"id":"088a7edc-ef1e-4c6b-b7a1-36c2c45ab0fe","note":"","count":1,"label":"Capricciosa 32 cm","posId":"113","price":24900,"isExtra":false},{"id":"3a5867b0-8da1-4c8b-bd1f-70418434cae8","note":"","count":1,"label":"BBQ Texas 32 cm","posId":"119","price":24900,"isExtra":false}]</t>
  </si>
  <si>
    <t>2026-04-17T19:11:28.827+02:00</t>
  </si>
  <si>
    <t>2026-04-17T19:22:14.145+02:00</t>
  </si>
  <si>
    <t>[{"id":"59589714","note":"","size":"Hawai 32cm","count":1,"label":"Hawai 32cm","posId":"114","price":24900,"isExtra":false},{"id":"54685059","note":"","count":1,"label":"Balné","posId":"K0000","price":1500,"isExtra":true},{"id":"59589719","note":"","count":1,"label":"USA těsto","posId":"17","price":1000,"isExtra":true},{"id":"54685094","note":"","count":1,"label":"Bez ananasu","posId":"X100","price":0,"KDSTags":["redhighlight"],"isExtra":true},{"id":"54685167","note":"","count":1,"label":"Šunka","posId":"B106","price":3000,"KDSTags":["greenhighlight"],"isExtra":true}]</t>
  </si>
  <si>
    <t>2026-04-17T19:07:21.090+02:00</t>
  </si>
  <si>
    <t>2026-04-17T19:15:44.234+02:00</t>
  </si>
  <si>
    <t>2026-04-17T19:02:03.208+02:00</t>
  </si>
  <si>
    <t>2026-04-17T19:14:29.360+02:00</t>
  </si>
  <si>
    <t>2026-04-17T19:34:11.471+02:00</t>
  </si>
  <si>
    <t>2026-04-17T19:02:05.571+02:00</t>
  </si>
  <si>
    <t>[{"id":"faf7ff40-eef3-48bd-92c4-b33e5bbf095d","note":"","count":1,"label":"Quattro Formaggi 40 cm","posId":"111","price":30900,"isExtra":false},{"id":"83b0f9b5-ecd7-40a2-bb56-5895651d9558","note":"","count":1,"label":"Okraj Hotdog bez omáčky","posId":"A126","price":6500,"isExtra":true},{"id":"0604cf40-24b5-4ad5-a9e4-e5834def96b8","note":"","count":3,"label":"Dip česnekový","posId":"P106","price":2000,"isExtra":false},{"id":"923cca0f-b384-4647-b41a-b36c46b0c790","note":"","count":1,"label":"BBQ Meteor 32 cm","posId":"142","price":24900,"isExtra":false},{"id":"7b506f1d-3b7d-4ca7-9767-75b5b6ff855b","note":"","count":1,"label":"okraj mozzarella BBQ","posId":"A123","price":5700,"isExtra":true},{"id":"52687002-58c9-40ea-ba22-d2ae7a4b5889","note":"","count":1,"label":"Comeback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základ","posId":"A128","price":0,"isExtra":true},{"id":"158f381e-7b09-45c4-95d8-d131055d3875","note":"","count":1,"label":"okraj Hotdog BBQ","posId":"A119","price":5700,"isExtra":true},{"id":"2a9dc121-ec1e-4cbb-b8d5-66ce6a546664","note":"","count":1,"label":"DIP jalapenos","posId":"P107","price":2000,"isExtra":false}]</t>
  </si>
  <si>
    <t>2026-04-17T19:00:04.708+02:00</t>
  </si>
  <si>
    <t>2026-04-17T19:07:05.071+02:00</t>
  </si>
  <si>
    <t>2026-04-17T19:29:09.715+02:00</t>
  </si>
  <si>
    <t>2026-04-17T19:00:07.227+02:00</t>
  </si>
  <si>
    <t>[{"id":"f7043b16-784c-4471-87d9-9c8cbc7d5ab8","note":"","count":1,"label":"Capricciosa 32 cm","posId":"137","price":24900,"isExtra":false},{"id":"86f97e80-4313-45a1-88bb-cd090c233763","note":"","count":1,"label":"Pepsi 1l","posId":"N124","price":5900,"isExtra":false}]</t>
  </si>
  <si>
    <t>2026-04-17T18:57:14.975+02:00</t>
  </si>
  <si>
    <t>2026-04-17T19:05:26.306+02:00</t>
  </si>
  <si>
    <t>[{"id":"54684980","note":"","size":"Zeleninová 40cm","count":1,"label":"Zeleninová 40cm","posId":"103","price":30900,"isExtra":false},{"id":"54685049","note":"","count":1,"label":"Balné","posId":"K0000","price":2000,"isExtra":true},{"id":"59555749","note":"","count":1,"label":"BBQ základ","posId":"ZRB40","price":0,"isExtra":true}]</t>
  </si>
  <si>
    <t>2026-04-17T18:56:03.633+02:00</t>
  </si>
  <si>
    <t>2026-04-17T19:03:48.224+02:00</t>
  </si>
  <si>
    <t>2026-04-17T19:20:55.269+02:00</t>
  </si>
  <si>
    <t>2026-04-17T18:56:04.815+02:00</t>
  </si>
  <si>
    <t>[{"id":"a78b511f-836b-415e-9285-dd47f293529b","note":"","count":1,"label":"Pepperoni 40 cm","posId":"108","price":30900,"isExtra":false},{"id":"05527ae0-b54e-44de-955c-e974dad0a79f","note":"","count":1,"label":"Šunka","posId":"C106","price":4000,"KDSTags":["greenhighlight"],"isExtra":true}]</t>
  </si>
  <si>
    <t>2026-04-17T18:54:03.716+02:00</t>
  </si>
  <si>
    <t>2026-04-17T19:00:49.944+02:00</t>
  </si>
  <si>
    <t>2026-04-17T19:15:06.157+02:00</t>
  </si>
  <si>
    <t>2026-04-17T18:54:04.473+02:00</t>
  </si>
  <si>
    <t>2026-04-17T18:50:03.893+02:00</t>
  </si>
  <si>
    <t>2026-04-17T18:59:21.920+02:00</t>
  </si>
  <si>
    <t>2026-04-17T19:08:10.617+02:00</t>
  </si>
  <si>
    <t>2026-04-17T18:50:04.475+02:00</t>
  </si>
  <si>
    <t>[{"id":"7ebac4a7-6cce-442e-b2bb-06b929c16076","note":"","count":1,"label":"Baby špenát &amp; kuře 32 cm","posId":"116","price":24900,"isExtra":false},{"id":"a78b511f-836b-415e-9285-dd47f293529b","note":"","count":1,"label":"Pepperoni 40 cm","posId":"108","price":30900,"isExtra":false}]</t>
  </si>
  <si>
    <t>2026-04-17T18:47:03.256+02:00</t>
  </si>
  <si>
    <t>2026-04-17T19:21:20.212+02:00</t>
  </si>
  <si>
    <t>2026-04-17T20:01:38.896+02:00</t>
  </si>
  <si>
    <t>2026-04-17T18:47:04.569+02:00</t>
  </si>
  <si>
    <t>[{"id":"1edf54fc-1032-442c-939f-e6e2033b2270","note":"","count":1,"label":"Comeback 40 cm","posId":"109","price":30900,"isExtra":false},{"id":"99eaad34-9727-44a5-83f1-c3ecfb1e0313","note":"","count":1,"label":"Okraj mozzarella, BBQ","posId":"A124","price":6500,"isExtra":true},{"id":"cc07bf3f-3e6f-4df8-9018-c7e260233504","note":"","count":1,"label":"BEZ -cibule","posId":"X103","price":0,"KDSTags":["redhighlight"],"isExtra":true},{"id":"0604cf40-24b5-4ad5-a9e4-e5834def96b8","note":"","count":2,"label":"Dip česnekový","posId":"P106","price":2000,"isExtra":false},{"id":"1edf54fc-1032-442c-939f-e6e2033b2270","note":"","count":1,"label":"Comeback 40 cm","posId":"109","price":30900,"isExtra":false},{"id":"99eaad34-9727-44a5-83f1-c3ecfb1e0313","note":"","count":1,"label":"Okraj mozzarella, BBQ","posId":"A124","price":6500,"isExtra":true}]</t>
  </si>
  <si>
    <t>2026-04-17T18:46:04.313+02:00</t>
  </si>
  <si>
    <t>2026-04-17T18:54:14.080+02:00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</si>
  <si>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bylinky","posId":"A121","price":5700,"isExtra":true}]</t>
  </si>
  <si>
    <t>2026-04-17T18:45:03.993+02:00</t>
  </si>
  <si>
    <t>2026-04-17T18:56:09.357+02:00</t>
  </si>
  <si>
    <t>2026-04-17T19:07:34.560+02:00</t>
  </si>
  <si>
    <t>2026-04-17T18:45:06.313+02:00</t>
  </si>
  <si>
    <t>[{"id":"a4e8ca23-fe36-4747-a603-19485eee7e76","note":"","count":1,"label":"Hot &amp; Spicy 32 cm","posId":"146","price":24900,"isExtra":false},{"id":"6e4aed3e-b988-442a-8864-0b2ad4a4403d","note":"","count":1,"label":"Quattro Formaggi 32 cm","posId":"147","price":24900,"isExtra":false}]</t>
  </si>
  <si>
    <t>2026-04-17T18:40:58.756+02:00</t>
  </si>
  <si>
    <t>2026-04-17T18:52:18.154+02:00</t>
  </si>
  <si>
    <t>[{"id":"54684981","note":"","size":"Hawai 40cm","count":1,"label":"Hawai 40cm","posId":"102","price":30900,"isExtra":false},{"id":"54685049","note":"","count":1,"label":"Balné","posId":"K0000","price":2000,"isExtra":true},{"id":"59555742","note":"","count":1,"label":"Smetanový základ","posId":"ZRS40","price":0,"isExtra":true},{"id":"54684977","note":"","size":"BBQ Texas 40cm","count":1,"label":"BBQ Texas 40cm","posId":"107","price":30900,"isExtra":false},{"id":"54685049","note":"","count":1,"label":"Balné","posId":"K0000","price":2000,"isExtra":true},{"id":"59555747","note":"","count":1,"label":"Smetanový základ","posId":"ZBS40","price":0,"isExtra":true}]</t>
  </si>
  <si>
    <t>Valerii</t>
  </si>
  <si>
    <t>2026-04-17T18:37:27.668+02:00</t>
  </si>
  <si>
    <t>2026-04-17T18:50:21.313+02:00</t>
  </si>
  <si>
    <t>[{"id":"108","note":"","count":1,"label":"Pepperoni 40cm 🌶️🌶️","posId":"108","price":30900,"isExtra":false},{"id":"K0000","note":"","count":1,"label":"Balné","posId":"K0000","price":2000,"isExtra":true},{"id":"123","note":"","count":1,"label":"Quattro Formaggi 32cm","posId":"123","price":24900,"isExtra":false},{"id":"K0000","note":"","count":1,"label":"Balné","posId":"K0000","price":1500,"isExtra":true},{"id":"112","note":"","count":1,"label":"Margherita 32cm","posId":"112","price":20900,"isExtra":false},{"id":"K0000","note":"","count":1,"label":"Balné","posId":"K0000","price":1500,"isExtra":true}]</t>
  </si>
  <si>
    <t>2026-04-17T18:37:17.874+02:00</t>
  </si>
  <si>
    <t>2026-04-17T18:46:56.114+02:00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</si>
  <si>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🌶️","posId":"109","price":30900,"isExtra":false},{"id":"54685049","note":"","count":1,"label":"Balné","posId":"K0000","price":2000,"isExtra":true},{"id":"57405720","note":"","size":"Mirinda 1l","count":1,"label":"Mirinda 1l","posId":"N126","price":5900,"isExtra":false},{"id":"57405713","note":"","size":"Aquilla černý čaj a broskev 0,5l","count":1,"label":"Aquilla černý čaj a broskev 0,5l","posId":"N120","price":4900,"isExtra":false}]</t>
  </si>
  <si>
    <t>2026-04-17T18:35:02.439+02:00</t>
  </si>
  <si>
    <t>2026-04-17T18:46:49.298+02:00</t>
  </si>
  <si>
    <t>[{"id":"389b26e5-2cae-411b-afde-ac1cec80674b","note":"","count":1,"label":"Margherita 40 cm","posId":"100","price":26900,"isExtra":false},{"id":"a78b511f-836b-415e-9285-dd47f293529b","note":"","count":1,"label":"Pepperoni 40 cm","posId":"108","price":30900,"isExtra":false},{"id":"9b3fd0f9-6a36-4a8e-95ad-00dbae675705","note":"","count":1,"label":"Capricciosa 40 cm","posId":"101","price":30900,"isExtra":false},{"id":"540c8d22-36ac-4503-9684-d23e3d647ff1","note":"","count":1,"label":"Pepperoni salám","posId":"C109","price":4000,"KDSTags":["greenhighlight"],"isExtra":true},{"id":"5d2371f1-a2a2-462f-9e8a-40af8e09e0d2","note":"","count":1,"label":"BEZ -olivy","posId":"X112","price":0,"KDSTags":["redhighlight"],"isExtra":true}]</t>
  </si>
  <si>
    <t>2026-04-17T18:23:02.721+02:00</t>
  </si>
  <si>
    <t>2026-04-17T18:42:23.954+02:00</t>
  </si>
  <si>
    <t>2026-04-17T18:58:30.363+02:00</t>
  </si>
  <si>
    <t>2026-04-17T18:23:04.119+02:00</t>
  </si>
  <si>
    <t>[{"id":"7ebac4a7-6cce-442e-b2bb-06b929c16076","note":"","count":1,"label":"Baby špenát &amp; kuře 32 cm","posId":"116","price":24900,"isExtra":false},{"id":"86f97e80-4313-45a1-88bb-cd090c233763","note":"","count":1,"label":"Pepsi 1l","posId":"N124","price":5900,"isExtra":false},{"id":"909551f4-a7ff-428a-a062-708ec72d4824","note":"","count":1,"label":"Choco Rolls, 6 ks","posId":"chr100","price":8900,"isExtra":false}]</t>
  </si>
  <si>
    <t>2026-04-17T18:20:50.654+02:00</t>
  </si>
  <si>
    <t>2026-04-17T18:33:32.802+02:00</t>
  </si>
  <si>
    <t>[{"id":"e3c2803b-7f1a-469b-99b1-979be30e115e","count":1,"label":"Pizza BBQ Texas 32","posId":"119","price":24900,"isExtra":false,"creatorId":"y03EkERw6Z9gZPsUgyaSJ","isPackging":0,"actualLabel":"Pizza BBQ Texas 32"},{"id":"RTeDkNJpf75E4U4wKXalw","count":1,"label":"Rajčatový základ","posId":"ZBR32","price":0,"isExtra":true,"mainItemId":"e3c2803b-7f1a-469b-99b1-979be30e115e"},{"id":"XPkVqnHppbH6u1s3AJh6Q","count":1,"label":"Bez papriky","posId":"X111","price":0,"KDSTags":["redhighlight"],"isExtra":true,"mainItemId":"e3c2803b-7f1a-469b-99b1-979be30e115e"},{"id":"extra_20230331101812_80","count":1,"label":"Gorgonzola","posId":"B101","price":3000,"KDSTags":["greenhighlight"],"isExtra":true,"mainItemId":"e3c2803b-7f1a-469b-99b1-979be30e115e"}]</t>
  </si>
  <si>
    <t>2026-04-17T18:18:26.344+02:00</t>
  </si>
  <si>
    <t>2026-04-17T18:40:51.435+02:00</t>
  </si>
  <si>
    <t>[{"id":"6748417db17528cb9bcae5f7","count":1,"label":"Capricciosa 40cm","posId":"101","price":30900,"isExtra":false},{"id":"656458f65d60d60772426fa0","count":1,"label":"Balné","posId":"K0000","price":2000,"isExtra":true},{"id":"6745a653230e9519de48907f","count":1,"label":"okraj mozzarella, bylinky","posId":"A122","price":6500,"isExtra":true},{"id":"6748417db17528cb9bcae5ff","count":1,"label":"Quattro Formaggi 32cm","posId":"123","price":24900,"isExtra":false},{"id":"656458f65d60d607724273eb","count":1,"label":"Balné","posId":"K0000","price":1500,"isExtra":true},{"id":"656458f65d60d607724271c2","count":1,"label":"okraj hotdog, bez omáčky","posId":"A125","price":5700,"isExtra":true},{"id":"6748417db17528cb9bcae607","count":1,"label":"BBQ Texas 32cm","posId":"119","price":24900,"isExtra":false},{"id":"656458f65d60d607724273eb","count":1,"label":"Balné","posId":"K0000","price":1500,"isExtra":true},{"id":"656458f65d60d607724271c1","count":1,"label":"okraj hotdog, bbq omáčka","posId":"A119","price":5700,"isExtra":true},{"id":"6748417db17528cb9bcae5fd","count":1,"label":"Margherita 32cm","posId":"112","price":20900,"isExtra":false},{"id":"656458f65d60d607724273eb","count":1,"label":"Balné","posId":"K0000","price":1500,"isExtra":true},{"id":"656458f65d60d607724271be","count":1,"label":"okraj mozzarella, bylinky","posId":"A121","price":5700,"isExtra":true}]</t>
  </si>
  <si>
    <t>2026-04-17T18:18:17.621+02:00</t>
  </si>
  <si>
    <t>2026-04-17T18:35:01.688+02:00</t>
  </si>
  <si>
    <t>[{"id":"59589714","note":"","size":"Hawai 32cm","count":1,"label":"Hawai 32cm","posId":"114","price":24900,"isExtra":false},{"id":"54685059","note":"","count":1,"label":"Balné","posId":"K0000","price":1500,"isExtra":true},{"id":"57279284","note":"","count":1,"label":"Smetanový základ","posId":"ZRS32","price":0,"isExtra":true},{"id":"54685120","note":"","count":1,"label":"okraj hotdog, hořčice","posId":"A117","price":5700,"isExtra":true}]</t>
  </si>
  <si>
    <t>2026-04-17T18:18:03.962+02:00</t>
  </si>
  <si>
    <t>2026-04-17T18:31:05.306+02:00</t>
  </si>
  <si>
    <t>2026-04-17T18:34:49.531+02:00</t>
  </si>
  <si>
    <t>2026-04-17T18:18:04.621+02:00</t>
  </si>
  <si>
    <t>[{"id":"896d2264-b315-4ee3-b331-0fa7b26bb96f","note":"","count":1,"label":"Hawai 32 cm","posId":"114","price":24900,"isExtra":false},{"id":"c17837f5-7a43-4caf-86f2-7f4c925f90fb","note":"","count":1,"label":"BBQ Meteor 32 cm","posId":"118","price":24900,"isExtra":false}]</t>
  </si>
  <si>
    <t>2026-04-17T18:17:15.031+02:00</t>
  </si>
  <si>
    <t>2026-04-17T18:30:11.430+02:00</t>
  </si>
  <si>
    <t>[{"id":"114","note":"","count":1,"label":"Hawai 32cm","posId":"114","price":24900,"isExtra":false},{"id":"K0000","note":"","count":1,"label":"Balné","posId":"K0000","price":1500,"isExtra":true},{"id":"114","note":"","count":1,"label":"Hawai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základ","posId":"ZRS32","price":0,"isExtra":true},{"id":"B115","note":"","count":1,"label":"Kukuřice","posId":"B115","price":2500,"KDSTags":["greenhighlight"],"isExtra":true}]</t>
  </si>
  <si>
    <t>2026-04-17T18:14:04.602+02:00</t>
  </si>
  <si>
    <t>2026-04-17T18:26:28.402+02:00</t>
  </si>
  <si>
    <t>2026-04-17T18:45:13.972+02:00</t>
  </si>
  <si>
    <t>2026-04-17T18:14:08.810+02:00</t>
  </si>
  <si>
    <t>[{"id":"1460d93c-4159-4d87-aaf2-4ef8fb5e31b1","note":"","count":1,"label":"Margherita 32 cm","posId":"112","price":20900,"isExtra":false},{"id":"7ee7e3c8-2c54-4dc5-810f-2f52f62e2d14","note":"","count":1,"label":"Comeback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fc3fa22b-be90-4e3e-a05f-41f62444ffb3","note":"","count":1,"label":"olivy","posId":"B112","price":2500,"KDSTags":["greenhighlight"],"isExtra":true},{"id":"7eae80af-3fb0-4484-825a-00dd12db3ff3","note":"","count":1,"label":"Jalapenos Rolls, 6 ks","posId":"jpr200","price":8900,"isExtra":false}]</t>
  </si>
  <si>
    <t>2026-04-17T18:11:22.156+02:00</t>
  </si>
  <si>
    <t>2026-04-17T18:18:42.116+02:00</t>
  </si>
  <si>
    <t>[{"id":"6748417db17528cb9bcae605","count":1,"label":"Pepperoni 32cm 🌶️🌶️","posId":"120","price":24900,"isExtra":false},{"id":"656458f65d60d607724273eb","count":1,"label":"Balné","posId":"K0000","price":1500,"isExtra":true},{"id":"6748417db17528cb9bcae63b","count":1,"label":"Česnekový dip","posId":"P106","price":2000,"isExtra":false},{"id":"656458f65d60d607724273eb","count":1,"label":"Balné","posId":"K0000","price":1500,"isExtra":true},{"id":"6748417db17528cb9bcae635","count":1,"label":"Pečené brambory","posId":"P103","price":6900,"isExtra":false},{"id":"656458f65d60d607724273eb","count":1,"label":"Balné","posId":"K0000","price":1500,"isExtra":true}]</t>
  </si>
  <si>
    <t>2026-04-17T18:10:03.441+02:00</t>
  </si>
  <si>
    <t>2026-04-17T18:18:15.735+02:00</t>
  </si>
  <si>
    <t>2026-04-17T18:34:41.653+02:00</t>
  </si>
  <si>
    <t>2026-04-17T18:10:04.535+02:00</t>
  </si>
  <si>
    <t>2026-04-17T18:04:03.516+02:00</t>
  </si>
  <si>
    <t>2026-04-17T18:14:29.840+02:00</t>
  </si>
  <si>
    <t>[{"id":"7ee7e3c8-2c54-4dc5-810f-2f52f62e2d14","note":"","count":1,"label":"Comeback 32 cm","posId":"121","price":24900,"isExtra":false},{"id":"fc3fa22b-be90-4e3e-a05f-41f62444ffb3","note":"","count":1,"label":"olivy","posId":"B112","price":2500,"KDSTags":["greenhighlight"],"isExtra":true},{"id":"896d2264-b315-4ee3-b331-0fa7b26bb96f","note":"","count":1,"label":"Hawai 32 cm","posId":"114","price":24900,"isExtra":false},{"id":"2c932c76-e932-479d-b476-ee55b747887e","note":"","count":1,"label":"žampiony","posId":"B105","price":2500,"KDSTags":["greenhighlight"],"isExtra":true}]</t>
  </si>
  <si>
    <t>2026-04-17T17:59:02.425+02:00</t>
  </si>
  <si>
    <t>2026-04-17T18:12:14.806+02:00</t>
  </si>
  <si>
    <t>[{"id":"a4e8ca23-fe36-4747-a603-19485eee7e76","note":"","count":1,"label":"Hot &amp; Spicy 32 cm","posId":"146","price":24900,"isExtra":false},{"id":"a5c2ed4d-1e36-44a2-96f4-6b33a4c240fc","note":"","count":1,"label":"Comeback 18 cm","posId":"133","price":11900,"isExtra":false}]</t>
  </si>
  <si>
    <t>2026-04-17T17:57:02.940+02:00</t>
  </si>
  <si>
    <t>2026-04-17T18:09:17.047+02:00</t>
  </si>
  <si>
    <t>2026-04-17T18:18:06.224+02:00</t>
  </si>
  <si>
    <t>2026-04-17T17:57:03.894+02:00</t>
  </si>
  <si>
    <t>[{"id":"896d2264-b315-4ee3-b331-0fa7b26bb96f","note":"","count":1,"label":"Hawai 32 cm","posId":"114","price":24900,"isExtra":false},{"id":"e8a7b47a-70d2-4cc2-a375-1dab55125675","note":"","count":1,"label":"Quattro Formaggi 32 cm","posId":"123","price":24900,"isExtra":false},{"id":"78606be9-7e01-4fe9-a37c-d9a4b62d5696","note":"","count":1,"label":"změna na BBQ základ","posId":"A128","price":0,"isExtra":true},{"id":"0b22568e-4d1c-45db-9aa3-de09ef6c293a","note":"","count":1,"label":"Pepperoni 32 cm","posId":"120","price":24900,"isExtra":false}]</t>
  </si>
  <si>
    <t>2026-04-17T17:54:46.024+02:00</t>
  </si>
  <si>
    <t>2026-04-17T18:04:22.040+02:00</t>
  </si>
  <si>
    <t>[{"id":"6748417db17528cb9bcae635","count":1,"label":"Pečené brambory","posId":"P103","price":6900,"isExtra":false},{"id":"656458f65d60d607724273eb","count":1,"label":"Balné","posId":"K0000","price":1500,"isExtra":true},{"id":"6748417db17528cb9bcae5ed","count":1,"label":"Pepperoni 40cm 🌶️🌶️","posId":"108","price":30900,"isExtra":false},{"id":"656458f65d60d60772426fa0","count":1,"label":"Balné","posId":"K0000","price":2000,"isExtra":true}]</t>
  </si>
  <si>
    <t>2026-04-17T17:53:03.789+02:00</t>
  </si>
  <si>
    <t>2026-04-17T18:03:14.795+02:00</t>
  </si>
  <si>
    <t>2026-04-17T18:10:23.668+02:00</t>
  </si>
  <si>
    <t>2026-04-17T17:53:04.738+02:00</t>
  </si>
  <si>
    <t>[{"id":"1edf54fc-1032-442c-939f-e6e2033b2270","note":"","count":1,"label":"Comeback 40 cm","posId":"109","price":30900,"isExtra":false},{"id":"7ee7e3c8-2c54-4dc5-810f-2f52f62e2d14","note":"","count":1,"label":"Comeback 32 cm","posId":"121","price":24900,"isExtra":false},{"id":"0604cf40-24b5-4ad5-a9e4-e5834def96b8","note":"","count":1,"label":"Dip česnekový","posId":"P106","price":2000,"isExtra":false}]</t>
  </si>
  <si>
    <t>2026-04-17T17:45:06.652+02:00</t>
  </si>
  <si>
    <t>2026-04-17T17:46:52.201+02:00</t>
  </si>
  <si>
    <t>[{"id":"6ffd3545-72d2-4e40-9c4f-5ed137d1966b","count":1,"label":"Guarana kiwi a jablko","posId":"N144","price":5500,"isExtra":false,"discount":{"type":"absolute","value":35},"creatorId":"FeoFZ0R-Yx_c5on7yC6SN","isPackging":0,"actualLabel":"Guarana kiwi a jablko"}]</t>
  </si>
  <si>
    <t>2026-04-17T17:40:18.459+02:00</t>
  </si>
  <si>
    <t>2026-04-17T17:46:48.734+02:00</t>
  </si>
  <si>
    <t>[{"id":"45e86e69-d951-4cfa-82b7-297944319a30","count":1,"label":"Guarana classic","posId":"N142","price":5500,"isExtra":false,"creatorId":"HAnPJsldfLJgeYZi_3tw8","isPackging":0,"actualLabel":"Guarana classic"}]</t>
  </si>
  <si>
    <t>2026-04-17T17:40:04.537+02:00</t>
  </si>
  <si>
    <t>2026-04-17T17:48:04.627+02:00</t>
  </si>
  <si>
    <t>2026-04-17T18:05:51.969+02:00</t>
  </si>
  <si>
    <t>2026-04-17T17:40:06.183+02:00</t>
  </si>
  <si>
    <t>[{"id":"163e77d4-5ceb-49e7-900a-6bd7d0635831","note":"","count":1,"label":"SPICY MENU COMEBACK","posId":"","price":34900,"isExtra":false},{"id":"825fc29b-c535-43a7-9332-96adeda8f00e","note":"","count":1,"label":"*QUATTRO FORMAGGI* 32","posId":"Y123","price":0,"isExtra":true},{"id":"162f5e68-6a58-4eeb-a2b7-ae88adf3f3c7","note":"","count":1,"label":"Italské těsto","posId":"15","price":0,"isExtra":true},{"id":"4d811cb5-f2fa-4974-9e03-52f6b005bcba","note":"","count":1,"label":"Příloha: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1l","posId":"N126","price":0,"isExtra":true}]</t>
  </si>
  <si>
    <t>2026-04-17T17:24:45.719+02:00</t>
  </si>
  <si>
    <t>2026-04-17T17:37:28.197+02:00</t>
  </si>
  <si>
    <t>[{"id":"54685017","note":"","size":"Pepperoni Rolls 🌶️","count":1,"label":"Pepperoni Rolls 🌶️","posId":"P100","price":8900,"isExtra":false},{"id":"54685059","note":"","count":1,"label":"Balné","posId":"K0000","price":1500,"isExtra":true},{"id":"54684973","note":"","size":"Quattro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bylinky","posId":"A122","price":6500,"isExtra":true},{"id":"54685152","note":"","count":1,"label":"Kukuřice","posId":"C115","price":3500,"KDSTags":["greenhighlight"],"isExtra":true}]</t>
  </si>
  <si>
    <t>2026-04-17T17:20:15.686+02:00</t>
  </si>
  <si>
    <t>2026-04-17T17:32:48.415+02:00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</si>
  <si>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32cm","posId":"113","price":24900,"isExtra":false},{"id":"54685059","note":"","count":1,"label":"Balné","posId":"K0000","price":1500,"isExtra":true},{"id":"54685092","note":"","count":1,"label":"Bez žampionů","posId":"X105","price":0,"KDSTags":["redhighlight"],"isExtra":true},{"id":"54684982","note":"","size":"Capricciosa 40cm","count":1,"label":"Capricciosa 40cm","posId":"101","price":30900,"isExtra":false},{"id":"54685049","note":"","count":1,"label":"Balné","posId":"K0000","price":2000,"isExtra":true},{"id":"54685092","note":"","count":1,"label":"Bez žampionů","posId":"X105","price":0,"KDSTags":["redhighlight"],"isExtra":true}]</t>
  </si>
  <si>
    <t>2026-04-17T17:19:02.662+02:00</t>
  </si>
  <si>
    <t>2026-04-17T17:27:54.039+02:00</t>
  </si>
  <si>
    <t>Nazarii</t>
  </si>
  <si>
    <t>2026-04-17T17:08:23.521+02:00</t>
  </si>
  <si>
    <t>2026-04-17T17:17:20.223+02:00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</si>
  <si>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základ","posId":"ZRB40","price":0,"isExtra":true},{"id":"C105","note":"","count":1,"label":"Žampiony","posId":"C105","price":3500,"KDSTags":["greenhighlight"],"isExtra":true}]</t>
  </si>
  <si>
    <t>2026-04-17T17:05:03.008+02:00</t>
  </si>
  <si>
    <t>2026-04-17T17:14:42.411+02:00</t>
  </si>
  <si>
    <t>[{"id":"896d2264-b315-4ee3-b331-0fa7b26bb96f","note":"","count":1,"label":"Hawai 32 cm","posId":"114","price":24900,"isExtra":false},{"id":"a4e8ca23-fe36-4747-a603-19485eee7e76","note":"","count":1,"label":"Hot &amp; Spicy 32 cm","posId":"146","price":24900,"isExtra":false},{"id":"55f8781c-97f6-4a21-abe6-3780ea7117ba","note":"","count":1,"label":"změna na Smetanový základ","posId":"A129","price":0,"isExtra":true},{"id":"63c5589f-8110-48db-8be3-91da09368499","note":"","count":1,"label":"Capricciosa 18 cm","posId":"125","price":11900,"isExtra":false}]</t>
  </si>
  <si>
    <t>2026-04-17T17:02:01.592+02:00</t>
  </si>
  <si>
    <t>2026-04-17T17:09:55.923+02:00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</si>
  <si>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54685146","note":"","count":1,"label":"Cibule","posId":"B103","price":2500,"KDSTags":["greenhighlight"],"isExtra":true},{"id":"54685181","note":"","count":1,"label":"Pepperoni salám","posId":"B109","price":3000,"KDSTags":["greenhighlight"],"isExtra":true}]</t>
  </si>
  <si>
    <t>2026-04-17T16:49:59.120+02:00</t>
  </si>
  <si>
    <t>2026-04-17T17:00:17.637+02:00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</si>
  <si>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54685170","note":"","count":1,"label":"Slanina","posId":"B108","price":3000,"KDSTags":["greenhighlight"],"isExtra":true},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základ","posId":"ZRS32","price":0,"isExtra":true}]</t>
  </si>
  <si>
    <t>2026-04-17T16:45:39.405+02:00</t>
  </si>
  <si>
    <t>2026-04-17T16:55:25.800+02:00</t>
  </si>
  <si>
    <t>2026-04-17T16:45:28.764+02:00</t>
  </si>
  <si>
    <t>2026-04-17T16:53:11.816+02:00</t>
  </si>
  <si>
    <t>2026-04-17T16:42:38.209+02:00</t>
  </si>
  <si>
    <t>2026-04-17T16:51:46.855+02:00</t>
  </si>
  <si>
    <t>[{"id":"54684982","note":"","size":"Capricciosa 40cm","count":1,"label":"Capricciosa 40cm","posId":"101","price":30900,"isExtra":false},{"id":"54685049","note":"","count":1,"label":"Balné","posId":"K0000","price":2000,"isExtra":true},{"id":"54684974","note":"","size":"Hot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🌶️🌶️","posId":"110","price":30900,"isExtra":false},{"id":"54685049","note":"","count":1,"label":"Balné","posId":"K0000","price":2000,"isExtra":true}]</t>
  </si>
  <si>
    <t>2026-04-17T16:28:49.348+02:00</t>
  </si>
  <si>
    <t>2026-04-17T16:42:44.643+02:00</t>
  </si>
  <si>
    <t>[{"id":"6748417db17528cb9bcae607","count":1,"label":"BBQ Texas 32cm","posId":"119","price":24900,"isExtra":false},{"id":"656458f65d60d607724273eb","count":1,"label":"Balné","posId":"K0000","price":1500,"isExtra":true},{"id":"6745a653230e9519de48919b","count":1,"label":"Smetanový základ","posId":"ZBS32","price":0,"isExtra":true},{"id":"6748417db17528cb9bcae60f","count":1,"label":"Capricciosa 32cm","posId":"113","price":24900,"isExtra":false},{"id":"656458f65d60d607724273eb","count":1,"label":"Balné","posId":"K0000","price":1500,"isExtra":true},{"id":"684ae919decfe15485bf90ff","count":1,"label":"Bez oliv","posId":"X112","price":0,"KDSTags":["redhighlight"],"isExtra":true},{"id":"684ae919decfe15485bf8fcc","count":1,"label":"Kukuřice","posId":"B115","price":2500,"KDSTags":["greenhighlight"],"isExtra":true}]</t>
  </si>
  <si>
    <t>2026-04-17T16:25:03.733+02:00</t>
  </si>
  <si>
    <t>2026-04-17T16:35:57.412+02:00</t>
  </si>
  <si>
    <t>2026-04-17T16:41:25.134+02:00</t>
  </si>
  <si>
    <t>2026-04-17T16:25:05.447+02:00</t>
  </si>
  <si>
    <t>[{"id":"9b3fd0f9-6a36-4a8e-95ad-00dbae675705","note":"","count":1,"label":"Capricciosa 40 cm","posId":"101","price":30900,"isExtra":false},{"id":"2a9dc121-ec1e-4cbb-b8d5-66ce6a546664","note":"","count":1,"label":"DIP jalapenos","posId":"P107","price":2000,"isExtra":false},{"id":"86f97e80-4313-45a1-88bb-cd090c233763","note":"","count":1,"label":"Pepsi 1l","posId":"N124","price":5900,"isExtra":false}]</t>
  </si>
  <si>
    <t>2026-04-17T16:23:42.966+02:00</t>
  </si>
  <si>
    <t>2026-04-17T16:33:03.965+02:00</t>
  </si>
  <si>
    <t>[{"id":"6748417db17528cb9bcae62f","count":1,"label":"Spicy menu Comeback","posId":"M100","price":34900,"isExtra":false},{"id":"656458f65d60d607724273a3","count":1,"label":"Balné","posId":"K0000","price":3000,"isExtra":true},{"id":"656458f65d60d607724273b5","count":1,"label":"Comeback","posId":"Y121","price":0,"isExtra":true},{"id":"6745a653230e9519de489456","count":1,"label":"BBQ základ","posId":"ZRB32","price":0,"isExtra":true},{"id":"656458f65d60d607724271be","count":1,"label":"okraj mozzarella, bylinky","posId":"A121","price":5700,"isExtra":true},{"id":"6621364f302a076960a38bd7","count":1,"label":"spicy wings 🌶️","posId":"P101","price":0,"isExtra":true},{"id":"69427269443d7650b9d93183","count":1,"label":"Pepsi zero sugar 1l","posId":"N125","price":0,"isExtra":true}]</t>
  </si>
  <si>
    <t>2026-04-17T16:15:08.714+02:00</t>
  </si>
  <si>
    <t>2026-04-17T16:21:57.375+02:00</t>
  </si>
  <si>
    <t>[{"id":"4df4c5c0-abba-42b0-a63e-2a559be75166","count":1,"label":"Pizza Quattro Formaggi 32","posId":"123","price":24900,"isExtra":false,"creatorId":"P4VqlyEC_p1VsBamOENN5","isPackging":0,"actualLabel":"Pizza Quattro Formaggi 32"}]</t>
  </si>
  <si>
    <t>2026-04-17T14:50:35.269+02:00</t>
  </si>
  <si>
    <t>2026-04-17T15:02:38.130+02:00</t>
  </si>
  <si>
    <t>2026-04-17T14:48:03.908+02:00</t>
  </si>
  <si>
    <t>2026-04-17T14:58:45.183+02:00</t>
  </si>
  <si>
    <t>2026-04-17T15:12:36.821+02:00</t>
  </si>
  <si>
    <t>2026-04-17T14:48:05.323+02:00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</si>
  <si>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bylinky","posId":"A122","price":6500,"isExtra":true}]</t>
  </si>
  <si>
    <t>2026-04-17T14:43:25.265+02:00</t>
  </si>
  <si>
    <t>2026-04-17T14:55:46.616+02:00</t>
  </si>
  <si>
    <t>[{"id":"6748417db17528cb9bcae5ed","count":1,"label":"Pepperoni 40cm 🌶️🌶️","posId":"108","price":30900,"isExtra":false},{"id":"656458f65d60d60772426fa0","count":1,"label":"Balné","posId":"K0000","price":2000,"isExtra":true},{"id":"6745a653230e9519de489082","count":1,"label":"okraj hotdog, bbq omáčka","posId":"A120","price":6500,"isExtra":true},{"id":"684ae919decfe15485bf8dea","count":1,"label":"Olivy","posId":"C112","price":3500,"KDSTags":["greenhighlight"],"isExtra":true},{"id":"684ae919decfe15485bf8dee","count":1,"label":"Kukuřice","posId":"C115","price":3500,"KDSTags":["greenhighlight"],"isExtra":true},{"id":"6748417db17528cb9bcae63b","count":1,"label":"Česnekový dip","posId":"P106","price":2000,"isExtra":false},{"id":"656458f65d60d607724273eb","count":1,"label":"Balné","posId":"K0000","price":1500,"isExtra":true}]</t>
  </si>
  <si>
    <t>2026-04-17T14:37:03.615+02:00</t>
  </si>
  <si>
    <t>2026-04-17T14:48:33.149+02:00</t>
  </si>
  <si>
    <t>2026-04-17T14:22:02.537+02:00</t>
  </si>
  <si>
    <t>2026-04-17T14:34:49.792+02:00</t>
  </si>
  <si>
    <t>2026-04-17T13:46:02.883+02:00</t>
  </si>
  <si>
    <t>2026-04-17T13:57:55.792+02:00</t>
  </si>
  <si>
    <t>2026-04-17T14:04:06.419+02:00</t>
  </si>
  <si>
    <t>2026-04-17T13:46:03.883+02:00</t>
  </si>
  <si>
    <t>[{"id":"0b22568e-4d1c-45db-9aa3-de09ef6c293a","note":"","count":1,"label":"Pepperoni 32 cm","posId":"120","price":24900,"isExtra":false},{"id":"55f8781c-97f6-4a21-abe6-3780ea7117ba","note":"","count":1,"label":"změna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</si>
  <si>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2026-04-17T13:23:03.478+02:00</t>
  </si>
  <si>
    <t>2026-04-17T13:44:47.471+02:00</t>
  </si>
  <si>
    <t>2026-04-17T13:51:58.458+02:00</t>
  </si>
  <si>
    <t>2026-04-17T13:23:04.576+02:00</t>
  </si>
  <si>
    <t>[{"id":"0b22568e-4d1c-45db-9aa3-de09ef6c293a","note":"","count":1,"label":"Pepperoni 32 cm","posId":"120","price":24900,"isExtra":false},{"id":"63c5589f-8110-48db-8be3-91da09368499","note":"","count":1,"label":"Capricciosa 18 cm","posId":"125","price":11900,"isExtra":false}]</t>
  </si>
  <si>
    <t>2026-04-17T13:22:17.237+02:00</t>
  </si>
  <si>
    <t>2026-04-17T13:41:42.804+02:00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</si>
  <si>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🌶️","posId":"109","price":30900,"isExtra":false},{"id":"54685049","note":"","count":1,"label":"Balné","posId":"K0000","price":2000,"isExtra":true},{"id":"54685090","note":"","count":1,"label":"okraj mozzarella, bbq omáčka","posId":"A124","price":6500,"isExtra":true},{"id":"59589711","note":"","size":"BBQ Texas 32cm","count":1,"label":"BBQ Texas 32cm","posId":"119","price":24900,"isExtra":false},{"id":"54685059","note":"","count":1,"label":"Balné","posId":"K0000","price":1500,"isExtra":true},{"id":"57279281","note":"","count":1,"label":"Smetanový základ","posId":"ZBS32","price":0,"isExtra":true},{"id":"54685088","note":"","count":1,"label":"okraj mozzarella, bylinky","posId":"A121","price":5700,"isExtra":true}]</t>
  </si>
  <si>
    <t>Mykola</t>
  </si>
  <si>
    <t>2026-04-17T13:20:54.023+02:00</t>
  </si>
  <si>
    <t>2026-04-17T13:32:18.604+02:00</t>
  </si>
  <si>
    <t>[{"id":"18","note":"","count":1,"label":"Jablečno-skořicové rolls","posId":"18","price":8900,"isExtra":false},{"id":"K0000","note":"","count":1,"label":"Balné","posId":"K0000","price":1500,"isExtra":true},{"id":"122","note":"","count":1,"label":"Hot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</si>
  <si>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2026-04-17T13:13:03.379+02:00</t>
  </si>
  <si>
    <t>2026-04-17T13:22:45.438+02:00</t>
  </si>
  <si>
    <t>[{"id":"e8a7b47a-70d2-4cc2-a375-1dab55125675","note":"","count":1,"label":"Quattro Formaggi 32 cm","posId":"123","price":24900,"isExtra":false}]</t>
  </si>
  <si>
    <t>2026-04-17T13:09:20.053+02:00</t>
  </si>
  <si>
    <t>2026-04-17T13:19:15.676+02:00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</si>
  <si>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🌶️🌶️","posId":"108","price":30900,"isExtra":false},{"id":"54685049","note":"","count":1,"label":"Balné","posId":"K0000","price":2000,"isExtra":true},{"id":"57405719","note":"","size":"Pepsi zero sugar 1l","count":1,"label":"Pepsi zero sugar 1l","posId":"N125","price":5900,"isExtra":false}]</t>
  </si>
  <si>
    <t>2026-04-17T13:03:03.114+02:00</t>
  </si>
  <si>
    <t>2026-04-17T13:17:04.737+02:00</t>
  </si>
  <si>
    <t>2026-04-17T13:30:41.854+02:00</t>
  </si>
  <si>
    <t>2026-04-17T13:03:03.740+02:00</t>
  </si>
  <si>
    <t>[{"id":"e8a7b47a-70d2-4cc2-a375-1dab55125675","note":"","count":1,"label":"Quattro Formaggi 32 cm","posId":"123","price":24900,"isExtra":false},{"id":"ddd88272-9f0a-4ca7-a4db-a3a7d157b54d","note":"","count":1,"label":"Pepsi zero sugar 1l","posId":"N125","price":5900,"isExtra":false},{"id":"909551f4-a7ff-428a-a062-708ec72d4824","note":"","count":1,"label":"Choco Rolls, 6 ks","posId":"chr100","price":8900,"isExtra":false}]</t>
  </si>
  <si>
    <t>2026-04-17T12:58:11.896+02:00</t>
  </si>
  <si>
    <t>2026-04-17T13:12:17.718+02:00</t>
  </si>
  <si>
    <t>[{"id":"6748417db17528cb9bcae5fd","count":1,"label":"Margherita 32cm","posId":"112","price":20900,"isExtra":false},{"id":"656458f65d60d607724273eb","count":1,"label":"Balné","posId":"K0000","price":1500,"isExtra":true},{"id":"6748417db17528cb9bcae63b","count":3,"label":"Česnekový dip","posId":"P106","price":2000,"isExtra":false},{"id":"656458f65d60d607724273eb","count":3,"label":"Balné","posId":"K0000","price":1500,"isExtra":true},{"id":"6748417db17528cb9bcae64d","count":1,"label":"Opočno vanilková","posId":"D108","price":12900,"isExtra":false},{"id":"6748417db17528cb9bcae663","count":1,"label":"Mirinda 1l","posId":"N126","price":5900,"isExtra":false}]</t>
  </si>
  <si>
    <t>2026-04-17T12:53:39.781+02:00</t>
  </si>
  <si>
    <t>2026-04-17T13:05:44.664+02:00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</si>
  <si>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🌶️","posId":"109","price":30900,"isExtra":false},{"id":"656458f65d60d60772426fa0","count":1,"label":"Balné","posId":"K0000","price":2000,"isExtra":true},{"id":"6745a653230e9519de489707","count":1,"label":"BBQ základ","posId":"ZRB40","price":0,"isExtra":true},{"id":"6745a653230e9519de48907f","count":1,"label":"okraj mozzarella, bylinky","posId":"A122","price":6500,"isExtra":true}]</t>
  </si>
  <si>
    <t>2026-04-17T12:51:06.896+02:00</t>
  </si>
  <si>
    <t>2026-04-17T13:02:22.811+02:00</t>
  </si>
  <si>
    <t>[{"id":"54684981","note":"","size":"Hawai 40cm","count":1,"label":"Hawai 40cm","posId":"102","price":30900,"isExtra":false},{"id":"54685049","note":"","count":1,"label":"Balné","posId":"K0000","price":2000,"isExtra":true},{"id":"54685083","note":"","count":1,"label":"okraj mozzarella, bylinky","posId":"A122","price":6500,"isExtra":true},{"id":"54685019","note":"","size":"BBQ dip","count":1,"label":"BBQ dip","posId":"P105","price":2000,"isExtra":false},{"id":"54685059","note":"","count":1,"label":"Balné","posId":"K0000","price":1500,"isExtra":true}]</t>
  </si>
  <si>
    <t>2026-04-17T12:51:03.772+02:00</t>
  </si>
  <si>
    <t>2026-04-17T13:10:39.384+02:00</t>
  </si>
  <si>
    <t>2026-04-17T13:22:44.229+02:00</t>
  </si>
  <si>
    <t>2026-04-17T12:51:04.668+02:00</t>
  </si>
  <si>
    <t>[{"id":"896d2264-b315-4ee3-b331-0fa7b26bb96f","note":"","count":1,"label":"Hawai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-ananas","posId":"X100","price":0,"KDSTags":["redhighlight"],"isExtra":true},{"id":"896d2264-b315-4ee3-b331-0fa7b26bb96f","note":"","count":1,"label":"Hawai 32 cm","posId":"114","price":24900,"isExtra":false},{"id":"fb380719-7e86-4a50-b0fc-8a72368b6991","note":"","count":1,"label":"kukuřice","posId":"B115","price":2500,"KDSTags":["greenhighlight"],"isExtra":true},{"id":"c10d36f8-acd3-4a8b-979d-b81c00d75c6f","note":"","count":1,"label":"BEZ -ananas","posId":"X100","price":0,"KDSTags":["redhighlight"],"isExtra":true},{"id":"5df34067-0b6b-41dc-8528-5c379260b439","note":"","count":2,"label":"Mirinda 1l","posId":"N126","price":5900,"isExtra":false}]</t>
  </si>
  <si>
    <t>2026-04-17T12:35:03.955+02:00</t>
  </si>
  <si>
    <t>2026-04-17T12:45:39.431+02:00</t>
  </si>
  <si>
    <t>2026-04-17T12:22:03.746+02:00</t>
  </si>
  <si>
    <t>2026-04-17T12:38:14.365+02:00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</si>
  <si>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základ","posId":"A129","price":0,"isExtra":true}]</t>
  </si>
  <si>
    <t>2026-04-17T12:19:02.750+02:00</t>
  </si>
  <si>
    <t>2026-04-17T12:43:15.453+02:00</t>
  </si>
  <si>
    <t>2026-04-17T12:56:47.519+02:00</t>
  </si>
  <si>
    <t>2026-04-17T12:19:04.584+02:00</t>
  </si>
  <si>
    <t>[{"id":"c17837f5-7a43-4caf-86f2-7f4c925f90fb","note":"","count":1,"label":"BBQ Meteor 32 cm","posId":"118","price":24900,"isExtra":false},{"id":"0b22568e-4d1c-45db-9aa3-de09ef6c293a","note":"","count":1,"label":"Pepperoni 32 cm","posId":"120","price":24900,"isExtra":false},{"id":"0604cf40-24b5-4ad5-a9e4-e5834def96b8","note":"","count":1,"label":"Dip česnekový","posId":"P106","price":2000,"isExtra":false}]</t>
  </si>
  <si>
    <t>2026-04-17T12:13:19.270+02:00</t>
  </si>
  <si>
    <t>2026-04-17T12:22:16.200+02:00</t>
  </si>
  <si>
    <t>[{"id":"d0b4da65-56e2-444e-b81f-865254dcc811","count":1,"label":"Pizza BBQ Meteor 32","posId":"118","price":24900,"isExtra":false,"creatorId":"Z_fzy17xIS9EkPhl0FEaA","isPackging":0,"actualLabel":"Pizza BBQ Meteor 32"}]</t>
  </si>
  <si>
    <t>2026-04-17T12:13:17.667+02:00</t>
  </si>
  <si>
    <t>2026-04-17T12:25:42.150+02:00</t>
  </si>
  <si>
    <t>[{"id":"6748417db17528cb9bcae60d","count":1,"label":"Hawai 32cm","posId":"114","price":24900,"isExtra":false},{"id":"656458f65d60d607724273eb","count":1,"label":"Balné","posId":"K0000","price":1500,"isExtra":true},{"id":"6748417db17528cb9bcae633","count":1,"label":"Masové kuličky","posId":"P102","price":9900,"isExtra":false},{"id":"656458f65d60d607724273eb","count":1,"label":"Balné","posId":"K0000","price":1500,"isExtra":true},{"id":"6748417db17528cb9bcae65d","count":1,"label":"BIRGO grapefruit 0,5l","posId":"N131","price":4900,"isExtra":false}]</t>
  </si>
  <si>
    <t>2026-04-17T12:12:03.016+02:00</t>
  </si>
  <si>
    <t>2026-04-17T12:33:40.173+02:00</t>
  </si>
  <si>
    <t>2026-04-17T12:48:42.278+02:00</t>
  </si>
  <si>
    <t>2026-04-17T12:12:04.320+02:00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</si>
  <si>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česnekový","posId":"P106","price":2000,"isExtra":false},{"id":"e8a7b47a-70d2-4cc2-a375-1dab55125675","note":"","count":1,"label":"Quattro Formaggi 32 cm","posId":"123","price":24900,"isExtra":false}]</t>
  </si>
  <si>
    <t>2026-04-17T12:04:05.454+02:00</t>
  </si>
  <si>
    <t>2026-04-17T12:16:26.057+02:00</t>
  </si>
  <si>
    <t>2026-04-17T12:31:18.071+02:00</t>
  </si>
  <si>
    <t>2026-04-17T12:04:06.404+02:00</t>
  </si>
  <si>
    <t>[{"id":"389b26e5-2cae-411b-afde-ac1cec80674b","note":"","count":1,"label":"Margherita 40 cm","posId":"100","price":26900,"isExtra":false},{"id":"5baf9524-d195-4f98-ac4e-12383c85b672","note":"","count":1,"label":"Mozzarella","posId":"C113","price":4000,"KDSTags":["greenhighlight"],"isExtra":true},{"id":"05527ae0-b54e-44de-955c-e974dad0a79f","note":"","count":1,"label":"Šunka","posId":"C106","price":4000,"KDSTags":["greenhighlight"],"isExtra":true},{"id":"5dc3c22b-6776-477c-a3c9-3b638ac7a39c","note":"","count":1,"label":"Grana padano","posId":"C130","price":4000,"KDSTags":["greenhighlight"],"isExtra":true},{"id":"0604cf40-24b5-4ad5-a9e4-e5834def96b8","note":"","count":1,"label":"Dip česnekový","posId":"P106","price":2000,"isExtra":false}]</t>
  </si>
  <si>
    <t>2026-04-17T12:01:03.462+02:00</t>
  </si>
  <si>
    <t>2026-04-17T12:12:53.022+02:00</t>
  </si>
  <si>
    <t>2026-04-17T12:23:51.613+02:00</t>
  </si>
  <si>
    <t>2026-04-17T12:01:05.273+02:00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</si>
  <si>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bylinky","posId":"A121","price":5700,"isExtra":true}]</t>
  </si>
  <si>
    <t>2026-04-17T11:41:03.169+02:00</t>
  </si>
  <si>
    <t>2026-04-17T11:58:06.334+02:00</t>
  </si>
  <si>
    <t>2026-04-17T12:09:08.887+02:00</t>
  </si>
  <si>
    <t>2026-04-17T11:41:04.735+02:00</t>
  </si>
  <si>
    <t>[{"id":"0491ba2d-7c43-44f5-949a-e82693028cdb","note":"","count":1,"label":"Margherita 32 cm","posId":"136","price":20900,"isExtra":false},{"id":"239f9a43-c44c-403a-a3f8-de7adef9d4a9","note":"","count":1,"label":"ananas","posId":"B100","price":2500,"KDSTags":["greenhighlight"],"isExtra":true},{"id":"f4e62f0e-27eb-456f-a59a-dac515570142","note":"","count":1,"label":"Jablečno-skořicové rolls, 8ks","posId":"18","price":8900,"isExtra":false}]</t>
  </si>
  <si>
    <t>2026-04-17T11:34:56.671+02:00</t>
  </si>
  <si>
    <t>2026-04-17T11:52:52.541+02:00</t>
  </si>
  <si>
    <t>[{"id":"6748417db17528cb9bcae5ff","count":1,"label":"Quattro Formaggi 32cm","posId":"123","price":24900,"isExtra":false},{"id":"656458f65d60d607724273eb","count":1,"label":"Balné","posId":"K0000","price":1500,"isExtra":true},{"id":"684ae919decfe15485bf8fc8","count":1,"label":"Olivy","posId":"B112","price":2500,"KDSTags":["greenhighlight"],"isExtra":true},{"id":"684ae919decfe15485bf8fcd","count":1,"label":"Špenát s česnekem","posId":"B107","price":2500,"KDSTags":["greenhighlight"],"isExtra":true},{"id":"6748417db17528cb9bcae603","count":1,"label":"Comeback 32cm 🌶️","posId":"121","price":24900,"isExtra":false},{"id":"656458f65d60d607724273eb","count":1,"label":"Balné","posId":"K0000","price":1500,"isExtra":true},{"id":"656458f65d60d607724271c1","count":1,"label":"okraj hotdog, bbq omáčka","posId":"A119","price":5700,"isExtra":true},{"id":"684ae919decfe15485bf903f","count":1,"label":"Bez cibule","posId":"X103","price":0,"KDSTags":["redhighlight"],"isExtra":true},{"id":"6748417db17528cb9bcae60f","count":1,"label":"Capricciosa 32cm","posId":"113","price":24900,"isExtra":false},{"id":"656458f65d60d607724273eb","count":1,"label":"Balné","posId":"K0000","price":1500,"isExtra":true},{"id":"6748417db17528cb9bcae601","count":1,"label":"Hot &amp; Spicy 32cm 🌶️🌶️","posId":"122","price":24900,"isExtra":false},{"id":"656458f65d60d607724273eb","count":1,"label":"Balné","posId":"K0000","price":1500,"isExtra":true},{"id":"684ae919decfe15485bf8fd0","count":1,"label":"Slanina","posId":"B108","price":3000,"KDSTags":["greenhighlight"],"isExtra":true}]</t>
  </si>
  <si>
    <t>2026-04-17T11:29:03.194+02:00</t>
  </si>
  <si>
    <t>2026-04-17T11:56:08.256+02:00</t>
  </si>
  <si>
    <t>2026-04-17T12:04:46.216+02:00</t>
  </si>
  <si>
    <t>2026-04-17T11:29:04.419+02:00</t>
  </si>
  <si>
    <t>2026-04-17T10:23:03.057+02:00</t>
  </si>
  <si>
    <t>2026-04-17T11:18:00.421+02:00</t>
  </si>
  <si>
    <t>2026-04-17T11:33:32.031+02:00</t>
  </si>
  <si>
    <t>2026-04-17T10:23:04.165+02:00</t>
  </si>
  <si>
    <t>[{"id":"9069d980-0a24-408c-a214-618aed030839","note":"","count":1,"label":"BBQ Texas 32 cm","posId":"143","price":24900,"isExtra":false}]</t>
  </si>
  <si>
    <t>2026-04-16T23:41:06.936+02:00</t>
  </si>
  <si>
    <t>2026-04-16T23:48:50.863+02:00</t>
  </si>
  <si>
    <t>[{"id":"59589714","note":"","size":"Hawai 32cm","count":1,"label":"Hawai 32cm","posId":"114","price":24900,"isExtra":false},{"id":"54685059","note":"","count":1,"label":"Balné","posId":"K0000","price":1500,"isExtra":true},{"id":"54685094","note":"","count":1,"label":"Bez ananasu","posId":"X100","price":0,"KDSTags":["redhighlight"],"isExtra":true}]</t>
  </si>
  <si>
    <t>2026-04-16T23:34:36.224+02:00</t>
  </si>
  <si>
    <t>2026-04-16T23:41:32.594+02:00</t>
  </si>
  <si>
    <t>[{"id":"57293696","note":"","size":"Opočno vanilková","count":1,"label":"Opočno vanilková","posId":"D108","price":12900,"isExtra":false},{"id":"59589706","note":"","size":"Margherita 32cm","count":1,"label":"Margherita 32cm","posId":"112","price":20900,"isExtra":false},{"id":"54685059","note":"","count":1,"label":"Balné","posId":"K0000","price":1500,"isExtra":true},{"id":"59589719","note":"","count":1,"label":"USA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54685099","note":"","count":1,"label":"Žampiony","posId":"B105","price":2500,"KDSTags":["greenhighlight"],"isExtra":true},{"id":"54685161","note":"","count":1,"label":"Mozzarella","posId":"B113","price":3000,"KDSTags":["greenhighlight"],"isExtra":true},{"id":"54685167","note":"","count":1,"label":"Šunka","posId":"B106","price":3000,"KDSTags":["greenhighlight"],"isExtra":true},{"id":"54685170","note":"","count":1,"label":"Slanina","posId":"B108","price":3000,"KDSTags":["greenhighlight"],"isExtra":true},{"id":"57405718","note":"","size":"Pepsi 1l","count":1,"label":"Pepsi 1l","posId":"N124","price":5900,"isExtra":false}]</t>
  </si>
  <si>
    <t>2026-04-16T23:28:24.557+02:00</t>
  </si>
  <si>
    <t>2026-04-16T23:38:36.353+02:00</t>
  </si>
  <si>
    <t>[{"id":"59589714","note":"","size":"Hawai 32cm","count":1,"label":"Hawai 32cm","posId":"114","price":24900,"isExtra":false},{"id":"54685059","note":"","count":1,"label":"Balné","posId":"K0000","price":1500,"isExtra":true},{"id":"54685088","note":"","count":1,"label":"okraj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</si>
  <si>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2026-04-16T23:01:30.429+02:00</t>
  </si>
  <si>
    <t>2026-04-16T23:12:41.629+02:00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</si>
  <si>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54685150","note":"","count":1,"label":"Kukuřice","posId":"B115","price":2500,"KDSTags":["greenhighlight"],"isExtra":true},{"id":"54685167","note":"","count":1,"label":"Šunka","posId":"B106","price":3000,"KDSTags":["greenhighlight"],"isExtra":true},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</si>
  <si>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2026-04-16T22:49:28.070+02:00</t>
  </si>
  <si>
    <t>2026-04-16T22:57:55.542+02:00</t>
  </si>
  <si>
    <t>[{"id":"54685018","note":"","size":"Česnekový dip","count":1,"label":"Česnekový dip","posId":"P106","price":2000,"isExtra":false},{"id":"54685059","note":"","count":1,"label":"Balné","posId":"K0000","price":1500,"isExtra":true},{"id":"54685016","note":"","size":"Česnekový chléb 18cm","count":1,"label":"Česnekový chléb 18cm","posId":"P104","price":7900,"isExtra":false},{"id":"54685059","note":"","count":1,"label":"Balné","posId":"K0000","price":1500,"isExtra":true},{"id":"54685017","note":"","size":"Pepperoni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</si>
  <si>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2026-04-16T22:41:20.433+02:00</t>
  </si>
  <si>
    <t>2026-04-16T22:56:00.637+02:00</t>
  </si>
  <si>
    <t>[{"id":"6748417db17528cb9bcae5f9","count":1,"label":"Baby špenát &amp; kuře 40cm","posId":"104","price":30900,"isExtra":false},{"id":"656458f65d60d60772426fa0","count":1,"label":"Balné","posId":"K0000","price":2000,"isExtra":true},{"id":"6748417db17528cb9bcae5e9","count":1,"label":"Hot &amp; Spicy 40cm 🌶️🌶️","posId":"110","price":30900,"isExtra":false},{"id":"656458f65d60d60772426fa0","count":1,"label":"Balné","posId":"K0000","price":2000,"isExtra":true}]</t>
  </si>
  <si>
    <t>2026-04-16T22:26:20.568+02:00</t>
  </si>
  <si>
    <t>2026-04-16T22:38:14.181+02:00</t>
  </si>
  <si>
    <t>[{"id":"109","note":"","count":1,"label":"Comeback 40cm 🌶️","posId":"109","price":30900,"isExtra":false},{"id":"K0000","note":"","count":1,"label":"Balné","posId":"K0000","price":2000,"isExtra":true},{"id":"N124","note":"","count":1,"label":"Pepsi 1l","posId":"N124","price":5900,"isExtra":false}]</t>
  </si>
  <si>
    <t>2026-04-16T22:19:00.971+02:00</t>
  </si>
  <si>
    <t>2026-04-16T22:27:49.313+02:00</t>
  </si>
  <si>
    <t>2026-04-16T22:14:06.860+02:00</t>
  </si>
  <si>
    <t>2026-04-16T22:27:43.364+02:00</t>
  </si>
  <si>
    <t>[{"id":"6748417db17528cb9bcae5fd","count":1,"label":"Margherita 32cm","posId":"112","price":20900,"isExtra":false},{"id":"656458f65d60d607724273eb","count":1,"label":"Balné","posId":"K0000","price":1500,"isExtra":true},{"id":"6748417db17528cb9bcae5ff","count":1,"label":"Quattro Formaggi 32cm","posId":"123","price":24900,"isExtra":false},{"id":"656458f65d60d607724273eb","count":1,"label":"Balné","posId":"K0000","price":1500,"isExtra":true},{"id":"6748417db17528cb9bcae5ed","count":1,"label":"Pepperoni 40cm 🌶️🌶️","posId":"108","price":30900,"isExtra":false},{"id":"656458f65d60d60772426fa0","count":1,"label":"Balné","posId":"K0000","price":2000,"isExtra":true},{"id":"6748417db17528cb9bcae65f","count":1,"label":"Pepsi 1l","posId":"N124","price":5900,"isExtra":false}]</t>
  </si>
  <si>
    <t>2026-04-16T22:08:34.493+02:00</t>
  </si>
  <si>
    <t>2026-04-16T22:15:38.261+02:00</t>
  </si>
  <si>
    <t>[{"id":"6748417db17528cb9bcae5fd","count":1,"label":"Margherita 32cm","posId":"112","price":20900,"isExtra":false},{"id":"656458f65d60d607724273eb","count":1,"label":"Balné","posId":"K0000","price":1500,"isExtra":true}]</t>
  </si>
  <si>
    <t>2026-04-16T21:55:04.550+02:00</t>
  </si>
  <si>
    <t>2026-04-16T22:07:33.910+02:00</t>
  </si>
  <si>
    <t>2026-04-16T22:12:53.184+02:00</t>
  </si>
  <si>
    <t>2026-04-16T21:55:05.631+02:00</t>
  </si>
  <si>
    <t>[{"id":"faf7ff40-eef3-48bd-92c4-b33e5bbf095d","note":"","count":1,"label":"Quattro Formaggi 40 cm","posId":"111","price":30900,"isExtra":false}]</t>
  </si>
  <si>
    <t>2026-04-16T21:49:02.722+02:00</t>
  </si>
  <si>
    <t>2026-04-16T21:57:46.963+02:00</t>
  </si>
  <si>
    <t>2026-04-16T21:47:47.394+02:00</t>
  </si>
  <si>
    <t>2026-04-16T22:06:43.190+02:00</t>
  </si>
  <si>
    <t>[{"id":"54685020","note":"","size":"Jalapenos Rolls","count":1,"label":"Jalapenos Rolls","posId":"jpr200","price":8900,"isExtra":false},{"id":"54685059","note":"","count":1,"label":"Balné","posId":"K0000","price":1500,"isExtra":true},{"id":"57464194","note":"","size":"Dip Jalapeňos","count":2,"label":"Dip Jalapeňos","posId":"P107","price":2000,"isExtra":false},{"id":"54685059","note":"","count":2,"label":"Balné","posId":"K0000","price":1500,"isExtra":true},{"id":"54685018","note":"","size":"Česnekový dip","count":2,"label":"Česnekový dip","posId":"P106","price":2000,"isExtra":false},{"id":"54685059","note":"","count":2,"label":"Balné","posId":"K0000","price":1500,"isExtra":true},{"id":"54684975","note":"","size":"Comeback 40cm 🌶️","count":1,"label":"Comeback 40cm 🌶️","posId":"109","price":30900,"isExtra":false},{"id":"54685049","note":"","count":1,"label":"Balné","posId":"K0000","price":2000,"isExtra":true}]</t>
  </si>
  <si>
    <t>2026-04-16T21:47:24.343+02:00</t>
  </si>
  <si>
    <t>2026-04-16T22:04:58.161+02:00</t>
  </si>
  <si>
    <t>[{"id":"6748417db17528cb9bcae60f","count":1,"label":"Capricciosa 32cm","posId":"113","price":24900,"isExtra":false},{"id":"656458f65d60d607724273eb","count":1,"label":"Balné","posId":"K0000","price":1500,"isExtra":true},{"id":"684ae919decfe15485bf90ff","count":1,"label":"Bez oliv","posId":"X112","price":0,"KDSTags":["redhighlight"],"isExtra":true},{"id":"684ae919decfe15485bf8fc7","count":1,"label":"Žampiony","posId":"B105","price":2500,"KDSTags":["greenhighlight"],"isExtra":true},{"id":"684ae919decfe15485bf8fd0","count":1,"label":"Slanina","posId":"B108","price":3000,"KDSTags":["greenhighlight"],"isExtra":true},{"id":"6748417db17528cb9bcae5e9","count":1,"label":"Hot &amp; Spicy 40cm 🌶️🌶️","posId":"110","price":30900,"isExtra":false},{"id":"656458f65d60d60772426fa0","count":1,"label":"Balné","posId":"K0000","price":2000,"isExtra":true},{"id":"6745a653230e9519de489707","count":1,"label":"BBQ základ","posId":"ZRB40","price":0,"isExtra":true},{"id":"684ae919decfe15485bf8de9","count":1,"label":"Žampiony","posId":"C105","price":3500,"KDSTags":["greenhighlight"],"isExtra":true},{"id":"675ac5aa810ce2d9b6865b4a","count":1,"label":"Jablečno-skořicové rolls","posId":"18","price":8900,"isExtra":false},{"id":"656458f65d60d607724273eb","count":1,"label":"Balné","posId":"K0000","price":1500,"isExtra":true}]</t>
  </si>
  <si>
    <t>Ivan</t>
  </si>
  <si>
    <t>2026-04-16T21:41:38.820+02:00</t>
  </si>
  <si>
    <t>2026-04-16T21:56:17.952+02:00</t>
  </si>
  <si>
    <t>[{"id":"104","note":"","count":1,"label":"Baby špenát &amp; kuře 40cm","posId":"104","price":30900,"isExtra":false},{"id":"K0000","note":"","count":1,"label":"Balné","posId":"K0000","price":2000,"isExtra":true},{"id":"ZSB49","note":"","count":1,"label":"BBQ základ","posId":"ZSB49","price":0,"isExtra":true},{"id":"C105","note":"","count":1,"label":"Žampiony","posId":"C105","price":3500,"KDSTags":["greenhighlight"],"isExtra":true},{"id":"110","note":"","count":1,"label":"Hot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základ","posId":"ZRS40","price":0,"isExtra":true},{"id":"A120","note":"","count":1,"label":"okraj hotdog, bbq omáčka","posId":"A120","price":6500,"isExtra":true},{"id":"X102","note":"","count":1,"label":"Bez jalapenos","posId":"X102","price":0,"KDSTags":["redhighlight"],"isExtra":true},{"id":"N125","note":"","count":2,"label":"Pepsi zero sugar 1l","posId":"N125","price":5900,"isExtra":false}]</t>
  </si>
  <si>
    <t>2026-04-16T21:32:10.520+02:00</t>
  </si>
  <si>
    <t>2026-04-16T21:43:29.026+02:00</t>
  </si>
  <si>
    <t>[{"id":"54685018","note":"","size":"Česnekový dip","count":1,"label":"Česnekový dip","posId":"P106","price":2000,"isExtra":false},{"id":"54685059","note":"","count":1,"label":"Balné","posId":"K0000","price":1500,"isExtra":true},{"id":"54685013","note":"","size":"Spicy Wings 🌶️","count":1,"label":"Spicy Wings 🌶️","posId":"P101","price":11900,"isExtra":false},{"id":"54685059","note":"","count":1,"label":"Balné","posId":"K0000","price":1500,"isExtra":true},{"id":"54684981","note":"","size":"Hawai 40cm","count":1,"label":"Hawai 40cm","posId":"102","price":30900,"isExtra":false},{"id":"54685049","note":"","count":1,"label":"Balné","posId":"K0000","price":2000,"isExtra":true},{"id":"59555749","note":"","count":1,"label":"BBQ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bylinky","posId":"A122","price":6500,"isExtra":true},{"id":"54685148","note":"","count":1,"label":"Cibule","posId":"C103","price":3500,"KDSTags":["greenhighlight"],"isExtra":true},{"id":"57405720","note":"","size":"Mirinda 1l","count":1,"label":"Mirinda 1l","posId":"N126","price":5900,"isExtra":false},{"id":"54685019","note":"","size":"BBQ dip","count":1,"label":"BBQ dip","posId":"P105","price":2000,"isExtra":false},{"id":"54685059","note":"","count":1,"label":"Balné","posId":"K0000","price":1500,"isExtra":true},{"id":"57405714","note":"","size":"Aquilla zelený čaj/citron 0,5l","count":1,"label":"Aquilla zelený čaj/citron 0,5l","posId":"N121","price":4900,"isExtra":false}]</t>
  </si>
  <si>
    <t>2026-04-16T21:25:34.674+02:00</t>
  </si>
  <si>
    <t>2026-04-16T21:33:55.905+02:00</t>
  </si>
  <si>
    <t>[{"id":"121","note":"","count":1,"label":"Comeback 32cm 🌶️","posId":"121","price":24900,"isExtra":false},{"id":"K0000","note":"","count":1,"label":"Balné","posId":"K0000","price":1500,"isExtra":true},{"id":"P100","note":"","count":1,"label":"Pepperoni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</si>
  <si>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2026-04-16T21:22:03.258+02:00</t>
  </si>
  <si>
    <t>2026-04-16T21:30:46.923+02:00</t>
  </si>
  <si>
    <t>[{"id":"7ee7e3c8-2c54-4dc5-810f-2f52f62e2d14","note":"","count":1,"label":"Comeback 32 cm","posId":"121","price":24900,"isExtra":false},{"id":"ea19fb90-a0c3-4d7a-946a-81082fc1a3c2","note":"","count":1,"label":"okraj Hotdog hořčice","posId":"A117","price":5700,"isExtra":true}]</t>
  </si>
  <si>
    <t>2026-04-16T21:16:55.185+02:00</t>
  </si>
  <si>
    <t>2026-04-16T21:24:38.132+02:00</t>
  </si>
  <si>
    <t>2026-04-16T21:10:04.118+02:00</t>
  </si>
  <si>
    <t>2026-04-16T21:23:23.758+02:00</t>
  </si>
  <si>
    <t>2026-04-16T21:30:11.641+02:00</t>
  </si>
  <si>
    <t>2026-04-16T21:10:05.387+02:00</t>
  </si>
  <si>
    <t>[{"id":"63c5589f-8110-48db-8be3-91da09368499","note":"","count":1,"label":"Capricciosa 18 cm","posId":"125","price":11900,"isExtra":false},{"id":"0604cf40-24b5-4ad5-a9e4-e5834def96b8","note":"","count":1,"label":"Dip česnekový","posId":"P106","price":2000,"isExtra":false},{"id":"ed962e6c-452c-49d0-917e-cf0d04abe09a","note":"","count":1,"label":"BBQ Texas 18 cm","posId":"131","price":11900,"isExtra":false},{"id":"a5c2ed4d-1e36-44a2-96f4-6b33a4c240fc","note":"","count":1,"label":"Comeback 18 cm","posId":"133","price":11900,"isExtra":false},{"id":"ddd88272-9f0a-4ca7-a4db-a3a7d157b54d","note":"","count":1,"label":"Pepsi zero sugar 1l","posId":"N125","price":5900,"isExtra":false},{"id":"978c26ec-8492-4979-8b1c-f7ff8381d413","note":"","count":1,"label":"Pepperoni Rolls, 6 ks","posId":"P100","price":8900,"isExtra":false}]</t>
  </si>
  <si>
    <t>2026-04-16T20:59:48.710+02:00</t>
  </si>
  <si>
    <t>2026-04-16T21:10:17.085+02:00</t>
  </si>
  <si>
    <t>2026-04-16T20:55:22.663+02:00</t>
  </si>
  <si>
    <t>2026-04-16T21:04:51.133+02:00</t>
  </si>
  <si>
    <t>[{"id":"59589712","note":"","size":"BBQ Meteor 32cm","count":1,"label":"BBQ Meteor 32cm","posId":"118","price":24900,"isExtra":false},{"id":"54685059","note":"","count":1,"label":"Balné","posId":"K0000","price":1500,"isExtra":true}]</t>
  </si>
  <si>
    <t>2026-04-16T20:53:03.036+02:00</t>
  </si>
  <si>
    <t>2026-04-16T21:08:48.876+02:00</t>
  </si>
  <si>
    <t>[{"id":"923cca0f-b384-4647-b41a-b36c46b0c790","note":"","count":1,"label":"BBQ Meteor 32 cm","posId":"142","price":24900,"isExtra":false},{"id":"41f21dd3-e301-4232-8347-2fbf132057d4","note":"","count":1,"label":"změna na Rajčatový základ","posId":"A127","price":0,"isExtra":true},{"id":"52687002-58c9-40ea-ba22-d2ae7a4b5889","note":"","count":1,"label":"Comeback 32 cm","posId":"145","price":24900,"isExtra":false},{"id":"a4e8ca23-fe36-4747-a603-19485eee7e76","note":"","count":1,"label":"Hot &amp; Spicy 32 cm","posId":"146","price":24900,"isExtra":false}]</t>
  </si>
  <si>
    <t>Sabča Šmídová</t>
  </si>
  <si>
    <t>2026-04-16T20:53:03.023+02:00</t>
  </si>
  <si>
    <t>2026-04-16T21:13:02.814+02:00</t>
  </si>
  <si>
    <t>2026-04-16T21:25:22.179+02:00</t>
  </si>
  <si>
    <t>2026-04-16T20:53:04.814+02:00</t>
  </si>
  <si>
    <t>2026-04-16T20:47:12.163+02:00</t>
  </si>
  <si>
    <t>2026-04-16T20:54:45.801+02:00</t>
  </si>
  <si>
    <t>[{"id":"54684972","note":"","size":"Margherita 40cm","count":1,"label":"Margherita 40cm","posId":"100","price":26900,"isExtra":false},{"id":"54685049","note":"","count":1,"label":"Balné","posId":"K0000","price":2000,"isExtra":true},{"id":"59555749","note":"","count":1,"label":"BBQ základ","posId":"ZRB40","price":0,"isExtra":true},{"id":"54685090","note":"","count":1,"label":"okraj mozzarella, bbq omáčka","posId":"A124","price":6500,"isExtra":true}]</t>
  </si>
  <si>
    <t>2026-04-16T20:46:03.384+02:00</t>
  </si>
  <si>
    <t>2026-04-16T20:52:13.619+02:00</t>
  </si>
  <si>
    <t>2026-04-16T21:03:10.777+02:00</t>
  </si>
  <si>
    <t>2026-04-16T20:46:04.156+02:00</t>
  </si>
  <si>
    <t>[{"id":"7ee7e3c8-2c54-4dc5-810f-2f52f62e2d14","note":"","count":1,"label":"Comeback 32 cm","posId":"121","price":24900,"isExtra":false},{"id":"fb380719-7e86-4a50-b0fc-8a72368b6991","note":"","count":1,"label":"kukuřice","posId":"B115","price":2500,"KDSTags":["greenhighlight"],"isExtra":true},{"id":"cc07bf3f-3e6f-4df8-9018-c7e260233504","note":"","count":1,"label":"BEZ -cibule","posId":"X103","price":0,"KDSTags":["redhighlight"],"isExtra":true},{"id":"28e96b57-144a-4147-bd66-1530a9858e97","note":"","count":1,"label":"BEZ -pepperoni salám","posId":"X109","price":0,"KDSTags":["redhighlight"],"isExtra":true},{"id":"0604cf40-24b5-4ad5-a9e4-e5834def96b8","note":"","count":1,"label":"Dip česnekový","posId":"P106","price":2000,"isExtra":false}]</t>
  </si>
  <si>
    <t>2026-04-16T20:41:03.305+02:00</t>
  </si>
  <si>
    <t>2026-04-16T20:50:36.526+02:00</t>
  </si>
  <si>
    <t>2026-04-16T21:08:24.811+02:00</t>
  </si>
  <si>
    <t>2026-04-16T20:41:04.248+02:00</t>
  </si>
  <si>
    <t>2026-04-16T20:34:03.397+02:00</t>
  </si>
  <si>
    <t>2026-04-16T20:42:42.777+02:00</t>
  </si>
  <si>
    <t>2026-04-16T20:32:03.236+02:00</t>
  </si>
  <si>
    <t>2026-04-16T20:47:04.823+02:00</t>
  </si>
  <si>
    <t>2026-04-16T21:15:01.480+02:00</t>
  </si>
  <si>
    <t>2026-04-16T20:32:04.294+02:00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</si>
  <si>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72a788fd-2d10-4aa9-80c1-abbc9acb3570","note":"","count":1,"label":"Hawai 32 cm","posId":"138","price":24900,"isExtra":false},{"id":"158f381e-7b09-45c4-95d8-d131055d3875","note":"","count":1,"label":"okraj Hotdog BBQ","posId":"A119","price":5700,"isExtra":true},{"id":"0d5bd9fd-6128-4489-94d2-641ed7ac4298","note":"","count":1,"label":"párek","posId":"B110","price":3000,"KDSTags":["greenhighlight"],"isExtra":true},{"id":"2c932c76-e932-479d-b476-ee55b747887e","note":"","count":1,"label":"žampiony","posId":"B105","price":2500,"KDSTags":["greenhighlight"],"isExtra":true},{"id":"ddd88272-9f0a-4ca7-a4db-a3a7d157b54d","note":"","count":1,"label":"Pepsi zero sugar 1l","posId":"N125","price":5900,"isExtra":false},{"id":"fda1f974-1ef1-4bed-8a46-eb2727bd1816","note":"","count":1,"label":"Aquilla tea černý čaj/broskev 0,5l","posId":"N120","price":4900,"isExtra":false},{"id":"0604cf40-24b5-4ad5-a9e4-e5834def96b8","note":"","count":2,"label":"Dip česnekový","posId":"P106","price":2000,"isExtra":false}]</t>
  </si>
  <si>
    <t>2026-04-16T20:23:53.859+02:00</t>
  </si>
  <si>
    <t>2026-04-16T20:29:55.620+02:00</t>
  </si>
  <si>
    <t>[{"id":"6748417db17528cb9bcae5e5","count":1,"label":"Margherita 40cm","posId":"100","price":26900,"isExtra":false},{"id":"656458f65d60d60772426fa0","count":1,"label":"Balné","posId":"K0000","price":2000,"isExtra":true},{"id":"6748417db17528cb9bcae643","count":1,"label":"Dip Jalapeňos","posId":"P107","price":2000,"isExtra":false},{"id":"656458f65d60d607724273eb","count":1,"label":"Balné","posId":"K0000","price":1500,"isExtra":true}]</t>
  </si>
  <si>
    <t>2026-04-16T20:16:37.231+02:00</t>
  </si>
  <si>
    <t>2026-04-16T20:28:44.878+02:00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</si>
  <si>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40cm","posId":"111","price":30900,"isExtra":false},{"id":"54685049","note":"","count":1,"label":"Balné","posId":"K0000","price":2000,"isExtra":true},{"id":"54684982","note":"","size":"Capricciosa 40cm","count":1,"label":"Capricciosa 40cm","posId":"101","price":30900,"isExtra":false},{"id":"54685049","note":"","count":1,"label":"Balné","posId":"K0000","price":2000,"isExtra":true},{"id":"54685148","note":"","count":1,"label":"Cibule","posId":"C103","price":3500,"KDSTags":["greenhighlight"],"isExtra":true}]</t>
  </si>
  <si>
    <t>2026-04-16T20:11:05.191+02:00</t>
  </si>
  <si>
    <t>2026-04-16T20:26:35.815+02:00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</si>
  <si>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🌶️🌶️","posId":"120","price":24900,"isExtra":false},{"id":"54685059","note":"","count":1,"label":"Balné","posId":"K0000","price":1500,"isExtra":true},{"id":"57279284","note":"","count":1,"label":"Smetanový základ","posId":"ZRS32","price":0,"isExtra":true},{"id":"54685099","note":"","count":1,"label":"Žampiony","posId":"B105","price":2500,"KDSTags":["greenhighlight"],"isExtra":true},{"id":"54685161","note":"","count":1,"label":"Mozzarella","posId":"B113","price":3000,"KDSTags":["greenhighlight"],"isExtra":true}]</t>
  </si>
  <si>
    <t>2026-04-16T20:09:03.380+02:00</t>
  </si>
  <si>
    <t>2026-04-16T20:24:25.085+02:00</t>
  </si>
  <si>
    <t>2026-04-16T20:48:04.318+02:00</t>
  </si>
  <si>
    <t>2026-04-16T20:09:04.130+02:00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</si>
  <si>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1edf54fc-1032-442c-939f-e6e2033b2270","note":"","count":1,"label":"Comeback 40 cm","posId":"109","price":30900,"isExtra":false},{"id":"0604cf40-24b5-4ad5-a9e4-e5834def96b8","note":"","count":3,"label":"Dip česnekový","posId":"P106","price":2000,"isExtra":false}]</t>
  </si>
  <si>
    <t>2026-04-16T20:08:15.688+02:00</t>
  </si>
  <si>
    <t>2026-04-16T20:21:35.922+02:00</t>
  </si>
  <si>
    <t>2026-04-16T20:08:03.491+02:00</t>
  </si>
  <si>
    <t>2026-04-16T20:40:58.039+02:00</t>
  </si>
  <si>
    <t>[{"id":"a5c2ed4d-1e36-44a2-96f4-6b33a4c240fc","note":"","count":1,"label":"Comeback 18 cm","posId":"133","price":11900,"isExtra":false},{"id":"431bbe15-7822-40f9-a4d3-e515dcf9ce3b","note":"","count":1,"label":"Kukuřice.","posId":"A115","price":1500,"isExtra":true},{"id":"0b22568e-4d1c-45db-9aa3-de09ef6c293a","note":"","count":1,"label":"Pepperoni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bylinky","posId":"A121","price":5700,"isExtra":true},{"id":"b9c37006-14b3-4f43-8dc0-a8b3134437ad","note":"","count":1,"label":"cibule","posId":"B103","price":2500,"KDSTags":["greenhighlight"],"isExtra":true}]</t>
  </si>
  <si>
    <t>2026-04-16T20:04:46.536+02:00</t>
  </si>
  <si>
    <t>2026-04-16T20:15:52.704+02:00</t>
  </si>
  <si>
    <t>[{"id":"54684978","note":"","size":"BBQ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základ","posId":"ZBR40","price":0,"isExtra":true},{"id":"54685018","note":"","size":"Česnekový dip","count":1,"label":"Česnekový dip","posId":"P106","price":2000,"isExtra":false},{"id":"54685059","note":"","count":1,"label":"Balné","posId":"K0000","price":1500,"isExtra":true}]</t>
  </si>
  <si>
    <t>Mykhailo</t>
  </si>
  <si>
    <t>2026-04-16T20:04:38.414+02:00</t>
  </si>
  <si>
    <t>2026-04-16T20:13:55.660+02:00</t>
  </si>
  <si>
    <t>2026-04-16T20:04:26.003+02:00</t>
  </si>
  <si>
    <t>2026-04-16T20:13:33.593+02:00</t>
  </si>
  <si>
    <t>[{"id":"e5451f2b-b3cd-46cc-9299-d98fd3b2ef12","count":1,"label":"Pizza Hawai 40 cm","posId":"102","price":30900,"isExtra":false,"creatorId":"Rul_j6LtFG5NbwA3voWu-","isPackging":0,"actualLabel":"Pizza Hawai 40 cm"},{"id":"extra_20230331101812_3","count":1,"label":"okraj mozzarella, bylinky","posId":"A122","price":6500,"isExtra":true,"mainItemId":"e5451f2b-b3cd-46cc-9299-d98fd3b2ef12"},{"id":"RjnzJvFGQ7bViwxWS8fAW","count":1,"label":"Bez ananasu","posId":"X100","price":0,"KDSTags":["redhighlight"],"isExtra":true,"mainItemId":"e5451f2b-b3cd-46cc-9299-d98fd3b2ef12"},{"id":"f13b1746-a76a-4145-9a9a-693f1c4daf33","count":1,"label":"Pepsi 1l","posId":"N124","price":5900,"isExtra":false,"creatorId":"wFQgESMLcyYV1HTgfhWA-","isPackging":0,"actualLabel":"Pepsi 1l"}]</t>
  </si>
  <si>
    <t>2026-04-16T20:04:09.788+02:00</t>
  </si>
  <si>
    <t>2026-04-16T20:13:52.641+02:00</t>
  </si>
  <si>
    <t>[{"id":"6748417db17528cb9bcae5ed","count":1,"label":"Pepperoni 40cm 🌶️🌶️","posId":"108","price":30900,"isExtra":false},{"id":"656458f65d60d60772426fa0","count":1,"label":"Balné","posId":"K0000","price":2000,"isExtra":true},{"id":"6748417db17528cb9bcae661","count":1,"label":"Pepsi zero sugar 1l","posId":"N125","price":5900,"isExtra":false}]</t>
  </si>
  <si>
    <t>2026-04-16T19:59:07.148+02:00</t>
  </si>
  <si>
    <t>2026-04-16T20:10:39.077+02:00</t>
  </si>
  <si>
    <t>[{"id":"6748417db17528cb9bcae611","count":1,"label":"Baby Špenát &amp; kuře 32cm","posId":"116","price":24900,"isExtra":false},{"id":"656458f65d60d607724273eb","count":1,"label":"Balné","posId":"K0000","price":1500,"isExtra":true},{"id":"6748417db17528cb9bcae641","count":1,"label":"Choco Rolls","posId":"chr100","price":8900,"isExtra":false},{"id":"656458f65d60d607724273eb","count":1,"label":"Balné","posId":"K0000","price":1500,"isExtra":true},{"id":"684ae924f72095697790619a","count":1,"label":"Guarana classic","posId":"N142","price":5500,"isExtra":false},{"id":"684ae924f72095697790619e","count":1,"label":"Guarana kiwi a jablko","posId":"N144","price":5500,"isExtra":false}]</t>
  </si>
  <si>
    <t>2026-04-16T19:58:03.524+02:00</t>
  </si>
  <si>
    <t>2026-04-16T20:20:36.471+02:00</t>
  </si>
  <si>
    <t>2026-04-16T20:35:36.739+02:00</t>
  </si>
  <si>
    <t>2026-04-16T19:58:04.154+02:00</t>
  </si>
  <si>
    <t>[{"id":"a06e0c47-2605-4f5a-ab13-91ede576c6cb","note":"","count":1,"label":"VEGGIE MENU COMEBACK","posId":"","price":34900,"isExtra":false},{"id":"10495eb9-3438-478a-aa0e-a579acbbd57a","note":"","count":1,"label":"*HAWAI* 32","posId":"Y114","price":0,"isExtra":true},{"id":"162f5e68-6a58-4eeb-a2b7-ae88adf3f3c7","note":"","count":1,"label":"Italské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základ","posId":"i105","price":0,"isExtra":true},{"id":"af2bee84-a445-45fc-8ca2-cf4fed0dcf38","note":"","count":1,"label":"okraj mozzarella bylinky","posId":"A121","price":5700,"isExtra":true},{"id":"c62fdb6f-cd45-4519-9d27-24390be42b72","note":"","count":1,"label":"Česnekový chléb","posId":"P104","price":0,"isExtra":true},{"id":"9d483893-163b-45c4-8166-559eb3152cff","note":"","count":1,"label":"Pepsi zero sugar 1l","posId":"N125","price":0,"isExtra":true},{"id":"978c26ec-8492-4979-8b1c-f7ff8381d413","note":"","count":1,"label":"Pepperoni Rolls, 6 ks","posId":"P100","price":8900,"isExtra":false},{"id":"0604cf40-24b5-4ad5-a9e4-e5834def96b8","note":"","count":2,"label":"Dip česnekový","posId":"P106","price":2000,"isExtra":false}]</t>
  </si>
  <si>
    <t>2026-04-16T19:56:54.257+02:00</t>
  </si>
  <si>
    <t>2026-04-16T19:58:10.930+02:00</t>
  </si>
  <si>
    <t>[{"id":"45e86e69-d951-4cfa-82b7-297944319a30","count":1,"label":"Guarana classic","posId":"N142","price":5500,"isExtra":false,"creatorId":"HdDWQck8qMgmbUEHedWBA","isPackging":0,"actualLabel":"Guarana classic"}]</t>
  </si>
  <si>
    <t>2026-04-16T19:48:31.288+02:00</t>
  </si>
  <si>
    <t>2026-04-16T19:52:41.323+02:00</t>
  </si>
  <si>
    <t>[{"id":"45e86e69-d951-4cfa-82b7-297944319a30","count":1,"label":"Guarana classic","posId":"N142","price":5500,"isExtra":false,"discount":{"type":"absolute","value":35},"creatorId":"cCuEqHKPn14XTBHDXRQsR","isPackging":0,"actualLabel":"Guarana classic"}]</t>
  </si>
  <si>
    <t>Jiří</t>
  </si>
  <si>
    <t>2026-04-16T19:48:18.014+02:00</t>
  </si>
  <si>
    <t>2026-04-16T19:57:55.561+02:00</t>
  </si>
  <si>
    <t>[{"id":"107","note":"","count":1,"label":"BBQ Texas 40cm","posId":"107","price":30900,"isExtra":false},{"id":"K0000","note":"","count":1,"label":"Balné","posId":"K0000","price":2000,"isExtra":true}]</t>
  </si>
  <si>
    <t>2026-04-16T19:42:03.126+02:00</t>
  </si>
  <si>
    <t>2026-04-16T19:56:59.415+02:00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</si>
  <si>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-olivy","posId":"X112","price":0,"KDSTags":["redhighlight"],"isExtra":true}]</t>
  </si>
  <si>
    <t>2026-04-16T19:41:58.790+02:00</t>
  </si>
  <si>
    <t>2026-04-16T19:53:58.795+02:00</t>
  </si>
  <si>
    <t>[{"id":"54684981","note":"","size":"Hawai 40cm","count":1,"label":"Hawai 40cm","posId":"102","price":30900,"isExtra":false},{"id":"54685049","note":"","count":1,"label":"Balné","posId":"K0000","price":2000,"isExtra":true},{"id":"54685083","note":"","count":1,"label":"okraj mozzarella, bylinky","posId":"A122","price":6500,"isExtra":true},{"id":"54684976","note":"","size":"Pepperoni 40cm 🌶️🌶️","count":1,"label":"Pepperoni 40cm 🌶️🌶️","posId":"108","price":30900,"isExtra":false},{"id":"54685049","note":"","count":1,"label":"Balné","posId":"K0000","price":2000,"isExtra":true},{"id":"54685083","note":"","count":1,"label":"okraj mozzarella, bylinky","posId":"A122","price":6500,"isExtra":true}]</t>
  </si>
  <si>
    <t>Maksym</t>
  </si>
  <si>
    <t>2026-04-16T19:41:53.987+02:00</t>
  </si>
  <si>
    <t>2026-04-16T19:49:18.739+02:00</t>
  </si>
  <si>
    <t>[{"id":"112","note":"","count":1,"label":"Margherita 32cm","posId":"112","price":20900,"isExtra":false},{"id":"K0000","note":"","count":1,"label":"Balné","posId":"K0000","price":1500,"isExtra":true}]</t>
  </si>
  <si>
    <t>2026-04-16T19:41:24.129+02:00</t>
  </si>
  <si>
    <t>2026-04-16T19:49:48.568+02:00</t>
  </si>
  <si>
    <t>[{"id":"6748417db17528cb9bcae5ef","count":1,"label":"BBQ Texas 40cm","posId":"107","price":30900,"isExtra":false},{"id":"656458f65d60d60772426fa0","count":1,"label":"Balné","posId":"K0000","price":2000,"isExtra":true},{"id":"6748417db17528cb9bcae639","count":1,"label":"Pepperoni Rolls 🌶️","posId":"P100","price":8900,"isExtra":false},{"id":"656458f65d60d607724273eb","count":1,"label":"Balné","posId":"K0000","price":1500,"isExtra":true}]</t>
  </si>
  <si>
    <t>2026-04-16T19:33:55.404+02:00</t>
  </si>
  <si>
    <t>2026-04-16T19:46:57.555+02:00</t>
  </si>
  <si>
    <t>[{"id":"6748417db17528cb9bcae603","count":1,"label":"Comeback 32cm 🌶️","posId":"121","price":24900,"isExtra":false},{"id":"656458f65d60d607724273eb","count":1,"label":"Balné","posId":"K0000","price":1500,"isExtra":true},{"id":"6745a653230e9519de489457","count":1,"label":"Smetanový základ","posId":"ZRS32","price":0,"isExtra":true},{"id":"6748417db17528cb9bcae611","count":1,"label":"Baby Špenát &amp; kuře 32cm","posId":"116","price":24900,"isExtra":false},{"id":"656458f65d60d607724273eb","count":1,"label":"Balné","posId":"K0000","price":1500,"isExtra":true},{"id":"684ae919decfe15485bf8fd1","count":1,"label":"Gorgonzola","posId":"B101","price":3000,"KDSTags":["greenhighlight"],"isExtra":true}]</t>
  </si>
  <si>
    <t>Bogdan</t>
  </si>
  <si>
    <t>2026-04-16T19:27:57.916+02:00</t>
  </si>
  <si>
    <t>2026-04-16T19:44:10.608+02:00</t>
  </si>
  <si>
    <t>[{"id":"114","note":"","count":1,"label":"Hawai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základ","posId":"ZRS32","price":0,"isExtra":true},{"id":"A123","note":"","count":1,"label":"okraj mozzarella, bbq omáčka","posId":"A123","price":5700,"isExtra":true},{"id":"101","note":"","count":1,"label":"Capricciosa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oliv","posId":"X112","price":0,"KDSTags":["redhighlight"],"isExtra":true},{"id":"104","note":"","count":1,"label":"Baby špenát &amp; kuře 40cm","posId":"104","price":30900,"isExtra":false},{"id":"K0000","note":"","count":1,"label":"Balné","posId":"K0000","price":2000,"isExtra":true}]</t>
  </si>
  <si>
    <t>2026-04-16T19:20:19.061+02:00</t>
  </si>
  <si>
    <t>2026-04-16T19:35:21.521+02:00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</si>
  <si>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🌶️🌶️","posId":"110","price":30900,"isExtra":false},{"id":"54685049","note":"","count":1,"label":"Balné","posId":"K0000","price":2000,"isExtra":true},{"id":"54685020","note":"","size":"Jalapenos Rolls","count":1,"label":"Jalapenos Rolls","posId":"jpr200","price":8900,"isExtra":false},{"id":"54685059","note":"","count":1,"label":"Balné","posId":"K0000","price":1500,"isExtra":true},{"id":"57464194","note":"","size":"Dip Jalapeňos","count":1,"label":"Dip Jalapeňos","posId":"P107","price":2000,"isExtra":false},{"id":"54685059","note":"","count":1,"label":"Balné","posId":"K0000","price":1500,"isExtra":true}]</t>
  </si>
  <si>
    <t>2026-04-16T19:18:04.465+02:00</t>
  </si>
  <si>
    <t>2026-04-16T19:38:32.474+02:00</t>
  </si>
  <si>
    <t>2026-04-16T19:45:55.528+02:00</t>
  </si>
  <si>
    <t>2026-04-16T19:18:08.618+02:00</t>
  </si>
  <si>
    <t>[{"id":"0b22568e-4d1c-45db-9aa3-de09ef6c293a","note":"","count":1,"label":"Pepperoni 32 cm","posId":"120","price":24900,"isExtra":false},{"id":"f675967f-9acd-47eb-a0a7-8c1488c18315","note":"","count":1,"label":"Hot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bylinky","posId":"A122","price":6500,"isExtra":true}]</t>
  </si>
  <si>
    <t>2026-04-16T19:13:38.407+02:00</t>
  </si>
  <si>
    <t>2026-04-16T19:22:01.621+02:00</t>
  </si>
  <si>
    <t>[{"id":"6748417db17528cb9bcae605","count":1,"label":"Pepperoni 32cm 🌶️🌶️","posId":"120","price":24900,"isExtra":false},{"id":"656458f65d60d607724273eb","count":1,"label":"Balné","posId":"K0000","price":1500,"isExtra":true},{"id":"656458f65d60d607724271be","count":1,"label":"okraj mozzarella, bylinky","posId":"A121","price":5700,"isExtra":true},{"id":"684ae919decfe15485bf8fcc","count":1,"label":"Kukuřice","posId":"B115","price":2500,"KDSTags":["greenhighlight"],"isExtra":true}]</t>
  </si>
  <si>
    <t>2026-04-16T19:10:58.572+02:00</t>
  </si>
  <si>
    <t>2026-04-16T19:11:52.666+02:00</t>
  </si>
  <si>
    <t>[{"id":"45e86e69-d951-4cfa-82b7-297944319a30","count":1,"label":"Guarana classic","posId":"N142","price":5500,"isExtra":false,"creatorId":"lO59f9aaUzAm2xFXMtVBp","isPackging":0,"actualLabel":"Guarana classic"}]</t>
  </si>
  <si>
    <t>2026-04-16T19:08:32.495+02:00</t>
  </si>
  <si>
    <t>2026-04-16T19:17:20.869+02:00</t>
  </si>
  <si>
    <t>[{"id":"2c0b14ac-0c6b-4872-a94b-866460357260","count":1,"label":"Pizza Capricciosa 18","posId":"125","price":11900,"isExtra":false,"creatorId":"X0SxgLbOynpeg1FsqYISk","isPackging":0,"actualLabel":"Pizza Capricciosa 18"},{"id":"ad41b401-fc7f-449d-87be-dfb46bf9a126","count":1,"label":"Dip česnekový","posId":"P106","price":2000,"isExtra":false,"creatorId":"KjeVJeq2g2V9TdzIxpOGa","isPackging":0,"actualLabel":"Dip česnekový"}]</t>
  </si>
  <si>
    <t>2026-04-16T19:07:55.935+02:00</t>
  </si>
  <si>
    <t>2026-04-16T19:14:18.611+02:00</t>
  </si>
  <si>
    <t>[{"id":"7f82f3c7-a196-405e-a5a3-264cab5dab7a","count":1,"label":"Pizza Špenát kuře 32 cm","posId":"116","price":24900,"isExtra":false,"creatorId":"AR6HV-gB3OqKmpxDcNvBp","isPackging":0,"actualLabel":"Pizza Špenát kuře 32 cm"}]</t>
  </si>
  <si>
    <t>2026-04-16T18:54:18.548+02:00</t>
  </si>
  <si>
    <t>2026-04-16T19:07:10.219+02:00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</si>
  <si>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🌶️🌶️","posId":"110","price":30900,"isExtra":false},{"id":"54685049","note":"","count":1,"label":"Balné","posId":"K0000","price":2000,"isExtra":true},{"id":"54685083","note":"","count":1,"label":"okraj mozzarella, bylinky","posId":"A122","price":6500,"isExtra":true},{"id":"54685160","note":"","count":1,"label":"Mozzarella","posId":"C113","price":4000,"KDSTags":["greenhighlight"],"isExtra":true},{"id":"54685184","note":"","count":1,"label":"Grana padano, pecorino, parmazán","posId":"C130","price":4000,"KDSTags":["greenhighlight"],"isExtra":true}]</t>
  </si>
  <si>
    <t>2026-04-16T18:51:05.537+02:00</t>
  </si>
  <si>
    <t>2026-04-16T19:05:06.653+02:00</t>
  </si>
  <si>
    <t>2026-04-16T18:48:03.359+02:00</t>
  </si>
  <si>
    <t>2026-04-16T19:10:35.739+02:00</t>
  </si>
  <si>
    <t>2026-04-16T19:26:43.012+02:00</t>
  </si>
  <si>
    <t>2026-04-16T18:48:05.528+02:00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</si>
  <si>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základ","posId":"A129","price":0,"isExtra":true},{"id":"83b0f9b5-ecd7-40a2-bb56-5895651d9558","note":"","count":1,"label":"Okraj Hotdog bez omáčky","posId":"A126","price":6500,"isExtra":true},{"id":"5baf9524-d195-4f98-ac4e-12383c85b672","note":"","count":1,"label":"Mozzarella","posId":"C113","price":4000,"KDSTags":["greenhighlight"],"isExtra":true},{"id":"0604cf40-24b5-4ad5-a9e4-e5834def96b8","note":"","count":1,"label":"Dip česnekový","posId":"P106","price":2000,"isExtra":false}]</t>
  </si>
  <si>
    <t>2026-04-16T18:43:14.226+02:00</t>
  </si>
  <si>
    <t>2026-04-16T19:03:34.002+02:00</t>
  </si>
  <si>
    <t>[{"id":"6748417db17528cb9bcae611","count":2,"label":"Baby Špenát &amp; kuře 32cm","posId":"116","price":24900,"isExtra":false},{"id":"656458f65d60d607724273eb","count":2,"label":"Balné","posId":"K0000","price":1500,"isExtra":true},{"id":"6748417db17528cb9bcae603","count":1,"label":"Comeback 32cm 🌶️","posId":"121","price":24900,"isExtra":false},{"id":"656458f65d60d607724273eb","count":1,"label":"Balné","posId":"K0000","price":1500,"isExtra":true},{"id":"656458f65d60d607724271be","count":1,"label":"okraj mozzarella, bylinky","posId":"A121","price":5700,"isExtra":true},{"id":"6748417db17528cb9bcae5eb","count":1,"label":"Comeback 40cm 🌶️","posId":"109","price":30900,"isExtra":false},{"id":"656458f65d60d60772426fa0","count":1,"label":"Balné","posId":"K0000","price":2000,"isExtra":true},{"id":"6748417db17528cb9bcae63b","count":2,"label":"Česnekový dip","posId":"P106","price":2000,"isExtra":false},{"id":"656458f65d60d607724273eb","count":2,"label":"Balné","posId":"K0000","price":1500,"isExtra":true}]</t>
  </si>
  <si>
    <t>2026-04-16T18:42:13.197+02:00</t>
  </si>
  <si>
    <t>2026-04-16T18:55:16.292+02:00</t>
  </si>
  <si>
    <t>[{"id":"6748417db17528cb9bcae5e5","count":1,"label":"Margherita 40cm","posId":"100","price":26900,"isExtra":false},{"id":"656458f65d60d60772426fa0","count":1,"label":"Balné","posId":"K0000","price":2000,"isExtra":true},{"id":"684ae919decfe15485bf8df1","count":1,"label":"Šunka","posId":"C106","price":4000,"KDSTags":["greenhighlight"],"isExtra":true}]</t>
  </si>
  <si>
    <t>2026-04-16T18:37:03.313+02:00</t>
  </si>
  <si>
    <t>2026-04-16T18:46:48.564+02:00</t>
  </si>
  <si>
    <t>2026-04-16T18:57:55.281+02:00</t>
  </si>
  <si>
    <t>2026-04-16T18:37:04.118+02:00</t>
  </si>
  <si>
    <t>Ladislav</t>
  </si>
  <si>
    <t>2026-04-16T18:33:09.833+02:00</t>
  </si>
  <si>
    <t>2026-04-16T18:52:58.951+02:00</t>
  </si>
  <si>
    <t>[{"id":"109","note":"","count":1,"label":"Comeback 40cm 🌶️","posId":"109","price":30900,"isExtra":false},{"id":"K0000","note":"","count":1,"label":"Balné","posId":"K0000","price":2000,"isExtra":true},{"id":"121","note":"","count":1,"label":"Comeback 32cm 🌶️","posId":"121","price":24900,"isExtra":false},{"id":"K0000","note":"","count":1,"label":"Balné","posId":"K0000","price":1500,"isExtra":true},{"id":"D108","note":"","count":1,"label":"Opočno vanilková","posId":"D108","price":12900,"isExtra":false},{"id":"N124","note":"","count":1,"label":"Pepsi 1l","posId":"N124","price":5900,"isExtra":false}]</t>
  </si>
  <si>
    <t>2026-04-16T18:31:03.431+02:00</t>
  </si>
  <si>
    <t>2026-04-16T18:44:09.586+02:00</t>
  </si>
  <si>
    <t>2026-04-16T19:07:26.363+02:00</t>
  </si>
  <si>
    <t>2026-04-16T18:31:04.474+02:00</t>
  </si>
  <si>
    <t>2026-04-16T18:31:03.407+02:00</t>
  </si>
  <si>
    <t>2026-04-16T18:45:43.925+02:00</t>
  </si>
  <si>
    <t>2026-04-16T18:54:06.305+02:00</t>
  </si>
  <si>
    <t>2026-04-16T18:31:04.471+02:00</t>
  </si>
  <si>
    <t>[{"id":"63c5589f-8110-48db-8be3-91da09368499","note":"","count":1,"label":"Capricciosa 18 cm","posId":"125","price":11900,"isExtra":false},{"id":"5df34067-0b6b-41dc-8528-5c379260b439","note":"","count":1,"label":"Mirinda 1l","posId":"N126","price":5900,"isExtra":false},{"id":"7f0c5098-18bf-4c65-bec8-dd6bf68eb768","note":"","count":1,"label":"Masové kuličky, 10 ks","posId":"P102","price":9900,"isExtra":false}]</t>
  </si>
  <si>
    <t>2026-04-16T18:29:34.992+02:00</t>
  </si>
  <si>
    <t>2026-04-16T18:42:37.048+02:00</t>
  </si>
  <si>
    <t>[{"id":"6748417db17528cb9bcae5e5","count":1,"label":"Margherita 40cm","posId":"100","price":26900,"isExtra":false},{"id":"656458f65d60d60772426fa0","count":1,"label":"Balné","posId":"K0000","price":2000,"isExtra":true},{"id":"6745a653230e9519de48907f","count":1,"label":"okraj mozzarella, bylinky","posId":"A122","price":6500,"isExtra":true},{"id":"6748417db17528cb9bcae633","count":1,"label":"Masové kuličky","posId":"P102","price":9900,"isExtra":false},{"id":"656458f65d60d607724273eb","count":1,"label":"Balné","posId":"K0000","price":1500,"isExtra":true},{"id":"6748417db17528cb9bcae639","count":1,"label":"Pepperoni Rolls 🌶️","posId":"P100","price":8900,"isExtra":false},{"id":"656458f65d60d607724273eb","count":1,"label":"Balné","posId":"K0000","price":1500,"isExtra":true}]</t>
  </si>
  <si>
    <t>2026-04-16T18:28:03.784+02:00</t>
  </si>
  <si>
    <t>2026-04-16T18:52:12.666+02:00</t>
  </si>
  <si>
    <t>2026-04-16T19:18:22.180+02:00</t>
  </si>
  <si>
    <t>2026-04-16T18:28:05.320+02:00</t>
  </si>
  <si>
    <t>[{"id":"a4e8ca23-fe36-4747-a603-19485eee7e76","note":"","count":1,"label":"Hot &amp; Spicy 32 cm","posId":"146","price":24900,"isExtra":false},{"id":"978c26ec-8492-4979-8b1c-f7ff8381d413","note":"","count":1,"label":"Pepperoni Rolls, 6 ks","posId":"P100","price":8900,"isExtra":false}]</t>
  </si>
  <si>
    <t>2026-04-16T18:28:03.739+02:00</t>
  </si>
  <si>
    <t>2026-04-16T19:02:12.793+02:00</t>
  </si>
  <si>
    <t>2026-04-16T19:11:46.495+02:00</t>
  </si>
  <si>
    <t>2026-04-16T18:28:05.253+02:00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</si>
  <si>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bylinky","posId":"A122","price":6500,"isExtra":true},{"id":"0604cf40-24b5-4ad5-a9e4-e5834def96b8","note":"","count":2,"label":"Dip česnekový","posId":"P106","price":2000,"isExtra":false},{"id":"1460d93c-4159-4d87-aaf2-4ef8fb5e31b1","note":"","count":1,"label":"Margherita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bylinky","posId":"A121","price":5700,"isExtra":true}]</t>
  </si>
  <si>
    <t>2026-04-16T18:23:34.557+02:00</t>
  </si>
  <si>
    <t>2026-04-16T18:24:03.442+02:00</t>
  </si>
  <si>
    <t>[{"id":"45e86e69-d951-4cfa-82b7-297944319a30","count":1,"label":"Guarana classic","posId":"N142","price":5500,"isExtra":false,"discount":{"type":"absolute","value":35},"creatorId":"GfHCImGDlNzf2qItO2zrW","isPackging":0,"actualLabel":"Guarana classic"}]</t>
  </si>
  <si>
    <t>2026-04-16T18:12:41.626+02:00</t>
  </si>
  <si>
    <t>2026-04-16T18:27:40.412+02:00</t>
  </si>
  <si>
    <t>[{"id":"3f03490a-3c8c-4576-8dc3-f02b1307741c","count":1,"label":"Pizza Capricciosa 32","posId":"113","price":24900,"isExtra":false,"creatorId":"l9pQXiVfAcMCfI8Tq0N3j","isPackging":0,"actualLabel":"Pizza Capricciosa 32"}]</t>
  </si>
  <si>
    <t>2026-04-16T18:09:03.627+02:00</t>
  </si>
  <si>
    <t>2026-04-16T18:26:03.534+02:00</t>
  </si>
  <si>
    <t>2026-04-16T18:33:13.833+02:00</t>
  </si>
  <si>
    <t>2026-04-16T18:09:06.670+02:00</t>
  </si>
  <si>
    <t>[{"id":"1edf54fc-1032-442c-939f-e6e2033b2270","note":"","count":1,"label":"Comeback 40 cm","posId":"109","price":30900,"isExtra":false},{"id":"a78b511f-836b-415e-9285-dd47f293529b","note":"","count":1,"label":"Pepperoni 40 cm","posId":"108","price":30900,"isExtra":false}]</t>
  </si>
  <si>
    <t>2026-04-16T18:06:26.641+02:00</t>
  </si>
  <si>
    <t>2026-04-16T18:18:47.584+02:00</t>
  </si>
  <si>
    <t>[{"id":"775bd6c1-f6f7-4e11-998d-2327662837c0","count":1,"label":"Pizza Quattro Formaggi 40 0,5","posId":"H111","price":15450,"isExtra":false,"creatorId":"M5Dkbojbmed-5iIiIqQpf","isPackging":0,"actualLabel":"Pizza Quattro Formaggi 40 0,5"},{"id":"ccom0WyaFbB4K2hy9IMpB","count":1,"label":"Okraj mozzarella, bylinky 40 0,5","posId":"HH122","price":3250,"isExtra":true,"mainItemId":"775bd6c1-f6f7-4e11-998d-2327662837c0"},{"id":"de282c43-8f9f-487f-86ff-a3134c09b37e","count":1,"label":"Pizza Pepperoni 40 0,5","posId":"H108","price":15450,"isExtra":false,"creatorId":"n5qdgAyEj9q_eBcUOOUSO","isPackging":0,"actualLabel":"Pizza Pepperoni 40 0,5"},{"id":"a5Gkj2FqUAnwgAU4Vmosn","count":1,"label":"Smetanový základ","posId":"ZRS40","price":0,"isExtra":true,"mainItemId":"de282c43-8f9f-487f-86ff-a3134c09b37e"},{"id":"ccom0WyaFbB4K2hy9IMpB","count":1,"label":"Okraj mozzarella, bylinky 40 0,5","posId":"HH122","price":3250,"isExtra":true,"mainItemId":"de282c43-8f9f-487f-86ff-a3134c09b37e"},{"id":"f13b1746-a76a-4145-9a9a-693f1c4daf33","count":1,"label":"Pepsi 1l","posId":"N124","price":5900,"isExtra":false,"creatorId":"KSprFNZNaEuS_hI9gyE2y","isPackging":0,"actualLabel":"Pepsi 1l"}]</t>
  </si>
  <si>
    <t>2026-04-16T18:04:45.715+02:00</t>
  </si>
  <si>
    <t>2026-04-16T18:15:59.772+02:00</t>
  </si>
  <si>
    <t>2026-04-16T17:59:33.033+02:00</t>
  </si>
  <si>
    <t>2026-04-16T18:14:19.056+02:00</t>
  </si>
  <si>
    <t>[{"id":"6748417db17528cb9bcae5f3","count":1,"label":"Zeleninová 40cm","posId":"103","price":30900,"isExtra":false},{"id":"656458f65d60d60772426fa0","count":1,"label":"Balné","posId":"K0000","price":2000,"isExtra":true},{"id":"684ae919decfe15485bf8df2","count":1,"label":"Slanina","posId":"C108","price":4000,"KDSTags":["greenhighlight"],"isExtra":true},{"id":"684ae919decfe15485bf8df6","count":1,"label":"Grana padano, pecorino, parmazán","posId":"C130","price":4000,"KDSTags":["greenhighlight"],"isExtra":true}]</t>
  </si>
  <si>
    <t>2026-04-16T17:55:42.530+02:00</t>
  </si>
  <si>
    <t>2026-04-16T18:12:05.271+02:00</t>
  </si>
  <si>
    <t>2026-04-16T17:54:32.636+02:00</t>
  </si>
  <si>
    <t>2026-04-16T18:10:03.558+02:00</t>
  </si>
  <si>
    <t>[{"id":"6748417db17528cb9bcae5e9","count":1,"label":"Hot &amp; Spicy 40cm 🌶️🌶️","posId":"110","price":30900,"isExtra":false},{"id":"656458f65d60d60772426fa0","count":1,"label":"Balné","posId":"K0000","price":2000,"isExtra":true},{"id":"6748417db17528cb9bcae5f7","count":1,"label":"Capricciosa 40cm","posId":"101","price":30900,"isExtra":false},{"id":"656458f65d60d60772426fa0","count":1,"label":"Balné","posId":"K0000","price":2000,"isExtra":true}]</t>
  </si>
  <si>
    <t>2026-04-16T17:51:03.437+02:00</t>
  </si>
  <si>
    <t>2026-04-16T18:07:13.387+02:00</t>
  </si>
  <si>
    <t>2026-04-16T18:17:06.140+02:00</t>
  </si>
  <si>
    <t>2026-04-16T17:51:04.683+02:00</t>
  </si>
  <si>
    <t>[{"id":"896d2264-b315-4ee3-b331-0fa7b26bb96f","note":"","count":1,"label":"Hawai 32 cm","posId":"114","price":24900,"isExtra":false},{"id":"55f8781c-97f6-4a21-abe6-3780ea7117ba","note":"","count":1,"label":"změna na Smetanový základ","posId":"A129","price":0,"isExtra":true},{"id":"3316ecf4-07ea-4045-acd5-7383dd81145f","note":"","count":1,"label":"jalapeños","posId":"B102","price":2500,"KDSTags":["greenhighlight"],"isExtra":true},{"id":"0604cf40-24b5-4ad5-a9e4-e5834def96b8","note":"","count":3,"label":"Dip česnekový","posId":"P106","price":2000,"isExtra":false},{"id":"0b22568e-4d1c-45db-9aa3-de09ef6c293a","note":"","count":1,"label":"Pepperoni 32 cm","posId":"120","price":24900,"isExtra":false}]</t>
  </si>
  <si>
    <t>2026-04-16T17:48:22.084+02:00</t>
  </si>
  <si>
    <t>2026-04-16T18:05:29.604+02:00</t>
  </si>
  <si>
    <t>[{"id":"54685017","note":"","size":"Pepperoni Rolls 🌶️","count":1,"label":"Pepperoni Rolls 🌶️","posId":"P100","price":8900,"isExtra":false},{"id":"54685059","note":"","count":1,"label":"Balné","posId":"K0000","price":1500,"isExtra":true},{"id":"54685018","note":"","size":"Česnekový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dip","posId":"P106","price":2000,"isExtra":false},{"id":"54685059","note":"","count":1,"label":"Balné","posId":"K0000","price":1500,"isExtra":true},{"id":"57405720","note":"","size":"Mirinda 1l","count":1,"label":"Mirinda 1l","posId":"N126","price":5900,"isExtra":false},{"id":"54684978","note":"","size":"BBQ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základ","posId":"ZBR40","price":0,"isExtra":true},{"id":"54685083","note":"","count":1,"label":"okraj mozzarella, bylinky","posId":"A122","price":6500,"isExtra":true},{"id":"54685184","note":"","count":1,"label":"Grana padano, pecorino, parmazán","posId":"C130","price":4000,"KDSTags":["greenhighlight"],"isExtra":true}]</t>
  </si>
  <si>
    <t>2026-04-16T17:47:03.502+02:00</t>
  </si>
  <si>
    <t>2026-04-16T18:04:05.548+02:00</t>
  </si>
  <si>
    <t>2026-04-16T18:10:52.066+02:00</t>
  </si>
  <si>
    <t>2026-04-16T17:47:04.263+02:00</t>
  </si>
  <si>
    <t>[{"id":"431e159e-af3b-4bad-9f72-f07001b572f8","note":"","count":1,"label":"Baby špenát &amp; kuře 40 cm","posId":"104","price":30900,"isExtra":false},{"id":"54460675-d5c5-4a63-8c02-6840fe066f86","note":"","count":1,"label":"Okraj Hotdog, BBQ","posId":"A120","price":6500,"isExtra":true},{"id":"0604cf40-24b5-4ad5-a9e4-e5834def96b8","note":"","count":2,"label":"Dip česnekový","posId":"P106","price":2000,"isExtra":false}]</t>
  </si>
  <si>
    <t>2026-04-16T17:37:24.284+02:00</t>
  </si>
  <si>
    <t>2026-04-16T17:56:57.734+02:00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</si>
  <si>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40cm","posId":"111","price":30900,"isExtra":false},{"id":"54685049","note":"","count":1,"label":"Balné","posId":"K0000","price":2000,"isExtra":true}]</t>
  </si>
  <si>
    <t>Aleš</t>
  </si>
  <si>
    <t>2026-04-16T17:37:07.502+02:00</t>
  </si>
  <si>
    <t>2026-04-16T17:52:30.341+02:00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</si>
  <si>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základ","posId":"ZBR40","price":0,"isExtra":true},{"id":"X103","note":"","count":1,"label":"Bez cibule","posId":"X103","price":0,"KDSTags":["redhighlight"],"isExtra":true}]</t>
  </si>
  <si>
    <t>2026-04-16T17:37:03.836+02:00</t>
  </si>
  <si>
    <t>2026-04-16T18:00:20.584+02:00</t>
  </si>
  <si>
    <t>2026-04-16T18:24:26.310+02:00</t>
  </si>
  <si>
    <t>2026-04-16T17:37:07.111+02:00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</si>
  <si>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9b3fd0f9-6a36-4a8e-95ad-00dbae675705","note":"","count":1,"label":"Capricciosa 40 cm","posId":"101","price":30900,"isExtra":false},{"id":"6429499b-bd57-4ad7-b257-96da4ce175b3","note":"","count":1,"label":"Jalapeños","posId":"C102","price":3500,"KDSTags":["greenhighlight"],"isExtra":true}]</t>
  </si>
  <si>
    <t>2026-04-16T17:35:02.250+02:00</t>
  </si>
  <si>
    <t>2026-04-16T17:54:42.516+02:00</t>
  </si>
  <si>
    <t>[{"id":"088a7edc-ef1e-4c6b-b7a1-36c2c45ab0fe","note":"","count":1,"label":"Capricciosa 32 cm","posId":"113","price":24900,"isExtra":false},{"id":"52687002-58c9-40ea-ba22-d2ae7a4b5889","note":"","count":1,"label":"Comeback 32 cm","posId":"145","price":24900,"isExtra":false},{"id":"55f8781c-97f6-4a21-abe6-3780ea7117ba","note":"","count":1,"label":"změna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</si>
  <si>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2026-04-16T17:29:03.234+02:00</t>
  </si>
  <si>
    <t>2026-04-16T17:45:09.326+02:00</t>
  </si>
  <si>
    <t>2026-04-16T17:52:24.364+02:00</t>
  </si>
  <si>
    <t>2026-04-16T17:29:04.619+02:00</t>
  </si>
  <si>
    <t>[{"id":"7ee7e3c8-2c54-4dc5-810f-2f52f62e2d14","note":"","count":1,"label":"Comeback 32 cm","posId":"121","price":24900,"isExtra":false},{"id":"28e96b57-144a-4147-bd66-1530a9858e97","note":"","count":1,"label":"BEZ -pepperoni salám","posId":"X109","price":0,"KDSTags":["redhighlight"],"isExtra":true}]</t>
  </si>
  <si>
    <t>2026-04-16T17:28:19.320+02:00</t>
  </si>
  <si>
    <t>2026-04-16T17:49:05.370+02:00</t>
  </si>
  <si>
    <t>[{"id":"6748417db17528cb9bcae605","count":1,"label":"Pepperoni 32cm 🌶️🌶️","posId":"120","price":24900,"isExtra":false},{"id":"656458f65d60d607724273eb","count":1,"label":"Balné","posId":"K0000","price":1500,"isExtra":true},{"id":"656458f65d60d607724271be","count":1,"label":"okraj mozzarella, bylinky","posId":"A121","price":5700,"isExtra":true},{"id":"684ae919decfe15485bf8fcb","count":1,"label":"Cibule","posId":"B103","price":2500,"KDSTags":["greenhighlight"],"isExtra":true},{"id":"684ae919decfe15485bf8fcc","count":1,"label":"Kukuřice","posId":"B115","price":2500,"KDSTags":["greenhighlight"],"isExtra":true},{"id":"6748417db17528cb9bcae60b","count":1,"label":"Zeleninová 32cm","posId":"115","price":24900,"isExtra":false},{"id":"656458f65d60d607724273eb","count":1,"label":"Balné","posId":"K0000","price":1500,"isExtra":true},{"id":"684ae919decfe15485bf90bc","count":1,"label":"Bez papriky","posId":"X111","price":0,"KDSTags":["redhighlight"],"isExtra":true},{"id":"684ae919decfe15485bf90bf","count":1,"label":"Bez oliv","posId":"X112","price":0,"KDSTags":["redhighlight"],"isExtra":true}]</t>
  </si>
  <si>
    <t>2026-04-16T17:27:02.910+02:00</t>
  </si>
  <si>
    <t>2026-04-16T17:41:31.190+02:00</t>
  </si>
  <si>
    <t>2026-04-16T17:24:17.827+02:00</t>
  </si>
  <si>
    <t>2026-04-16T17:38:50.430+02:00</t>
  </si>
  <si>
    <t>[{"id":"6748417db17528cb9bcae5e5","count":1,"label":"Margherita 40cm","posId":"100","price":26900,"isExtra":false},{"id":"656458f65d60d60772426fa0","count":1,"label":"Balné","posId":"K0000","price":2000,"isExtra":true},{"id":"6748417db17528cb9bcae5fd","count":1,"label":"Margherita 32cm","posId":"112","price":20900,"isExtra":false},{"id":"656458f65d60d607724273eb","count":1,"label":"Balné","posId":"K0000","price":1500,"isExtra":true},{"id":"656458f65d60d607724271be","count":1,"label":"okraj mozzarella, bylinky","posId":"A121","price":5700,"isExtra":true},{"id":"684ae919decfe15485bf8fcf","count":1,"label":"Šunka","posId":"B106","price":3000,"KDSTags":["greenhighlight"],"isExtra":true}]</t>
  </si>
  <si>
    <t>2026-04-16T17:15:02.900+02:00</t>
  </si>
  <si>
    <t>2026-04-16T17:43:22.317+02:00</t>
  </si>
  <si>
    <t>2026-04-16T17:55:25.525+02:00</t>
  </si>
  <si>
    <t>2026-04-16T17:15:03.631+02:00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</si>
  <si>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ed962e6c-452c-49d0-917e-cf0d04abe09a","note":"","count":1,"label":"BBQ Texas 18 cm","posId":"131","price":11900,"isExtra":false},{"id":"55f8781c-97f6-4a21-abe6-3780ea7117ba","note":"","count":1,"label":"změna na Smetanový základ","posId":"A129","price":0,"isExtra":true},{"id":"978c26ec-8492-4979-8b1c-f7ff8381d413","note":"","count":1,"label":"Pepperoni Rolls, 6 ks","posId":"P100","price":8900,"isExtra":false}]</t>
  </si>
  <si>
    <t>2026-04-16T17:10:02.689+02:00</t>
  </si>
  <si>
    <t>2026-04-16T17:21:21.132+02:00</t>
  </si>
  <si>
    <t>[{"id":"7ebac4a7-6cce-442e-b2bb-06b929c16076","note":"","count":1,"label":"Baby špenát &amp; kuře 32 cm","posId":"116","price":24900,"isExtra":false},{"id":"088a7edc-ef1e-4c6b-b7a1-36c2c45ab0fe","note":"","count":1,"label":"Capricciosa 32 cm","posId":"113","price":24900,"isExtra":false}]</t>
  </si>
  <si>
    <t>2026-04-16T17:09:39.400+02:00</t>
  </si>
  <si>
    <t>2026-04-16T17:25:58.497+02:00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</si>
  <si>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🌶️🌶️","posId":"120","price":24900,"isExtra":false},{"id":"54685059","note":"","count":1,"label":"Balné","posId":"K0000","price":1500,"isExtra":true},{"id":"54684976","note":"","size":"Pepperoni 40cm 🌶️🌶️","count":1,"label":"Pepperoni 40cm 🌶️🌶️","posId":"108","price":30900,"isExtra":false},{"id":"54685049","note":"","count":1,"label":"Balné","posId":"K0000","price":2000,"isExtra":true}]</t>
  </si>
  <si>
    <t>2026-04-16T17:03:22.877+02:00</t>
  </si>
  <si>
    <t>2026-04-16T17:06:06.987+02:00</t>
  </si>
  <si>
    <t>[{"id":"6ffd3545-72d2-4e40-9c4f-5ed137d1966b","count":1,"label":"Guarana kiwi a jablko","posId":"N144","price":5500,"isExtra":false,"creatorId":"VvX5Y8k0UBLaTACSAN3xX","isPackging":0,"actualLabel":"Guarana kiwi a jablko"}]</t>
  </si>
  <si>
    <t>2026-04-16T17:02:03.849+02:00</t>
  </si>
  <si>
    <t>2026-04-16T17:23:43.116+02:00</t>
  </si>
  <si>
    <t>2026-04-16T17:47:11.192+02:00</t>
  </si>
  <si>
    <t>2026-04-16T17:02:05.345+02:00</t>
  </si>
  <si>
    <t>[{"id":"1460d93c-4159-4d87-aaf2-4ef8fb5e31b1","note":"","count":1,"label":"Margherita 32 cm","posId":"112","price":20900,"isExtra":false},{"id":"e8a7b47a-70d2-4cc2-a375-1dab55125675","note":"","count":1,"label":"Quattro Formaggi 32 cm","posId":"123","price":24900,"isExtra":false}]</t>
  </si>
  <si>
    <t>2026-04-16T16:59:03.381+02:00</t>
  </si>
  <si>
    <t>2026-04-16T17:19:31.041+02:00</t>
  </si>
  <si>
    <t>2026-04-16T17:41:42.180+02:00</t>
  </si>
  <si>
    <t>2026-04-16T16:59:04.892+02:00</t>
  </si>
  <si>
    <t>[{"id":"1da6e618-5f95-4707-b8bd-b1685e13f67a","note":"","count":1,"label":"Hawai 40 cm","posId":"102","price":30900,"isExtra":false},{"id":"6fcfbe85-8ba4-468d-ab89-7147d4a9ffdb","note":"","count":1,"label":"Olivy","posId":"C112","price":3500,"KDSTags":["greenhighlight"],"isExtra":true},{"id":"540c8d22-36ac-4503-9684-d23e3d647ff1","note":"","count":1,"label":"Pepperoni salám","posId":"C109","price":4000,"KDSTags":["greenhighlight"],"isExtra":true},{"id":"7f0c5098-18bf-4c65-bec8-dd6bf68eb768","note":"","count":1,"label":"Masové kuličky, 10 ks","posId":"P102","price":9900,"isExtra":false},{"id":"978c26ec-8492-4979-8b1c-f7ff8381d413","note":"","count":1,"label":"Pepperoni Rolls, 6 ks","posId":"P100","price":8900,"isExtra":false},{"id":"2a9dc121-ec1e-4cbb-b8d5-66ce6a546664","note":"","count":1,"label":"DIP jalapenos","posId":"P107","price":2000,"isExtra":false}]</t>
  </si>
  <si>
    <t>Mohit</t>
  </si>
  <si>
    <t>2026-04-16T16:55:47.329+02:00</t>
  </si>
  <si>
    <t>2026-04-16T17:14:32.306+02:00</t>
  </si>
  <si>
    <t>2026-04-16T16:49:02.810+02:00</t>
  </si>
  <si>
    <t>2026-04-16T17:17:52.007+02:00</t>
  </si>
  <si>
    <t>2026-04-16T17:29:31.510+02:00</t>
  </si>
  <si>
    <t>2026-04-16T16:49:03.910+02:00</t>
  </si>
  <si>
    <t>[{"id":"9b3fd0f9-6a36-4a8e-95ad-00dbae675705","note":"","count":1,"label":"Capricciosa 40 cm","posId":"101","price":30900,"isExtra":false},{"id":"7eae80af-3fb0-4484-825a-00dd12db3ff3","note":"","count":2,"label":"Jalapenos Rolls, 6 ks","posId":"jpr200","price":8900,"isExtra":false},{"id":"978c26ec-8492-4979-8b1c-f7ff8381d413","note":"","count":3,"label":"Pepperoni Rolls, 6 ks","posId":"P100","price":8900,"isExtra":false}]</t>
  </si>
  <si>
    <t>2026-04-16T16:42:48.719+02:00</t>
  </si>
  <si>
    <t>2026-04-16T17:00:00.237+02:00</t>
  </si>
  <si>
    <t>[{"id":"6748417db17528cb9bcae5eb","count":1,"label":"Comeback 40cm 🌶️","posId":"109","price":30900,"isExtra":false},{"id":"656458f65d60d60772426fa0","count":1,"label":"Balné","posId":"K0000","price":2000,"isExtra":true},{"id":"6748417db17528cb9bcae5f1","count":1,"label":"BBQ Meteor 40cm","posId":"106","price":30900,"isExtra":false},{"id":"656458f65d60d60772426fa0","count":1,"label":"Balné","posId":"K0000","price":2000,"isExtra":true}]</t>
  </si>
  <si>
    <t>2026-04-16T16:41:02.746+02:00</t>
  </si>
  <si>
    <t>2026-04-16T17:06:04.048+02:00</t>
  </si>
  <si>
    <t>[{"id":"a4e8ca23-fe36-4747-a603-19485eee7e76","note":"","count":1,"label":"Hot &amp; Spicy 32 cm","posId":"146","price":24900,"isExtra":false},{"id":"f7043b16-784c-4471-87d9-9c8cbc7d5ab8","note":"","count":1,"label":"Capricciosa 32 cm","posId":"137","price":24900,"isExtra":false},{"id":"0d7a09d5-0cc0-41d1-92da-1fd2b06b2d07","note":"","count":1,"label":"Česnekový chléb","posId":"P104","price":7900,"isExtra":false}]</t>
  </si>
  <si>
    <t>2026-04-16T16:36:21.075+02:00</t>
  </si>
  <si>
    <t>2026-04-16T16:53:03.179+02:00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</si>
  <si>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🌶️🌶️","posId":"110","price":30900,"isExtra":false},{"id":"54685049","note":"","count":1,"label":"Balné","posId":"K0000","price":2000,"isExtra":true},{"id":"54685112","note":"","count":1,"label":"Bez cibule","posId":"X103","price":0,"KDSTags":["redhighlight"],"isExtra":true},{"id":"54685018","note":"","size":"Česnekový dip","count":2,"label":"Česnekový dip","posId":"P106","price":2000,"isExtra":false},{"id":"54685059","note":"","count":2,"label":"Balné","posId":"K0000","price":1500,"isExtra":true}]</t>
  </si>
  <si>
    <t>2026-04-16T16:32:02.773+02:00</t>
  </si>
  <si>
    <t>2026-04-16T16:48:04.836+02:00</t>
  </si>
  <si>
    <t>2026-04-16T17:11:39.408+02:00</t>
  </si>
  <si>
    <t>2026-04-16T16:32:04.119+02:00</t>
  </si>
  <si>
    <t>2026-04-16T16:27:03.397+02:00</t>
  </si>
  <si>
    <t>2026-04-16T16:46:42.843+02:00</t>
  </si>
  <si>
    <t>[{"id":"1460d93c-4159-4d87-aaf2-4ef8fb5e31b1","note":"","count":1,"label":"Margherita 32 cm","posId":"112","price":20900,"isExtra":false},{"id":"50a2c673-74cc-459a-b7e5-f5c332128443","note":"","count":1,"label":"mozzarella","posId":"B113","price":3000,"KDSTags":["greenhighlight"],"isExtra":true},{"id":"49554361-bb09-484d-958c-c2640501b923","note":"","count":1,"label":"Margherita 18 cm","posId":"124","price":11900,"isExtra":false},{"id":"36c0b7a7-3bc7-4123-997d-7326739457de","note":"","count":1,"label":"Mozzarella.","posId":"A113","price":2000,"isExtra":true},{"id":"55ca227d-485c-4130-a44d-b26b939e8c03","note":"","count":1,"label":"Hot &amp; Spicy 32 cm","posId":"122","price":24900,"isExtra":false}]</t>
  </si>
  <si>
    <t>2026-04-16T16:24:03.609+02:00</t>
  </si>
  <si>
    <t>2026-04-16T16:33:40.030+02:00</t>
  </si>
  <si>
    <t>[{"id":"6748417db17528cb9bcae60d","count":1,"label":"Hawai 32cm","posId":"114","price":24900,"isExtra":false},{"id":"656458f65d60d607724273eb","count":1,"label":"Balné","posId":"K0000","price":1500,"isExtra":true},{"id":"656458f65d60d607724271be","count":1,"label":"okraj mozzarella, bylinky","posId":"A121","price":5700,"isExtra":true},{"id":"6748417db17528cb9bcae63b","count":1,"label":"Česnekový dip","posId":"P106","price":2000,"isExtra":false},{"id":"656458f65d60d607724273eb","count":1,"label":"Balné","posId":"K0000","price":1500,"isExtra":true}]</t>
  </si>
  <si>
    <t>2026-04-16T16:16:03.490+02:00</t>
  </si>
  <si>
    <t>2026-04-16T16:30:29.858+02:00</t>
  </si>
  <si>
    <t>2026-04-16T16:48:27.137+02:00</t>
  </si>
  <si>
    <t>2026-04-16T16:16:04.869+02:00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</si>
  <si>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5baf9524-d195-4f98-ac4e-12383c85b672","note":"","count":1,"label":"Mozzarella","posId":"C113","price":4000,"KDSTags":["greenhighlight"],"isExtra":true},{"id":"5fc1255c-e26e-4454-9620-7eea5d2454f6","note":"","count":1,"label":"Slanina","posId":"C108","price":4000,"KDSTags":["greenhighlight"],"isExtra":true},{"id":"0604cf40-24b5-4ad5-a9e4-e5834def96b8","note":"","count":4,"label":"Dip česnekový","posId":"P106","price":2000,"isExtra":false},{"id":"7ee7e3c8-2c54-4dc5-810f-2f52f62e2d14","note":"","count":1,"label":"Comeback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bylinky","posId":"A121","price":5700,"isExtra":true}]</t>
  </si>
  <si>
    <t>2026-04-16T16:13:59.356+02:00</t>
  </si>
  <si>
    <t>2026-04-16T16:24:38.117+02:00</t>
  </si>
  <si>
    <t>2026-04-16T16:03:26.030+02:00</t>
  </si>
  <si>
    <t>2026-04-16T16:13:47.954+02:00</t>
  </si>
  <si>
    <t>[{"id":"e3c2803b-7f1a-469b-99b1-979be30e115e","count":1,"label":"Pizza BBQ Texas 32","posId":"119","price":24900,"isExtra":false,"creatorId":"YDVyKwF_bSDdupGJGWQrn","isPackging":0,"actualLabel":"Pizza BBQ Texas 32"}]</t>
  </si>
  <si>
    <t>2026-04-16T16:03:01.032+02:00</t>
  </si>
  <si>
    <t>2026-04-16T16:10:54.523+02:00</t>
  </si>
  <si>
    <t>[{"id":"d0b4da65-56e2-444e-b81f-865254dcc811","count":1,"label":"Pizza BBQ Meteor 32","posId":"118","price":24900,"isExtra":false,"creatorId":"kHrzP65Szv1b7eppM-XUr","isPackging":0,"actualLabel":"Pizza BBQ Meteor 32"}]</t>
  </si>
  <si>
    <t>2026-04-16T15:54:39.007+02:00</t>
  </si>
  <si>
    <t>2026-04-16T16:04:22.591+02:00</t>
  </si>
  <si>
    <t>[{"id":"109","note":"","count":1,"label":"Comeback 40cm 🌶️","posId":"109","price":30900,"isExtra":false},{"id":"K0000","note":"","count":1,"label":"Balné","posId":"K0000","price":2000,"isExtra":true}]</t>
  </si>
  <si>
    <t>2026-04-16T15:50:15.473+02:00</t>
  </si>
  <si>
    <t>2026-04-16T15:57:22.759+02:00</t>
  </si>
  <si>
    <t>[{"id":"6748417db17528cb9bcae603","count":1,"label":"Comeback 32cm 🌶️","posId":"121","price":24900,"isExtra":false},{"id":"656458f65d60d607724273eb","count":1,"label":"Balné","posId":"K0000","price":1500,"isExtra":true},{"id":"6748417db17528cb9bcae661","count":1,"label":"Pepsi zero sugar 1l","posId":"N125","price":5900,"isExtra":false}]</t>
  </si>
  <si>
    <t>2026-04-16T15:35:04.143+02:00</t>
  </si>
  <si>
    <t>2026-04-16T15:41:50.437+02:00</t>
  </si>
  <si>
    <t>2026-04-16T15:46:43.273+02:00</t>
  </si>
  <si>
    <t>2026-04-16T15:35:04.877+02:00</t>
  </si>
  <si>
    <t>2026-04-16T15:29:02.700+02:00</t>
  </si>
  <si>
    <t>2026-04-16T15:36:48.455+02:00</t>
  </si>
  <si>
    <t>2026-04-16T15:29:02.658+02:00</t>
  </si>
  <si>
    <t>2026-04-16T15:38:20.734+02:00</t>
  </si>
  <si>
    <t>2026-04-16T15:03:46.468+02:00</t>
  </si>
  <si>
    <t>2026-04-16T15:11:40.582+02:00</t>
  </si>
  <si>
    <t>[{"id":"6748417db17528cb9bcae603","count":1,"label":"Comeback 32cm 🌶️","posId":"121","price":24900,"isExtra":false},{"id":"656458f65d60d607724273eb","count":1,"label":"Balné","posId":"K0000","price":1500,"isExtra":true},{"id":"684ae919decfe15485bf903f","count":1,"label":"Bez cibule","posId":"X103","price":0,"KDSTags":["redhighlight"],"isExtra":true}]</t>
  </si>
  <si>
    <t>Tushar</t>
  </si>
  <si>
    <t>2026-04-16T14:54:12.779+02:00</t>
  </si>
  <si>
    <t>2026-04-16T15:04:22.754+02:00</t>
  </si>
  <si>
    <t>[{"id":"P100","note":"","count":2,"label":"Pepperoni Rolls 🌶️","posId":"P100","price":8900,"isExtra":false},{"id":"K0000","note":"","count":2,"label":"Balné","posId":"K0000","price":1500,"isExtra":true}]</t>
  </si>
  <si>
    <t>2026-04-16T14:50:43.448+02:00</t>
  </si>
  <si>
    <t>2026-04-16T14:51:47.226+02:00</t>
  </si>
  <si>
    <t>[{"id":"6ffd3545-72d2-4e40-9c4f-5ed137d1966b","count":1,"label":"Guarana kiwi a jablko","posId":"N144","price":5500,"isExtra":false,"creatorId":"UMkRSYTfNFaiTEa50iISz","isPackging":0,"actualLabel":"Guarana kiwi a jablko"}]</t>
  </si>
  <si>
    <t>2026-04-16T14:50:04.565+02:00</t>
  </si>
  <si>
    <t>2026-04-16T14:50:05.277+02:00</t>
  </si>
  <si>
    <t>2026-04-16T15:07:15.781+02:00</t>
  </si>
  <si>
    <t>2026-04-16T14:50:05.635+02:00</t>
  </si>
  <si>
    <t>[{"id":"e8a7b47a-70d2-4cc2-a375-1dab55125675","note":"","count":1,"label":"Quattro Formaggi 32 cm","posId":"123","price":24900,"isExtra":false},{"id":"50a2c673-74cc-459a-b7e5-f5c332128443","note":"","count":1,"label":"mozzarella","posId":"B113","price":3000,"KDSTags":["greenhighlight"],"isExtra":true},{"id":"fc3fa22b-be90-4e3e-a05f-41f62444ffb3","note":"","count":1,"label":"olivy","posId":"B112","price":2500,"KDSTags":["greenhighlight"],"isExtra":true},{"id":"d40dcdad-4060-4002-9185-1f39db4f4595","note":"","count":1,"label":"špenát s česnekem","posId":"B107","price":2500,"KDSTags":["greenhighlight"],"isExtra":true},{"id":"2c932c76-e932-479d-b476-ee55b747887e","note":"","count":1,"label":"žampiony","posId":"B105","price":2500,"KDSTags":["greenhighlight"],"isExtra":true}]</t>
  </si>
  <si>
    <t>2026-04-16T13:54:02.594+02:00</t>
  </si>
  <si>
    <t>2026-04-16T14:04:40.140+02:00</t>
  </si>
  <si>
    <t>2026-04-16T14:15:17.338+02:00</t>
  </si>
  <si>
    <t>2026-04-16T13:54:04.071+02:00</t>
  </si>
  <si>
    <t>[{"id":"f7043b16-784c-4471-87d9-9c8cbc7d5ab8","note":"","count":1,"label":"Capricciosa 32 cm","posId":"137","price":24900,"isExtra":false},{"id":"6e70115f-a0f1-42d6-aaca-1c1f7aa64cb8","note":"","count":1,"label":"šunka","posId":"B106","price":3000,"KDSTags":["greenhighlight"],"isExtra":true},{"id":"5d2371f1-a2a2-462f-9e8a-40af8e09e0d2","note":"","count":1,"label":"BEZ -olivy","posId":"X112","price":0,"KDSTags":["redhighlight"],"isExtra":true},{"id":"c9c0bcd1-5065-4282-a709-cc2042a92228","note":"","count":1,"label":"Pečené brambory","posId":"P103","price":6900,"isExtra":false}]</t>
  </si>
  <si>
    <t>2026-04-16T13:53:26.446+02:00</t>
  </si>
  <si>
    <t>2026-04-16T14:16:36.203+02:00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</si>
  <si>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bylinky","posId":"A122","price":6500,"isExtra":true},{"id":"C108","note":"","count":1,"label":"Slanina","posId":"C108","price":4000,"KDSTags":["greenhighlight"],"isExtra":true},{"id":"104","note":"","count":1,"label":"Baby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základ","posId":"ZSR40","price":0,"isExtra":true},{"id":"X113","note":"","count":1,"label":"Bez mozzarelly","posId":"X113","price":0,"KDSTags":["redhighlight"],"isExtra":true}]</t>
  </si>
  <si>
    <t>2026-04-16T13:49:04.142+02:00</t>
  </si>
  <si>
    <t>2026-04-16T14:01:14.013+02:00</t>
  </si>
  <si>
    <t>2026-04-16T14:13:18.141+02:00</t>
  </si>
  <si>
    <t>2026-04-16T13:49:05.205+02:00</t>
  </si>
  <si>
    <t>[{"id":"896d2264-b315-4ee3-b331-0fa7b26bb96f","note":"","count":1,"label":"Hawai 32 cm","posId":"114","price":24900,"isExtra":false},{"id":"86f97e80-4313-45a1-88bb-cd090c233763","note":"","count":1,"label":"Pepsi 1l","posId":"N124","price":5900,"isExtra":false}]</t>
  </si>
  <si>
    <t>2026-04-16T13:11:54.260+02:00</t>
  </si>
  <si>
    <t>2026-04-16T13:22:42.471+02:00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</si>
  <si>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🌶️🌶️","posId":"108","price":30900,"isExtra":false},{"id":"54685049","note":"","count":1,"label":"Balné","posId":"K0000","price":2000,"isExtra":true}]</t>
  </si>
  <si>
    <t>2026-04-16T13:07:04.939+02:00</t>
  </si>
  <si>
    <t>2026-04-16T13:19:29.843+02:00</t>
  </si>
  <si>
    <t>2026-04-16T13:25:29.858+02:00</t>
  </si>
  <si>
    <t>2026-04-16T13:07:05.860+02:00</t>
  </si>
  <si>
    <t>[{"id":"faf7ff40-eef3-48bd-92c4-b33e5bbf095d","note":"","count":1,"label":"Quattro Formaggi 40 cm","posId":"111","price":30900,"isExtra":false},{"id":"9b3fd0f9-6a36-4a8e-95ad-00dbae675705","note":"","count":1,"label":"Capricciosa 40 cm","posId":"101","price":30900,"isExtra":false},{"id":"389b26e5-2cae-411b-afde-ac1cec80674b","note":"","count":1,"label":"Margherita 40 cm","posId":"100","price":26900,"isExtra":false}]</t>
  </si>
  <si>
    <t>2026-04-16T12:58:03.444+02:00</t>
  </si>
  <si>
    <t>2026-04-16T13:05:14.965+02:00</t>
  </si>
  <si>
    <t>[{"id":"0b22568e-4d1c-45db-9aa3-de09ef6c293a","note":"","count":1,"label":"Pepperoni 32 cm","posId":"120","price":24900,"isExtra":false},{"id":"bf272b1b-93ab-4050-9aff-ea1151ab5f41","note":"","count":1,"label":"pepperoni salám","posId":"B109","price":3000,"KDSTags":["greenhighlight"],"isExtra":true},{"id":"86f97e80-4313-45a1-88bb-cd090c233763","note":"","count":1,"label":"Pepsi 1l","posId":"N124","price":5900,"isExtra":false}]</t>
  </si>
  <si>
    <t>2026-04-16T12:35:19.833+02:00</t>
  </si>
  <si>
    <t>2026-04-16T12:43:17.892+02:00</t>
  </si>
  <si>
    <t>2026-04-16T12:18:03.648+02:00</t>
  </si>
  <si>
    <t>2026-04-16T12:28:01.744+02:00</t>
  </si>
  <si>
    <t>[{"id":"1460d93c-4159-4d87-aaf2-4ef8fb5e31b1","note":"","count":1,"label":"Margherita 32 cm","posId":"112","price":20900,"isExtra":false}]</t>
  </si>
  <si>
    <t>2026-04-16T12:18:03.631+02:00</t>
  </si>
  <si>
    <t>2026-04-16T12:29:27.486+02:00</t>
  </si>
  <si>
    <t>[{"id":"1460d93c-4159-4d87-aaf2-4ef8fb5e31b1","note":"","count":1,"label":"Margherita 32 cm","posId":"112","price":20900,"isExtra":false},{"id":"0604cf40-24b5-4ad5-a9e4-e5834def96b8","note":"","count":1,"label":"Dip česnekový","posId":"P106","price":2000,"isExtra":false}]</t>
  </si>
  <si>
    <t>2026-04-16T12:05:57.567+02:00</t>
  </si>
  <si>
    <t>2026-04-16T12:21:45.923+02:00</t>
  </si>
  <si>
    <t>2026-04-16T12:02:03.473+02:00</t>
  </si>
  <si>
    <t>2026-04-16T12:11:49.542+02:00</t>
  </si>
  <si>
    <t>2026-04-16T12:20:09.837+02:00</t>
  </si>
  <si>
    <t>2026-04-16T12:02:05.014+02:00</t>
  </si>
  <si>
    <t>[{"id":"0491ba2d-7c43-44f5-949a-e82693028cdb","note":"","count":1,"label":"Margherita 32 cm","posId":"136","price":20900,"isExtra":false},{"id":"158f381e-7b09-45c4-95d8-d131055d3875","note":"","count":1,"label":"okraj Hotdog BBQ","posId":"A119","price":5700,"isExtra":true}]</t>
  </si>
  <si>
    <t>2026-04-16T11:35:05.060+02:00</t>
  </si>
  <si>
    <t>2026-04-16T11:57:42.448+02:00</t>
  </si>
  <si>
    <t>2026-04-16T12:05:13.300+02:00</t>
  </si>
  <si>
    <t>2026-04-16T11:35:07.270+02:00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</si>
  <si>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bylinky","posId":"A122","price":6500,"isExtra":true}]</t>
  </si>
  <si>
    <t>2026-04-16T11:32:25.478+02:00</t>
  </si>
  <si>
    <t>2026-04-16T11:45:19.303+02:00</t>
  </si>
  <si>
    <t>[{"id":"6748417db17528cb9bcae5f7","count":1,"label":"Capricciosa 40cm","posId":"101","price":30900,"isExtra":false},{"id":"656458f65d60d60772426fa0","count":1,"label":"Balné","posId":"K0000","price":2000,"isExtra":true},{"id":"6748417db17528cb9bcae5eb","count":1,"label":"Comeback 40cm 🌶️","posId":"109","price":30900,"isExtra":false},{"id":"656458f65d60d60772426fa0","count":1,"label":"Balné","posId":"K0000","price":2000,"isExtra":true},{"id":"6748417db17528cb9bcae63b","count":2,"label":"Česnekový dip","posId":"P106","price":2000,"isExtra":false},{"id":"656458f65d60d607724273eb","count":2,"label":"Balné","posId":"K0000","price":1500,"isExtra":true}]</t>
  </si>
  <si>
    <t>Radim</t>
  </si>
  <si>
    <t>2026-04-16T11:28:18.412+02:00</t>
  </si>
  <si>
    <t>2026-04-16T11:34:47.053+02:00</t>
  </si>
  <si>
    <t>[{"id":"120","note":"","count":1,"label":"Pepperoni 32cm 🌶️🌶️","posId":"120","price":24900,"isExtra":false},{"id":"K0000","note":"","count":1,"label":"Balné","posId":"K0000","price":1500,"isExtra":true},{"id":"B103","note":"","count":1,"label":"Cibule","posId":"B103","price":2500,"KDSTags":["greenhighlight"],"isExtra":true}]</t>
  </si>
  <si>
    <t>2026-04-16T11:18:20.231+02:00</t>
  </si>
  <si>
    <t>2026-04-16T11:32:55.624+02:00</t>
  </si>
  <si>
    <t>2026-04-16T11:17:57.590+02:00</t>
  </si>
  <si>
    <t>2026-04-16T11:29:58.444+02:00</t>
  </si>
  <si>
    <t>[{"id":"P106","note":"","count":1,"label":"Česnekový dip","posId":"P106","price":2000,"isExtra":false},{"id":"K0000","note":"","count":1,"label":"Balné","posId":"K0000","price":1500,"isExtra":true},{"id":"P103","note":"","count":1,"label":"Pečené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32cm","posId":"116","price":24900,"isExtra":false},{"id":"K0000","note":"","count":1,"label":"Balné","posId":"K0000","price":1500,"isExtra":true},{"id":"A125","note":"","count":1,"label":"okraj hotdog, bez omáčky","posId":"A125","price":5700,"isExtra":true}]</t>
  </si>
  <si>
    <t>2026-04-16T11:11:02.309+02:00</t>
  </si>
  <si>
    <t>2026-04-16T11:39:07.496+02:00</t>
  </si>
  <si>
    <t>2026-04-16T11:46:55.970+02:00</t>
  </si>
  <si>
    <t>2026-04-16T11:11:03.631+02:00</t>
  </si>
  <si>
    <t>2026-04-16T11:11:02.295+02:00</t>
  </si>
  <si>
    <t>2026-04-16T11:24:35.567+02:00</t>
  </si>
  <si>
    <t>2026-04-16T11:08:02.778+02:00</t>
  </si>
  <si>
    <t>2026-04-16T11:23:22.823+02:00</t>
  </si>
  <si>
    <t>2026-04-16T11:03:02.846+02:00</t>
  </si>
  <si>
    <t>2026-04-16T11:37:14.604+02:00</t>
  </si>
  <si>
    <t>2026-04-16T11:52:08.005+02:00</t>
  </si>
  <si>
    <t>2026-04-16T11:11:48.065+02:00</t>
  </si>
  <si>
    <t>[{"id":"a4e8ca23-fe36-4747-a603-19485eee7e76","note":"","count":1,"label":"Hot &amp; Spicy 32 cm","posId":"146","price":24900,"isExtra":false},{"id":"cc07bf3f-3e6f-4df8-9018-c7e260233504","note":"","count":1,"label":"BEZ -cibule","posId":"X103","price":0,"KDSTags":["redhighlight"],"isExtra":true}]</t>
  </si>
  <si>
    <t>2026-04-16T10:49:02.258+02:00</t>
  </si>
  <si>
    <t>2026-04-16T11:16:49.213+02:00</t>
  </si>
  <si>
    <t>[{"id":"3a5867b0-8da1-4c8b-bd1f-70418434cae8","note":"","count":1,"label":"BBQ Texas 32 cm","posId":"119","price":24900,"isExtra":false},{"id":"55f8781c-97f6-4a21-abe6-3780ea7117ba","note":"","count":1,"label":"změna na Smetanový základ","posId":"A129","price":0,"isExtra":true},{"id":"978c26ec-8492-4979-8b1c-f7ff8381d413","note":"","count":1,"label":"Pepperoni Rolls, 6 ks","posId":"P100","price":8900,"isExtra":false}]</t>
  </si>
  <si>
    <t>2026-04-16T10:16:02.727+02:00</t>
  </si>
  <si>
    <t>2026-04-16T11:12:25.455+02:00</t>
  </si>
  <si>
    <t>2026-04-16T11:17:21.120+02:00</t>
  </si>
  <si>
    <t>2026-04-16T10:16:03.684+02:00</t>
  </si>
  <si>
    <t>2026-04-15T23:43:10.140+02:00</t>
  </si>
  <si>
    <t>2026-04-15T23:56:59.796+02:00</t>
  </si>
  <si>
    <t>2026-04-15T23:43:05.413+02:00</t>
  </si>
  <si>
    <t>2026-04-15T23:51:37.696+02:00</t>
  </si>
  <si>
    <t>[{"id":"52687002-58c9-40ea-ba22-d2ae7a4b5889","note":"","count":1,"label":"Comeback 32 cm","posId":"145","price":24900,"isExtra":false}]</t>
  </si>
  <si>
    <t>Mehdi</t>
  </si>
  <si>
    <t>2026-04-15T23:39:00.792+02:00</t>
  </si>
  <si>
    <t>2026-04-15T23:48:47.116+02:00</t>
  </si>
  <si>
    <t>[{"id":"104","note":"","count":1,"label":"Baby špenát &amp; kuře 40cm","posId":"104","price":30900,"isExtra":false},{"id":"K0000","note":"","count":1,"label":"Balné","posId":"K0000","price":2000,"isExtra":true},{"id":"X107","note":"","count":1,"label":"Bez špenátu s česnekem","posId":"X107","price":0,"KDSTags":["redhighlight"],"isExtra":true},{"id":"C106","note":"","count":1,"label":"Šunka","posId":"C106","price":4000,"KDSTags":["greenhighlight"],"isExtra":true}]</t>
  </si>
  <si>
    <t>2026-04-15T23:35:03.535+02:00</t>
  </si>
  <si>
    <t>2026-04-15T23:44:54.952+02:00</t>
  </si>
  <si>
    <t>2026-04-15T23:50:46.828+02:00</t>
  </si>
  <si>
    <t>2026-04-15T23:35:06.032+02:00</t>
  </si>
  <si>
    <t>[{"id":"1da6e618-5f95-4707-b8bd-b1685e13f67a","note":"","count":1,"label":"Hawai 40 cm","posId":"102","price":30900,"isExtra":false}]</t>
  </si>
  <si>
    <t>2026-04-15T23:32:00.678+02:00</t>
  </si>
  <si>
    <t>2026-04-15T23:43:12.838+02:00</t>
  </si>
  <si>
    <t>[{"id":"6748417db17528cb9bcae60f","count":1,"label":"Capricciosa 32cm","posId":"113","price":24900,"isExtra":false},{"id":"656458f65d60d607724273eb","count":1,"label":"Balné","posId":"K0000","price":1500,"isExtra":true},{"id":"68c5452ac747a1013b8ff5fd","count":1,"label":"USA těsto","posId":"17","price":1000,"isExtra":true},{"id":"656458f65d60d607724271be","count":1,"label":"okraj mozzarella, bylinky","posId":"A121","price":5700,"isExtra":true},{"id":"684ae919decfe15485bf8fc9","count":1,"label":"Ananas","posId":"B100","price":2500,"KDSTags":["greenhighlight"],"isExtra":true},{"id":"6748417db17528cb9bcae63b","count":1,"label":"Česnekový dip","posId":"P106","price":2000,"isExtra":false},{"id":"656458f65d60d607724273eb","count":1,"label":"Balné","posId":"K0000","price":1500,"isExtra":true}]</t>
  </si>
  <si>
    <t>Aarons</t>
  </si>
  <si>
    <t>2026-04-15T23:21:12.707+02:00</t>
  </si>
  <si>
    <t>2026-04-15T23:32:55.092+02:00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</si>
  <si>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bylinky","posId":"A121","price":5700,"isExtra":true}]</t>
  </si>
  <si>
    <t>2026-04-15T23:07:23.109+02:00</t>
  </si>
  <si>
    <t>2026-04-15T23:25:38.907+02:00</t>
  </si>
  <si>
    <t>[{"id":"6748417db17528cb9bcae5ed","count":1,"label":"Pepperoni 40cm 🌶️🌶️","posId":"108","price":30900,"isExtra":false},{"id":"656458f65d60d60772426fa0","count":1,"label":"Balné","posId":"K0000","price":2000,"isExtra":true},{"id":"6748417db17528cb9bcae5fd","count":2,"label":"Margherita 32cm","posId":"112","price":20900,"isExtra":false},{"id":"656458f65d60d607724273eb","count":2,"label":"Balné","posId":"K0000","price":1500,"isExtra":true},{"id":"6748417db17528cb9bcae635","count":2,"label":"Pečené brambory","posId":"P103","price":6900,"isExtra":false},{"id":"656458f65d60d607724273eb","count":2,"label":"Balné","posId":"K0000","price":1500,"isExtra":true}]</t>
  </si>
  <si>
    <t>2026-04-15T23:06:33.846+02:00</t>
  </si>
  <si>
    <t>2026-04-15T23:18:04.843+02:00</t>
  </si>
  <si>
    <t>[{"id":"e5451f2b-b3cd-46cc-9299-d98fd3b2ef12","count":1,"label":"Pizza Hawai 40 cm","posId":"102","price":30900,"isExtra":false,"creatorId":"RTwhovtzAU4cKvXCWcST4","isPackging":0,"actualLabel":"Pizza Hawai 40 cm"},{"id":"RjnzJvFGQ7bViwxWS8fAW","count":1,"label":"Bez ananasu","posId":"X100","price":0,"KDSTags":["redhighlight"],"isExtra":true,"mainItemId":"e5451f2b-b3cd-46cc-9299-d98fd3b2ef12"},{"id":"extra_20230331101812_91","count":1,"label":"Žampiony","posId":"C105","price":3500,"KDSTags":["greenhighlight"],"isExtra":true,"mainItemId":"e5451f2b-b3cd-46cc-9299-d98fd3b2ef12"},{"id":"18b2cf9c-d535-4344-b1d4-bdc9c26690c7","count":1,"label":"Spicy Wings","posId":"P101","price":11900,"isExtra":false,"creatorId":"oXeTTvpQWph_RoqmwK87z","isPackging":0,"actualLabel":"Spicy Wings"}]</t>
  </si>
  <si>
    <t>2026-04-15T23:06:24.319+02:00</t>
  </si>
  <si>
    <t>2026-04-15T23:15:06.383+02:00</t>
  </si>
  <si>
    <t>[{"id":"6748417db17528cb9bcae60d","count":1,"label":"Hawai 32cm","posId":"114","price":24900,"isExtra":false},{"id":"656458f65d60d607724273eb","count":1,"label":"Balné","posId":"K0000","price":1500,"isExtra":true},{"id":"656458f65d60d607724271be","count":1,"label":"okraj mozzarella, bylinky","posId":"A121","price":5700,"isExtra":true},{"id":"684ae919decfe15485bf8fce","count":1,"label":"Mozzarella","posId":"B113","price":3000,"KDSTags":["greenhighlight"],"isExtra":true}]</t>
  </si>
  <si>
    <t>2026-04-15T22:55:11.810+02:00</t>
  </si>
  <si>
    <t>2026-04-15T23:04:28.849+02:00</t>
  </si>
  <si>
    <t>[{"id":"6748417db17528cb9bcae5ff","count":1,"label":"Quattro Formaggi 32cm","posId":"123","price":24900,"isExtra":false},{"id":"656458f65d60d607724273eb","count":1,"label":"Balné","posId":"K0000","price":1500,"isExtra":true},{"id":"6748417db17528cb9bcae603","count":1,"label":"Comeback 32cm 🌶️","posId":"121","price":24900,"isExtra":false},{"id":"656458f65d60d607724273eb","count":1,"label":"Balné","posId":"K0000","price":1500,"isExtra":true},{"id":"6745a653230e9519de489457","count":1,"label":"Smetanový základ","posId":"ZRS32","price":0,"isExtra":true},{"id":"684ae919decfe15485bf903f","count":1,"label":"Bez cibule","posId":"X103","price":0,"KDSTags":["redhighlight"],"isExtra":true},{"id":"684ae919decfe15485bf8fce","count":1,"label":"Mozzarella","posId":"B113","price":3000,"KDSTags":["greenhighlight"],"isExtra":true},{"id":"6748417db17528cb9bcae65f","count":1,"label":"Pepsi 1l","posId":"N124","price":5900,"isExtra":false}]</t>
  </si>
  <si>
    <t>2026-04-15T22:25:03.538+02:00</t>
  </si>
  <si>
    <t>2026-04-15T22:41:59.539+02:00</t>
  </si>
  <si>
    <t>[{"id":"1da6e618-5f95-4707-b8bd-b1685e13f67a","note":"","count":2,"label":"Hawai 40 cm","posId":"102","price":30900,"isExtra":false},{"id":"55f8781c-97f6-4a21-abe6-3780ea7117ba","note":"","count":2,"label":"změna na Smetanový základ","posId":"A129","price":0,"isExtra":true},{"id":"c10d36f8-acd3-4a8b-979d-b81c00d75c6f","note":"","count":2,"label":"BEZ -ananas","posId":"X100","price":0,"KDSTags":["redhighlight"],"isExtra":true}]</t>
  </si>
  <si>
    <t>2026-04-15T21:58:23.218+02:00</t>
  </si>
  <si>
    <t>2026-04-15T22:08:05.943+02:00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</si>
  <si>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bylinky","posId":"A122","price":6500,"isExtra":true},{"id":"54685184","note":"","count":1,"label":"Grana padano, pecorino, parmazán","posId":"C130","price":4000,"KDSTags":["greenhighlight"],"isExtra":true},{"id":"57464194","note":"","size":"Dip Jalapeňos","count":1,"label":"Dip Jalapeňos","posId":"P107","price":2000,"isExtra":false},{"id":"54685059","note":"","count":1,"label":"Balné","posId":"K0000","price":1500,"isExtra":true}]</t>
  </si>
  <si>
    <t>2026-04-15T21:44:10.864+02:00</t>
  </si>
  <si>
    <t>2026-04-15T21:55:23.603+02:00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</si>
  <si>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základ","posId":"ZRB32","price":0,"isExtra":true}]</t>
  </si>
  <si>
    <t>2026-04-15T21:43:33.328+02:00</t>
  </si>
  <si>
    <t>2026-04-15T21:53:20.752+02:00</t>
  </si>
  <si>
    <t>[{"id":"54684978","note":"","size":"BBQ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základ","posId":"ZBR40","price":0,"isExtra":true},{"id":"54685083","note":"","count":1,"label":"okraj mozzarella, bylinky","posId":"A122","price":6500,"isExtra":true},{"id":"57405719","note":"","size":"Pepsi zero sugar 1l","count":1,"label":"Pepsi zero sugar 1l","posId":"N125","price":5900,"isExtra":false},{"id":"54684975","note":"","size":"Comeback 40cm 🌶️","count":1,"label":"Comeback 40cm 🌶️","posId":"109","price":30900,"isExtra":false},{"id":"54685049","note":"","count":1,"label":"Balné","posId":"K0000","price":2000,"isExtra":true}]</t>
  </si>
  <si>
    <t>2026-04-15T21:34:57.464+02:00</t>
  </si>
  <si>
    <t>2026-04-15T21:46:54.851+02:00</t>
  </si>
  <si>
    <t>[{"id":"6748417db17528cb9bcae605","count":1,"label":"Pepperoni 32cm 🌶️🌶️","posId":"120","price":24900,"isExtra":false},{"id":"656458f65d60d607724273eb","count":1,"label":"Balné","posId":"K0000","price":1500,"isExtra":true},{"id":"684ae919decfe15485bf8fc7","count":1,"label":"Žampiony","posId":"B105","price":2500,"KDSTags":["greenhighlight"],"isExtra":true}]</t>
  </si>
  <si>
    <t>2026-04-15T21:33:26.060+02:00</t>
  </si>
  <si>
    <t>2026-04-15T21:45:26.646+02:00</t>
  </si>
  <si>
    <t>[{"id":"6748417db17528cb9bcae5eb","count":1,"label":"Comeback 40cm 🌶️","posId":"109","price":30900,"isExtra":false},{"id":"656458f65d60d60772426fa0","count":1,"label":"Balné","posId":"K0000","price":2000,"isExtra":true},{"id":"684ae919decfe15485bf8de9","count":1,"label":"Žampiony","posId":"C105","price":3500,"KDSTags":["greenhighlight"],"isExtra":true}]</t>
  </si>
  <si>
    <t>2026-04-15T21:31:07.602+02:00</t>
  </si>
  <si>
    <t>2026-04-15T21:31:31.329+02:00</t>
  </si>
  <si>
    <t>[{"id":"6ffd3545-72d2-4e40-9c4f-5ed137d1966b","count":1,"label":"Guarana kiwi a jablko","posId":"N144","price":5500,"isExtra":false,"creatorId":"s1KnGX2I7FMXjJO0jGOIJ","isPackging":0,"actualLabel":"Guarana kiwi a jablko"}]</t>
  </si>
  <si>
    <t>2026-04-15T21:28:58.289+02:00</t>
  </si>
  <si>
    <t>2026-04-15T21:42:40.055+02:00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</si>
  <si>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</si>
  <si>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2026-04-15T21:28:49.922+02:00</t>
  </si>
  <si>
    <t>2026-04-15T21:31:26.455+02:00</t>
  </si>
  <si>
    <t>[{"id":"45e86e69-d951-4cfa-82b7-297944319a30","count":1,"label":"Guarana classic","posId":"N142","price":5500,"isExtra":false,"creatorId":"Yw0IxuSAVxnyjf3Psbacj","isPackging":0,"actualLabel":"Guarana classic"}]</t>
  </si>
  <si>
    <t>2026-04-15T21:28:49.386+02:00</t>
  </si>
  <si>
    <t>2026-04-15T21:38:31.481+02:00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</si>
  <si>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🌶️","posId":"109","price":30900,"isExtra":false},{"id":"54685049","note":"","count":1,"label":"Balné","posId":"K0000","price":2000,"isExtra":true},{"id":"54685134","note":"","count":1,"label":"Bez cibule","posId":"X103","price":0,"KDSTags":["redhighlight"],"isExtra":true},{"id":"54685184","note":"","count":1,"label":"Grana padano, pecorino, parmazán","posId":"C130","price":4000,"KDSTags":["greenhighlight"],"isExtra":true}]</t>
  </si>
  <si>
    <t>2026-04-15T21:17:03.654+02:00</t>
  </si>
  <si>
    <t>2026-04-15T21:24:23.528+02:00</t>
  </si>
  <si>
    <t>[{"id":"1460d93c-4159-4d87-aaf2-4ef8fb5e31b1","note":"","count":1,"label":"Margherita 32 cm","posId":"112","price":20900,"isExtra":false},{"id":"b9c37006-14b3-4f43-8dc0-a8b3134437ad","note":"","count":1,"label":"cibule","posId":"B103","price":2500,"KDSTags":["greenhighlight"],"isExtra":true},{"id":"3316ecf4-07ea-4045-acd5-7383dd81145f","note":"","count":1,"label":"jalapeños","posId":"B102","price":2500,"KDSTags":["greenhighlight"],"isExtra":true},{"id":"c9c0bcd1-5065-4282-a709-cc2042a92228","note":"","count":1,"label":"Pečené brambory","posId":"P103","price":6900,"isExtra":false},{"id":"0d7a09d5-0cc0-41d1-92da-1fd2b06b2d07","note":"","count":1,"label":"Česnekový chléb","posId":"P104","price":7900,"isExtra":false}]</t>
  </si>
  <si>
    <t>2026-04-15T21:09:43.992+02:00</t>
  </si>
  <si>
    <t>2026-04-15T21:20:09.563+02:00</t>
  </si>
  <si>
    <t>[{"id":"57405719","note":"","size":"Pepsi zero sugar 1l","count":1,"label":"Pepsi zero sugar 1l","posId":"N125","price":5900,"isExtra":false},{"id":"59589708","note":"","size":"Hot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🌶️🌶️","posId":"122","price":24900,"isExtra":false},{"id":"54685059","note":"","count":1,"label":"Balné","posId":"K0000","price":1500,"isExtra":true},{"id":"59589719","note":"","count":1,"label":"USA těsto","posId":"17","price":1000,"isExtra":true}]</t>
  </si>
  <si>
    <t>2026-04-15T21:08:47.867+02:00</t>
  </si>
  <si>
    <t>2026-04-15T21:19:08.607+02:00</t>
  </si>
  <si>
    <t>[{"id":"6748417db17528cb9bcae5ef","count":1,"label":"BBQ Texas 40cm","posId":"107","price":30900,"isExtra":false},{"id":"656458f65d60d60772426fa0","count":1,"label":"Balné","posId":"K0000","price":2000,"isExtra":true},{"id":"6745a653230e9519de4897ff","count":1,"label":"Rajčatový základ","posId":"ZBR40","price":0,"isExtra":true},{"id":"6745a653230e9519de489083","count":1,"label":"okraj hotdog, bez omáčky","posId":"A126","price":6500,"isExtra":true},{"id":"6748417db17528cb9bcae641","count":1,"label":"Choco Rolls","posId":"chr100","price":8900,"isExtra":false},{"id":"656458f65d60d607724273eb","count":1,"label":"Balné","posId":"K0000","price":1500,"isExtra":true}]</t>
  </si>
  <si>
    <t>2026-04-15T21:04:03.642+02:00</t>
  </si>
  <si>
    <t>2026-04-15T21:15:29.391+02:00</t>
  </si>
  <si>
    <t>2026-04-15T21:27:17.104+02:00</t>
  </si>
  <si>
    <t>2026-04-15T21:04:04.961+02:00</t>
  </si>
  <si>
    <t>[{"id":"f675967f-9acd-47eb-a0a7-8c1488c18315","note":"","count":1,"label":"Hot &amp; Spicy 40 cm","posId":"110","price":30900,"isExtra":false},{"id":"9a7bfd85-41fe-45c5-9da5-e57408965bbb","note":"","count":1,"label":"Okraj Hotdog, hořčice","posId":"A118","price":6500,"isExtra":true},{"id":"7eae80af-3fb0-4484-825a-00dd12db3ff3","note":"","count":1,"label":"Jalapenos Rolls, 6 ks","posId":"jpr200","price":8900,"isExtra":false},{"id":"2a9dc121-ec1e-4cbb-b8d5-66ce6a546664","note":"","count":2,"label":"DIP jalapenos","posId":"P107","price":2000,"isExtra":false}]</t>
  </si>
  <si>
    <t>2026-04-15T20:53:12.487+02:00</t>
  </si>
  <si>
    <t>2026-04-15T21:11:06.508+02:00</t>
  </si>
  <si>
    <t>David</t>
  </si>
  <si>
    <t>2026-04-15T20:51:22.020+02:00</t>
  </si>
  <si>
    <t>2026-04-15T21:04:46.456+02:00</t>
  </si>
  <si>
    <t>[{"id":"116","note":"","count":1,"label":"Baby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základ","posId":"ZSR32","price":0,"isExtra":true},{"id":"122","note":"","count":1,"label":"Hot &amp; Spicy 32cm 🌶️🌶️","posId":"122","price":24900,"isExtra":false},{"id":"K0000","note":"","count":1,"label":"Balné","posId":"K0000","price":1500,"isExtra":true}]</t>
  </si>
  <si>
    <t>2026-04-15T20:49:08.639+02:00</t>
  </si>
  <si>
    <t>2026-04-15T21:08:47.252+02:00</t>
  </si>
  <si>
    <t>[{"id":"b5cd6d23-f361-4161-9aa5-cc25896b6767","count":1,"label":"Pizza Comeback 32","posId":"121","price":24900,"isExtra":false,"creatorId":"WkPR0_fooc3u6lBEQcIgK","isPackging":0,"actualLabel":"Pizza Comeback 32"},{"id":"3f03490a-3c8c-4576-8dc3-f02b1307741c","count":1,"label":"Pizza Capricciosa 32","posId":"113","price":24900,"isExtra":false,"creatorId":"y3YK3NgDQL24LcsDvmBAf","isPackging":0,"actualLabel":"Pizza Capricciosa 32"}]</t>
  </si>
  <si>
    <t>2026-04-15T20:43:12.593+02:00</t>
  </si>
  <si>
    <t>2026-04-15T21:01:04.210+02:00</t>
  </si>
  <si>
    <t>[{"id":"95635f56-6c73-4fc1-9e7d-eddf1d15f4e3","count":1,"label":"Pizza Capricciosa 40","posId":"101","price":30900,"isExtra":false,"creatorId":"IsppMxP_i4D0QzhHzjpQM","isPackging":0,"actualLabel":"Pizza Capricciosa 40"}]</t>
  </si>
  <si>
    <t>2026-04-15T20:36:30.572+02:00</t>
  </si>
  <si>
    <t>2026-04-15T20:54:43.736+02:00</t>
  </si>
  <si>
    <t>[{"id":"6748417db17528cb9bcae603","count":1,"label":"Comeback 32cm 🌶️","posId":"121","price":24900,"isExtra":false},{"id":"656458f65d60d607724273eb","count":1,"label":"Balné","posId":"K0000","price":1500,"isExtra":true},{"id":"684ae919decfe15485bf8fc7","count":1,"label":"Žampiony","posId":"B105","price":2500,"KDSTags":["greenhighlight"],"isExtra":true}]</t>
  </si>
  <si>
    <t>2026-04-15T20:35:03.558+02:00</t>
  </si>
  <si>
    <t>2026-04-15T20:59:27.164+02:00</t>
  </si>
  <si>
    <t>2026-04-15T21:10:24.259+02:00</t>
  </si>
  <si>
    <t>2026-04-15T20:35:04.690+02:00</t>
  </si>
  <si>
    <t>2026-04-15T20:34:17.974+02:00</t>
  </si>
  <si>
    <t>2026-04-15T20:52:27.520+02:00</t>
  </si>
  <si>
    <t>[{"id":"112","note":"","count":2,"label":"Margherita 32cm","posId":"112","price":20900,"isExtra":false},{"id":"K0000","note":"","count":2,"label":"Balné","posId":"K0000","price":1500,"isExtra":true},{"id":"A121","note":"","count":2,"label":"okraj mozzarella, bylinky","posId":"A121","price":5700,"isExtra":true}]</t>
  </si>
  <si>
    <t>2026-04-15T20:34:03.225+02:00</t>
  </si>
  <si>
    <t>2026-04-15T20:50:10.098+02:00</t>
  </si>
  <si>
    <t>[{"id":"3ca6f105-5e70-48ee-bc31-76525f0a0b11","note":"","count":1,"label":"BBQ Texas 40 cm","posId":"107","price":30900,"isExtra":false},{"id":"d620bc6b-ecfa-4465-a21e-5ad55002e77c","note":"","count":1,"label":"Žampiony","posId":"C105","price":3500,"KDSTags":["greenhighlight"],"isExtra":true}]</t>
  </si>
  <si>
    <t>2026-04-15T20:31:05.018+02:00</t>
  </si>
  <si>
    <t>2026-04-15T20:57:59.273+02:00</t>
  </si>
  <si>
    <t>2026-04-15T21:10:28.369+02:00</t>
  </si>
  <si>
    <t>2026-04-15T20:31:06.589+02:00</t>
  </si>
  <si>
    <t>[{"id":"7ebac4a7-6cce-442e-b2bb-06b929c16076","note":"","count":1,"label":"Baby špenát &amp; kuře 32 cm","posId":"116","price":24900,"isExtra":false},{"id":"5e12eeee-b5aa-4c49-a6bd-974da981715a","note":"","count":1,"label":"grana padano","posId":"B130","price":3000,"KDSTags":["greenhighlight"],"isExtra":true},{"id":"088a7edc-ef1e-4c6b-b7a1-36c2c45ab0fe","note":"","count":1,"label":"Capricciosa 32 cm","posId":"113","price":24900,"isExtra":false},{"id":"2c932c76-e932-479d-b476-ee55b747887e","note":"","count":1,"label":"žampiony","posId":"B105","price":2500,"KDSTags":["greenhighlight"],"isExtra":true}]</t>
  </si>
  <si>
    <t>2026-04-15T20:30:59.517+02:00</t>
  </si>
  <si>
    <t>2026-04-15T20:47:30.574+02:00</t>
  </si>
  <si>
    <t>[{"id":"6748417db17528cb9bcae5eb","count":1,"label":"Comeback 40cm 🌶️","posId":"109","price":30900,"isExtra":false},{"id":"656458f65d60d60772426fa0","count":1,"label":"Balné","posId":"K0000","price":2000,"isExtra":true},{"id":"684ae919decfe15485bf8deb","count":1,"label":"Ananas","posId":"C100","price":3500,"KDSTags":["greenhighlight"],"isExtra":true},{"id":"6748417db17528cb9bcae63b","count":1,"label":"Česnekový dip","posId":"P106","price":2000,"isExtra":false},{"id":"656458f65d60d607724273eb","count":1,"label":"Balné","posId":"K0000","price":1500,"isExtra":true},{"id":"6748417db17528cb9bcae661","count":1,"label":"Pepsi zero sugar 1l","posId":"N125","price":5900,"isExtra":false}]</t>
  </si>
  <si>
    <t>2026-04-15T20:29:03.791+02:00</t>
  </si>
  <si>
    <t>2026-04-15T20:45:17.157+02:00</t>
  </si>
  <si>
    <t>2026-04-15T20:25:56.098+02:00</t>
  </si>
  <si>
    <t>2026-04-15T20:44:07.686+02:00</t>
  </si>
  <si>
    <t>Oldřich</t>
  </si>
  <si>
    <t>2026-04-15T20:23:32.843+02:00</t>
  </si>
  <si>
    <t>2026-04-15T20:42:12.702+02:00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</si>
  <si>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základ","posId":"ZRS40","price":0,"isExtra":true},{"id":"X103","note":"","count":1,"label":"Bez cibule","posId":"X103","price":0,"KDSTags":["redhighlight"],"isExtra":true},{"id":"109","note":"","count":1,"label":"Comeback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základ","posId":"ZRS40","price":0,"isExtra":true},{"id":"102","note":"","count":1,"label":"Hawai 40cm","posId":"102","price":30900,"isExtra":false},{"id":"K0000","note":"","count":1,"label":"Balné","posId":"K0000","price":2000,"isExtra":true},{"id":"111","note":"","count":1,"label":"Quattro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🌶️","posId":"109","price":30900,"isExtra":false},{"id":"K0000","note":"","count":1,"label":"Balné","posId":"K0000","price":2000,"isExtra":true},{"id":"N124","note":"","count":2,"label":"Pepsi 1l","posId":"N124","price":5900,"isExtra":false}]</t>
  </si>
  <si>
    <t>2026-04-15T20:15:03.474+02:00</t>
  </si>
  <si>
    <t>2026-04-15T20:24:19.335+02:00</t>
  </si>
  <si>
    <t>2026-04-15T20:38:55.493+02:00</t>
  </si>
  <si>
    <t>2026-04-15T20:15:05.715+02:00</t>
  </si>
  <si>
    <t>[{"id":"0b22568e-4d1c-45db-9aa3-de09ef6c293a","note":"","count":1,"label":"Pepperoni 32 cm","posId":"120","price":24900,"isExtra":false},{"id":"f675967f-9acd-47eb-a0a7-8c1488c18315","note":"","count":1,"label":"Hot &amp; Spicy 40 cm","posId":"110","price":30900,"isExtra":false}]</t>
  </si>
  <si>
    <t>2026-04-15T20:13:14.951+02:00</t>
  </si>
  <si>
    <t>2026-04-15T20:20:01.428+02:00</t>
  </si>
  <si>
    <t>2026-04-15T20:05:03.174+02:00</t>
  </si>
  <si>
    <t>2026-04-15T20:16:47.153+02:00</t>
  </si>
  <si>
    <t>2026-04-15T20:24:56.028+02:00</t>
  </si>
  <si>
    <t>2026-04-15T20:05:04.780+02:00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</si>
  <si>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</si>
  <si>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2026-04-15T20:04:02.846+02:00</t>
  </si>
  <si>
    <t>2026-04-15T20:15:06.515+02:00</t>
  </si>
  <si>
    <t>2026-04-15T20:22:24.442+02:00</t>
  </si>
  <si>
    <t>2026-04-15T20:04:04.389+02:00</t>
  </si>
  <si>
    <t>[{"id":"1da6e618-5f95-4707-b8bd-b1685e13f67a","note":"","count":1,"label":"Hawai 40 cm","posId":"102","price":30900,"isExtra":false},{"id":"78606be9-7e01-4fe9-a37c-d9a4b62d5696","note":"","count":1,"label":"změna na BBQ základ","posId":"A128","price":0,"isExtra":true},{"id":"83b0f9b5-ecd7-40a2-bb56-5895651d9558","note":"","count":1,"label":"Okraj Hotdog bez omáčky","posId":"A126","price":6500,"isExtra":true},{"id":"5fc1255c-e26e-4454-9620-7eea5d2454f6","note":"","count":1,"label":"Slanina","posId":"C108","price":4000,"KDSTags":["greenhighlight"],"isExtra":true},{"id":"0604cf40-24b5-4ad5-a9e4-e5834def96b8","note":"","count":1,"label":"Dip česnekový","posId":"P106","price":2000,"isExtra":false}]</t>
  </si>
  <si>
    <t>2026-04-15T20:00:03.521+02:00</t>
  </si>
  <si>
    <t>2026-04-15T20:10:34.464+02:00</t>
  </si>
  <si>
    <t>[{"id":"9b3fd0f9-6a36-4a8e-95ad-00dbae675705","note":"","count":1,"label":"Capricciosa 40 cm","posId":"101","price":30900,"isExtra":false},{"id":"c9c0bcd1-5065-4282-a709-cc2042a92228","note":"","count":1,"label":"Pečené brambory","posId":"P103","price":6900,"isExtra":false}]</t>
  </si>
  <si>
    <t>2026-04-15T19:50:39.622+02:00</t>
  </si>
  <si>
    <t>2026-04-15T20:07:05.196+02:00</t>
  </si>
  <si>
    <t>[{"id":"6748417db17528cb9bcae60d","count":1,"label":"Hawai 32cm","posId":"114","price":24900,"isExtra":false},{"id":"656458f65d60d607724273eb","count":1,"label":"Balné","posId":"K0000","price":1500,"isExtra":true},{"id":"684ae919decfe15485bf90dd","count":1,"label":"Bez ananasu","posId":"X100","price":0,"KDSTags":["redhighlight"],"isExtra":true},{"id":"6748417db17528cb9bcae601","count":1,"label":"Hot &amp; Spicy 32cm 🌶️🌶️","posId":"122","price":24900,"isExtra":false},{"id":"656458f65d60d607724273eb","count":1,"label":"Balné","posId":"K0000","price":1500,"isExtra":true},{"id":"684ae919decfe15485bf901f","count":1,"label":"Bez cibule","posId":"X103","price":0,"KDSTags":["redhighlight"],"isExtra":true}]</t>
  </si>
  <si>
    <t>2026-04-15T19:49:38.727+02:00</t>
  </si>
  <si>
    <t>2026-04-15T20:00:29.266+02:00</t>
  </si>
  <si>
    <t>[{"id":"6748417db17528cb9bcae5e5","count":1,"label":"Margherita 40cm","posId":"100","price":26900,"isExtra":false},{"id":"656458f65d60d60772426fa0","count":1,"label":"Balné","posId":"K0000","price":2000,"isExtra":true},{"id":"6745a653230e9519de48907f","count":1,"label":"okraj mozzarella, bylinky","posId":"A122","price":6500,"isExtra":true},{"id":"684ae919decfe15485bf8dee","count":1,"label":"Kukuřice","posId":"C115","price":3500,"KDSTags":["greenhighlight"],"isExtra":true}]</t>
  </si>
  <si>
    <t>2026-04-15T19:47:25.828+02:00</t>
  </si>
  <si>
    <t>2026-04-15T19:58:04.241+02:00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</si>
  <si>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bylinky","posId":"A122","price":6500,"isExtra":true}]</t>
  </si>
  <si>
    <t>2026-04-15T19:45:59.841+02:00</t>
  </si>
  <si>
    <t>2026-04-15T19:52:19.240+02:00</t>
  </si>
  <si>
    <t>[{"id":"101","note":"","count":1,"label":"Capricciosa 40cm","posId":"101","price":30900,"isExtra":false},{"id":"K0000","note":"","count":1,"label":"Balné","posId":"K0000","price":2000,"isExtra":true}]</t>
  </si>
  <si>
    <t>2026-04-15T19:42:48.959+02:00</t>
  </si>
  <si>
    <t>2026-04-15T19:44:44.965+02:00</t>
  </si>
  <si>
    <t>[{"id":"45e86e69-d951-4cfa-82b7-297944319a30","count":1,"label":"Guarana classic","posId":"N142","price":5500,"isExtra":false,"creatorId":"MSMAAvmHQehv68zp5maM6","isPackging":0,"actualLabel":"Guarana classic"}]</t>
  </si>
  <si>
    <t>2026-04-15T19:38:54.900+02:00</t>
  </si>
  <si>
    <t>2026-04-15T19:54:07.037+02:00</t>
  </si>
  <si>
    <t>[{"id":"d0b4da65-56e2-444e-b81f-865254dcc811","count":1,"label":"Pizza BBQ Meteor 32","posId":"118","price":24900,"isExtra":false,"creatorId":"BRV7XwD_cWBHDPlZiWuAi","isPackging":0,"actualLabel":"Pizza BBQ Meteor 32"},{"id":"KqOsxSe_Qrzcs0oq-CMHW","count":1,"label":"Bez mozzarelly","posId":"X113","price":0,"KDSTags":["redhighlight"],"isExtra":true,"mainItemId":"d0b4da65-56e2-444e-b81f-865254dcc811"},{"id":"BYVmMdFI1ido43ZadcX6f","count":1,"label":"Bez masových kuliček","posId":"X116","price":0,"KDSTags":["redhighlight"],"isExtra":true,"mainItemId":"d0b4da65-56e2-444e-b81f-865254dcc811"}]</t>
  </si>
  <si>
    <t>2026-04-15T19:38:06.563+02:00</t>
  </si>
  <si>
    <t>2026-04-15T19:54:08.410+02:00</t>
  </si>
  <si>
    <t>[{"id":"e3c2803b-7f1a-469b-99b1-979be30e115e","count":1,"label":"Pizza BBQ Texas 32","posId":"119","price":24900,"isExtra":false,"creatorId":"Nv-sKcCUxqWG5bXM67GLO","isPackging":0,"actualLabel":"Pizza BBQ Texas 32"}]</t>
  </si>
  <si>
    <t>2026-04-15T19:34:04.246+02:00</t>
  </si>
  <si>
    <t>2026-04-15T19:48:24.078+02:00</t>
  </si>
  <si>
    <t>[{"id":"98a5b6a2-10e1-4a02-be2f-817d404d4582","note":"","count":1,"label":"Veggieballs 32 cm","posId":"141","price":24900,"isExtra":false},{"id":"a4e8ca23-fe36-4747-a603-19485eee7e76","note":"","count":1,"label":"Hot &amp; Spicy 32 cm","posId":"146","price":24900,"isExtra":false}]</t>
  </si>
  <si>
    <t>2026-04-15T19:33:14.549+02:00</t>
  </si>
  <si>
    <t>2026-04-15T19:44:43.999+02:00</t>
  </si>
  <si>
    <t>[{"id":"54684972","note":"","size":"Margherita 40cm","count":1,"label":"Margherita 40cm","posId":"100","price":26900,"isExtra":false},{"id":"54685049","note":"","count":1,"label":"Balné","posId":"K0000","price":2000,"isExtra":true},{"id":"54685164","note":"","count":1,"label":"Šunka","posId":"C106","price":4000,"KDSTags":["greenhighlight"],"isExtra":true}]</t>
  </si>
  <si>
    <t>2026-04-15T19:29:52.724+02:00</t>
  </si>
  <si>
    <t>2026-04-15T19:41:26.097+02:00</t>
  </si>
  <si>
    <t>[{"id":"6748417db17528cb9bcae5fd","count":1,"label":"Margherita 32cm","posId":"112","price":20900,"isExtra":false},{"id":"656458f65d60d607724273eb","count":1,"label":"Balné","posId":"K0000","price":1500,"isExtra":true},{"id":"656458f65d60d607724271be","count":1,"label":"okraj mozzarella, bylinky","posId":"A121","price":5700,"isExtra":true},{"id":"684ae919decfe15485bf8fcf","count":1,"label":"Šunka","posId":"B106","price":3000,"KDSTags":["greenhighlight"],"isExtra":true},{"id":"6748417db17528cb9bcae605","count":1,"label":"Pepperoni 32cm 🌶️🌶️","posId":"120","price":24900,"isExtra":false},{"id":"656458f65d60d607724273eb","count":1,"label":"Balné","posId":"K0000","price":1500,"isExtra":true},{"id":"656458f65d60d607724271be","count":1,"label":"okraj mozzarella, bylinky","posId":"A121","price":5700,"isExtra":true},{"id":"684ae919decfe15485bf8fcc","count":1,"label":"Kukuřice","posId":"B115","price":2500,"KDSTags":["greenhighlight"],"isExtra":true}]</t>
  </si>
  <si>
    <t>2026-04-15T19:28:27.460+02:00</t>
  </si>
  <si>
    <t>2026-04-15T19:36:19.740+02:00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</si>
  <si>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🌶️","posId":"121","price":24900,"isExtra":false},{"id":"54685059","note":"","count":1,"label":"Balné","posId":"K0000","price":1500,"isExtra":true},{"id":"59589707","note":"Dobrý den, poprosím o rajčatový základ. Děkuji","size":"Quattro Formaggi 32cm","count":1,"label":"Quattro Formaggi 32cm","posId":"123","price":24900,"isExtra":false},{"id":"54685059","note":"","count":1,"label":"Balné","posId":"K0000","price":1500,"isExtra":true}]</t>
  </si>
  <si>
    <t>2026-04-15T19:23:04.273+02:00</t>
  </si>
  <si>
    <t>2026-04-15T19:31:36.318+02:00</t>
  </si>
  <si>
    <t>[{"id":"55ca227d-485c-4130-a44d-b26b939e8c03","note":"","count":1,"label":"Hot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bylinky","posId":"A121","price":5700,"isExtra":true}]</t>
  </si>
  <si>
    <t>Svitlana</t>
  </si>
  <si>
    <t>2026-04-15T19:22:33.733+02:00</t>
  </si>
  <si>
    <t>2026-04-15T19:31:16.391+02:00</t>
  </si>
  <si>
    <t>[{"id":"102","note":"","count":1,"label":"Hawai 40cm","posId":"102","price":30900,"isExtra":false},{"id":"K0000","note":"","count":1,"label":"Balné","posId":"K0000","price":2000,"isExtra":true}]</t>
  </si>
  <si>
    <t>2026-04-15T19:19:03.966+02:00</t>
  </si>
  <si>
    <t>2026-04-15T19:29:39.334+02:00</t>
  </si>
  <si>
    <t>2026-04-15T19:41:41.290+02:00</t>
  </si>
  <si>
    <t>2026-04-15T19:19:06.406+02:00</t>
  </si>
  <si>
    <t>[{"id":"7ebac4a7-6cce-442e-b2bb-06b929c16076","note":"","count":1,"label":"Baby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bylinky","posId":"A121","price":5700,"isExtra":true}]</t>
  </si>
  <si>
    <t>2026-04-15T19:17:23.544+02:00</t>
  </si>
  <si>
    <t>2026-04-15T19:21:17.944+02:00</t>
  </si>
  <si>
    <t>[{"id":"45e86e69-d951-4cfa-82b7-297944319a30","count":1,"label":"Guarana classic","posId":"N142","price":5500,"isExtra":false,"creatorId":"NWGvrgaKVFi-Qag8iriSY","isPackging":0,"actualLabel":"Guarana classic"}]</t>
  </si>
  <si>
    <t>2026-04-15T19:12:45.862+02:00</t>
  </si>
  <si>
    <t>2026-04-15T19:20:34.806+02:00</t>
  </si>
  <si>
    <t>[{"id":"4c69a2c3-8752-4e6e-bb52-549b83f49ac0","count":1,"label":"Pizza Pepperoni 18","posId":"132","price":11900,"isExtra":false,"creatorId":"GJl7tkbX9DPe6Dtm61Jwe","isPackging":0,"actualLabel":"Pizza Pepperoni 18"}]</t>
  </si>
  <si>
    <t>2026-04-15T19:06:34.383+02:00</t>
  </si>
  <si>
    <t>2026-04-15T19:19:07.912+02:00</t>
  </si>
  <si>
    <t>2026-04-15T18:40:12.672+02:00</t>
  </si>
  <si>
    <t>2026-04-15T19:00:00.362+02:00</t>
  </si>
  <si>
    <t>[{"id":"6748417db17528cb9bcae5f5","count":1,"label":"Hawai 40cm","posId":"102","price":30900,"isExtra":false},{"id":"656458f65d60d60772426fa0","count":1,"label":"Balné","posId":"K0000","price":2000,"isExtra":true},{"id":"6745a653230e9519de489080","count":1,"label":"okraj mozzarella, bbq omáčka","posId":"A124","price":6500,"isExtra":true},{"id":"6942726f4fdaa18795007a8b","count":1,"label":"Sweet Passion 40 cm","posId":"31","price":26900,"isExtra":false},{"id":"656458f65d60d60772426fa0","count":1,"label":"Balné","posId":"K0000","price":2000,"isExtra":true}]</t>
  </si>
  <si>
    <t>2026-04-15T18:38:36.081+02:00</t>
  </si>
  <si>
    <t>2026-04-15T18:55:35.491+02:00</t>
  </si>
  <si>
    <t>[{"id":"4df4c5c0-abba-42b0-a63e-2a559be75166","count":1,"label":"Pizza Quattro Formaggi 32","posId":"123","price":24900,"isExtra":false,"creatorId":"WDXpqlN15HOTuOVE7gej9","isPackging":0,"actualLabel":"Pizza Quattro Formaggi 32"},{"id":"d0b4da65-56e2-444e-b81f-865254dcc811","count":1,"label":"Pizza BBQ Meteor 32","posId":"118","price":24900,"isExtra":false,"creatorId":"s82JdXOmMta7qW8b-_N7a","isPackging":0,"actualLabel":"Pizza BBQ Meteor 32"}]</t>
  </si>
  <si>
    <t>2026-04-15T18:38:29.359+02:00</t>
  </si>
  <si>
    <t>2026-04-15T18:51:38.991+02:00</t>
  </si>
  <si>
    <t>[{"id":"54685017","note":"","size":"Pepperoni Rolls 🌶️","count":1,"label":"Pepperoni Rolls 🌶️","posId":"P100","price":8900,"isExtra":false},{"id":"54685059","note":"","count":1,"label":"Balné","posId":"K0000","price":1500,"isExtra":true},{"id":"59589715","note":"","size":"Capricciosa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</si>
  <si>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2026-04-15T18:37:04.058+02:00</t>
  </si>
  <si>
    <t>2026-04-15T18:46:23.363+02:00</t>
  </si>
  <si>
    <t>2026-04-15T18:37:04.035+02:00</t>
  </si>
  <si>
    <t>2026-04-15T18:47:36.061+02:00</t>
  </si>
  <si>
    <t>2026-04-15T18:34:56.728+02:00</t>
  </si>
  <si>
    <t>2026-04-15T18:35:38.702+02:00</t>
  </si>
  <si>
    <t>[{"id":"6ffd3545-72d2-4e40-9c4f-5ed137d1966b","count":1,"label":"Guarana kiwi a jablko","posId":"N144","price":5500,"isExtra":false,"creatorId":"LdhkIflbgB6dCFlnDJaR3","isPackging":0,"actualLabel":"Guarana kiwi a jablko"},{"id":"6ffd3545-72d2-4e40-9c4f-5ed137d1966b","count":1,"label":"Guarana kiwi a jablko","posId":"N144","price":5500,"isExtra":false,"creatorId":"ClEn0pnBuSPsa9ZTOvQi-","isPackging":0,"actualLabel":"Guarana kiwi a jablko"}]</t>
  </si>
  <si>
    <t>2026-04-15T18:27:02.934+02:00</t>
  </si>
  <si>
    <t>2026-04-15T18:41:56.264+02:00</t>
  </si>
  <si>
    <t>[{"id":"ed962e6c-452c-49d0-917e-cf0d04abe09a","note":"","count":1,"label":"BBQ Texas 18 cm","posId":"131","price":11900,"isExtra":false},{"id":"08a82a24-3c5e-4781-bfb2-61ef9a64f41d","note":"","count":1,"label":"Olivy.","posId":"A112","price":1500,"isExtra":true}]</t>
  </si>
  <si>
    <t>2026-04-15T18:26:17.417+02:00</t>
  </si>
  <si>
    <t>2026-04-15T18:41:08.241+02:00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</si>
  <si>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základ","posId":"ZRS32","price":0,"isExtra":true}]</t>
  </si>
  <si>
    <t>2026-04-15T18:25:03.047+02:00</t>
  </si>
  <si>
    <t>2026-04-15T18:43:49.101+02:00</t>
  </si>
  <si>
    <t>2026-04-15T18:55:45.666+02:00</t>
  </si>
  <si>
    <t>2026-04-15T18:25:06.437+02:00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</si>
  <si>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bylinky","posId":"A122","price":6500,"isExtra":true}]</t>
  </si>
  <si>
    <t>2026-04-15T18:21:03.440+02:00</t>
  </si>
  <si>
    <t>2026-04-15T18:38:51.368+02:00</t>
  </si>
  <si>
    <t>[{"id":"3a5867b0-8da1-4c8b-bd1f-70418434cae8","note":"","count":1,"label":"BBQ Texas 32 cm","posId":"119","price":24900,"isExtra":false}]</t>
  </si>
  <si>
    <t>2026-04-15T18:20:03.450+02:00</t>
  </si>
  <si>
    <t>2026-04-15T18:37:50.330+02:00</t>
  </si>
  <si>
    <t>[{"id":"6748417db17528cb9bcae60d","count":1,"label":"Hawai 32cm","posId":"114","price":24900,"isExtra":false},{"id":"656458f65d60d607724273eb","count":1,"label":"Balné","posId":"K0000","price":1500,"isExtra":true},{"id":"6748417db17528cb9bcae609","count":1,"label":"BBQ Meteor 32cm","posId":"118","price":24900,"isExtra":false},{"id":"656458f65d60d607724273eb","count":1,"label":"Balné","posId":"K0000","price":1500,"isExtra":true}]</t>
  </si>
  <si>
    <t>2026-04-15T18:18:23.704+02:00</t>
  </si>
  <si>
    <t>2026-04-15T18:30:11.187+02:00</t>
  </si>
  <si>
    <t>[{"id":"M100","note":"","count":1,"label":"Spicy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P101","note":"","count":1,"label":"spicy wings 🌶️","posId":"P101","price":0,"isExtra":true},{"id":"N124","note":"","count":1,"label":"Pepsi 1l","posId":"N124","price":0,"isExtra":true}]</t>
  </si>
  <si>
    <t>2026-04-15T18:08:47.986+02:00</t>
  </si>
  <si>
    <t>2026-04-15T18:28:22.384+02:00</t>
  </si>
  <si>
    <t>[{"id":"54684978","note":"","size":"BBQ Meteor 40cm","count":1,"label":"BBQ Meteor 40cm","posId":"106","price":30900,"isExtra":false},{"id":"54685049","note":"","count":1,"label":"Balné","posId":"K0000","price":2000,"isExtra":true}]</t>
  </si>
  <si>
    <t>2026-04-15T18:08:02.344+02:00</t>
  </si>
  <si>
    <t>2026-04-15T18:27:03.998+02:00</t>
  </si>
  <si>
    <t>2026-04-15T18:32:30.236+02:00</t>
  </si>
  <si>
    <t>2026-04-15T18:08:03.838+02:00</t>
  </si>
  <si>
    <t>[{"id":"7ee7e3c8-2c54-4dc5-810f-2f52f62e2d14","note":"","count":1,"label":"Comeback 32 cm","posId":"121","price":24900,"isExtra":false},{"id":"6005e30e-e6f5-411d-9c32-9a3cee117e94","note":"","count":1,"label":"slanina","posId":"B108","price":3000,"KDSTags":["greenhighlight"],"isExtra":true},{"id":"088a7edc-ef1e-4c6b-b7a1-36c2c45ab0fe","note":"","count":1,"label":"Capricciosa 32 cm","posId":"113","price":24900,"isExtra":false}]</t>
  </si>
  <si>
    <t>2026-04-15T18:07:03.202+02:00</t>
  </si>
  <si>
    <t>2026-04-15T18:22:51.926+02:00</t>
  </si>
  <si>
    <t>[{"id":"896d2264-b315-4ee3-b331-0fa7b26bb96f","note":"","count":1,"label":"Hawai 32 cm","posId":"114","price":24900,"isExtra":false},{"id":"3a5867b0-8da1-4c8b-bd1f-70418434cae8","note":"","count":1,"label":"BBQ Texas 32 cm","posId":"119","price":24900,"isExtra":false}]</t>
  </si>
  <si>
    <t>2026-04-15T18:05:39.700+02:00</t>
  </si>
  <si>
    <t>2026-04-15T18:20:38.263+02:00</t>
  </si>
  <si>
    <t>[{"id":"95635f56-6c73-4fc1-9e7d-eddf1d15f4e3","count":1,"label":"Pizza Capricciosa 40","posId":"101","price":30900,"isExtra":false,"creatorId":"knrdOFWNmbvFrH1vEsMCb","isPackging":0,"actualLabel":"Pizza Capricciosa 40"},{"id":"b5cd6d23-f361-4161-9aa5-cc25896b6767","count":1,"label":"Pizza Comeback 32","posId":"121","price":24900,"isExtra":false,"creatorId":"Q6_5K_XoQ9AhI72gdqfjl","isPackging":0,"actualLabel":"Pizza Comeback 32"},{"id":"f13b1746-a76a-4145-9a9a-693f1c4daf33","count":1,"label":"Pepsi 1l","posId":"N124","price":5900,"isExtra":false,"creatorId":"-8htFa-V077Vc2hGlGUSK","isPackging":0,"actualLabel":"Pepsi 1l"},{"id":"32b2a3ff-927f-4ec7-ba06-c837ec2d25f7","count":1,"label":"Mirinda 1l","posId":"N126","price":5900,"isExtra":false,"creatorId":"b--mk7eN9aouyhNundZfe","isPackging":0,"actualLabel":"Mirinda 1l"},{"id":"2d776283-f92a-4ef0-8770-6771d3ddf4a2","count":1,"label":"Poděbradská malinovka 0,5l","posId":"N129","price":4900,"isExtra":false,"creatorId":"IEJ7y_avsYR1Ov4pKd3eR","isPackging":0,"actualLabel":"Poděbradská malinovka 0,5l"}]</t>
  </si>
  <si>
    <t>2026-04-15T18:00:22.517+02:00</t>
  </si>
  <si>
    <t>2026-04-15T18:16:30.971+02:00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</si>
  <si>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🌶️🌶️","posId":"108","price":30900,"isExtra":false},{"id":"54685049","note":"","count":1,"label":"Balné","posId":"K0000","price":2000,"isExtra":true},{"id":"54685018","note":"","size":"Česnekový dip","count":2,"label":"Česnekový dip","posId":"P106","price":2000,"isExtra":false},{"id":"54685059","note":"","count":2,"label":"Balné","posId":"K0000","price":1500,"isExtra":true},{"id":"57405713","note":"","size":"Aquilla černý čaj a broskev 0,5l","count":1,"label":"Aquilla černý čaj a broskev 0,5l","posId":"N120","price":4900,"isExtra":false}]</t>
  </si>
  <si>
    <t>2026-04-15T17:56:41.597+02:00</t>
  </si>
  <si>
    <t>2026-04-15T18:09:41.202+02:00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</si>
  <si>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32cm","posId":"114","price":24900,"isExtra":false},{"id":"54685059","note":"","count":1,"label":"Balné","posId":"K0000","price":1500,"isExtra":true}]</t>
  </si>
  <si>
    <t>2026-04-15T17:56:13.810+02:00</t>
  </si>
  <si>
    <t>2026-04-15T18:05:51.378+02:00</t>
  </si>
  <si>
    <t>[{"id":"6748417db17528cb9bcae5f7","count":1,"label":"Capricciosa 40cm","posId":"101","price":30900,"isExtra":false},{"id":"656458f65d60d60772426fa0","count":1,"label":"Balné","posId":"K0000","price":2000,"isExtra":true},{"id":"6748417db17528cb9bcae5fd","count":1,"label":"Margherita 32cm","posId":"112","price":20900,"isExtra":false},{"id":"656458f65d60d607724273eb","count":1,"label":"Balné","posId":"K0000","price":1500,"isExtra":true}]</t>
  </si>
  <si>
    <t>2026-04-15T17:52:40.773+02:00</t>
  </si>
  <si>
    <t>2026-04-15T18:04:40.207+02:00</t>
  </si>
  <si>
    <t>2026-04-15T17:52:19.192+02:00</t>
  </si>
  <si>
    <t>2026-04-15T17:59:08.659+02:00</t>
  </si>
  <si>
    <t>[{"id":"307f1b7d-52a0-408d-be47-4976c57475e7","count":1,"label":"Pizza Hawai 32 cm","posId":"114","price":24900,"isExtra":false,"creatorId":"_PpWGgRY9cVvq4Jr7cNVB","isPackging":0,"actualLabel":"Pizza Hawai 32 cm"},{"id":"RjnzJvFGQ7bViwxWS8fAW","count":1,"label":"Bez ananasu","posId":"X100","price":0,"KDSTags":["redhighlight"],"isExtra":true,"mainItemId":"307f1b7d-52a0-408d-be47-4976c57475e7"}]</t>
  </si>
  <si>
    <t>2026-04-15T17:39:23.921+02:00</t>
  </si>
  <si>
    <t>2026-04-15T17:51:35.472+02:00</t>
  </si>
  <si>
    <t>[{"id":"6748417db17528cb9bcae5f1","count":1,"label":"BBQ Meteor 40cm","posId":"106","price":30900,"isExtra":false},{"id":"656458f65d60d60772426fa0","count":1,"label":"Balné","posId":"K0000","price":2000,"isExtra":true},{"id":"6745a653230e9519de489800","count":1,"label":"Smetanový základ","posId":"ZBS40","price":0,"isExtra":true},{"id":"6745a653230e9519de489083","count":1,"label":"okraj hotdog, bez omáčky","posId":"A126","price":6500,"isExtra":true},{"id":"6748417db17528cb9bcae63b","count":1,"label":"Česnekový dip","posId":"P106","price":2000,"isExtra":false},{"id":"656458f65d60d607724273eb","count":1,"label":"Balné","posId":"K0000","price":1500,"isExtra":true}]</t>
  </si>
  <si>
    <t>2026-04-15T17:38:03.907+02:00</t>
  </si>
  <si>
    <t>2026-04-15T18:01:26.642+02:00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</si>
  <si>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základ","posId":"A128","price":0,"isExtra":true}]</t>
  </si>
  <si>
    <t>2026-04-15T17:34:21.898+02:00</t>
  </si>
  <si>
    <t>2026-04-15T17:43:17.515+02:00</t>
  </si>
  <si>
    <t>2026-04-15T17:21:02.633+02:00</t>
  </si>
  <si>
    <t>2026-04-15T17:32:31.118+02:00</t>
  </si>
  <si>
    <t>2026-04-15T17:14:53.228+02:00</t>
  </si>
  <si>
    <t>2026-04-15T17:25:17.513+02:00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</si>
  <si>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</si>
  <si>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2026-04-15T16:59:04.190+02:00</t>
  </si>
  <si>
    <t>2026-04-15T17:08:04.395+02:00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</si>
  <si>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</si>
  <si>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2026-04-15T16:55:02.716+02:00</t>
  </si>
  <si>
    <t>2026-04-15T17:01:57.904+02:00</t>
  </si>
  <si>
    <t>2026-04-15T17:10:08.382+02:00</t>
  </si>
  <si>
    <t>2026-04-15T16:55:04.737+02:00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</si>
  <si>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</si>
  <si>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2026-04-15T16:52:03.093+02:00</t>
  </si>
  <si>
    <t>2026-04-15T17:00:00.840+02:00</t>
  </si>
  <si>
    <t>2026-04-15T17:19:40.143+02:00</t>
  </si>
  <si>
    <t>2026-04-15T16:52:04.399+02:00</t>
  </si>
  <si>
    <t>[{"id":"896d2264-b315-4ee3-b331-0fa7b26bb96f","note":"","count":1,"label":"Hawai 32 cm","posId":"114","price":24900,"isExtra":false}]</t>
  </si>
  <si>
    <t>2026-04-15T16:24:53.123+02:00</t>
  </si>
  <si>
    <t>2026-04-15T16:37:37.858+02:00</t>
  </si>
  <si>
    <t>[{"id":"6748417db17528cb9bcae5fd","count":1,"label":"Margherita 32cm","posId":"112","price":20900,"isExtra":false},{"id":"656458f65d60d607724273eb","count":1,"label":"Balné","posId":"K0000","price":1500,"isExtra":true},{"id":"684ae919decfe15485bf8fcc","count":1,"label":"Kukuřice","posId":"B115","price":2500,"KDSTags":["greenhighlight"],"isExtra":true},{"id":"6748417db17528cb9bcae5f7","count":1,"label":"Capricciosa 40cm","posId":"101","price":30900,"isExtra":false},{"id":"656458f65d60d60772426fa0","count":1,"label":"Balné","posId":"K0000","price":2000,"isExtra":true},{"id":"6745a653230e9519de489706","count":1,"label":"Smetanový základ","posId":"ZRS40","price":0,"isExtra":true},{"id":"6748417db17528cb9bcae63b","count":1,"label":"Česnekový dip","posId":"P106","price":2000,"isExtra":false},{"id":"656458f65d60d607724273eb","count":1,"label":"Balné","posId":"K0000","price":1500,"isExtra":true}]</t>
  </si>
  <si>
    <t>2026-04-15T16:15:02.706+02:00</t>
  </si>
  <si>
    <t>2026-04-15T16:26:32.501+02:00</t>
  </si>
  <si>
    <t>[{"id":"431e159e-af3b-4bad-9f72-f07001b572f8","note":"","count":1,"label":"Baby špenát &amp; kuře 40 cm","posId":"104","price":30900,"isExtra":false},{"id":"41f21dd3-e301-4232-8347-2fbf132057d4","note":"","count":1,"label":"změna na Rajčatový základ","posId":"A127","price":0,"isExtra":true},{"id":"faf7ff40-eef3-48bd-92c4-b33e5bbf095d","note":"","count":1,"label":"Quattro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základ","posId":"A127","price":0,"isExtra":true},{"id":"0604cf40-24b5-4ad5-a9e4-e5834def96b8","note":"","count":1,"label":"Dip česnekový","posId":"P106","price":2000,"isExtra":false}]</t>
  </si>
  <si>
    <t>2026-04-15T15:59:40.349+02:00</t>
  </si>
  <si>
    <t>2026-04-15T16:09:53.904+02:00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</si>
  <si>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40cm","posId":"111","price":30900,"isExtra":false},{"id":"54685049","note":"","count":1,"label":"Balné","posId":"K0000","price":2000,"isExtra":true},{"id":"54685113","note":"","count":1,"label":"okraj hotdog, hořčice","posId":"A118","price":6500,"isExtra":true},{"id":"57405718","note":"","size":"Pepsi 1l","count":1,"label":"Pepsi 1l","posId":"N124","price":5900,"isExtra":false}]</t>
  </si>
  <si>
    <t>2026-04-15T15:33:02.942+02:00</t>
  </si>
  <si>
    <t>2026-04-15T15:42:06.387+02:00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</si>
  <si>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-cibule","posId":"X103","price":0,"KDSTags":["redhighlight"],"isExtra":true}]</t>
  </si>
  <si>
    <t>2026-04-15T15:24:02.576+02:00</t>
  </si>
  <si>
    <t>2026-04-15T15:30:57.555+02:00</t>
  </si>
  <si>
    <t>2026-04-15T15:43:29.252+02:00</t>
  </si>
  <si>
    <t>2026-04-15T15:24:03.525+02:00</t>
  </si>
  <si>
    <t>[{"id":"63c5589f-8110-48db-8be3-91da09368499","note":"","count":1,"label":"Capricciosa 18 cm","posId":"125","price":11900,"isExtra":false},{"id":"1c4a575c-0a2c-4a58-a7c3-0328026cbcb1","note":"","count":1,"label":"Quattro Formaggi 18 cm","posId":"135","price":11900,"isExtra":false}]</t>
  </si>
  <si>
    <t>2026-04-15T14:53:43.616+02:00</t>
  </si>
  <si>
    <t>2026-04-15T15:08:08.246+02:00</t>
  </si>
  <si>
    <t>2026-04-15T14:52:03.952+02:00</t>
  </si>
  <si>
    <t>2026-04-15T15:04:45.680+02:00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</si>
  <si>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54685040","note":"","count":1,"label":"Balné","posId":"K0000","price":3000,"isExtra":true},{"id":"54685052","note":"","count":1,"label":"spicy wings 🌶️","posId":"P101","price":0,"isExtra":true},{"id":"57405730","note":"","count":1,"label":"Pepsi 1l","posId":"N124","price":0,"isExtra":true}]</t>
  </si>
  <si>
    <t>2026-04-15T14:48:20.638+02:00</t>
  </si>
  <si>
    <t>2026-04-15T14:59:41.545+02:00</t>
  </si>
  <si>
    <t>[{"id":"e5f6c988-836c-41ea-a634-ad1eaa914158","count":1,"label":"Pizza Quattro Formaggi 18","posId":"135","price":11900,"isExtra":false,"creatorId":"Xi3h9t75-GMb5xJ72DbS2","isPackging":0,"actualLabel":"Pizza Quattro Formaggi 18"},{"id":"307f1b7d-52a0-408d-be47-4976c57475e7","count":1,"label":"Pizza Hawai 32 cm","posId":"114","price":24900,"isExtra":false,"creatorId":"kffqx2bTzukaWInWKHCTm","isPackging":0,"actualLabel":"Pizza Hawai 32 cm"},{"id":"4d404c70-83e0-4d17-8dce-d711c6217316","count":1,"label":"Pizza Pepperoni 32","posId":"120","price":24900,"isExtra":false,"creatorId":"rz-xalLXDBJO0RIZ_kUwK","isPackging":0,"actualLabel":"Pizza Pepperoni 32"}]</t>
  </si>
  <si>
    <t>2026-04-15T14:38:19.697+02:00</t>
  </si>
  <si>
    <t>2026-04-15T14:48:30.804+02:00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</si>
  <si>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32cm","posId":"123","price":24900,"isExtra":false},{"id":"54685059","note":"","count":1,"label":"Balné","posId":"K0000","price":1500,"isExtra":true},{"id":"54684976","note":"","size":"Pepperoni 40cm 🌶️🌶️","count":1,"label":"Pepperoni 40cm 🌶️🌶️","posId":"108","price":30900,"isExtra":false},{"id":"54685049","note":"","count":1,"label":"Balné","posId":"K0000","price":2000,"isExtra":true}]</t>
  </si>
  <si>
    <t>2026-04-15T14:32:51.477+02:00</t>
  </si>
  <si>
    <t>2026-04-15T14:41:46.481+02:00</t>
  </si>
  <si>
    <t>[{"id":"6748417db17528cb9bcae5ff","count":1,"label":"Quattro Formaggi 32cm","posId":"123","price":24900,"isExtra":false},{"id":"656458f65d60d607724273eb","count":1,"label":"Balné","posId":"K0000","price":1500,"isExtra":true},{"id":"68c5452ac747a1013b8ff5fd","count":1,"label":"USA těsto","posId":"17","price":1000,"isExtra":true}]</t>
  </si>
  <si>
    <t>2026-04-15T14:26:19.761+02:00</t>
  </si>
  <si>
    <t>2026-04-15T14:35:16.740+02:00</t>
  </si>
  <si>
    <t>[{"id":"54684979","note":"","size":"Baby špenát &amp; kuře 40cm","count":1,"label":"Baby špenát &amp; kuře 40cm","posId":"104","price":30900,"isExtra":false},{"id":"54685049","note":"","count":1,"label":"Balné","posId":"K0000","price":2000,"isExtra":true}]</t>
  </si>
  <si>
    <t>2026-04-15T14:19:04.760+02:00</t>
  </si>
  <si>
    <t>2026-04-15T14:32:08.378+02:00</t>
  </si>
  <si>
    <t>[{"id":"faf7ff40-eef3-48bd-92c4-b33e5bbf095d","note":"","count":1,"label":"Quattro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,{"id":"2da9e058-428b-42bc-bbe3-e7353c52c9e8","note":"","count":1,"label":"Cibule","posId":"C103","price":3500,"KDSTags":["greenhighlight"],"isExtra":true},{"id":"5fc1255c-e26e-4454-9620-7eea5d2454f6","note":"","count":1,"label":"Slanina","posId":"C108","price":4000,"KDSTags":["greenhighlight"],"isExtra":true}]</t>
  </si>
  <si>
    <t>2026-04-15T14:13:03.282+02:00</t>
  </si>
  <si>
    <t>2026-04-15T14:21:26.194+02:00</t>
  </si>
  <si>
    <t>2026-04-15T14:33:17.158+02:00</t>
  </si>
  <si>
    <t>2026-04-15T14:13:04.299+02:00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</si>
  <si>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bylinky","posId":"A121","price":5700,"isExtra":true},{"id":"e8a7b47a-70d2-4cc2-a375-1dab55125675","note":"","count":1,"label":"Quattro Formaggi 32 cm","posId":"123","price":24900,"isExtra":false},{"id":"158f381e-7b09-45c4-95d8-d131055d3875","note":"","count":1,"label":"okraj Hotdog BBQ","posId":"A119","price":5700,"isExtra":true},{"id":"6005e30e-e6f5-411d-9c32-9a3cee117e94","note":"","count":1,"label":"slanina","posId":"B108","price":3000,"KDSTags":["greenhighlight"],"isExtra":true},{"id":"0604cf40-24b5-4ad5-a9e4-e5834def96b8","note":"","count":1,"label":"Dip česnekový","posId":"P106","price":2000,"isExtra":false}]</t>
  </si>
  <si>
    <t>2026-04-15T14:01:02.847+02:00</t>
  </si>
  <si>
    <t>2026-04-15T15:15:43.900+02:00</t>
  </si>
  <si>
    <t>2026-04-15T15:51:55.682+02:00</t>
  </si>
  <si>
    <t>2026-04-15T14:42:39.170+02:00</t>
  </si>
  <si>
    <t>[{"id":"ef7489da-416c-4ccb-846f-0317489461fc","note":"","count":1,"label":"BBQ Meteor 40 cm","posId":"106","price":30900,"isExtra":false},{"id":"54460675-d5c5-4a63-8c02-6840fe066f86","note":"","count":1,"label":"Okraj Hotdog, BBQ","posId":"A120","price":6500,"isExtra":true},{"id":"7eae80af-3fb0-4484-825a-00dd12db3ff3","note":"","count":1,"label":"Jalapenos Rolls, 6 ks","posId":"jpr200","price":8900,"isExtra":false},{"id":"7f0c5098-18bf-4c65-bec8-dd6bf68eb768","note":"","count":1,"label":"Masové kuličky, 10 ks","posId":"P102","price":9900,"isExtra":false},{"id":"0604cf40-24b5-4ad5-a9e4-e5834def96b8","note":"","count":2,"label":"Dip česnekový","posId":"P106","price":2000,"isExtra":false}]</t>
  </si>
  <si>
    <t>2026-04-15T13:53:20.565+02:00</t>
  </si>
  <si>
    <t>2026-04-15T14:06:04.396+02:00</t>
  </si>
  <si>
    <t>2026-04-15T13:53:11.936+02:00</t>
  </si>
  <si>
    <t>2026-04-15T14:03:55.542+02:00</t>
  </si>
  <si>
    <t>Quang Huy</t>
  </si>
  <si>
    <t>2026-04-15T13:50:38.402+02:00</t>
  </si>
  <si>
    <t>2026-04-15T14:01:52.184+02:00</t>
  </si>
  <si>
    <t>[{"id":"N124","note":"","count":1,"label":"Pepsi 1l","posId":"N124","price":5900,"isExtra":false},{"id":"106","note":"","count":1,"label":"BBQ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základ","posId":"ZBS40","price":0,"isExtra":true},{"id":"A122","note":"","count":1,"label":"okraj mozzarella, bylinky","posId":"A122","price":6500,"isExtra":true},{"id":"C103","note":"","count":1,"label":"Cibule","posId":"C103","price":3500,"KDSTags":["greenhighlight"],"isExtra":true}]</t>
  </si>
  <si>
    <t>2026-04-15T13:16:43.570+02:00</t>
  </si>
  <si>
    <t>2026-04-15T13:26:59.181+02:00</t>
  </si>
  <si>
    <t>[{"id":"6748417db17528cb9bcae5e7","count":1,"label":"Quattro Formaggi 40cm","posId":"111","price":30900,"isExtra":false},{"id":"656458f65d60d60772426fa0","count":1,"label":"Balné","posId":"K0000","price":2000,"isExtra":true},{"id":"6745a653230e9519de48981d","count":1,"label":"Rajčatový základ","posId":"ZSR40","price":0,"isExtra":true}]</t>
  </si>
  <si>
    <t>2026-04-15T13:13:04.028+02:00</t>
  </si>
  <si>
    <t>2026-04-15T13:25:30.890+02:00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</si>
  <si>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bylinky","posId":"A121","price":5700,"isExtra":true}]</t>
  </si>
  <si>
    <t>2026-04-15T13:05:20.629+02:00</t>
  </si>
  <si>
    <t>2026-04-15T13:14:04.080+02:00</t>
  </si>
  <si>
    <t>[{"id":"54685018","note":"","size":"Česnekový dip","count":1,"label":"Česnekový dip","posId":"P106","price":2000,"isExtra":false},{"id":"54685059","note":"","count":1,"label":"Balné","posId":"K0000","price":1500,"isExtra":true},{"id":"59589710","note":"","size":"Pepperoni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bylinky","posId":"A121","price":5700,"isExtra":true}]</t>
  </si>
  <si>
    <t>2026-04-15T12:56:48.758+02:00</t>
  </si>
  <si>
    <t>2026-04-15T13:06:21.514+02:00</t>
  </si>
  <si>
    <t>[{"id":"59589714","note":"","size":"Hawai 32cm","count":1,"label":"Hawai 32cm","posId":"114","price":24900,"isExtra":false},{"id":"54685059","note":"","count":1,"label":"Balné","posId":"K0000","price":1500,"isExtra":true},{"id":"57279289","note":"","count":1,"label":"BBQ základ","posId":"ZRB32","price":0,"isExtra":true},{"id":"54685146","note":"","count":1,"label":"Cibule","posId":"B103","price":2500,"KDSTags":["greenhighlight"],"isExtra":true},{"id":"54685167","note":"","count":1,"label":"Šunka","posId":"B106","price":3000,"KDSTags":["greenhighlight"],"isExtra":true},{"id":"54685170","note":"","count":1,"label":"Slanina","posId":"B108","price":3000,"KDSTags":["greenhighlight"],"isExtra":true}]</t>
  </si>
  <si>
    <t>2026-04-15T12:49:23.063+02:00</t>
  </si>
  <si>
    <t>2026-04-15T13:03:22.204+02:00</t>
  </si>
  <si>
    <t>[{"id":"54684978","note":"","size":"BBQ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základ","posId":"ZBR40","price":0,"isExtra":true}]</t>
  </si>
  <si>
    <t>2026-04-15T12:39:18.697+02:00</t>
  </si>
  <si>
    <t>2026-04-15T12:57:09.042+02:00</t>
  </si>
  <si>
    <t>2026-04-15T12:36:44.329+02:00</t>
  </si>
  <si>
    <t>2026-04-15T12:48:57.863+02:00</t>
  </si>
  <si>
    <t>[{"id":"e3c2803b-7f1a-469b-99b1-979be30e115e","count":1,"label":"Pizza BBQ Texas 32","posId":"119","price":24900,"isExtra":false,"creatorId":"hDrlNZkpTDT_j5WP5Z-2z","isPackging":0,"actualLabel":"Pizza BBQ Texas 32"}]</t>
  </si>
  <si>
    <t>2026-04-15T12:35:36.637+02:00</t>
  </si>
  <si>
    <t>2026-04-15T12:45:06.652+02:00</t>
  </si>
  <si>
    <t>[{"id":"2d136198-b3bb-40b1-9d2a-06ca31301965","count":1,"label":"Pizza Margherita 32","posId":"112","price":20900,"isExtra":false,"creatorId":"IoVwUT2Bl0nOzd4eII3Qo","isPackging":0,"actualLabel":"Pizza Margherita 32"},{"id":"aEhGN0F1eP1ffk52R-6IM","count":1,"label":"okraj mozzarella, bylinky","posId":"A121","price":5700,"isExtra":true,"mainItemId":"2d136198-b3bb-40b1-9d2a-06ca31301965"}]</t>
  </si>
  <si>
    <t>2026-04-15T12:29:04.613+02:00</t>
  </si>
  <si>
    <t>2026-04-15T13:00:43.964+02:00</t>
  </si>
  <si>
    <t>2026-04-15T13:12:42.398+02:00</t>
  </si>
  <si>
    <t>2026-04-15T12:29:05.695+02:00</t>
  </si>
  <si>
    <t>[{"id":"e8a7b47a-70d2-4cc2-a375-1dab55125675","note":"","count":1,"label":"Quattro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základ","posId":"A127","price":0,"isExtra":true},{"id":"3316ecf4-07ea-4045-acd5-7383dd81145f","note":"","count":1,"label":"jalapeños","posId":"B102","price":2500,"KDSTags":["greenhighlight"],"isExtra":true}]</t>
  </si>
  <si>
    <t>2026-04-15T12:28:18.117+02:00</t>
  </si>
  <si>
    <t>2026-04-15T12:53:10.976+02:00</t>
  </si>
  <si>
    <t>[{"id":"121","note":"","count":1,"label":"Comeback 32cm 🌶️","posId":"121","price":24900,"isExtra":false},{"id":"K0000","note":"","count":1,"label":"Balné","posId":"K0000","price":1500,"isExtra":true},{"id":"P106","note":"","count":1,"label":"Česnekový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</si>
  <si>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2026-04-15T12:26:03.468+02:00</t>
  </si>
  <si>
    <t>2026-04-15T12:43:29.820+02:00</t>
  </si>
  <si>
    <t>2026-04-15T12:23:04.566+02:00</t>
  </si>
  <si>
    <t>2026-04-15T12:37:40.133+02:00</t>
  </si>
  <si>
    <t>[{"id":"6748417db17528cb9bcae60f","count":1,"label":"Capricciosa 32cm","posId":"113","price":24900,"isExtra":false},{"id":"656458f65d60d607724273eb","count":1,"label":"Balné","posId":"K0000","price":1500,"isExtra":true},{"id":"6745a653230e9519de489457","count":1,"label":"Smetanový základ","posId":"ZRS32","price":0,"isExtra":true}]</t>
  </si>
  <si>
    <t>2026-04-15T12:16:35.588+02:00</t>
  </si>
  <si>
    <t>2026-04-15T12:31:36.009+02:00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</si>
  <si>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32cm","posId":"113","price":24900,"isExtra":false},{"id":"54685059","note":"","count":1,"label":"Balné","posId":"K0000","price":1500,"isExtra":true},{"id":"59777859","note":"","size":"Jablečno-skořicové rolls","count":2,"label":"Jablečno-skořicové rolls","posId":"18","price":8900,"isExtra":false},{"id":"54685059","note":"","count":2,"label":"Balné","posId":"K0000","price":1500,"isExtra":true}]</t>
  </si>
  <si>
    <t>2026-04-15T12:08:03.618+02:00</t>
  </si>
  <si>
    <t>2026-04-15T12:18:35.596+02:00</t>
  </si>
  <si>
    <t>[{"id":"55ca227d-485c-4130-a44d-b26b939e8c03","note":"","count":1,"label":"Hot &amp; Spicy 32 cm","posId":"122","price":24900,"isExtra":false},{"id":"a5773fcd-36ce-4663-bc56-7015fafd6eca","note":"","count":1,"label":"BEZ -mozzarella","posId":"X113","price":0,"KDSTags":["redhighlight"],"isExtra":true}]</t>
  </si>
  <si>
    <t>2026-04-15T11:59:03.928+02:00</t>
  </si>
  <si>
    <t>2026-04-15T12:08:19.666+02:00</t>
  </si>
  <si>
    <t>2026-04-15T12:36:07.889+02:00</t>
  </si>
  <si>
    <t>2026-04-15T11:59:29.306+02:00</t>
  </si>
  <si>
    <t>2026-04-15T11:44:03.656+02:00</t>
  </si>
  <si>
    <t>2026-04-15T12:06:58.460+02:00</t>
  </si>
  <si>
    <t>2026-04-15T12:14:47.947+02:00</t>
  </si>
  <si>
    <t>2026-04-15T11:44:04.343+02:00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</si>
  <si>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d620bc6b-ecfa-4465-a21e-5ad55002e77c","note":"","count":1,"label":"Žampiony","posId":"C105","price":3500,"KDSTags":["greenhighlight"],"isExtra":true},{"id":"0604cf40-24b5-4ad5-a9e4-e5834def96b8","note":"","count":1,"label":"Dip česnekový","posId":"P106","price":2000,"isExtra":false}]</t>
  </si>
  <si>
    <t>2026-04-15T11:35:27.468+02:00</t>
  </si>
  <si>
    <t>2026-04-15T11:59:49.773+02:00</t>
  </si>
  <si>
    <t>2026-04-15T11:33:24.753+02:00</t>
  </si>
  <si>
    <t>2026-04-15T11:56:09.075+02:00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</si>
  <si>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🌶️","posId":"109","price":30900,"isExtra":false},{"id":"656458f65d60d60772426fa0","count":1,"label":"Balné","posId":"K0000","price":2000,"isExtra":true},{"id":"6745a653230e9519de489707","count":1,"label":"BBQ základ","posId":"ZRB40","price":0,"isExtra":true}]</t>
  </si>
  <si>
    <t>2026-04-15T11:25:49.877+02:00</t>
  </si>
  <si>
    <t>2026-04-15T11:53:27.982+02:00</t>
  </si>
  <si>
    <t>[{"id":"59589715","note":"","size":"Capricciosa 32cm","count":1,"label":"Capricciosa 32cm","posId":"113","price":24900,"isExtra":false},{"id":"54685059","note":"","count":1,"label":"Balné","posId":"K0000","price":1500,"isExtra":true},{"id":"59589709","note":"","size":"Comeback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</si>
  <si>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2026-04-15T11:19:03.316+02:00</t>
  </si>
  <si>
    <t>2026-04-15T11:34:37.380+02:00</t>
  </si>
  <si>
    <t>2026-04-15T11:50:27.296+02:00</t>
  </si>
  <si>
    <t>2026-04-15T11:19:16.609+02:00</t>
  </si>
  <si>
    <t>[{"id":"0d7a09d5-0cc0-41d1-92da-1fd2b06b2d07","note":"","count":4,"label":"Česnekový chléb","posId":"P104","price":7900,"isExtra":false},{"id":"0604cf40-24b5-4ad5-a9e4-e5834def96b8","note":"","count":5,"label":"Dip česnekový","posId":"P106","price":2000,"isExtra":false},{"id":"f4e62f0e-27eb-456f-a59a-dac515570142","note":"","count":1,"label":"Jablečno-skořicové rolls, 8ks","posId":"18","price":8900,"isExtra":false}]</t>
  </si>
  <si>
    <t>2026-04-15T11:10:28.614+02:00</t>
  </si>
  <si>
    <t>2026-04-15T11:23:51.876+02:00</t>
  </si>
  <si>
    <t>[{"id":"6748417db17528cb9bcae605","count":1,"label":"Pepperoni 32cm 🌶️🌶️","posId":"120","price":24900,"isExtra":false},{"id":"656458f65d60d607724273eb","count":1,"label":"Balné","posId":"K0000","price":1500,"isExtra":true},{"id":"6748417db17528cb9bcae661","count":1,"label":"Pepsi zero sugar 1l","posId":"N125","price":5900,"isExtra":false}]</t>
  </si>
  <si>
    <t>2026-04-15T11:04:03.412+02:00</t>
  </si>
  <si>
    <t>2026-04-15T11:45:11.546+02:00</t>
  </si>
  <si>
    <t>[{"id":"7805ed20-b7fb-4253-865d-b1d6ba10a291","note":"","count":1,"label":"Baby špenát &amp; kuře 32 cm","posId":"140","price":24900,"isExtra":false},{"id":"e1743159-a15a-4b43-ae72-099e065432af","note":"","count":1,"label":"BEZ -špenát s česnekem","posId":"X107","price":0,"KDSTags":["redhighlight"],"isExtra":true},{"id":"e8a7b47a-70d2-4cc2-a375-1dab55125675","note":"","count":1,"label":"Quattro Formaggi 32 cm","posId":"123","price":24900,"isExtra":false},{"id":"923cca0f-b384-4647-b41a-b36c46b0c790","note":"","count":1,"label":"BBQ Meteor 32 cm","posId":"142","price":24900,"isExtra":false},{"id":"41f21dd3-e301-4232-8347-2fbf132057d4","note":"","count":1,"label":"změna na Rajčatový základ","posId":"A127","price":0,"isExtra":true}]</t>
  </si>
  <si>
    <t>2026-04-15T10:47:03.110+02:00</t>
  </si>
  <si>
    <t>2026-04-15T11:18:47.702+02:00</t>
  </si>
  <si>
    <t>2026-04-15T11:34:33.302+02:00</t>
  </si>
  <si>
    <t>2026-04-15T10:47:03.740+02:00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</si>
  <si>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bylinky","posId":"A121","price":5700,"isExtra":true},{"id":"e8a7b47a-70d2-4cc2-a375-1dab55125675","note":"","count":1,"label":"Quattro Formaggi 32 cm","posId":"123","price":24900,"isExtra":false}]</t>
  </si>
  <si>
    <t>2026-04-15T10:43:02.457+02:00</t>
  </si>
  <si>
    <t>2026-04-15T11:12:23.388+02:00</t>
  </si>
  <si>
    <t>2026-04-15T11:24:44.010+02:00</t>
  </si>
  <si>
    <t>2026-04-15T10:43:03.492+02:00</t>
  </si>
  <si>
    <t>2026-04-15T08:03:05.138+02:00</t>
  </si>
  <si>
    <t>2026-04-15T18:13:58.830+02:00</t>
  </si>
  <si>
    <t>2026-04-15T18:26:15.625+02:00</t>
  </si>
  <si>
    <t>2026-04-15T16:50:01.655+02:00</t>
  </si>
  <si>
    <t>[{"id":"3a5867b0-8da1-4c8b-bd1f-70418434cae8","note":"","count":1,"label":"BBQ Texas 32 cm","posId":"119","price":24900,"isExtra":false},{"id":"a5773fcd-36ce-4663-bc56-7015fafd6eca","note":"","count":1,"label":"BEZ -mozzarella","posId":"X113","price":0,"KDSTags":["redhighlight"],"isExtra":true},{"id":"3a5867b0-8da1-4c8b-bd1f-70418434cae8","note":"","count":1,"label":"BBQ Texas 32 cm","posId":"119","price":24900,"isExtra":false},{"id":"7ebac4a7-6cce-442e-b2bb-06b929c16076","note":"","count":1,"label":"Baby špenát &amp; kuře 32 cm","posId":"116","price":24900,"isExtra":false},{"id":"729a5bf7-1e81-474d-93e1-129401ad77bd","note":"","count":1,"label":"Dip BBQ","posId":"P105","price":2000,"isExtra":false},{"id":"e1c5136d-42df-4209-a1d5-7b367060d3f2","note":"","count":1,"label":"Spicy Wings","posId":"P101","price":11900,"isExtra":false}]</t>
  </si>
  <si>
    <t>Daniel</t>
  </si>
  <si>
    <t>2026-04-14T23:44:30.069+02:00</t>
  </si>
  <si>
    <t>2026-04-14T23:54:50.695+02:00</t>
  </si>
  <si>
    <t>[{"id":"P100","note":"","count":2,"label":"Pepperoni Rolls 🌶️","posId":"P100","price":8900,"isExtra":false},{"id":"K0000","note":"","count":2,"label":"Balné","posId":"K0000","price":1500,"isExtra":true},{"id":"chr100","note":"","count":1,"label":"Choco Rolls","posId":"chr100","price":8900,"isExtra":false},{"id":"K0000","note":"","count":1,"label":"Balné","posId":"K0000","price":1500,"isExtra":true},{"id":"P106","note":"","count":1,"label":"Česnekový dip","posId":"P106","price":2000,"isExtra":false},{"id":"K0000","note":"","count":1,"label":"Balné","posId":"K0000","price":1500,"isExtra":true},{"id":"N140","note":"","count":1,"label":"Aquilla neperlivá","posId":"N140","price":3900,"isExtra":false}]</t>
  </si>
  <si>
    <t>2026-04-14T23:41:04.771+02:00</t>
  </si>
  <si>
    <t>2026-04-14T23:52:30.365+02:00</t>
  </si>
  <si>
    <t>2026-04-15T00:02:40.747+02:00</t>
  </si>
  <si>
    <t>2026-04-14T23:41:05.639+02:00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</si>
  <si>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</si>
  <si>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2026-04-14T23:27:04.149+02:00</t>
  </si>
  <si>
    <t>2026-04-14T23:33:31.099+02:00</t>
  </si>
  <si>
    <t>2026-04-14T23:38:21.592+02:00</t>
  </si>
  <si>
    <t>2026-04-14T23:27:04.903+02:00</t>
  </si>
  <si>
    <t>[{"id":"f7043b16-784c-4471-87d9-9c8cbc7d5ab8","note":"","count":1,"label":"Capricciosa 32 cm","posId":"137","price":24900,"isExtra":false},{"id":"2a9dc121-ec1e-4cbb-b8d5-66ce6a546664","note":"","count":1,"label":"DIP jalapenos","posId":"P107","price":2000,"isExtra":false}]</t>
  </si>
  <si>
    <t>2026-04-14T23:10:37.831+02:00</t>
  </si>
  <si>
    <t>2026-04-14T23:18:39.693+02:00</t>
  </si>
  <si>
    <t>2026-04-14T23:06:37.821+02:00</t>
  </si>
  <si>
    <t>2026-04-14T23:17:17.605+02:00</t>
  </si>
  <si>
    <t>[{"id":"54685014","note":"","size":"Masové kuličky","count":1,"label":"Masové kuličky","posId":"P102","price":9900,"isExtra":false},{"id":"54685059","note":"","count":1,"label":"Balné","posId":"K0000","price":1500,"isExtra":true},{"id":"54684975","note":"","size":"Comeback 40cm 🌶️","count":1,"label":"Comeback 40cm 🌶️","posId":"109","price":30900,"isExtra":false},{"id":"54685049","note":"","count":1,"label":"Balné","posId":"K0000","price":2000,"isExtra":true},{"id":"59555742","note":"","count":1,"label":"Smetanový základ","posId":"ZRS40","price":0,"isExtra":true},{"id":"54685126","note":"","count":1,"label":"okraj hotdog, bbq omáčka","posId":"A120","price":6500,"isExtra":true},{"id":"54685178","note":"","count":1,"label":"Kuře","posId":"C114","price":4000,"KDSTags":["greenhighlight"],"isExtra":true},{"id":"54685186","note":"","count":1,"label":"Párek","posId":"C110","price":4000,"KDSTags":["greenhighlight"],"isExtra":true}]</t>
  </si>
  <si>
    <t>2026-04-14T23:03:04.532+02:00</t>
  </si>
  <si>
    <t>2026-04-14T23:11:21.037+02:00</t>
  </si>
  <si>
    <t>2026-04-14T23:20:19.967+02:00</t>
  </si>
  <si>
    <t>2026-04-14T23:03:05.430+02:00</t>
  </si>
  <si>
    <t>[{"id":"7686bc6d-289e-4e5c-a90d-990f071c04d2","note":"","count":1,"label":"BBQ Meteor 18 cm","posId":"130","price":11900,"isExtra":false},{"id":"0604cf40-24b5-4ad5-a9e4-e5834def96b8","note":"","count":1,"label":"Dip česnekový","posId":"P106","price":2000,"isExtra":false},{"id":"1c4a575c-0a2c-4a58-a7c3-0328026cbcb1","note":"","count":1,"label":"Quattro Formaggi 18 cm","posId":"135","price":11900,"isExtra":false}]</t>
  </si>
  <si>
    <t>Denisa</t>
  </si>
  <si>
    <t>2026-04-14T22:55:22.209+02:00</t>
  </si>
  <si>
    <t>2026-04-14T23:05:25.248+02:00</t>
  </si>
  <si>
    <t>[{"id":"122","note":"","count":1,"label":"Hot &amp; Spicy 32cm 🌶️🌶️","posId":"122","price":24900,"isExtra":false},{"id":"K0000","note":"","count":1,"label":"Balné","posId":"K0000","price":1500,"isExtra":true}]</t>
  </si>
  <si>
    <t>2026-04-14T22:54:36.859+02:00</t>
  </si>
  <si>
    <t>2026-04-14T23:03:30.278+02:00</t>
  </si>
  <si>
    <t>[{"id":"6748417db17528cb9bcae605","count":1,"label":"Pepperoni 32cm 🌶️🌶️","posId":"120","price":24900,"isExtra":false},{"id":"656458f65d60d607724273eb","count":1,"label":"Balné","posId":"K0000","price":1500,"isExtra":true},{"id":"684ae919decfe15485bf8fc9","count":1,"label":"Ananas","posId":"B100","price":2500,"KDSTags":["greenhighlight"],"isExtra":true},{"id":"684ae919decfe15485bf8fcc","count":1,"label":"Kukuřice","posId":"B115","price":2500,"KDSTags":["greenhighlight"],"isExtra":true},{"id":"6748417db17528cb9bcae661","count":1,"label":"Pepsi zero sugar 1l","posId":"N125","price":5900,"isExtra":false}]</t>
  </si>
  <si>
    <t>2026-04-14T22:47:03.353+02:00</t>
  </si>
  <si>
    <t>2026-04-14T22:55:45.977+02:00</t>
  </si>
  <si>
    <t>2026-04-14T22:41:00.591+02:00</t>
  </si>
  <si>
    <t>2026-04-14T22:50:59.401+02:00</t>
  </si>
  <si>
    <t>[{"id":"6748417db17528cb9bcae65f","count":1,"label":"Pepsi 1l","posId":"N124","price":5900,"isExtra":false},{"id":"6748417db17528cb9bcae60b","count":1,"label":"Zeleninová 32cm","posId":"115","price":24900,"isExtra":false},{"id":"656458f65d60d607724273eb","count":1,"label":"Balné","posId":"K0000","price":1500,"isExtra":true},{"id":"68c5452ac747a1013b8ff5fd","count":1,"label":"USA těsto","posId":"17","price":1000,"isExtra":true},{"id":"656458f65d60d607724271be","count":1,"label":"okraj mozzarella, bylinky","posId":"A121","price":5700,"isExtra":true},{"id":"684ae919decfe15485bf90be","count":1,"label":"Bez žampionů","posId":"X105","price":0,"KDSTags":["redhighlight"],"isExtra":true},{"id":"684ae919decfe15485bf90bf","count":1,"label":"Bez oliv","posId":"X112","price":0,"KDSTags":["redhighlight"],"isExtra":true},{"id":"684ae919decfe15485bf8fcf","count":1,"label":"Šunka","posId":"B106","price":3000,"KDSTags":["greenhighlight"],"isExtra":true}]</t>
  </si>
  <si>
    <t>2026-04-14T22:30:59.361+02:00</t>
  </si>
  <si>
    <t>2026-04-14T22:41:05.180+02:00</t>
  </si>
  <si>
    <t>[{"id":"6748417db17528cb9bcae5f7","count":1,"label":"Capricciosa 40cm","posId":"101","price":30900,"isExtra":false},{"id":"656458f65d60d60772426fa0","count":1,"label":"Balné","posId":"K0000","price":2000,"isExtra":true},{"id":"684ae919decfe15485bf8dee","count":1,"label":"Kukuřice","posId":"C115","price":3500,"KDSTags":["greenhighlight"],"isExtra":true}]</t>
  </si>
  <si>
    <t>2026-04-14T22:30:09.804+02:00</t>
  </si>
  <si>
    <t>2026-04-14T22:39:33.119+02:00</t>
  </si>
  <si>
    <t>2026-04-14T22:22:27.710+02:00</t>
  </si>
  <si>
    <t>2026-04-14T22:32:50.188+02:00</t>
  </si>
  <si>
    <t>[{"id":"111","note":"","count":1,"label":"Quattro Formaggi 40cm","posId":"111","price":30900,"isExtra":false},{"id":"K0000","note":"","count":1,"label":"Balné","posId":"K0000","price":2000,"isExtra":true},{"id":"109","note":"","count":1,"label":"Comeback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dip","posId":"P106","price":2000,"isExtra":false},{"id":"K0000","note":"","count":1,"label":"Balné","posId":"K0000","price":1500,"isExtra":true},{"id":"P105","note":"","count":1,"label":"BBQ dip","posId":"P105","price":2000,"isExtra":false},{"id":"K0000","note":"","count":1,"label":"Balné","posId":"K0000","price":1500,"isExtra":true},{"id":"P101","note":"","count":1,"label":"Spicy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</si>
  <si>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2026-04-14T22:19:03.558+02:00</t>
  </si>
  <si>
    <t>2026-04-14T22:27:06.250+02:00</t>
  </si>
  <si>
    <t>[{"id":"a4e8ca23-fe36-4747-a603-19485eee7e76","note":"","count":1,"label":"Hot &amp; Spicy 32 cm","posId":"146","price":24900,"isExtra":false},{"id":"78606be9-7e01-4fe9-a37c-d9a4b62d5696","note":"","count":1,"label":"změna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česnekový","posId":"P106","price":2000,"isExtra":false},{"id":"86f97e80-4313-45a1-88bb-cd090c233763","note":"","count":1,"label":"Pepsi 1l","posId":"N124","price":5900,"isExtra":false}]</t>
  </si>
  <si>
    <t>2026-04-14T22:18:25.601+02:00</t>
  </si>
  <si>
    <t>2026-04-14T22:27:08.888+02:00</t>
  </si>
  <si>
    <t>[{"id":"6ffd3545-72d2-4e40-9c4f-5ed137d1966b","count":1,"label":"Guarana kiwi a jablko","posId":"N144","price":5500,"isExtra":false,"creatorId":"18XnawK3TIwyAHs6sYBCo","isPackging":0,"actualLabel":"Guarana kiwi a jablko"}]</t>
  </si>
  <si>
    <t>2026-04-14T22:18:04.021+02:00</t>
  </si>
  <si>
    <t>2026-04-14T22:27:16.443+02:00</t>
  </si>
  <si>
    <t>[{"id":"9b3fd0f9-6a36-4a8e-95ad-00dbae675705","note":"","count":1,"label":"Capricciosa 40 cm","posId":"101","price":30900,"isExtra":false},{"id":"78606be9-7e01-4fe9-a37c-d9a4b62d5696","note":"","count":1,"label":"změna na BBQ základ","posId":"A128","price":0,"isExtra":true},{"id":"870c40a2-704c-4684-a62a-ee12d5751d3a","note":"","count":1,"label":"Párek","posId":"C110","price":4000,"KDSTags":["greenhighlight"],"isExtra":true},{"id":"5d2371f1-a2a2-462f-9e8a-40af8e09e0d2","note":"","count":1,"label":"BEZ -olivy","posId":"X112","price":0,"KDSTags":["redhighlight"],"isExtra":true},{"id":"0604cf40-24b5-4ad5-a9e4-e5834def96b8","note":"","count":1,"label":"Dip česnekový","posId":"P106","price":2000,"isExtra":false}]</t>
  </si>
  <si>
    <t>2026-04-14T22:06:11.940+02:00</t>
  </si>
  <si>
    <t>2026-04-14T22:12:46.181+02:00</t>
  </si>
  <si>
    <t>2026-04-14T22:03:45.679+02:00</t>
  </si>
  <si>
    <t>2026-04-14T22:10:41.109+02:00</t>
  </si>
  <si>
    <t>2026-04-14T21:59:05.238+02:00</t>
  </si>
  <si>
    <t>2026-04-14T22:07:49.025+02:00</t>
  </si>
  <si>
    <t>2026-04-14T21:43:33.580+02:00</t>
  </si>
  <si>
    <t>2026-04-14T21:58:08.446+02:00</t>
  </si>
  <si>
    <t>[{"id":"59589714","note":"","size":"Hawai 32cm","count":1,"label":"Hawai 32cm","posId":"114","price":24900,"isExtra":false},{"id":"54685059","note":"","count":1,"label":"Balné","posId":"K0000","price":1500,"isExtra":true},{"id":"59589710","note":"","size":"Pepperoni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🌶️🌶️","posId":"120","price":24900,"isExtra":false},{"id":"54685059","note":"","count":1,"label":"Balné","posId":"K0000","price":1500,"isExtra":true},{"id":"54685013","note":"","size":"Spicy Wings 🌶️","count":1,"label":"Spicy Wings 🌶️","posId":"P101","price":11900,"isExtra":false},{"id":"54685059","note":"","count":1,"label":"Balné","posId":"K0000","price":1500,"isExtra":true}]</t>
  </si>
  <si>
    <t>2026-04-14T21:43:23.520+02:00</t>
  </si>
  <si>
    <t>2026-04-14T21:55:13.734+02:00</t>
  </si>
  <si>
    <t>2026-04-14T21:38:49.058+02:00</t>
  </si>
  <si>
    <t>2026-04-14T21:53:13.217+02:00</t>
  </si>
  <si>
    <t>[{"id":"6748417db17528cb9bcae605","count":1,"label":"Pepperoni 32cm 🌶️🌶️","posId":"120","price":24900,"isExtra":false},{"id":"656458f65d60d607724273eb","count":1,"label":"Balné","posId":"K0000","price":1500,"isExtra":true},{"id":"68c5452ac747a1013b8ff5fd","count":1,"label":"USA těsto","posId":"17","price":1000,"isExtra":true},{"id":"684ae919decfe15485bf8fc8","count":1,"label":"Olivy","posId":"B112","price":2500,"KDSTags":["greenhighlight"],"isExtra":true}]</t>
  </si>
  <si>
    <t>2026-04-14T21:38:04.055+02:00</t>
  </si>
  <si>
    <t>2026-04-14T21:51:15.821+02:00</t>
  </si>
  <si>
    <t>2026-04-14T21:59:58.148+02:00</t>
  </si>
  <si>
    <t>2026-04-14T21:38:04.754+02:00</t>
  </si>
  <si>
    <t>[{"id":"35de6e44-4cb0-4333-81c1-267ae2713d07","note":"","count":1,"label":"Sweet passion 18 cm","posId":"30","price":11900,"isExtra":false}]</t>
  </si>
  <si>
    <t>2026-04-14T21:37:04.453+02:00</t>
  </si>
  <si>
    <t>2026-04-14T21:50:08.838+02:00</t>
  </si>
  <si>
    <t>2026-04-14T21:59:57.273+02:00</t>
  </si>
  <si>
    <t>2026-04-14T21:37:05.236+02:00</t>
  </si>
  <si>
    <t>[{"id":"964de064-9473-45d2-a921-18d4e9308b80","note":"","count":1,"label":"Sweet passion 32 cm","posId":"29","price":20900,"isExtra":false},{"id":"1460d93c-4159-4d87-aaf2-4ef8fb5e31b1","note":"","count":1,"label":"Margherita 32 cm","posId":"112","price":20900,"isExtra":false}]</t>
  </si>
  <si>
    <t>2026-04-14T21:29:46.555+02:00</t>
  </si>
  <si>
    <t>2026-04-14T21:40:43.960+02:00</t>
  </si>
  <si>
    <t>2026-04-14T21:15:03.555+02:00</t>
  </si>
  <si>
    <t>2026-04-14T21:22:31.676+02:00</t>
  </si>
  <si>
    <t>2026-04-14T21:12:05.939+02:00</t>
  </si>
  <si>
    <t>2026-04-14T21:21:49.910+02:00</t>
  </si>
  <si>
    <t>[{"id":"6748417db17528cb9bcae609","count":1,"label":"BBQ Meteor 32cm","posId":"118","price":24900,"isExtra":false},{"id":"656458f65d60d607724273eb","count":1,"label":"Balné","posId":"K0000","price":1500,"isExtra":true},{"id":"6745a653230e9519de48919c","count":1,"label":"Rajčatový základ","posId":"ZBR32","price":0,"isExtra":true},{"id":"684ae919decfe15485bf8fd2","count":1,"label":"Kuře","posId":"B114","price":3000,"KDSTags":["greenhighlight"],"isExtra":true},{"id":"6748417db17528cb9bcae5ff","count":1,"label":"Quattro Formaggi 32cm","posId":"123","price":24900,"isExtra":false},{"id":"656458f65d60d607724273eb","count":1,"label":"Balné","posId":"K0000","price":1500,"isExtra":true},{"id":"6745a653230e9519de489241","count":1,"label":"Rajčatový základ","posId":"ZSR32","price":0,"isExtra":true},{"id":"684ae919decfe15485bf8fcc","count":1,"label":"Kukuřice","posId":"B115","price":2500,"KDSTags":["greenhighlight"],"isExtra":true}]</t>
  </si>
  <si>
    <t>2026-04-14T21:11:02.993+02:00</t>
  </si>
  <si>
    <t>2026-04-14T21:20:32.985+02:00</t>
  </si>
  <si>
    <t>[{"id":"923cca0f-b384-4647-b41a-b36c46b0c790","note":"","count":1,"label":"BBQ Meteor 32 cm","posId":"142","price":24900,"isExtra":false}]</t>
  </si>
  <si>
    <t>2026-04-14T21:10:14.201+02:00</t>
  </si>
  <si>
    <t>2026-04-14T21:17:40.862+02:00</t>
  </si>
  <si>
    <t>[{"id":"54684975","note":"","size":"Comeback 40cm 🌶️","count":1,"label":"Comeback 40cm 🌶️","posId":"109","price":30900,"isExtra":false},{"id":"54685049","note":"","count":1,"label":"Balné","posId":"K0000","price":2000,"isExtra":true}]</t>
  </si>
  <si>
    <t>2026-04-14T21:06:51.988+02:00</t>
  </si>
  <si>
    <t>2026-04-14T21:16:07.006+02:00</t>
  </si>
  <si>
    <t>[{"id":"59589712","note":"","size":"BBQ Meteor 32cm","count":1,"label":"BBQ Meteor 32cm","posId":"118","price":24900,"isExtra":false},{"id":"54685059","note":"","count":1,"label":"Balné","posId":"K0000","price":1500,"isExtra":true},{"id":"57279290","note":"","count":1,"label":"Rajčatový základ","posId":"ZBR32","price":0,"isExtra":true},{"id":"54685177","note":"","count":1,"label":"Kuře","posId":"B114","price":3000,"KDSTags":["greenhighlight"],"isExtra":true}]</t>
  </si>
  <si>
    <t>2026-04-14T21:01:11.834+02:00</t>
  </si>
  <si>
    <t>2026-04-14T21:14:10.637+02:00</t>
  </si>
  <si>
    <t>[{"id":"69e85ae6-75dc-45f1-8c49-46de64b18a8e","count":1,"label":"Pizza BBQ Texas 40","posId":"107","price":30900,"isExtra":false,"creatorId":"ygvIOIEdmzc-Tu_IQsIQu","isPackging":0,"actualLabel":"Pizza BBQ Texas 40"},{"id":"b5cd6d23-f361-4161-9aa5-cc25896b6767","count":1,"label":"Pizza Comeback 32","posId":"121","price":24900,"isExtra":false,"creatorId":"MAy2JO-eYL2yLihamHpB3","isPackging":0,"actualLabel":"Pizza Comeback 32"}]</t>
  </si>
  <si>
    <t>2026-04-14T21:00:45.843+02:00</t>
  </si>
  <si>
    <t>2026-04-14T21:12:29.966+02:00</t>
  </si>
  <si>
    <t>2026-04-14T21:00:28.877+02:00</t>
  </si>
  <si>
    <t>2026-04-14T21:10:16.929+02:00</t>
  </si>
  <si>
    <t>[{"id":"6748417db17528cb9bcae5f5","count":1,"label":"Hawai 40cm","posId":"102","price":30900,"isExtra":false},{"id":"656458f65d60d60772426fa0","count":1,"label":"Balné","posId":"K0000","price":2000,"isExtra":true}]</t>
  </si>
  <si>
    <t>Hyský Aleš</t>
  </si>
  <si>
    <t>2026-04-14T20:53:03.332+02:00</t>
  </si>
  <si>
    <t>2026-04-14T21:08:05.831+02:00</t>
  </si>
  <si>
    <t>2026-04-14T21:22:39.321+02:00</t>
  </si>
  <si>
    <t>2026-04-14T20:53:03.963+02:00</t>
  </si>
  <si>
    <t>[{"id":"55ca227d-485c-4130-a44d-b26b939e8c03","note":"","count":1,"label":"Hot &amp; Spicy 32 cm","posId":"122","price":24900,"isExtra":false},{"id":"ed962e6c-452c-49d0-917e-cf0d04abe09a","note":"","count":1,"label":"BBQ Texas 18 cm","posId":"131","price":11900,"isExtra":false}]</t>
  </si>
  <si>
    <t>2026-04-14T20:51:48.692+02:00</t>
  </si>
  <si>
    <t>2026-04-14T21:04:07.765+02:00</t>
  </si>
  <si>
    <t>[{"id":"59589717","note":"","size":"Veggieballs 32cm 🌶️🌶️","count":1,"label":"Veggieballs 32cm 🌶️🌶️","posId":"117","price":24900,"isExtra":false},{"id":"54685059","note":"","count":1,"label":"Balné","posId":"K0000","price":1500,"isExtra":true},{"id":"57279289","note":"","count":1,"label":"BBQ základ","posId":"ZRB32","price":0,"isExtra":true}]</t>
  </si>
  <si>
    <t>2026-04-14T20:47:49.758+02:00</t>
  </si>
  <si>
    <t>2026-04-14T20:48:27.925+02:00</t>
  </si>
  <si>
    <t>[{"id":"45e86e69-d951-4cfa-82b7-297944319a30","count":1,"label":"Guarana classic","posId":"N142","price":5500,"isExtra":false,"creatorId":"7CuYIH2Db1HfqTI2nBJrJ","isPackging":0,"actualLabel":"Guarana classic"}]</t>
  </si>
  <si>
    <t>Nyamdavaa</t>
  </si>
  <si>
    <t>2026-04-14T20:40:43.407+02:00</t>
  </si>
  <si>
    <t>2026-04-14T20:53:57.696+02:00</t>
  </si>
  <si>
    <t>2026-04-14T20:39:03.063+02:00</t>
  </si>
  <si>
    <t>2026-04-14T20:50:44.711+02:00</t>
  </si>
  <si>
    <t>[{"id":"4f6ede18-25d3-4c82-be03-84c9578ab8ce","note":"","count":1,"label":"Pepperoni 32 cm","posId":"144","price":24900,"isExtra":false},{"id":"fb380719-7e86-4a50-b0fc-8a72368b6991","note":"","count":1,"label":"kukuřice","posId":"B115","price":2500,"KDSTags":["greenhighlight"],"isExtra":true},{"id":"bf272b1b-93ab-4050-9aff-ea1151ab5f41","note":"","count":1,"label":"pepperoni salám","posId":"B109","price":3000,"KDSTags":["greenhighlight"],"isExtra":true}]</t>
  </si>
  <si>
    <t>2026-04-14T20:35:34.243+02:00</t>
  </si>
  <si>
    <t>2026-04-14T20:52:34.748+02:00</t>
  </si>
  <si>
    <t>2026-04-14T20:34:14.870+02:00</t>
  </si>
  <si>
    <t>2026-04-14T20:49:44.829+02:00</t>
  </si>
  <si>
    <t>[{"id":"54685016","note":"","size":"Česnekový chléb 18cm","count":2,"label":"Česnekový chléb 18cm","posId":"P104","price":7900,"isExtra":false},{"id":"54685059","note":"","count":2,"label":"Balné","posId":"K0000","price":1500,"isExtra":true},{"id":"54685021","note":"","size":"Choco Rolls","count":1,"label":"Choco Rolls","posId":"chr100","price":8900,"isExtra":false},{"id":"54685059","note":"","count":1,"label":"Balné","posId":"K0000","price":1500,"isExtra":true},{"id":"57293696","note":"","size":"Opočno vanilková","count":2,"label":"Opočno vanilková","posId":"D108","price":12900,"isExtra":false},{"id":"54684978","note":"","size":"BBQ Meteor 40cm","count":1,"label":"BBQ Meteor 40cm","posId":"106","price":30900,"isExtra":false},{"id":"54685049","note":"","count":1,"label":"Balné","posId":"K0000","price":2000,"isExtra":true},{"id":"54685126","note":"","count":1,"label":"okraj hotdog, bbq omáčka","posId":"A120","price":6500,"isExtra":true},{"id":"54685100","note":"","count":1,"label":"Žampiony","posId":"C105","price":3500,"KDSTags":["greenhighlight"],"isExtra":true},{"id":"59589709","note":"","size":"Comeback 32cm 🌶️","count":1,"label":"Comeback 32cm 🌶️","posId":"121","price":24900,"isExtra":false},{"id":"54685059","note":"","count":1,"label":"Balné","posId":"K0000","price":1500,"isExtra":true},{"id":"57279289","note":"","count":1,"label":"BBQ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bylinky","posId":"A121","price":5700,"isExtra":true},{"id":"54685134","note":"","count":1,"label":"Bez cibule","posId":"X103","price":0,"KDSTags":["redhighlight"],"isExtra":true},{"id":"54685150","note":"","count":1,"label":"Kukuřice","posId":"B115","price":2500,"KDSTags":["greenhighlight"],"isExtra":true}]</t>
  </si>
  <si>
    <t>Akhrorkhon</t>
  </si>
  <si>
    <t>2026-04-14T20:23:29.344+02:00</t>
  </si>
  <si>
    <t>2026-04-14T20:32:09.900+02:00</t>
  </si>
  <si>
    <t>[{"id":"113","note":"","count":1,"label":"Capricciosa 32cm","posId":"113","price":24900,"isExtra":false},{"id":"K0000","note":"","count":1,"label":"Balné","posId":"K0000","price":1500,"isExtra":true}]</t>
  </si>
  <si>
    <t>2026-04-14T20:22:03.346+02:00</t>
  </si>
  <si>
    <t>2026-04-14T20:29:12.411+02:00</t>
  </si>
  <si>
    <t>2026-04-14T20:53:55.988+02:00</t>
  </si>
  <si>
    <t>2026-04-14T20:22:03.948+02:00</t>
  </si>
  <si>
    <t>[{"id":"4f6ede18-25d3-4c82-be03-84c9578ab8ce","note":"","count":1,"label":"Pepperoni 32 cm","posId":"144","price":24900,"isExtra":false},{"id":"0604cf40-24b5-4ad5-a9e4-e5834def96b8","note":"","count":1,"label":"Dip česnekový","posId":"P106","price":2000,"isExtra":false}]</t>
  </si>
  <si>
    <t>2026-04-14T20:17:02.968+02:00</t>
  </si>
  <si>
    <t>2026-04-14T20:25:58.538+02:00</t>
  </si>
  <si>
    <t>2026-04-14T20:46:49.047+02:00</t>
  </si>
  <si>
    <t>2026-04-14T20:17:03.808+02:00</t>
  </si>
  <si>
    <t>2026-04-14T20:13:03.318+02:00</t>
  </si>
  <si>
    <t>2026-04-14T20:22:08.591+02:00</t>
  </si>
  <si>
    <t>2026-04-14T20:39:15.573+02:00</t>
  </si>
  <si>
    <t>2026-04-14T20:13:04.022+02:00</t>
  </si>
  <si>
    <t>[{"id":"431e159e-af3b-4bad-9f72-f07001b572f8","note":"","count":1,"label":"Baby špenát &amp; kuře 40 cm","posId":"104","price":30900,"isExtra":false},{"id":"41f21dd3-e301-4232-8347-2fbf132057d4","note":"","count":1,"label":"změna na Rajčatový základ","posId":"A127","price":0,"isExtra":true}]</t>
  </si>
  <si>
    <t>2026-04-14T20:03:23.729+02:00</t>
  </si>
  <si>
    <t>2026-04-14T20:13:42.749+02:00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</si>
  <si>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</si>
  <si>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2026-04-14T20:03:04.039+02:00</t>
  </si>
  <si>
    <t>2026-04-14T20:16:08.521+02:00</t>
  </si>
  <si>
    <t>2026-04-14T20:33:22.241+02:00</t>
  </si>
  <si>
    <t>2026-04-14T20:03:05.360+02:00</t>
  </si>
  <si>
    <t>[{"id":"52687002-58c9-40ea-ba22-d2ae7a4b5889","note":"","count":1,"label":"Comeback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2c932c76-e932-479d-b476-ee55b747887e","note":"","count":1,"label":"žampiony","posId":"B105","price":2500,"KDSTags":["greenhighlight"],"isExtra":true},{"id":"0604cf40-24b5-4ad5-a9e4-e5834def96b8","note":"","count":1,"label":"Dip česnekový","posId":"P106","price":2000,"isExtra":false}]</t>
  </si>
  <si>
    <t>2026-04-14T19:59:31.059+02:00</t>
  </si>
  <si>
    <t>2026-04-14T20:12:18.611+02:00</t>
  </si>
  <si>
    <t>[{"id":"6748417db17528cb9bcae5f7","count":1,"label":"Capricciosa 40cm","posId":"101","price":30900,"isExtra":false},{"id":"656458f65d60d60772426fa0","count":1,"label":"Balné","posId":"K0000","price":2000,"isExtra":true},{"id":"6745a653230e9519de489083","count":1,"label":"okraj hotdog, bez omáčky","posId":"A126","price":6500,"isExtra":true},{"id":"684ae919decfe15485bf90ff","count":1,"label":"Bez oliv","posId":"X112","price":0,"KDSTags":["redhighlight"],"isExtra":true},{"id":"684ae919decfe15485bf8de9","count":1,"label":"Žampiony","posId":"C105","price":3500,"KDSTags":["greenhighlight"],"isExtra":true},{"id":"6748417db17528cb9bcae663","count":1,"label":"Mirinda 1l","posId":"N126","price":5900,"isExtra":false},{"id":"6748417db17528cb9bcae63b","count":1,"label":"Česnekový dip","posId":"P106","price":2000,"isExtra":false},{"id":"656458f65d60d607724273eb","count":1,"label":"Balné","posId":"K0000","price":1500,"isExtra":true}]</t>
  </si>
  <si>
    <t>2026-04-14T19:59:03.455+02:00</t>
  </si>
  <si>
    <t>2026-04-14T20:11:02.391+02:00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</si>
  <si>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bylinky","posId":"A122","price":6500,"isExtra":true},{"id":"0604cf40-24b5-4ad5-a9e4-e5834def96b8","note":"","count":2,"label":"Dip česnekový","posId":"P106","price":2000,"isExtra":false},{"id":"c9c0bcd1-5065-4282-a709-cc2042a92228","note":"","count":1,"label":"Pečené brambory","posId":"P103","price":6900,"isExtra":false},{"id":"0d7a09d5-0cc0-41d1-92da-1fd2b06b2d07","note":"","count":1,"label":"Česnekový chléb","posId":"P104","price":7900,"isExtra":false}]</t>
  </si>
  <si>
    <t>2026-04-14T19:51:35.717+02:00</t>
  </si>
  <si>
    <t>2026-04-14T20:06:47.779+02:00</t>
  </si>
  <si>
    <t>[{"id":"101","note":"","count":1,"label":"Capricciosa 40cm","posId":"101","price":30900,"isExtra":false},{"id":"K0000","note":"","count":1,"label":"Balné","posId":"K0000","price":2000,"isExtra":true},{"id":"116","note":"","count":1,"label":"Baby Špenát &amp; kuře 32cm","posId":"116","price":24900,"isExtra":false},{"id":"K0000","note":"","count":1,"label":"Balné","posId":"K0000","price":1500,"isExtra":true}]</t>
  </si>
  <si>
    <t>2026-04-14T19:49:03.256+02:00</t>
  </si>
  <si>
    <t>2026-04-14T20:04:57.475+02:00</t>
  </si>
  <si>
    <t>2026-04-14T20:27:27.606+02:00</t>
  </si>
  <si>
    <t>2026-04-14T19:49:04.770+02:00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</si>
  <si>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05527ae0-b54e-44de-955c-e974dad0a79f","note":"","count":1,"label":"Šunka","posId":"C106","price":4000,"KDSTags":["greenhighlight"],"isExtra":true},{"id":"7f0c5098-18bf-4c65-bec8-dd6bf68eb768","note":"","count":1,"label":"Masové kuličky, 10 ks","posId":"P102","price":9900,"isExtra":false}]</t>
  </si>
  <si>
    <t>2026-04-14T19:46:03.672+02:00</t>
  </si>
  <si>
    <t>2026-04-14T20:00:32.851+02:00</t>
  </si>
  <si>
    <t>2026-04-14T20:09:08.219+02:00</t>
  </si>
  <si>
    <t>2026-04-14T19:46:04.849+02:00</t>
  </si>
  <si>
    <t>2026-04-14T19:41:03.552+02:00</t>
  </si>
  <si>
    <t>2026-04-14T20:02:49.829+02:00</t>
  </si>
  <si>
    <t>2026-04-14T20:17:13.084+02:00</t>
  </si>
  <si>
    <t>2026-04-14T19:41:04.570+02:00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</si>
  <si>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základ","posId":"A128","price":0,"isExtra":true},{"id":"f7043b16-784c-4471-87d9-9c8cbc7d5ab8","note":"","count":1,"label":"Capricciosa 32 cm","posId":"137","price":24900,"isExtra":false},{"id":"5d2371f1-a2a2-462f-9e8a-40af8e09e0d2","note":"","count":1,"label":"BEZ -olivy","posId":"X112","price":0,"KDSTags":["redhighlight"],"isExtra":true}]</t>
  </si>
  <si>
    <t>2026-04-14T19:40:43.468+02:00</t>
  </si>
  <si>
    <t>2026-04-14T19:43:15.339+02:00</t>
  </si>
  <si>
    <t>[{"id":"45e86e69-d951-4cfa-82b7-297944319a30","count":1,"label":"Guarana classic","posId":"N142","price":5500,"isExtra":false,"creatorId":"N8rdBfGmE_cZd49cwQx0-","isPackging":0,"actualLabel":"Guarana classic"}]</t>
  </si>
  <si>
    <t>2026-04-14T19:39:01.902+02:00</t>
  </si>
  <si>
    <t>2026-04-14T19:55:34.506+02:00</t>
  </si>
  <si>
    <t>[{"id":"6748417db17528cb9bcae603","count":1,"label":"Comeback 32cm 🌶️","posId":"121","price":24900,"isExtra":false},{"id":"656458f65d60d607724273eb","count":1,"label":"Balné","posId":"K0000","price":1500,"isExtra":true},{"id":"656458f65d60d607724271c0","count":1,"label":"okraj hotdog, hořčice","posId":"A117","price":5700,"isExtra":true},{"id":"6748417db17528cb9bcae611","count":1,"label":"Baby Špenát &amp; kuře 32cm","posId":"116","price":24900,"isExtra":false},{"id":"656458f65d60d607724273eb","count":1,"label":"Balné","posId":"K0000","price":1500,"isExtra":true},{"id":"6748417db17528cb9bcae661","count":1,"label":"Pepsi zero sugar 1l","posId":"N125","price":5900,"isExtra":false}]</t>
  </si>
  <si>
    <t>2026-04-14T19:38:37.205+02:00</t>
  </si>
  <si>
    <t>2026-04-14T19:53:01.000+02:00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</si>
  <si>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bylinky","posId":"A122","price":6500,"isExtra":true},{"id":"P104","note":"","count":1,"label":"Česnekový chléb 18cm","posId":"P104","price":7900,"isExtra":false},{"id":"K0000","note":"","count":1,"label":"Balné","posId":"K0000","price":1500,"isExtra":true},{"id":"N125","note":"","count":1,"label":"Pepsi zero sugar 1l","posId":"N125","price":5900,"isExtra":false}]</t>
  </si>
  <si>
    <t>2026-04-14T19:34:03.718+02:00</t>
  </si>
  <si>
    <t>2026-04-14T19:59:12.777+02:00</t>
  </si>
  <si>
    <t>2026-04-14T20:17:59.150+02:00</t>
  </si>
  <si>
    <t>2026-04-14T19:34:04.481+02:00</t>
  </si>
  <si>
    <t>[{"id":"088a7edc-ef1e-4c6b-b7a1-36c2c45ab0fe","note":"","count":1,"label":"Capricciosa 32 cm","posId":"113","price":24900,"isExtra":false},{"id":"7ee7e3c8-2c54-4dc5-810f-2f52f62e2d14","note":"","count":1,"label":"Comeback 32 cm","posId":"121","price":24900,"isExtra":false}]</t>
  </si>
  <si>
    <t>2026-04-14T19:31:18.874+02:00</t>
  </si>
  <si>
    <t>2026-04-14T19:48:57.835+02:00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</si>
  <si>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</si>
  <si>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2026-04-14T19:31:01.692+02:00</t>
  </si>
  <si>
    <t>2026-04-14T19:49:53.567+02:00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</si>
  <si>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bylinky","posId":"A121","price":5700,"isExtra":true},{"id":"54685020","note":"","size":"Jalapenos Rolls","count":2,"label":"Jalapenos Rolls","posId":"jpr200","price":8900,"isExtra":false},{"id":"54685059","note":"","count":2,"label":"Balné","posId":"K0000","price":1500,"isExtra":true},{"id":"59589716","note":"","size":"Baby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32cm","posId":"116","price":24900,"isExtra":false},{"id":"54685059","note":"","count":1,"label":"Balné","posId":"K0000","price":1500,"isExtra":true},{"id":"54685088","note":"","count":1,"label":"okraj mozzarella, bylinky","posId":"A121","price":5700,"isExtra":true},{"id":"54685161","note":"","count":1,"label":"Mozzarella","posId":"B113","price":3000,"KDSTags":["greenhighlight"],"isExtra":true}]</t>
  </si>
  <si>
    <t>2026-04-14T19:29:03.246+02:00</t>
  </si>
  <si>
    <t>2026-04-14T19:43:13.365+02:00</t>
  </si>
  <si>
    <t>[{"id":"431e159e-af3b-4bad-9f72-f07001b572f8","note":"","count":1,"label":"Baby špenát &amp; kuře 40 cm","posId":"104","price":30900,"isExtra":false},{"id":"1da6e618-5f95-4707-b8bd-b1685e13f67a","note":"","count":1,"label":"Hawai 40 cm","posId":"102","price":30900,"isExtra":false}]</t>
  </si>
  <si>
    <t>2026-04-14T19:21:02.538+02:00</t>
  </si>
  <si>
    <t>2026-04-14T19:21:05.863+02:00</t>
  </si>
  <si>
    <t>[{"id":"a78b511f-836b-415e-9285-dd47f293529b","note":"","count":1,"label":"Pepperoni 40 cm","posId":"108","price":30900,"isExtra":false},{"id":"9a7bfd85-41fe-45c5-9da5-e57408965bbb","note":"","count":1,"label":"Okraj Hotdog, hořčice","posId":"A118","price":6500,"isExtra":true},{"id":"0604cf40-24b5-4ad5-a9e4-e5834def96b8","note":"","count":1,"label":"Dip česnekový","posId":"P106","price":2000,"isExtra":false}]</t>
  </si>
  <si>
    <t>2026-04-14T19:11:18.230+02:00</t>
  </si>
  <si>
    <t>2026-04-14T19:22:01.060+02:00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</si>
  <si>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základ","posId":"ZSR32","price":0,"isExtra":true},{"id":"54685088","note":"","count":1,"label":"okraj mozzarella, bylinky","posId":"A121","price":5700,"isExtra":true}]</t>
  </si>
  <si>
    <t>2026-04-14T19:07:08.619+02:00</t>
  </si>
  <si>
    <t>2026-04-14T19:20:56.820+02:00</t>
  </si>
  <si>
    <t>[{"id":"6748417db17528cb9bcae603","count":1,"label":"Comeback 32cm 🌶️","posId":"121","price":24900,"isExtra":false},{"id":"656458f65d60d607724273eb","count":1,"label":"Balné","posId":"K0000","price":1500,"isExtra":true},{"id":"68c5452ac747a1013b8ff5fd","count":1,"label":"USA těsto","posId":"17","price":1000,"isExtra":true},{"id":"656458f65d60d607724271be","count":1,"label":"okraj mozzarella, bylinky","posId":"A121","price":5700,"isExtra":true},{"id":"6748417db17528cb9bcae63b","count":1,"label":"Česnekový dip","posId":"P106","price":2000,"isExtra":false},{"id":"656458f65d60d607724273eb","count":1,"label":"Balné","posId":"K0000","price":1500,"isExtra":true}]</t>
  </si>
  <si>
    <t>2026-04-14T19:03:03.275+02:00</t>
  </si>
  <si>
    <t>2026-04-14T19:16:54.334+02:00</t>
  </si>
  <si>
    <t>[{"id":"3ca6f105-5e70-48ee-bc31-76525f0a0b11","note":"","count":1,"label":"BBQ Texas 40 cm","posId":"107","price":30900,"isExtra":false}]</t>
  </si>
  <si>
    <t>2026-04-14T18:57:02.676+02:00</t>
  </si>
  <si>
    <t>2026-04-14T19:13:19.476+02:00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</si>
  <si>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cm","posId":"123","price":24900,"isExtra":false},{"id":"088a7edc-ef1e-4c6b-b7a1-36c2c45ab0fe","note":"","count":1,"label":"Capricciosa 32 cm","posId":"113","price":24900,"isExtra":false}]</t>
  </si>
  <si>
    <t>2026-04-14T18:53:31.893+02:00</t>
  </si>
  <si>
    <t>2026-04-14T19:07:41.590+02:00</t>
  </si>
  <si>
    <t>[{"id":"6748417db17528cb9bcae5f5","count":1,"label":"Hawai 40cm","posId":"102","price":30900,"isExtra":false},{"id":"656458f65d60d60772426fa0","count":1,"label":"Balné","posId":"K0000","price":2000,"isExtra":true},{"id":"6745a653230e9519de489081","count":1,"label":"okraj hotdog, hořčice","posId":"A118","price":6500,"isExtra":true}]</t>
  </si>
  <si>
    <t>2026-04-14T18:52:50.776+02:00</t>
  </si>
  <si>
    <t>2026-04-14T19:02:37.666+02:00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</si>
  <si>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54685160","note":"","count":1,"label":"Mozzarella","posId":"C113","price":4000,"KDSTags":["greenhighlight"],"isExtra":true}]</t>
  </si>
  <si>
    <t>2026-04-14T18:44:03.459+02:00</t>
  </si>
  <si>
    <t>2026-04-14T18:54:40.359+02:00</t>
  </si>
  <si>
    <t>2026-04-14T19:09:17.397+02:00</t>
  </si>
  <si>
    <t>2026-04-14T18:44:04.060+02:00</t>
  </si>
  <si>
    <t>2026-04-14T18:40:02.567+02:00</t>
  </si>
  <si>
    <t>2026-04-14T18:50:27.248+02:00</t>
  </si>
  <si>
    <t>2026-04-14T18:58:15.034+02:00</t>
  </si>
  <si>
    <t>2026-04-14T18:40:03.260+02:00</t>
  </si>
  <si>
    <t>[{"id":"4f6ede18-25d3-4c82-be03-84c9578ab8ce","note":"","count":1,"label":"Pepperoni 32 cm","posId":"144","price":24900,"isExtra":false},{"id":"0604cf40-24b5-4ad5-a9e4-e5834def96b8","note":"","count":2,"label":"Dip česnekový","posId":"P106","price":2000,"isExtra":false}]</t>
  </si>
  <si>
    <t>2026-04-14T18:37:03.739+02:00</t>
  </si>
  <si>
    <t>2026-04-14T18:50:24.287+02:00</t>
  </si>
  <si>
    <t>2026-04-14T19:14:16.582+02:00</t>
  </si>
  <si>
    <t>2026-04-14T18:37:04.711+02:00</t>
  </si>
  <si>
    <t>2026-04-14T18:32:21.532+02:00</t>
  </si>
  <si>
    <t>2026-04-14T18:48:04.721+02:00</t>
  </si>
  <si>
    <t>[{"id":"6748417db17528cb9bcae601","count":1,"label":"Hot &amp; Spicy 32cm 🌶️🌶️","posId":"122","price":24900,"isExtra":false},{"id":"656458f65d60d607724273eb","count":1,"label":"Balné","posId":"K0000","price":1500,"isExtra":true},{"id":"68c5452ac747a1013b8ff5fd","count":1,"label":"USA těsto","posId":"17","price":1000,"isExtra":true},{"id":"656458f65d60d607724271be","count":1,"label":"okraj mozzarella, bylinky","posId":"A121","price":5700,"isExtra":true},{"id":"6748417db17528cb9bcae5fd","count":1,"label":"Margherita 32cm","posId":"112","price":20900,"isExtra":false},{"id":"656458f65d60d607724273eb","count":1,"label":"Balné","posId":"K0000","price":1500,"isExtra":true},{"id":"68c5452ac747a1013b8ff5fd","count":1,"label":"USA těsto","posId":"17","price":1000,"isExtra":true},{"id":"684ae919decfe15485bf8fcf","count":1,"label":"Šunka","posId":"B106","price":3000,"KDSTags":["greenhighlight"],"isExtra":true},{"id":"6748417db17528cb9bcae641","count":1,"label":"Choco Rolls","posId":"chr100","price":8900,"isExtra":false},{"id":"656458f65d60d607724273eb","count":1,"label":"Balné","posId":"K0000","price":1500,"isExtra":true}]</t>
  </si>
  <si>
    <t>2026-04-14T18:28:38.189+02:00</t>
  </si>
  <si>
    <t>2026-04-14T18:29:19.262+02:00</t>
  </si>
  <si>
    <t>[{"id":"30bb5aa6-1ad3-4178-916d-b791b5db157a","count":1,"label":"Aquilla zelený čaj/citron","posId":"N121","price":4900,"isExtra":false,"creatorId":"oTaMwPPrZApIVdhfO3iCG","isPackging":0,"actualLabel":"Aquilla zelený čaj/citron"}]</t>
  </si>
  <si>
    <t>2026-04-14T18:25:03.857+02:00</t>
  </si>
  <si>
    <t>2026-04-14T18:35:32.301+02:00</t>
  </si>
  <si>
    <t>[{"id":"9069d980-0a24-408c-a214-618aed030839","note":"","count":1,"label":"BBQ Texas 32 cm","posId":"143","price":24900,"isExtra":false},{"id":"cc07bf3f-3e6f-4df8-9018-c7e260233504","note":"","count":1,"label":"BEZ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česnekový","posId":"P106","price":2000,"isExtra":false},{"id":"0491ba2d-7c43-44f5-949a-e82693028cdb","note":"","count":1,"label":"Margherita 32 cm","posId":"136","price":20900,"isExtra":false}]</t>
  </si>
  <si>
    <t>2026-04-14T18:22:00.466+02:00</t>
  </si>
  <si>
    <t>2026-04-14T18:33:11.475+02:00</t>
  </si>
  <si>
    <t>[{"id":"54684977","note":"","size":"BBQ Texas 40cm","count":1,"label":"BBQ Texas 40cm","posId":"107","price":30900,"isExtra":false},{"id":"54685049","note":"","count":1,"label":"Balné","posId":"K0000","price":2000,"isExtra":true},{"id":"54684979","note":"","size":"Baby špenát &amp; kuře 40cm","count":1,"label":"Baby špenát &amp; kuře 40cm","posId":"104","price":30900,"isExtra":false},{"id":"54685049","note":"","count":1,"label":"Balné","posId":"K0000","price":2000,"isExtra":true},{"id":"59555745","note":"","count":1,"label":"Rajčatový základ","posId":"ZSR40","price":0,"isExtra":true}]</t>
  </si>
  <si>
    <t>2026-04-14T18:08:03.548+02:00</t>
  </si>
  <si>
    <t>2026-04-14T18:26:41.369+02:00</t>
  </si>
  <si>
    <t>2026-04-14T18:04:03.489+02:00</t>
  </si>
  <si>
    <t>2026-04-14T18:24:39.190+02:00</t>
  </si>
  <si>
    <t>2026-04-14T18:38:29.275+02:00</t>
  </si>
  <si>
    <t>2026-04-14T18:04:05.699+02:00</t>
  </si>
  <si>
    <t>[{"id":"e8a7b47a-70d2-4cc2-a375-1dab55125675","note":"","count":1,"label":"Quattro Formaggi 32 cm","posId":"123","price":24900,"isExtra":false},{"id":"55ca227d-485c-4130-a44d-b26b939e8c03","note":"","count":1,"label":"Hot &amp; Spicy 32 cm","posId":"122","price":24900,"isExtra":false},{"id":"978c26ec-8492-4979-8b1c-f7ff8381d413","note":"","count":3,"label":"Pepperoni Rolls, 6 ks","posId":"P100","price":8900,"isExtra":false}]</t>
  </si>
  <si>
    <t>2026-04-14T18:04:03.471+02:00</t>
  </si>
  <si>
    <t>2026-04-14T18:23:52.519+02:00</t>
  </si>
  <si>
    <t>[{"id":"1da6e618-5f95-4707-b8bd-b1685e13f67a","note":"","count":1,"label":"Hawai 40 cm","posId":"102","price":30900,"isExtra":false},{"id":"c9c0bcd1-5065-4282-a709-cc2042a92228","note":"","count":1,"label":"Pečené brambory","posId":"P103","price":6900,"isExtra":false}]</t>
  </si>
  <si>
    <t>2026-04-14T18:00:02.818+02:00</t>
  </si>
  <si>
    <t>2026-04-14T18:16:59.379+02:00</t>
  </si>
  <si>
    <t>2026-04-14T18:32:39.568+02:00</t>
  </si>
  <si>
    <t>2026-04-14T18:00:03.541+02:00</t>
  </si>
  <si>
    <t>[{"id":"1c4a575c-0a2c-4a58-a7c3-0328026cbcb1","note":"","count":1,"label":"Quattro Formaggi 18 cm","posId":"135","price":11900,"isExtra":false},{"id":"0b22568e-4d1c-45db-9aa3-de09ef6c293a","note":"","count":1,"label":"Pepperoni 32 cm","posId":"120","price":24900,"isExtra":false},{"id":"6005e30e-e6f5-411d-9c32-9a3cee117e94","note":"","count":1,"label":"slanina","posId":"B108","price":3000,"KDSTags":["greenhighlight"],"isExtra":true},{"id":"e8a7b47a-70d2-4cc2-a375-1dab55125675","note":"","count":1,"label":"Quattro Formaggi 32 cm","posId":"123","price":24900,"isExtra":false},{"id":"704cb959-c203-4144-92d1-a1b154f3fdc1","note":"","count":1,"label":"gorgonzola","posId":"B101","price":3000,"KDSTags":["greenhighlight"],"isExtra":true},{"id":"86f97e80-4313-45a1-88bb-cd090c233763","note":"","count":1,"label":"Pepsi 1l","posId":"N124","price":5900,"isExtra":false},{"id":"909551f4-a7ff-428a-a062-708ec72d4824","note":"","count":1,"label":"Choco Rolls, 6 ks","posId":"chr100","price":8900,"isExtra":false}]</t>
  </si>
  <si>
    <t>2026-04-14T17:54:15.792+02:00</t>
  </si>
  <si>
    <t>2026-04-14T18:15:18.355+02:00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</si>
  <si>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🌶️🌶️","posId":"110","price":30900,"isExtra":false},{"id":"54685049","note":"","count":1,"label":"Balné","posId":"K0000","price":2000,"isExtra":true},{"id":"54685126","note":"","count":1,"label":"okraj hotdog, bbq omáčka","posId":"A120","price":6500,"isExtra":true},{"id":"54685171","note":"","count":1,"label":"Slanina","posId":"C108","price":4000,"KDSTags":["greenhighlight"],"isExtra":true},{"id":"57405720","note":"","size":"Mirinda 1l","count":1,"label":"Mirinda 1l","posId":"N126","price":5900,"isExtra":false},{"id":"59777859","note":"","size":"Jablečno-skořicové rolls","count":1,"label":"Jablečno-skořicové rolls","posId":"18","price":8900,"isExtra":false},{"id":"54685059","note":"","count":1,"label":"Balné","posId":"K0000","price":1500,"isExtra":true},{"id":"54685019","note":"","size":"BBQ dip","count":1,"label":"BBQ dip","posId":"P105","price":2000,"isExtra":false},{"id":"54685059","note":"","count":1,"label":"Balné","posId":"K0000","price":1500,"isExtra":true},{"id":"54685020","note":"","size":"Jalapenos Rolls","count":1,"label":"Jalapenos Rolls","posId":"jpr200","price":8900,"isExtra":false},{"id":"54685059","note":"","count":1,"label":"Balné","posId":"K0000","price":1500,"isExtra":true}]</t>
  </si>
  <si>
    <t>2026-04-14T17:53:03.620+02:00</t>
  </si>
  <si>
    <t>2026-04-14T18:04:39.207+02:00</t>
  </si>
  <si>
    <t>2026-04-14T17:50:35.227+02:00</t>
  </si>
  <si>
    <t>2026-04-14T18:06:21.367+02:00</t>
  </si>
  <si>
    <t>[{"id":"59589714","note":"","size":"Hawai 32cm","count":1,"label":"Hawai 32cm","posId":"114","price":24900,"isExtra":false},{"id":"54685059","note":"","count":1,"label":"Balné","posId":"K0000","price":1500,"isExtra":true}]</t>
  </si>
  <si>
    <t>2026-04-14T17:49:03.210+02:00</t>
  </si>
  <si>
    <t>2026-04-14T18:00:00.184+02:00</t>
  </si>
  <si>
    <t>[{"id":"896d2264-b315-4ee3-b331-0fa7b26bb96f","note":"","count":1,"label":"Hawai 32 cm","posId":"114","price":24900,"isExtra":false},{"id":"1bf82332-f38e-4349-ab02-2ebafec00ff8","note":"","count":1,"label":"Zeleninová 32 cm","posId":"115","price":24900,"isExtra":false},{"id":"af2bee84-a445-45fc-8ca2-cf4fed0dcf38","note":"","count":1,"label":"okraj mozzarella bylinky","posId":"A121","price":5700,"isExtra":true}]</t>
  </si>
  <si>
    <t>2026-04-14T17:43:00.815+02:00</t>
  </si>
  <si>
    <t>2026-04-14T17:53:03.293+02:00</t>
  </si>
  <si>
    <t>[{"id":"6748417db17528cb9bcae601","count":1,"label":"Hot &amp; Spicy 32cm 🌶️🌶️","posId":"122","price":24900,"isExtra":false},{"id":"656458f65d60d607724273eb","count":1,"label":"Balné","posId":"K0000","price":1500,"isExtra":true},{"id":"6745a653230e9519de489456","count":1,"label":"BBQ základ","posId":"ZRB32","price":0,"isExtra":true},{"id":"6748417db17528cb9bcae641","count":1,"label":"Choco Rolls","posId":"chr100","price":8900,"isExtra":false},{"id":"656458f65d60d607724273eb","count":1,"label":"Balné","posId":"K0000","price":1500,"isExtra":true}]</t>
  </si>
  <si>
    <t>2026-04-14T17:39:57.273+02:00</t>
  </si>
  <si>
    <t>2026-04-14T17:41:28.990+02:00</t>
  </si>
  <si>
    <t>[{"id":"6ffd3545-72d2-4e40-9c4f-5ed137d1966b","count":1,"label":"Guarana kiwi a jablko","posId":"N144","price":5500,"isExtra":false,"creatorId":"DAEGB6Lve-3Yar7NUdfhv","isPackging":0,"actualLabel":"Guarana kiwi a jablko"}]</t>
  </si>
  <si>
    <t>Artur</t>
  </si>
  <si>
    <t>2026-04-14T17:38:46.954+02:00</t>
  </si>
  <si>
    <t>2026-04-14T17:52:34.558+02:00</t>
  </si>
  <si>
    <t>[{"id":"114","note":"","count":1,"label":"Hawai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bylinky","posId":"A121","price":5700,"isExtra":true},{"id":"X100","note":"","count":1,"label":"Bez ananasu","posId":"X100","price":0,"KDSTags":["redhighlight"],"isExtra":true},{"id":"109","note":"","count":1,"label":"Comeback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bylinky","posId":"A122","price":6500,"isExtra":true},{"id":"P106","note":"","count":2,"label":"Česnekový dip","posId":"P106","price":2000,"isExtra":false},{"id":"K0000","note":"","count":2,"label":"Balné","posId":"K0000","price":1500,"isExtra":true},{"id":"N124","note":"","count":1,"label":"Pepsi 1l","posId":"N124","price":5900,"isExtra":false}]</t>
  </si>
  <si>
    <t>2026-04-14T17:37:03.946+02:00</t>
  </si>
  <si>
    <t>2026-04-14T18:05:31.112+02:00</t>
  </si>
  <si>
    <t>[{"id":"faf7ff40-eef3-48bd-92c4-b33e5bbf095d","note":"","count":1,"label":"Quattro Formaggi 40 cm","posId":"111","price":30900,"isExtra":false},{"id":"63c5589f-8110-48db-8be3-91da09368499","note":"","count":1,"label":"Capricciosa 18 cm","posId":"125","price":11900,"isExtra":false},{"id":"5d2371f1-a2a2-462f-9e8a-40af8e09e0d2","note":"","count":1,"label":"BEZ -olivy","posId":"X112","price":0,"KDSTags":["redhighlight"],"isExtra":true},{"id":"5da54b98-3fa2-42c1-858f-7688afdae2fa","note":"","count":1,"label":"BEZ -žampiony","posId":"X105","price":0,"KDSTags":["redhighlight"],"isExtra":true}]</t>
  </si>
  <si>
    <t>2026-04-14T17:34:03.614+02:00</t>
  </si>
  <si>
    <t>2026-04-14T17:43:34.204+02:00</t>
  </si>
  <si>
    <t>2026-04-14T17:58:21.234+02:00</t>
  </si>
  <si>
    <t>2026-04-14T17:34:04.510+02:00</t>
  </si>
  <si>
    <t>2026-04-14T17:21:45.824+02:00</t>
  </si>
  <si>
    <t>2026-04-14T17:32:30.000+02:00</t>
  </si>
  <si>
    <t>[{"id":"4d404c70-83e0-4d17-8dce-d711c6217316","count":1,"label":"Pizza Pepperoni 32","posId":"120","price":24900,"isExtra":false,"creatorId":"ypT24lt3dL464kzrc8DYN","isPackging":0,"actualLabel":"Pizza Pepperoni 32"}]</t>
  </si>
  <si>
    <t>2026-04-14T17:21:04.136+02:00</t>
  </si>
  <si>
    <t>2026-04-14T17:30:30.154+02:00</t>
  </si>
  <si>
    <t>[{"id":"7805ed20-b7fb-4253-865d-b1d6ba10a291","note":"","count":1,"label":"Baby špenát &amp; kuře 32 cm","posId":"140","price":24900,"isExtra":false}]</t>
  </si>
  <si>
    <t>2026-04-14T17:20:03.580+02:00</t>
  </si>
  <si>
    <t>2026-04-14T17:28:57.197+02:00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</si>
  <si>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základ","posId":"A128","price":0,"isExtra":true}]</t>
  </si>
  <si>
    <t>2026-04-14T17:14:35.324+02:00</t>
  </si>
  <si>
    <t>2026-04-14T17:20:44.425+02:00</t>
  </si>
  <si>
    <t>[{"id":"e5f6c988-836c-41ea-a634-ad1eaa914158","count":1,"label":"Pizza Quattro Formaggi 18","posId":"135","price":11900,"isExtra":false,"creatorId":"p2zx0WyLmGixcusiufnqu","isPackging":0,"actualLabel":"Pizza Quattro Formaggi 18"}]</t>
  </si>
  <si>
    <t>2026-04-14T17:04:06.391+02:00</t>
  </si>
  <si>
    <t>2026-04-14T17:21:10.572+02:00</t>
  </si>
  <si>
    <t>[{"id":"6748417db17528cb9bcae5ff","count":1,"label":"Quattro Formaggi 32cm","posId":"123","price":24900,"isExtra":false},{"id":"656458f65d60d607724273eb","count":1,"label":"Balné","posId":"K0000","price":1500,"isExtra":true},{"id":"656458f65d60d607724271be","count":1,"label":"okraj mozzarella, bylinky","posId":"A121","price":5700,"isExtra":true},{"id":"6748417db17528cb9bcae609","count":1,"label":"BBQ Meteor 32cm","posId":"118","price":24900,"isExtra":false},{"id":"656458f65d60d607724273eb","count":1,"label":"Balné","posId":"K0000","price":1500,"isExtra":true},{"id":"656458f65d60d607724271be","count":1,"label":"okraj mozzarella, bylinky","posId":"A121","price":5700,"isExtra":true},{"id":"6748417db17528cb9bcae63b","count":3,"label":"Česnekový dip","posId":"P106","price":2000,"isExtra":false},{"id":"656458f65d60d607724273eb","count":3,"label":"Balné","posId":"K0000","price":1500,"isExtra":true}]</t>
  </si>
  <si>
    <t>2026-04-14T16:41:04.018+02:00</t>
  </si>
  <si>
    <t>2026-04-14T16:49:28.308+02:00</t>
  </si>
  <si>
    <t>2026-04-14T17:06:36.488+02:00</t>
  </si>
  <si>
    <t>2026-04-14T16:41:04.610+02:00</t>
  </si>
  <si>
    <t>2026-04-14T16:32:17.669+02:00</t>
  </si>
  <si>
    <t>2026-04-14T16:45:28.201+02:00</t>
  </si>
  <si>
    <t>[{"id":"59589714","note":"","size":"Hawai 32cm","count":1,"label":"Hawai 32cm","posId":"114","price":24900,"isExtra":false},{"id":"54685059","note":"","count":1,"label":"Balné","posId":"K0000","price":1500,"isExtra":true},{"id":"57279289","note":"","count":1,"label":"BBQ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bylinky","posId":"A121","price":5700,"isExtra":true},{"id":"57405713","note":"","size":"Aquilla černý čaj a broskev 0,5l","count":1,"label":"Aquilla černý čaj a broskev 0,5l","posId":"N120","price":4900,"isExtra":false},{"id":"59589709","note":"","size":"Comeback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</si>
  <si>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2026-04-14T15:51:03.002+02:00</t>
  </si>
  <si>
    <t>2026-04-14T15:59:12.204+02:00</t>
  </si>
  <si>
    <t>2026-04-14T16:12:08.446+02:00</t>
  </si>
  <si>
    <t>2026-04-14T15:51:04.055+02:00</t>
  </si>
  <si>
    <t>2026-04-14T15:32:05.002+02:00</t>
  </si>
  <si>
    <t>2026-04-14T15:43:56.528+02:00</t>
  </si>
  <si>
    <t>[{"id":"6748417db17528cb9bcae5ed","count":1,"label":"Pepperoni 40cm 🌶️🌶️","posId":"108","price":30900,"isExtra":false},{"id":"656458f65d60d60772426fa0","count":1,"label":"Balné","posId":"K0000","price":2000,"isExtra":true},{"id":"684ae919decfe15485bf8de8","count":1,"label":"Jalapeňos","posId":"C102","price":3500,"KDSTags":["greenhighlight"],"isExtra":true},{"id":"6748417db17528cb9bcae63b","count":1,"label":"Česnekový dip","posId":"P106","price":2000,"isExtra":false},{"id":"656458f65d60d607724273eb","count":1,"label":"Balné","posId":"K0000","price":1500,"isExtra":true}]</t>
  </si>
  <si>
    <t>Dennis</t>
  </si>
  <si>
    <t>2026-04-14T15:30:42.308+02:00</t>
  </si>
  <si>
    <t>2026-04-14T15:41:48.156+02:00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</si>
  <si>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ZRB32","note":"","count":1,"label":"BBQ základ","posId":"ZRB32","price":0,"isExtra":true},{"id":"A121","note":"","count":1,"label":"okraj mozzarella, bylinky","posId":"A121","price":5700,"isExtra":true},{"id":"P101","note":"","count":1,"label":"spicy wings 🌶️","posId":"P101","price":0,"isExtra":true},{"id":"N124","note":"","count":1,"label":"Pepsi 1l","posId":"N124","price":0,"isExtra":true}]</t>
  </si>
  <si>
    <t>2026-04-14T14:57:35.869+02:00</t>
  </si>
  <si>
    <t>2026-04-14T15:07:49.261+02:00</t>
  </si>
  <si>
    <t>[{"id":"59777859","note":"","size":"Jablečno-skořicové rolls","count":1,"label":"Jablečno-skořicové rolls","posId":"18","price":8900,"isExtra":false},{"id":"54685059","note":"","count":1,"label":"Balné","posId":"K0000","price":1500,"isExtra":true},{"id":"59589715","note":"","size":"Capricciosa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32cm","posId":"113","price":24900,"isExtra":false},{"id":"54685059","note":"","count":1,"label":"Balné","posId":"K0000","price":1500,"isExtra":true},{"id":"57279284","note":"","count":1,"label":"Smetanový základ","posId":"ZRS32","price":0,"isExtra":true},{"id":"54685150","note":"","count":1,"label":"Kukuřice","posId":"B115","price":2500,"KDSTags":["greenhighlight"],"isExtra":true}]</t>
  </si>
  <si>
    <t>Kuldeep</t>
  </si>
  <si>
    <t>2026-04-14T14:46:32.091+02:00</t>
  </si>
  <si>
    <t>2026-04-14T15:01:04.171+02:00</t>
  </si>
  <si>
    <t>2026-04-14T14:46:04.172+02:00</t>
  </si>
  <si>
    <t>2026-04-14T14:57:23.529+02:00</t>
  </si>
  <si>
    <t>[{"id":"59589714","note":"","size":"Hawai 32cm","count":1,"label":"Hawai 32cm","posId":"114","price":24900,"isExtra":false},{"id":"54685059","note":"","count":1,"label":"Balné","posId":"K0000","price":1500,"isExtra":true},{"id":"59589710","note":"","size":"Pepperoni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🌶️🌶️","posId":"120","price":24900,"isExtra":false},{"id":"54685059","note":"","count":1,"label":"Balné","posId":"K0000","price":1500,"isExtra":true},{"id":"54685016","note":"","size":"Česnekový chléb 18cm","count":1,"label":"Česnekový chléb 18cm","posId":"P104","price":7900,"isExtra":false},{"id":"54685059","note":"","count":1,"label":"Balné","posId":"K0000","price":1500,"isExtra":true}]</t>
  </si>
  <si>
    <t>2026-04-14T14:17:04.708+02:00</t>
  </si>
  <si>
    <t>2026-04-14T14:29:27.747+02:00</t>
  </si>
  <si>
    <t>2026-04-14T14:34:11.574+02:00</t>
  </si>
  <si>
    <t>2026-04-14T14:17:05.757+02:00</t>
  </si>
  <si>
    <t>[{"id":"6e4aed3e-b988-442a-8864-0b2ad4a4403d","note":"","count":1,"label":"Quattro Formaggi 32 cm","posId":"147","price":24900,"isExtra":false},{"id":"6005e30e-e6f5-411d-9c32-9a3cee117e94","note":"","count":1,"label":"slanina","posId":"B108","price":3000,"KDSTags":["greenhighlight"],"isExtra":true},{"id":"a4e8ca23-fe36-4747-a603-19485eee7e76","note":"","count":1,"label":"Hot &amp; Spicy 32 cm","posId":"146","price":24900,"isExtra":false}]</t>
  </si>
  <si>
    <t>2026-04-14T13:09:33.735+02:00</t>
  </si>
  <si>
    <t>2026-04-14T13:25:13.041+02:00</t>
  </si>
  <si>
    <t>[{"id":"6748417db17528cb9bcae603","count":1,"label":"Comeback 32cm 🌶️","posId":"121","price":24900,"isExtra":false},{"id":"656458f65d60d607724273eb","count":1,"label":"Balné","posId":"K0000","price":1500,"isExtra":true},{"id":"6745a653230e9519de489457","count":1,"label":"Smetanový základ","posId":"ZRS32","price":0,"isExtra":true}]</t>
  </si>
  <si>
    <t>2026-04-14T13:08:55.201+02:00</t>
  </si>
  <si>
    <t>2026-04-14T13:22:26.595+02:00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</si>
  <si>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</si>
  <si>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2026-04-14T12:37:43.828+02:00</t>
  </si>
  <si>
    <t>2026-04-14T12:59:39.452+02:00</t>
  </si>
  <si>
    <t>[{"id":"6748417db17528cb9bcae605","count":1,"label":"Pepperoni 32cm 🌶️🌶️","posId":"120","price":24900,"isExtra":false},{"id":"656458f65d60d607724273eb","count":1,"label":"Balné","posId":"K0000","price":1500,"isExtra":true},{"id":"684ae919decfe15485bf8fcf","count":1,"label":"Šunka","posId":"B106","price":3000,"KDSTags":["greenhighlight"],"isExtra":true}]</t>
  </si>
  <si>
    <t>2026-04-14T12:28:32.656+02:00</t>
  </si>
  <si>
    <t>2026-04-14T12:46:32.339+02:00</t>
  </si>
  <si>
    <t>[{"id":"7fc95d28-5c0a-421a-9f5c-f72977e30b93","count":1,"label":"Pizza Quattro Formaggi 40","posId":"111","price":30900,"isExtra":false,"creatorId":"B5eyZsesbse_Z2HXpN-FB","isPackging":0,"actualLabel":"Pizza Quattro Formaggi 40"},{"id":"bd1f5dc2-2bc0-4db9-bb66-a76a132adbc3","count":1,"label":"Aquilla jemně perlivá","posId":"N141","price":3900,"isExtra":false,"creatorId":"Y65vIHMbCEJrwes25abim","isPackging":0,"actualLabel":"Aquilla jemně perlivá"}]</t>
  </si>
  <si>
    <t>2026-04-14T12:23:04.555+02:00</t>
  </si>
  <si>
    <t>2026-04-14T12:38:01.386+02:00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</si>
  <si>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základ","posId":"A129","price":0,"isExtra":true}]</t>
  </si>
  <si>
    <t>2026-04-14T12:19:52.935+02:00</t>
  </si>
  <si>
    <t>2026-04-14T12:53:55.329+02:00</t>
  </si>
  <si>
    <t>[{"id":"6748417db17528cb9bcae5f7","count":1,"label":"Capricciosa 40cm","posId":"101","price":30900,"isExtra":false},{"id":"656458f65d60d60772426fa0","count":1,"label":"Balné","posId":"K0000","price":2000,"isExtra":true},{"id":"6745a653230e9519de489080","count":1,"label":"okraj mozzarella, bbq omáčka","posId":"A124","price":6500,"isExtra":true},{"id":"684ae919decfe15485bf8df3","count":1,"label":"Gorgonzola","posId":"C101","price":4000,"KDSTags":["greenhighlight"],"isExtra":true},{"id":"6748417db17528cb9bcae605","count":1,"label":"Pepperoni 32cm 🌶️🌶️","posId":"120","price":24900,"isExtra":false},{"id":"656458f65d60d607724273eb","count":1,"label":"Balné","posId":"K0000","price":1500,"isExtra":true},{"id":"684ae919decfe15485bf8fd3","count":1,"label":"Pepperoni salám","posId":"B109","price":3000,"KDSTags":["greenhighlight"],"isExtra":true}]</t>
  </si>
  <si>
    <t>2026-04-14T12:10:50.871+02:00</t>
  </si>
  <si>
    <t>2026-04-14T12:33:18.590+02:00</t>
  </si>
  <si>
    <t>[{"id":"54684981","note":"","size":"Hawai 40cm","count":1,"label":"Hawai 40cm","posId":"102","price":30900,"isExtra":false},{"id":"54685049","note":"","count":1,"label":"Balné","posId":"K0000","price":2000,"isExtra":true},{"id":"54685083","note":"","count":1,"label":"okraj mozzarella, bylinky","posId":"A122","price":6500,"isExtra":true},{"id":"54685019","note":"","size":"BBQ dip","count":1,"label":"BBQ dip","posId":"P105","price":2000,"isExtra":false},{"id":"54685059","note":"","count":1,"label":"Balné","posId":"K0000","price":1500,"isExtra":true},{"id":"59777859","note":"","size":"Jablečno-skořicové rolls","count":1,"label":"Jablečno-skořicové rolls","posId":"18","price":8900,"isExtra":false},{"id":"54685059","note":"","count":1,"label":"Balné","posId":"K0000","price":1500,"isExtra":true}]</t>
  </si>
  <si>
    <t>2026-04-14T12:05:02.897+02:00</t>
  </si>
  <si>
    <t>2026-04-14T12:44:47.064+02:00</t>
  </si>
  <si>
    <t>2026-04-14T12:53:51.310+02:00</t>
  </si>
  <si>
    <t>2026-04-14T12:05:04.123+02:00</t>
  </si>
  <si>
    <t>[{"id":"9b3fd0f9-6a36-4a8e-95ad-00dbae675705","note":"","count":1,"label":"Capricciosa 40 cm","posId":"101","price":30900,"isExtra":false},{"id":"e8a7b47a-70d2-4cc2-a375-1dab55125675","note":"","count":1,"label":"Quattro Formaggi 32 cm","posId":"123","price":24900,"isExtra":false},{"id":"088a7edc-ef1e-4c6b-b7a1-36c2c45ab0fe","note":"","count":1,"label":"Capricciosa 32 cm","posId":"113","price":24900,"isExtra":false},{"id":"896d2264-b315-4ee3-b331-0fa7b26bb96f","note":"","count":1,"label":"Hawai 32 cm","posId":"114","price":24900,"isExtra":false}]</t>
  </si>
  <si>
    <t>Monsur Akin Abisoye</t>
  </si>
  <si>
    <t>2026-04-14T12:04:05.034+02:00</t>
  </si>
  <si>
    <t>2026-04-14T12:25:49.191+02:00</t>
  </si>
  <si>
    <t>[{"id":"108","note":"","count":1,"label":"Pepperoni 40cm 🌶️🌶️","posId":"108","price":30900,"isExtra":false},{"id":"K0000","note":"","count":1,"label":"Balné","posId":"K0000","price":2000,"isExtra":true},{"id":"C115","note":"","count":1,"label":"Kukuřice","posId":"C115","price":3500,"KDSTags":["greenhighlight"],"isExtra":true},{"id":"103","note":"","count":1,"label":"Zeleninová 40cm","posId":"103","price":30900,"isExtra":false},{"id":"K0000","note":"","count":1,"label":"Balné","posId":"K0000","price":2000,"isExtra":true},{"id":"C108","note":"","count":1,"label":"Slanina","posId":"C108","price":4000,"KDSTags":["greenhighlight"],"isExtra":true},{"id":"109","note":"","count":1,"label":"Comeback 40cm 🌶️","posId":"109","price":30900,"isExtra":false},{"id":"K0000","note":"","count":1,"label":"Balné","posId":"K0000","price":2000,"isExtra":true},{"id":"C105","note":"","count":1,"label":"Žampiony","posId":"C105","price":3500,"KDSTags":["greenhighlight"],"isExtra":true}]</t>
  </si>
  <si>
    <t>2026-04-14T12:02:03.296+02:00</t>
  </si>
  <si>
    <t>2026-04-14T12:12:54.146+02:00</t>
  </si>
  <si>
    <t>2026-04-14T12:27:33.732+02:00</t>
  </si>
  <si>
    <t>2026-04-14T12:02:08.086+02:00</t>
  </si>
  <si>
    <t>2026-04-14T11:58:03.867+02:00</t>
  </si>
  <si>
    <t>2026-04-14T12:12:32.582+02:00</t>
  </si>
  <si>
    <t>[{"id":"389b26e5-2cae-411b-afde-ac1cec80674b","note":"","count":1,"label":"Margherita 40 cm","posId":"100","price":26900,"isExtra":false},{"id":"99eaad34-9727-44a5-83f1-c3ecfb1e0313","note":"","count":1,"label":"Okraj mozzarella, BBQ","posId":"A124","price":6500,"isExtra":true},{"id":"05527ae0-b54e-44de-955c-e974dad0a79f","note":"","count":1,"label":"Šunka","posId":"C106","price":4000,"KDSTags":["greenhighlight"],"isExtra":true},{"id":"0604cf40-24b5-4ad5-a9e4-e5834def96b8","note":"","count":2,"label":"Dip česnekový","posId":"P106","price":2000,"isExtra":false}]</t>
  </si>
  <si>
    <t>2026-04-14T11:51:49.936+02:00</t>
  </si>
  <si>
    <t>2026-04-14T12:06:03.665+02:00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</si>
  <si>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</si>
  <si>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2026-04-14T11:42:11.681+02:00</t>
  </si>
  <si>
    <t>2026-04-14T12:00:24.696+02:00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</si>
  <si>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základ","posId":"ZRB32","price":0,"isExtra":true}]</t>
  </si>
  <si>
    <t>2026-04-14T11:41:02.760+02:00</t>
  </si>
  <si>
    <t>2026-04-14T11:55:12.253+02:00</t>
  </si>
  <si>
    <t>2026-04-14T11:38:03.043+02:00</t>
  </si>
  <si>
    <t>2026-04-14T11:50:36.416+02:00</t>
  </si>
  <si>
    <t>2026-04-14T11:53:42.380+02:00</t>
  </si>
  <si>
    <t>2026-04-14T11:38:04.980+02:00</t>
  </si>
  <si>
    <t>[{"id":"52687002-58c9-40ea-ba22-d2ae7a4b5889","note":"","count":1,"label":"Comeback 32 cm","posId":"145","price":24900,"isExtra":false},{"id":"ddd88272-9f0a-4ca7-a4db-a3a7d157b54d","note":"","count":1,"label":"Pepsi zero sugar 1l","posId":"N125","price":5900,"isExtra":false}]</t>
  </si>
  <si>
    <t>2026-04-14T11:33:28.517+02:00</t>
  </si>
  <si>
    <t>2026-04-14T11:47:48.066+02:00</t>
  </si>
  <si>
    <t>[{"id":"6748417db17528cb9bcae5f5","count":1,"label":"Hawai 40cm","posId":"102","price":30900,"isExtra":false},{"id":"656458f65d60d60772426fa0","count":1,"label":"Balné","posId":"K0000","price":2000,"isExtra":true},{"id":"6745a653230e9519de489707","count":1,"label":"BBQ základ","posId":"ZRB40","price":0,"isExtra":true},{"id":"6745a653230e9519de489082","count":1,"label":"okraj hotdog, bbq omáčka","posId":"A120","price":6500,"isExtra":true},{"id":"684ae919decfe15485bf8dee","count":1,"label":"Kukuřice","posId":"C115","price":3500,"KDSTags":["greenhighlight"],"isExtra":true}]</t>
  </si>
  <si>
    <t>2026-04-14T11:30:04.112+02:00</t>
  </si>
  <si>
    <t>2026-04-14T11:41:32.099+02:00</t>
  </si>
  <si>
    <t>[{"id":"1460d93c-4159-4d87-aaf2-4ef8fb5e31b1","note":"","count":1,"label":"Margherita 32 cm","posId":"112","price":20900,"isExtra":false},{"id":"0604cf40-24b5-4ad5-a9e4-e5834def96b8","note":"","count":1,"label":"Dip česnekový","posId":"P106","price":2000,"isExtra":false},{"id":"1da6e618-5f95-4707-b8bd-b1685e13f67a","note":"","count":1,"label":"Hawai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-ananas","posId":"X100","price":0,"KDSTags":["redhighlight"],"isExtra":true}]</t>
  </si>
  <si>
    <t>2026-04-13T23:45:04.245+02:00</t>
  </si>
  <si>
    <t>2026-04-13T23:57:04.813+02:00</t>
  </si>
  <si>
    <t>2026-04-14T00:19:01.595+02:00</t>
  </si>
  <si>
    <t>2026-04-13T23:45:06.384+02:00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</si>
  <si>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základ","posId":"A127","price":0,"isExtra":true},{"id":"2f7a90d0-99ad-4d18-9e52-1aedcd045e55","note":"","count":1,"label":"BEZ -paprika","posId":"X111","price":0,"KDSTags":["redhighlight"],"isExtra":true}]</t>
  </si>
  <si>
    <t>Marek</t>
  </si>
  <si>
    <t>2026-04-13T23:41:55.658+02:00</t>
  </si>
  <si>
    <t>2026-04-13T23:53:39.204+02:00</t>
  </si>
  <si>
    <t>[{"id":"112","note":"","count":1,"label":"Margherita 32cm","posId":"112","price":20900,"isExtra":false},{"id":"K0000","note":"","count":1,"label":"Balné","posId":"K0000","price":1500,"isExtra":true},{"id":"B115","note":"","count":1,"label":"Kukuřice","posId":"B115","price":2500,"KDSTags":["greenhighlight"],"isExtra":true}]</t>
  </si>
  <si>
    <t>2026-04-13T23:37:31.684+02:00</t>
  </si>
  <si>
    <t>2026-04-13T23:49:03.385+02:00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</si>
  <si>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54685099","note":"","count":1,"label":"Žampiony","posId":"B105","price":2500,"KDSTags":["greenhighlight"],"isExtra":true},{"id":"54685170","note":"","count":1,"label":"Slanina","posId":"B108","price":3000,"KDSTags":["greenhighlight"],"isExtra":true},{"id":"54685191","note":"","count":1,"label":"Masové kuličky","posId":"B116","price":5900,"KDSTags":["greenhighlight"],"isExtra":true},{"id":"54685016","note":"","size":"Česnekový chléb 18cm","count":1,"label":"Česnekový chléb 18cm","posId":"P104","price":7900,"isExtra":false},{"id":"54685059","note":"","count":1,"label":"Balné","posId":"K0000","price":1500,"isExtra":true},{"id":"54685018","note":"","size":"Česnekový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</si>
  <si>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2026-04-13T23:33:38.185+02:00</t>
  </si>
  <si>
    <t>2026-04-13T23:47:06.880+02:00</t>
  </si>
  <si>
    <t>[{"id":"6748417db17528cb9bcae5ed","count":1,"label":"Pepperoni 40cm 🌶️🌶️","posId":"108","price":30900,"isExtra":false},{"id":"656458f65d60d60772426fa0","count":1,"label":"Balné","posId":"K0000","price":2000,"isExtra":true},{"id":"6745a653230e9519de489082","count":1,"label":"okraj hotdog, bbq omáčka","posId":"A120","price":6500,"isExtra":true}]</t>
  </si>
  <si>
    <t>2026-04-13T23:05:06.108+02:00</t>
  </si>
  <si>
    <t>2026-04-13T23:19:07.547+02:00</t>
  </si>
  <si>
    <t>[{"id":"088a7edc-ef1e-4c6b-b7a1-36c2c45ab0fe","note":"","count":1,"label":"Capricciosa 32 cm","posId":"113","price":24900,"isExtra":false},{"id":"fb380719-7e86-4a50-b0fc-8a72368b6991","note":"","count":1,"label":"kukuřice","posId":"B115","price":2500,"KDSTags":["greenhighlight"],"isExtra":true},{"id":"0604cf40-24b5-4ad5-a9e4-e5834def96b8","note":"","count":1,"label":"Dip česnekový","posId":"P106","price":2000,"isExtra":false}]</t>
  </si>
  <si>
    <t>2026-04-13T23:04:48.805+02:00</t>
  </si>
  <si>
    <t>2026-04-13T23:15:39.205+02:00</t>
  </si>
  <si>
    <t>2026-04-13T23:04:31.508+02:00</t>
  </si>
  <si>
    <t>2026-04-13T23:14:32.631+02:00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</si>
  <si>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základ","posId":"ZRS32","price":0,"isExtra":true}]</t>
  </si>
  <si>
    <t>2026-04-13T22:52:06.901+02:00</t>
  </si>
  <si>
    <t>2026-04-13T23:01:23.625+02:00</t>
  </si>
  <si>
    <t>2026-04-13T22:49:06.992+02:00</t>
  </si>
  <si>
    <t>2026-04-13T22:56:51.031+02:00</t>
  </si>
  <si>
    <t>[{"id":"59589715","note":"","size":"Capricciosa 32cm","count":1,"label":"Capricciosa 32cm","posId":"113","price":24900,"isExtra":false},{"id":"54685059","note":"","count":1,"label":"Balné","posId":"K0000","price":1500,"isExtra":true}]</t>
  </si>
  <si>
    <t>2026-04-13T22:37:39.976+02:00</t>
  </si>
  <si>
    <t>2026-04-13T22:48:20.752+02:00</t>
  </si>
  <si>
    <t>2026-04-13T22:29:03.891+02:00</t>
  </si>
  <si>
    <t>2026-04-13T22:43:15.761+02:00</t>
  </si>
  <si>
    <t>2026-04-13T22:48:20.554+02:00</t>
  </si>
  <si>
    <t>2026-04-13T22:29:05.461+02:00</t>
  </si>
  <si>
    <t>[{"id":"1edf54fc-1032-442c-939f-e6e2033b2270","note":"","count":1,"label":"Comeback 40 cm","posId":"109","price":30900,"isExtra":false},{"id":"faf7ff40-eef3-48bd-92c4-b33e5bbf095d","note":"","count":1,"label":"Quattro Formaggi 40 cm","posId":"111","price":30900,"isExtra":false}]</t>
  </si>
  <si>
    <t>2026-04-13T22:28:33.382+02:00</t>
  </si>
  <si>
    <t>2026-04-13T22:41:44.840+02:00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</si>
  <si>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základ","posId":"ZSR40","price":0,"isExtra":true},{"id":"54685090","note":"","count":1,"label":"okraj mozzarella, bbq omáčka","posId":"A124","price":6500,"isExtra":true},{"id":"54685118","note":"","count":1,"label":"Olivy","posId":"C112","price":3500,"KDSTags":["greenhighlight"],"isExtra":true},{"id":"54685164","note":"","count":1,"label":"Šunka","posId":"C106","price":4000,"KDSTags":["greenhighlight"],"isExtra":true}]</t>
  </si>
  <si>
    <t>2026-04-13T22:18:03.527+02:00</t>
  </si>
  <si>
    <t>2026-04-13T22:25:18.572+02:00</t>
  </si>
  <si>
    <t>2026-04-13T22:32:02.935+02:00</t>
  </si>
  <si>
    <t>2026-04-13T22:18:04.716+02:00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</si>
  <si>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2a9dc121-ec1e-4cbb-b8d5-66ce6a546664","note":"","count":1,"label":"DIP jalapenos","posId":"P107","price":2000,"isExtra":false},{"id":"0604cf40-24b5-4ad5-a9e4-e5834def96b8","note":"","count":1,"label":"Dip česnekový","posId":"P106","price":2000,"isExtra":false}]</t>
  </si>
  <si>
    <t>2026-04-13T22:06:54.140+02:00</t>
  </si>
  <si>
    <t>2026-04-13T22:22:36.477+02:00</t>
  </si>
  <si>
    <t>[{"id":"6748417db17528cb9bcae643","count":1,"label":"Dip Jalapeňos","posId":"P107","price":2000,"isExtra":false},{"id":"656458f65d60d607724273eb","count":1,"label":"Balné","posId":"K0000","price":1500,"isExtra":true},{"id":"6748417db17528cb9bcae601","count":1,"label":"Hot &amp; Spicy 32cm 🌶️🌶️","posId":"122","price":24900,"isExtra":false},{"id":"656458f65d60d607724273eb","count":1,"label":"Balné","posId":"K0000","price":1500,"isExtra":true},{"id":"68c5452ac747a1013b8ff5fd","count":1,"label":"USA těsto","posId":"17","price":1000,"isExtra":true},{"id":"6745a653230e9519de489456","count":1,"label":"BBQ základ","posId":"ZRB32","price":0,"isExtra":true},{"id":"6748417db17528cb9bcae655","count":1,"label":"Aquilla černý čaj a broskev 0,5l","posId":"N120","price":4900,"isExtra":false}]</t>
  </si>
  <si>
    <t>2026-04-13T22:06:49.702+02:00</t>
  </si>
  <si>
    <t>2026-04-13T22:22:34.104+02:00</t>
  </si>
  <si>
    <t>[{"id":"59589715","note":"","size":"Capricciosa 32cm","count":1,"label":"Capricciosa 32cm","posId":"113","price":24900,"isExtra":false},{"id":"54685059","note":"","count":1,"label":"Balné","posId":"K0000","price":1500,"isExtra":true},{"id":"59589719","note":"","count":1,"label":"USA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základ","posId":"ZRS32","price":0,"isExtra":true},{"id":"54685088","note":"","count":1,"label":"okraj mozzarella, bylinky","posId":"A121","price":5700,"isExtra":true},{"id":"54685111","note":"","count":1,"label":"Bez oliv","posId":"X112","price":0,"KDSTags":["redhighlight"],"isExtra":true},{"id":"54685099","note":"","count":1,"label":"Žampiony","posId":"B105","price":2500,"KDSTags":["greenhighlight"],"isExtra":true},{"id":"54684973","note":"","size":"Quattro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bylinky","posId":"A122","price":6500,"isExtra":true},{"id":"54685164","note":"","count":1,"label":"Šunka","posId":"C106","price":4000,"KDSTags":["greenhighlight"],"isExtra":true}]</t>
  </si>
  <si>
    <t>2026-04-13T22:01:04.273+02:00</t>
  </si>
  <si>
    <t>2026-04-13T22:09:27.655+02:00</t>
  </si>
  <si>
    <t>2026-04-13T22:19:44.501+02:00</t>
  </si>
  <si>
    <t>2026-04-13T22:01:07.521+02:00</t>
  </si>
  <si>
    <t>[{"id":"35de6e44-4cb0-4333-81c1-267ae2713d07","note":"","count":1,"label":"Sweet passion 18 cm","posId":"30","price":11900,"isExtra":false},{"id":"7f0c5098-18bf-4c65-bec8-dd6bf68eb768","note":"","count":2,"label":"Masové kuličky, 10 ks","posId":"P102","price":9900,"isExtra":false},{"id":"5df34067-0b6b-41dc-8528-5c379260b439","note":"","count":1,"label":"Mirinda 1l","posId":"N126","price":5900,"isExtra":false}]</t>
  </si>
  <si>
    <t>2026-04-13T21:59:12.661+02:00</t>
  </si>
  <si>
    <t>2026-04-13T22:06:46.321+02:00</t>
  </si>
  <si>
    <t>[{"id":"3f03490a-3c8c-4576-8dc3-f02b1307741c","count":1,"label":"Pizza Capricciosa 32","posId":"113","price":24900,"isExtra":false,"creatorId":"kghBEYnxHY3UJnw8q3BDB","isPackging":0,"actualLabel":"Pizza Capricciosa 32"},{"id":"extra_20230331101812_77","count":1,"label":"Mozzarella","posId":"B113","price":3000,"KDSTags":["greenhighlight"],"isExtra":true,"mainItemId":"3f03490a-3c8c-4576-8dc3-f02b1307741c"}]</t>
  </si>
  <si>
    <t>2026-04-13T21:57:48.835+02:00</t>
  </si>
  <si>
    <t>2026-04-13T22:07:52.560+02:00</t>
  </si>
  <si>
    <t>2026-04-13T21:55:03.987+02:00</t>
  </si>
  <si>
    <t>2026-04-13T22:05:53.391+02:00</t>
  </si>
  <si>
    <t>2026-04-13T21:46:03.960+02:00</t>
  </si>
  <si>
    <t>2026-04-13T21:57:29.559+02:00</t>
  </si>
  <si>
    <t>2026-04-13T22:06:24.387+02:00</t>
  </si>
  <si>
    <t>2026-04-13T21:46:05.064+02:00</t>
  </si>
  <si>
    <t>[{"id":"68ba9085-6150-4d59-82e7-5c9241b2ee86","note":"","count":1,"label":"Veggieballs 32 cm","posId":"117","price":24900,"isExtra":false},{"id":"78606be9-7e01-4fe9-a37c-d9a4b62d5696","note":"","count":1,"label":"změna na BBQ základ","posId":"A128","price":0,"isExtra":true},{"id":"cc07bf3f-3e6f-4df8-9018-c7e260233504","note":"","count":1,"label":"BEZ -cibule","posId":"X103","price":0,"KDSTags":["redhighlight"],"isExtra":true},{"id":"89c58012-f5c3-4f0f-8c70-1bf7ba97d0df","note":"","count":1,"label":"BEZ -jalapenos","posId":"X102","price":0,"KDSTags":["redhighlight"],"isExtra":true},{"id":"c9c0bcd1-5065-4282-a709-cc2042a92228","note":"","count":1,"label":"Pečené brambory","posId":"P103","price":6900,"isExtra":false},{"id":"0491ba2d-7c43-44f5-949a-e82693028cdb","note":"","count":1,"label":"Margherita 32 cm","posId":"136","price":20900,"isExtra":false},{"id":"6e70115f-a0f1-42d6-aaca-1c1f7aa64cb8","note":"","count":1,"label":"šunka","posId":"B106","price":3000,"KDSTags":["greenhighlight"],"isExtra":true},{"id":"5e12eeee-b5aa-4c49-a6bd-974da981715a","note":"","count":1,"label":"grana padano","posId":"B130","price":3000,"KDSTags":["greenhighlight"],"isExtra":true},{"id":"a5773fcd-36ce-4663-bc56-7015fafd6eca","note":"","count":1,"label":"BEZ -mozzarella","posId":"X113","price":0,"KDSTags":["redhighlight"],"isExtra":true}]</t>
  </si>
  <si>
    <t>2026-04-13T21:43:03.320+02:00</t>
  </si>
  <si>
    <t>2026-04-13T21:51:42.381+02:00</t>
  </si>
  <si>
    <t>2026-04-13T21:31:03.874+02:00</t>
  </si>
  <si>
    <t>2026-04-13T21:46:08.787+02:00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</si>
  <si>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bbe3e4c-aed0-42f9-b7cd-48a82140aea9","note":"","count":1,"label":"Gorgonzola","posId":"C101","price":4000,"KDSTags":["greenhighlight"],"isExtra":true},{"id":"6bc8a133-7fb0-4f29-b8bc-6b6353a5cf9c","note":"","count":1,"label":"Paprika","posId":"C111","price":3500,"KDSTags":["greenhighlight"],"isExtra":true}]</t>
  </si>
  <si>
    <t>Václav</t>
  </si>
  <si>
    <t>2026-04-13T21:28:28.994+02:00</t>
  </si>
  <si>
    <t>2026-04-13T21:41:41.509+02:00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</si>
  <si>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bylinky","posId":"A121","price":5700,"isExtra":true}]</t>
  </si>
  <si>
    <t>2026-04-13T21:17:02.768+02:00</t>
  </si>
  <si>
    <t>2026-04-13T21:28:14.669+02:00</t>
  </si>
  <si>
    <t>2026-04-13T21:11:04.017+02:00</t>
  </si>
  <si>
    <t>2026-04-13T21:21:47.149+02:00</t>
  </si>
  <si>
    <t>2026-04-13T21:03:09.656+02:00</t>
  </si>
  <si>
    <t>2026-04-13T21:13:08.459+02:00</t>
  </si>
  <si>
    <t>[{"id":"6748417db17528cb9bcae605","count":1,"label":"Pepperoni 32cm 🌶️🌶️","posId":"120","price":24900,"isExtra":false},{"id":"656458f65d60d607724273eb","count":1,"label":"Balné","posId":"K0000","price":1500,"isExtra":true},{"id":"6748417db17528cb9bcae643","count":1,"label":"Dip Jalapeňos","posId":"P107","price":2000,"isExtra":false},{"id":"656458f65d60d607724273eb","count":1,"label":"Balné","posId":"K0000","price":1500,"isExtra":true},{"id":"6748417db17528cb9bcae611","count":1,"label":"Baby Špenát &amp; kuře 32cm","posId":"116","price":24900,"isExtra":false},{"id":"656458f65d60d607724273eb","count":1,"label":"Balné","posId":"K0000","price":1500,"isExtra":true}]</t>
  </si>
  <si>
    <t>2026-04-13T20:52:36.587+02:00</t>
  </si>
  <si>
    <t>2026-04-13T21:00:23.375+02:00</t>
  </si>
  <si>
    <t>[{"id":"6748417db17528cb9bcae60f","count":1,"label":"Capricciosa 32cm","posId":"113","price":24900,"isExtra":false},{"id":"656458f65d60d607724273eb","count":1,"label":"Balné","posId":"K0000","price":1500,"isExtra":true},{"id":"6748417db17528cb9bcae63b","count":1,"label":"Česnekový dip","posId":"P106","price":2000,"isExtra":false},{"id":"656458f65d60d607724273eb","count":1,"label":"Balné","posId":"K0000","price":1500,"isExtra":true}]</t>
  </si>
  <si>
    <t>2026-04-13T20:35:10.453+02:00</t>
  </si>
  <si>
    <t>2026-04-13T20:44:23.158+02:00</t>
  </si>
  <si>
    <t>2026-04-13T20:34:49.314+02:00</t>
  </si>
  <si>
    <t>2026-04-13T20:43:18.162+02:00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</si>
  <si>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🌶️🌶️","posId":"108","price":30900,"isExtra":false},{"id":"54685049","note":"","count":1,"label":"Balné","posId":"K0000","price":2000,"isExtra":true},{"id":"54685083","note":"","count":1,"label":"okraj mozzarella, bylinky","posId":"A122","price":6500,"isExtra":true},{"id":"54685018","note":"","size":"Česnekový dip","count":3,"label":"Česnekový dip","posId":"P106","price":2000,"isExtra":false},{"id":"54685059","note":"","count":3,"label":"Balné","posId":"K0000","price":1500,"isExtra":true}]</t>
  </si>
  <si>
    <t>Michal</t>
  </si>
  <si>
    <t>2026-04-13T20:32:55.369+02:00</t>
  </si>
  <si>
    <t>2026-04-13T20:40:48.487+02:00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</si>
  <si>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základ","posId":"ZBR40","price":0,"isExtra":true},{"id":"X116","note":"","count":1,"label":"Bez masových kuliček","posId":"X116","price":0,"KDSTags":["redhighlight"],"isExtra":true},{"id":"C114","note":"","count":1,"label":"Kuře","posId":"C114","price":4000,"KDSTags":["greenhighlight"],"isExtra":true},{"id":"P106","note":"","count":2,"label":"Česnekový dip","posId":"P106","price":2000,"isExtra":false},{"id":"K0000","note":"","count":2,"label":"Balné","posId":"K0000","price":1500,"isExtra":true}]</t>
  </si>
  <si>
    <t>Giga</t>
  </si>
  <si>
    <t>2026-04-13T20:29:44.728+02:00</t>
  </si>
  <si>
    <t>2026-04-13T20:38:37.247+02:00</t>
  </si>
  <si>
    <t>[{"id":"109","note":"","count":1,"label":"Comeback 40cm 🌶️","posId":"109","price":30900,"isExtra":false},{"id":"K0000","note":"","count":1,"label":"Balné","posId":"K0000","price":2000,"isExtra":true},{"id":"C105","note":"","count":1,"label":"Žampiony","posId":"C105","price":3500,"KDSTags":["greenhighlight"],"isExtra":true},{"id":"C106","note":"","count":1,"label":"Šunka","posId":"C106","price":4000,"KDSTags":["greenhighlight"],"isExtra":true}]</t>
  </si>
  <si>
    <t>Dominik</t>
  </si>
  <si>
    <t>2026-04-13T20:28:39.801+02:00</t>
  </si>
  <si>
    <t>2026-04-13T20:35:54.045+02:00</t>
  </si>
  <si>
    <t>2026-04-13T20:24:18.486+02:00</t>
  </si>
  <si>
    <t>2026-04-13T20:35:12.374+02:00</t>
  </si>
  <si>
    <t>2026-04-13T20:19:04.011+02:00</t>
  </si>
  <si>
    <t>2026-04-13T20:27:31.886+02:00</t>
  </si>
  <si>
    <t>2026-04-13T20:44:24.540+02:00</t>
  </si>
  <si>
    <t>2026-04-13T20:19:05.932+02:00</t>
  </si>
  <si>
    <t>[{"id":"e1c5136d-42df-4209-a1d5-7b367060d3f2","note":"","count":1,"label":"Spicy Wings","posId":"P101","price":11900,"isExtra":false},{"id":"f7043b16-784c-4471-87d9-9c8cbc7d5ab8","note":"","count":1,"label":"Capricciosa 32 cm","posId":"137","price":24900,"isExtra":false},{"id":"5da54b98-3fa2-42c1-858f-7688afdae2fa","note":"","count":1,"label":"BEZ -žampiony","posId":"X105","price":0,"KDSTags":["redhighlight"],"isExtra":true},{"id":"0491ba2d-7c43-44f5-949a-e82693028cdb","note":"","count":1,"label":"Margherita 32 cm","posId":"136","price":20900,"isExtra":false}]</t>
  </si>
  <si>
    <t>2026-04-13T20:15:43.388+02:00</t>
  </si>
  <si>
    <t>2026-04-13T20:24:43.288+02:00</t>
  </si>
  <si>
    <t>[{"id":"6748417db17528cb9bcae601","count":1,"label":"Hot &amp; Spicy 32cm 🌶️🌶️","posId":"122","price":24900,"isExtra":false},{"id":"656458f65d60d607724273eb","count":1,"label":"Balné","posId":"K0000","price":1500,"isExtra":true},{"id":"656458f65d60d607724271be","count":1,"label":"okraj mozzarella, bylinky","posId":"A121","price":5700,"isExtra":true},{"id":"684ae919decfe15485bf901e","count":1,"label":"Bez jalapenos","posId":"X102","price":0,"KDSTags":["redhighlight"],"isExtra":true},{"id":"6748417db17528cb9bcae63b","count":1,"label":"Česnekový dip","posId":"P106","price":2000,"isExtra":false},{"id":"656458f65d60d607724273eb","count":1,"label":"Balné","posId":"K0000","price":1500,"isExtra":true}]</t>
  </si>
  <si>
    <t>2026-04-13T20:08:04.748+02:00</t>
  </si>
  <si>
    <t>2026-04-13T20:15:10.241+02:00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</si>
  <si>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těsto","posId":"17","price":1000,"isExtra":true}]</t>
  </si>
  <si>
    <t>2026-04-13T20:05:05.454+02:00</t>
  </si>
  <si>
    <t>2026-04-13T20:19:05.872+02:00</t>
  </si>
  <si>
    <t>2026-04-13T20:33:37.163+02:00</t>
  </si>
  <si>
    <t>2026-04-13T20:05:06.544+02:00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</si>
  <si>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bylinky","posId":"A122","price":6500,"isExtra":true},{"id":"5dc3c22b-6776-477c-a3c9-3b638ac7a39c","note":"","count":1,"label":"Grana padano","posId":"C130","price":4000,"KDSTags":["greenhighlight"],"isExtra":true},{"id":"0604cf40-24b5-4ad5-a9e4-e5834def96b8","note":"","count":1,"label":"Dip česnekový","posId":"P106","price":2000,"isExtra":false}]</t>
  </si>
  <si>
    <t>2026-04-13T20:04:53.576+02:00</t>
  </si>
  <si>
    <t>2026-04-13T20:13:33.986+02:00</t>
  </si>
  <si>
    <t>[{"id":"121","note":"","count":1,"label":"Comeback 32cm 🌶️","posId":"121","price":24900,"isExtra":false},{"id":"K0000","note":"","count":1,"label":"Balné","posId":"K0000","price":1500,"isExtra":true},{"id":"N124","note":"","count":1,"label":"Pepsi 1l","posId":"N124","price":5900,"isExtra":false}]</t>
  </si>
  <si>
    <t>2026-04-13T19:51:03.061+02:00</t>
  </si>
  <si>
    <t>2026-04-13T20:05:00.007+02:00</t>
  </si>
  <si>
    <t>2026-04-13T20:19:24.065+02:00</t>
  </si>
  <si>
    <t>2026-04-13T19:51:03.957+02:00</t>
  </si>
  <si>
    <t>2026-04-13T19:49:31.492+02:00</t>
  </si>
  <si>
    <t>2026-04-13T20:01:51.287+02:00</t>
  </si>
  <si>
    <t>[{"id":"6748417db17528cb9bcae5e7","count":1,"label":"Quattro Formaggi 40cm","posId":"111","price":30900,"isExtra":false},{"id":"656458f65d60d60772426fa0","count":1,"label":"Balné","posId":"K0000","price":2000,"isExtra":true}]</t>
  </si>
  <si>
    <t>2026-04-13T19:48:03.538+02:00</t>
  </si>
  <si>
    <t>2026-04-13T20:01:44.931+02:00</t>
  </si>
  <si>
    <t>2026-04-13T20:12:39.830+02:00</t>
  </si>
  <si>
    <t>2026-04-13T19:48:04.844+02:00</t>
  </si>
  <si>
    <t>[{"id":"9b3fd0f9-6a36-4a8e-95ad-00dbae675705","note":"","count":1,"label":"Capricciosa 40 cm","posId":"101","price":30900,"isExtra":false},{"id":"5fc1255c-e26e-4454-9620-7eea5d2454f6","note":"","count":1,"label":"Slanina","posId":"C108","price":4000,"KDSTags":["greenhighlight"],"isExtra":true},{"id":"faf7ff40-eef3-48bd-92c4-b33e5bbf095d","note":"","count":1,"label":"Quattro Formaggi 40 cm","posId":"111","price":30900,"isExtra":false}]</t>
  </si>
  <si>
    <t>2026-04-13T19:38:27.937+02:00</t>
  </si>
  <si>
    <t>2026-04-13T19:50:50.054+02:00</t>
  </si>
  <si>
    <t>[{"id":"6748417db17528cb9bcae5e7","count":1,"label":"Quattro Formaggi 40cm","posId":"111","price":30900,"isExtra":false},{"id":"656458f65d60d60772426fa0","count":1,"label":"Balné","posId":"K0000","price":2000,"isExtra":true},{"id":"6745a653230e9519de48907f","count":1,"label":"okraj mozzarella, bylinky","posId":"A122","price":6500,"isExtra":true},{"id":"6748417db17528cb9bcae611","count":1,"label":"Baby Špenát &amp; kuře 32cm","posId":"116","price":24900,"isExtra":false},{"id":"656458f65d60d607724273eb","count":1,"label":"Balné","posId":"K0000","price":1500,"isExtra":true},{"id":"656458f65d60d607724271be","count":1,"label":"okraj mozzarella, bylinky","posId":"A121","price":5700,"isExtra":true}]</t>
  </si>
  <si>
    <t>2026-04-13T19:35:47.423+02:00</t>
  </si>
  <si>
    <t>2026-04-13T19:36:45.938+02:00</t>
  </si>
  <si>
    <t>[{"id":"6ffd3545-72d2-4e40-9c4f-5ed137d1966b","count":1,"label":"Guarana kiwi a jablko","posId":"N144","price":5500,"isExtra":false,"creatorId":"FuikXsxVIA9rWGalhuGWd","isPackging":0,"actualLabel":"Guarana kiwi a jablko"}]</t>
  </si>
  <si>
    <t>2026-04-13T19:34:57.433+02:00</t>
  </si>
  <si>
    <t>2026-04-13T19:44:04.480+02:00</t>
  </si>
  <si>
    <t>[{"id":"54684982","note":"","size":"Capricciosa 40cm","count":1,"label":"Capricciosa 40cm","posId":"101","price":30900,"isExtra":false},{"id":"54685049","note":"","count":1,"label":"Balné","posId":"K0000","price":2000,"isExtra":true},{"id":"59555749","note":"","count":1,"label":"BBQ základ","posId":"ZRB40","price":0,"isExtra":true},{"id":"54685118","note":"","count":1,"label":"Olivy","posId":"C112","price":3500,"KDSTags":["greenhighlight"],"isExtra":true},{"id":"54685160","note":"","count":1,"label":"Mozzarella","posId":"C113","price":4000,"KDSTags":["greenhighlight"],"isExtra":true},{"id":"54685179","note":"","count":1,"label":"Pepperoni salám","posId":"C109","price":4000,"KDSTags":["greenhighlight"],"isExtra":true}]</t>
  </si>
  <si>
    <t>2026-04-13T19:28:49.020+02:00</t>
  </si>
  <si>
    <t>2026-04-13T19:36:32.848+02:00</t>
  </si>
  <si>
    <t>[{"id":"6748417db17528cb9bcae65f","count":1,"label":"Pepsi 1l","posId":"N124","price":5900,"isExtra":false},{"id":"6748417db17528cb9bcae5e7","count":1,"label":"Quattro Formaggi 40cm","posId":"111","price":30900,"isExtra":false},{"id":"656458f65d60d60772426fa0","count":1,"label":"Balné","posId":"K0000","price":2000,"isExtra":true}]</t>
  </si>
  <si>
    <t>2026-04-13T19:17:05.157+02:00</t>
  </si>
  <si>
    <t>2026-04-13T19:36:22.243+02:00</t>
  </si>
  <si>
    <t>2026-04-13T19:49:04.253+02:00</t>
  </si>
  <si>
    <t>2026-04-13T19:17:11.858+02:00</t>
  </si>
  <si>
    <t>2026-04-13T19:16:41.583+02:00</t>
  </si>
  <si>
    <t>2026-04-13T19:32:12.182+02:00</t>
  </si>
  <si>
    <t>[{"id":"59589717","note":"","size":"Veggieballs 32cm 🌶️🌶️","count":1,"label":"Veggieballs 32cm 🌶️🌶️","posId":"117","price":24900,"isExtra":false},{"id":"54685059","note":"","count":1,"label":"Balné","posId":"K0000","price":1500,"isExtra":true},{"id":"59589716","note":"","size":"Baby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32cm","posId":"116","price":24900,"isExtra":false},{"id":"54685059","note":"","count":1,"label":"Balné","posId":"K0000","price":1500,"isExtra":true},{"id":"59589719","note":"","count":1,"label":"USA těsto","posId":"17","price":1000,"isExtra":true},{"id":"59555752","note":"","count":1,"label":"Rajčatový základ","posId":"ZSR32","price":0,"isExtra":true},{"id":"57405720","note":"","size":"Mirinda 1l","count":1,"label":"Mirinda 1l","posId":"N126","price":5900,"isExtra":false}]</t>
  </si>
  <si>
    <t>2026-04-13T19:08:58.474+02:00</t>
  </si>
  <si>
    <t>2026-04-13T19:27:17.209+02:00</t>
  </si>
  <si>
    <t>2026-04-13T19:06:38.115+02:00</t>
  </si>
  <si>
    <t>2026-04-13T19:23:17.062+02:00</t>
  </si>
  <si>
    <t>2026-04-13T19:06:32.071+02:00</t>
  </si>
  <si>
    <t>2026-04-13T19:22:08.885+02:00</t>
  </si>
  <si>
    <t>[{"id":"54685016","note":"","size":"Česnekový chléb 18cm","count":1,"label":"Česnekový chléb 18cm","posId":"P104","price":7900,"isExtra":false},{"id":"54685059","note":"","count":1,"label":"Balné","posId":"K0000","price":1500,"isExtra":true},{"id":"59589714","note":"","size":"Hawai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</si>
  <si>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2026-04-13T19:05:56.507+02:00</t>
  </si>
  <si>
    <t>2026-04-13T19:20:42.589+02:00</t>
  </si>
  <si>
    <t>[{"id":"b5cd6d23-f361-4161-9aa5-cc25896b6767","count":1,"label":"Pizza Comeback 32","posId":"121","price":24900,"isExtra":false,"creatorId":"yOP_x0FuMotnWyxeCJRmd","isPackging":0,"actualLabel":"Pizza Comeback 32"}]</t>
  </si>
  <si>
    <t>2026-04-13T19:01:24.134+02:00</t>
  </si>
  <si>
    <t>2026-04-13T19:17:10.506+02:00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</si>
  <si>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základ","posId":"ZRB40","price":0,"isExtra":true},{"id":"54685113","note":"","count":1,"label":"okraj hotdog, hořčice","posId":"A118","price":6500,"isExtra":true},{"id":"54684972","note":"Kukuřici pouze na jednu polovinu. Děkuji","size":"Margherita 40cm","count":1,"label":"Margherita 40cm","posId":"100","price":26900,"isExtra":false},{"id":"54685049","note":"","count":1,"label":"Balné","posId":"K0000","price":2000,"isExtra":true},{"id":"59555749","note":"","count":1,"label":"BBQ základ","posId":"ZRB40","price":0,"isExtra":true},{"id":"54685113","note":"","count":1,"label":"okraj hotdog, hořčice","posId":"A118","price":6500,"isExtra":true},{"id":"54685152","note":"","count":1,"label":"Kukuřice","posId":"C115","price":3500,"KDSTags":["greenhighlight"],"isExtra":true}]</t>
  </si>
  <si>
    <t>2026-04-13T18:59:39.787+02:00</t>
  </si>
  <si>
    <t>2026-04-13T19:00:13.326+02:00</t>
  </si>
  <si>
    <t>[{"id":"45e86e69-d951-4cfa-82b7-297944319a30","count":1,"label":"Guarana classic","posId":"N142","price":5500,"isExtra":false,"creatorId":"SR5FRpRxKRFHCSIktD-0c","isPackging":0,"actualLabel":"Guarana classic"}]</t>
  </si>
  <si>
    <t>2026-04-13T18:51:24.554+02:00</t>
  </si>
  <si>
    <t>2026-04-13T18:58:57.617+02:00</t>
  </si>
  <si>
    <t>[{"id":"6748417db17528cb9bcae63b","count":1,"label":"Česnekový dip","posId":"P106","price":2000,"isExtra":false},{"id":"656458f65d60d607724273eb","count":1,"label":"Balné","posId":"K0000","price":1500,"isExtra":true},{"id":"6748417db17528cb9bcae605","count":2,"label":"Pepperoni 32cm 🌶️🌶️","posId":"120","price":24900,"isExtra":false},{"id":"656458f65d60d607724273eb","count":2,"label":"Balné","posId":"K0000","price":1500,"isExtra":true}]</t>
  </si>
  <si>
    <t>2026-04-13T18:44:50.722+02:00</t>
  </si>
  <si>
    <t>2026-04-13T18:56:38.338+02:00</t>
  </si>
  <si>
    <t>[{"id":"6748417db17528cb9bcae65f","count":1,"label":"Pepsi 1l","posId":"N124","price":5900,"isExtra":false},{"id":"6748417db17528cb9bcae603","count":1,"label":"Comeback 32cm 🌶️","posId":"121","price":24900,"isExtra":false},{"id":"656458f65d60d607724273eb","count":1,"label":"Balné","posId":"K0000","price":1500,"isExtra":true}]</t>
  </si>
  <si>
    <t>2026-04-13T18:44:03.559+02:00</t>
  </si>
  <si>
    <t>2026-04-13T18:54:38.833+02:00</t>
  </si>
  <si>
    <t>2026-04-13T19:00:48.454+02:00</t>
  </si>
  <si>
    <t>2026-04-13T18:44:04.502+02:00</t>
  </si>
  <si>
    <t>[{"id":"923cca0f-b384-4647-b41a-b36c46b0c790","note":"","count":1,"label":"BBQ Meteor 32 cm","posId":"142","price":24900,"isExtra":false},{"id":"158f381e-7b09-45c4-95d8-d131055d3875","note":"","count":1,"label":"okraj Hotdog BBQ","posId":"A119","price":5700,"isExtra":true},{"id":"4f6ede18-25d3-4c82-be03-84c9578ab8ce","note":"","count":1,"label":"Pepperoni 32 cm","posId":"144","price":24900,"isExtra":false}]</t>
  </si>
  <si>
    <t>2026-04-13T18:39:20.876+02:00</t>
  </si>
  <si>
    <t>2026-04-13T18:45:45.286+02:00</t>
  </si>
  <si>
    <t>[{"id":"6748417db17528cb9bcae605","count":1,"label":"Pepperoni 32cm 🌶️🌶️","posId":"120","price":24900,"isExtra":false},{"id":"656458f65d60d607724273eb","count":1,"label":"Balné","posId":"K0000","price":1500,"isExtra":true},{"id":"6745a653230e9519de489456","count":1,"label":"BBQ základ","posId":"ZRB32","price":0,"isExtra":true},{"id":"6748417db17528cb9bcae643","count":1,"label":"Dip Jalapeňos","posId":"P107","price":2000,"isExtra":false},{"id":"656458f65d60d607724273eb","count":1,"label":"Balné","posId":"K0000","price":1500,"isExtra":true}]</t>
  </si>
  <si>
    <t>2026-04-13T18:36:03.542+02:00</t>
  </si>
  <si>
    <t>2026-04-13T18:43:59.542+02:00</t>
  </si>
  <si>
    <t>2026-04-13T18:23:52.185+02:00</t>
  </si>
  <si>
    <t>2026-04-13T18:35:19.598+02:00</t>
  </si>
  <si>
    <t>2026-04-13T18:20:04.354+02:00</t>
  </si>
  <si>
    <t>2026-04-13T18:32:28.092+02:00</t>
  </si>
  <si>
    <t>2026-04-13T18:45:12.809+02:00</t>
  </si>
  <si>
    <t>2026-04-13T18:20:06.536+02:00</t>
  </si>
  <si>
    <t>2026-04-13T18:16:02.870+02:00</t>
  </si>
  <si>
    <t>2026-04-13T18:27:45.360+02:00</t>
  </si>
  <si>
    <t>2026-04-13T18:45:18.011+02:00</t>
  </si>
  <si>
    <t>2026-04-13T18:16:04.105+02:00</t>
  </si>
  <si>
    <t>[{"id":"a78b511f-836b-415e-9285-dd47f293529b","note":"","count":1,"label":"Pepperoni 40 cm","posId":"108","price":30900,"isExtra":false},{"id":"83b0f9b5-ecd7-40a2-bb56-5895651d9558","note":"","count":1,"label":"Okraj Hotdog bez omáčky","posId":"A126","price":6500,"isExtra":true},{"id":"86f97e80-4313-45a1-88bb-cd090c233763","note":"","count":1,"label":"Pepsi 1l","posId":"N124","price":5900,"isExtra":false}]</t>
  </si>
  <si>
    <t>2026-04-13T18:11:04.054+02:00</t>
  </si>
  <si>
    <t>2026-04-13T18:24:25.506+02:00</t>
  </si>
  <si>
    <t>2026-04-13T18:56:49.752+02:00</t>
  </si>
  <si>
    <t>2026-04-13T18:11:05.123+02:00</t>
  </si>
  <si>
    <t>[{"id":"8bd0b906-e87c-46d0-b0e9-aabfefa826cd","note":"","count":1,"label":"Česká zmrzlina z Opočna pistáciová","posId":"D109","price":12900,"isExtra":false},{"id":"1edf54fc-1032-442c-939f-e6e2033b2270","note":"","count":1,"label":"Comeback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</si>
  <si>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2026-04-13T18:09:17.939+02:00</t>
  </si>
  <si>
    <t>2026-04-13T18:21:21.580+02:00</t>
  </si>
  <si>
    <t>[{"id":"c5cd6366-75ae-472a-946a-ba481f78390e","count":1,"label":"Pizza Špenát kuře 40 cm","posId":"104","price":30900,"isExtra":false,"creatorId":"fCu5D_OMDAYoBM7pZFzFs","isPackging":0,"actualLabel":"Pizza Špenát kuře 40 cm"}]</t>
  </si>
  <si>
    <t>2026-04-13T18:04:03.567+02:00</t>
  </si>
  <si>
    <t>2026-04-13T18:18:07.980+02:00</t>
  </si>
  <si>
    <t>2026-04-13T18:35:11.325+02:00</t>
  </si>
  <si>
    <t>2026-04-13T18:04:04.748+02:00</t>
  </si>
  <si>
    <t>[{"id":"3a5867b0-8da1-4c8b-bd1f-70418434cae8","note":"","count":1,"label":"BBQ Texas 32 cm","posId":"119","price":24900,"isExtra":false},{"id":"0604cf40-24b5-4ad5-a9e4-e5834def96b8","note":"","count":1,"label":"Dip česnekový","posId":"P106","price":2000,"isExtra":false}]</t>
  </si>
  <si>
    <t>2026-04-13T18:03:23.305+02:00</t>
  </si>
  <si>
    <t>2026-04-13T18:15:43.630+02:00</t>
  </si>
  <si>
    <t>[{"id":"b5cd6d23-f361-4161-9aa5-cc25896b6767","count":1,"label":"Pizza Comeback 32","posId":"121","price":24900,"isExtra":false,"creatorId":"LKCgP19xpVhM2YwFl8laG","isPackging":0,"actualLabel":"Pizza Comeback 32"}]</t>
  </si>
  <si>
    <t>2026-04-13T18:03:03.776+02:00</t>
  </si>
  <si>
    <t>2026-04-13T18:14:03.931+02:00</t>
  </si>
  <si>
    <t>2026-04-13T18:02:08.430+02:00</t>
  </si>
  <si>
    <t>2026-04-13T18:11:59.070+02:00</t>
  </si>
  <si>
    <t>[{"id":"109","note":"","count":1,"label":"Comeback 40cm 🌶️","posId":"109","price":30900,"isExtra":false},{"id":"K0000","note":"","count":1,"label":"Balné","posId":"K0000","price":2000,"isExtra":true},{"id":"P106","note":"","count":3,"label":"Česnekový dip","posId":"P106","price":2000,"isExtra":false},{"id":"K0000","note":"","count":3,"label":"Balné","posId":"K0000","price":1500,"isExtra":true},{"id":"N124","note":"","count":1,"label":"Pepsi 1l","posId":"N124","price":5900,"isExtra":false}]</t>
  </si>
  <si>
    <t>2026-04-13T17:57:31.613+02:00</t>
  </si>
  <si>
    <t>2026-04-13T18:09:55.281+02:00</t>
  </si>
  <si>
    <t>[{"id":"6748417db17528cb9bcae60d","count":1,"label":"Hawai 32cm","posId":"114","price":24900,"isExtra":false},{"id":"656458f65d60d607724273eb","count":1,"label":"Balné","posId":"K0000","price":1500,"isExtra":true},{"id":"684ae919decfe15485bf90dd","count":1,"label":"Bez ananasu","posId":"X100","price":0,"KDSTags":["redhighlight"],"isExtra":true},{"id":"6748417db17528cb9bcae5fd","count":1,"label":"Margherita 32cm","posId":"112","price":20900,"isExtra":false},{"id":"656458f65d60d607724273eb","count":1,"label":"Balné","posId":"K0000","price":1500,"isExtra":true},{"id":"684ae919decfe15485bf8fcb","count":1,"label":"Cibule","posId":"B103","price":2500,"KDSTags":["greenhighlight"],"isExtra":true}]</t>
  </si>
  <si>
    <t>Viktorie</t>
  </si>
  <si>
    <t>2026-04-13T17:49:58.446+02:00</t>
  </si>
  <si>
    <t>2026-04-13T18:02:10.408+02:00</t>
  </si>
  <si>
    <t>2026-04-13T17:47:22.544+02:00</t>
  </si>
  <si>
    <t>2026-04-13T17:55:29.862+02:00</t>
  </si>
  <si>
    <t>[{"id":"6748417db17528cb9bcae5fd","count":1,"label":"Margherita 32cm","posId":"112","price":20900,"isExtra":false},{"id":"656458f65d60d607724273eb","count":1,"label":"Balné","posId":"K0000","price":1500,"isExtra":true},{"id":"6748417db17528cb9bcae603","count":1,"label":"Comeback 32cm 🌶️","posId":"121","price":24900,"isExtra":false},{"id":"656458f65d60d607724273eb","count":1,"label":"Balné","posId":"K0000","price":1500,"isExtra":true},{"id":"6748417db17528cb9bcae661","count":1,"label":"Pepsi zero sugar 1l","posId":"N125","price":5900,"isExtra":false}]</t>
  </si>
  <si>
    <t>2026-04-13T17:47:02.403+02:00</t>
  </si>
  <si>
    <t>2026-04-13T18:06:21.915+02:00</t>
  </si>
  <si>
    <t>2026-04-13T18:19:24.269+02:00</t>
  </si>
  <si>
    <t>2026-04-13T17:47:04.572+02:00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</si>
  <si>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50a2c673-74cc-459a-b7e5-f5c332128443","note":"","count":1,"label":"mozzarella","posId":"B113","price":3000,"KDSTags":["greenhighlight"],"isExtra":true},{"id":"fb380719-7e86-4a50-b0fc-8a72368b6991","note":"","count":1,"label":"kukuřice","posId":"B115","price":2500,"KDSTags":["greenhighlight"],"isExtra":true},{"id":"d40dcdad-4060-4002-9185-1f39db4f4595","note":"","count":1,"label":"špenát s česnekem","posId":"B107","price":2500,"KDSTags":["greenhighlight"],"isExtra":true},{"id":"6747ad56-2f52-4f5b-b96c-109c91cf97bd","note":"","count":1,"label":"Hawai 18 cm","posId":"126","price":11900,"isExtra":false},{"id":"589b9a47-8bb5-4be9-87f1-c9a8737217b2","note":"","count":1,"label":"Žampiony.","posId":"A105","price":1500,"isExtra":true},{"id":"ed08d64f-3369-4204-ae84-d562fd8aac71","note":"","count":1,"label":"Masové kuličky.","posId":"A116","price":2900,"isExtra":true},{"id":"0604cf40-24b5-4ad5-a9e4-e5834def96b8","note":"","count":2,"label":"Dip česnekový","posId":"P106","price":2000,"isExtra":false},{"id":"ddd88272-9f0a-4ca7-a4db-a3a7d157b54d","note":"","count":1,"label":"Pepsi zero sugar 1l","posId":"N125","price":5900,"isExtra":false},{"id":"5df34067-0b6b-41dc-8528-5c379260b439","note":"","count":1,"label":"Mirinda 1l","posId":"N126","price":5900,"isExtra":false}]</t>
  </si>
  <si>
    <t>2026-04-13T17:26:03.245+02:00</t>
  </si>
  <si>
    <t>2026-04-13T17:44:24.869+02:00</t>
  </si>
  <si>
    <t>2026-04-13T17:54:01.770+02:00</t>
  </si>
  <si>
    <t>2026-04-13T17:26:04.832+02:00</t>
  </si>
  <si>
    <t>[{"id":"0663e926-2071-4402-b9ca-1a372f1ef96b","note":"","count":1,"label":"Zeleninová 32 cm","posId":"139","price":24900,"isExtra":false},{"id":"466676dc-8476-404b-b265-bf7bef77e293","note":"","count":1,"label":"masové kuličky","posId":"B116","price":5900,"KDSTags":["greenhighlight"],"isExtra":true},{"id":"a4e8ca23-fe36-4747-a603-19485eee7e76","note":"","count":1,"label":"Hot &amp; Spicy 32 cm","posId":"146","price":24900,"isExtra":false}]</t>
  </si>
  <si>
    <t>2026-04-13T17:24:53.935+02:00</t>
  </si>
  <si>
    <t>2026-04-13T17:36:44.895+02:00</t>
  </si>
  <si>
    <t>[{"id":"3f03490a-3c8c-4576-8dc3-f02b1307741c","count":1,"label":"Pizza Capricciosa 32","posId":"113","price":24900,"isExtra":false,"creatorId":"tCg_DSrApaK28Qt-qlyYW","isPackging":0,"actualLabel":"Pizza Capricciosa 32"}]</t>
  </si>
  <si>
    <t>2026-04-13T17:23:37.875+02:00</t>
  </si>
  <si>
    <t>2026-04-13T17:33:39.405+02:00</t>
  </si>
  <si>
    <t>2026-04-13T17:15:03.306+02:00</t>
  </si>
  <si>
    <t>2026-04-13T17:31:25.879+02:00</t>
  </si>
  <si>
    <t>[{"id":"e370f34b-aeaa-4f5c-80c1-33593f29ab88","count":1,"label":"Pizza Comeback 40","posId":"109","price":30900,"isExtra":false,"creatorId":"zQwUiiNCi26T0e0aSPIjG","isPackging":0,"actualLabel":"Pizza Comeback 40"}]</t>
  </si>
  <si>
    <t>2026-04-13T17:14:26.887+02:00</t>
  </si>
  <si>
    <t>2026-04-13T17:28:50.307+02:00</t>
  </si>
  <si>
    <t>[{"id":"6748417db17528cb9bcae5ed","count":1,"label":"Pepperoni 40cm 🌶️🌶️","posId":"108","price":30900,"isExtra":false},{"id":"656458f65d60d60772426fa0","count":1,"label":"Balné","posId":"K0000","price":2000,"isExtra":true},{"id":"6745a653230e9519de48907f","count":1,"label":"okraj mozzarella, bylinky","posId":"A122","price":6500,"isExtra":true},{"id":"684ae919decfe15485bf8de8","count":1,"label":"Jalapeňos","posId":"C102","price":3500,"KDSTags":["greenhighlight"],"isExtra":true},{"id":"6748417db17528cb9bcae63b","count":1,"label":"Česnekový dip","posId":"P106","price":2000,"isExtra":false},{"id":"656458f65d60d607724273eb","count":1,"label":"Balné","posId":"K0000","price":1500,"isExtra":true}]</t>
  </si>
  <si>
    <t>2026-04-13T17:06:03.731+02:00</t>
  </si>
  <si>
    <t>2026-04-13T17:15:37.726+02:00</t>
  </si>
  <si>
    <t>2026-04-13T17:28:34.978+02:00</t>
  </si>
  <si>
    <t>2026-04-13T17:06:05.052+02:00</t>
  </si>
  <si>
    <t>[{"id":"1da6e618-5f95-4707-b8bd-b1685e13f67a","note":"","count":1,"label":"Hawai 40 cm","posId":"102","price":30900,"isExtra":false},{"id":"0604cf40-24b5-4ad5-a9e4-e5834def96b8","note":"","count":1,"label":"Dip česnekový","posId":"P106","price":2000,"isExtra":false}]</t>
  </si>
  <si>
    <t>2026-04-13T16:59:15.551+02:00</t>
  </si>
  <si>
    <t>2026-04-13T17:08:43.865+02:00</t>
  </si>
  <si>
    <t>2026-04-13T16:24:04.072+02:00</t>
  </si>
  <si>
    <t>2026-04-13T16:30:16.818+02:00</t>
  </si>
  <si>
    <t>2026-04-13T16:46:13.591+02:00</t>
  </si>
  <si>
    <t>2026-04-13T16:24:04.913+02:00</t>
  </si>
  <si>
    <t>2026-04-13T16:23:02.740+02:00</t>
  </si>
  <si>
    <t>2026-04-13T16:34:43.583+02:00</t>
  </si>
  <si>
    <t>2026-04-13T16:56:38.568+02:00</t>
  </si>
  <si>
    <t>2026-04-13T16:23:03.658+02:00</t>
  </si>
  <si>
    <t>[{"id":"ef7489da-416c-4ccb-846f-0317489461fc","note":"","count":1,"label":"BBQ Meteor 40 cm","posId":"106","price":30900,"isExtra":false},{"id":"55f8781c-97f6-4a21-abe6-3780ea7117ba","note":"","count":1,"label":"změna na Smetanový základ","posId":"A129","price":0,"isExtra":true},{"id":"d620bc6b-ecfa-4465-a21e-5ad55002e77c","note":"","count":1,"label":"Žampiony","posId":"C105","price":3500,"KDSTags":["greenhighlight"],"isExtra":true}]</t>
  </si>
  <si>
    <t>2026-04-13T16:19:15.205+02:00</t>
  </si>
  <si>
    <t>2026-04-13T16:28:09.877+02:00</t>
  </si>
  <si>
    <t>2026-04-13T16:01:02.603+02:00</t>
  </si>
  <si>
    <t>2026-04-13T16:10:01.604+02:00</t>
  </si>
  <si>
    <t>2026-04-13T16:27:24.005+02:00</t>
  </si>
  <si>
    <t>2026-04-13T16:01:03.925+02:00</t>
  </si>
  <si>
    <t>[{"id":"6e4aed3e-b988-442a-8864-0b2ad4a4403d","note":"","count":1,"label":"Quattro Formaggi 32 cm","posId":"147","price":24900,"isExtra":false},{"id":"af2bee84-a445-45fc-8ca2-cf4fed0dcf38","note":"","count":1,"label":"okraj mozzarella bylinky","posId":"A121","price":5700,"isExtra":true},{"id":"088a7edc-ef1e-4c6b-b7a1-36c2c45ab0fe","note":"","count":1,"label":"Capricciosa 32 cm","posId":"113","price":24900,"isExtra":false},{"id":"78606be9-7e01-4fe9-a37c-d9a4b62d5696","note":"","count":1,"label":"změna na BBQ základ","posId":"A128","price":0,"isExtra":true},{"id":"466676dc-8476-404b-b265-bf7bef77e293","note":"","count":1,"label":"masové kuličky","posId":"B116","price":5900,"KDSTags":["greenhighlight"],"isExtra":true}]</t>
  </si>
  <si>
    <t>2026-04-13T15:56:03.825+02:00</t>
  </si>
  <si>
    <t>2026-04-13T16:05:11.762+02:00</t>
  </si>
  <si>
    <t>[{"id":"116","note":"","count":1,"label":"Baby Špenát &amp; kuře 32cm","posId":"116","price":24900,"isExtra":false},{"id":"K0000","note":"","count":1,"label":"Balné","posId":"K0000","price":1500,"isExtra":true},{"id":"P106","note":"","count":1,"label":"Česnekový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</si>
  <si>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2026-04-13T15:53:03.517+02:00</t>
  </si>
  <si>
    <t>2026-04-13T16:02:57.703+02:00</t>
  </si>
  <si>
    <t>[{"id":"faf7ff40-eef3-48bd-92c4-b33e5bbf095d","note":"","count":1,"label":"Quattro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bylinky","posId":"A122","price":6500,"isExtra":true},{"id":"6fcfbe85-8ba4-468d-ab89-7147d4a9ffdb","note":"","count":1,"label":"Olivy","posId":"C112","price":3500,"KDSTags":["greenhighlight"],"isExtra":true}]</t>
  </si>
  <si>
    <t>2026-04-13T15:49:16.539+02:00</t>
  </si>
  <si>
    <t>2026-04-13T15:59:56.716+02:00</t>
  </si>
  <si>
    <t>2026-04-13T15:42:03.982+02:00</t>
  </si>
  <si>
    <t>2026-04-13T15:57:38.838+02:00</t>
  </si>
  <si>
    <t>[{"id":"ef7489da-416c-4ccb-846f-0317489461fc","note":"","count":1,"label":"BBQ Meteor 40 cm","posId":"106","price":30900,"isExtra":false},{"id":"99eaad34-9727-44a5-83f1-c3ecfb1e0313","note":"","count":1,"label":"Okraj mozzarella, BBQ","posId":"A124","price":6500,"isExtra":true},{"id":"0604cf40-24b5-4ad5-a9e4-e5834def96b8","note":"","count":1,"label":"Dip česnekový","posId":"P106","price":2000,"isExtra":false},{"id":"ef7489da-416c-4ccb-846f-0317489461fc","note":"","count":1,"label":"BBQ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bylinky","posId":"A122","price":6500,"isExtra":true}]</t>
  </si>
  <si>
    <t>2026-04-13T15:01:37.118+02:00</t>
  </si>
  <si>
    <t>2026-04-13T15:13:04.875+02:00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</si>
  <si>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54685150","note":"","count":1,"label":"Kukuřice","posId":"B115","price":2500,"KDSTags":["greenhighlight"],"isExtra":true},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🌶️🌶️","posId":"122","price":24900,"isExtra":false},{"id":"54685059","note":"","count":1,"label":"Balné","posId":"K0000","price":1500,"isExtra":true},{"id":"57279289","note":"","count":1,"label":"BBQ základ","posId":"ZRB32","price":0,"isExtra":true}]</t>
  </si>
  <si>
    <t>2026-04-13T14:45:41.877+02:00</t>
  </si>
  <si>
    <t>2026-04-13T14:54:32.519+02:00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</si>
  <si>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🌶️🌶️","posId":"122","price":24900,"isExtra":false},{"id":"54685059","note":"","count":1,"label":"Balné","posId":"K0000","price":1500,"isExtra":true},{"id":"57279289","note":"","count":1,"label":"BBQ základ","posId":"ZRB32","price":0,"isExtra":true},{"id":"57405718","note":"","size":"Pepsi 1l","count":1,"label":"Pepsi 1l","posId":"N124","price":5900,"isExtra":false}]</t>
  </si>
  <si>
    <t>2026-04-13T14:35:07.920+02:00</t>
  </si>
  <si>
    <t>2026-04-13T14:42:57.244+02:00</t>
  </si>
  <si>
    <t>2026-04-13T14:15:02.331+02:00</t>
  </si>
  <si>
    <t>2026-04-13T14:22:52.534+02:00</t>
  </si>
  <si>
    <t>[{"id":"4f6ede18-25d3-4c82-be03-84c9578ab8ce","note":"","count":1,"label":"Pepperoni 32 cm","posId":"144","price":24900,"isExtra":false},{"id":"c9c0bcd1-5065-4282-a709-cc2042a92228","note":"","count":1,"label":"Pečené brambory","posId":"P103","price":6900,"isExtra":false}]</t>
  </si>
  <si>
    <t>Vít</t>
  </si>
  <si>
    <t>2026-04-13T14:06:34.995+02:00</t>
  </si>
  <si>
    <t>2026-04-13T14:20:01.477+02:00</t>
  </si>
  <si>
    <t>[{"id":"121","note":"","count":1,"label":"Comeback 32cm 🌶️","posId":"121","price":24900,"isExtra":false},{"id":"K0000","note":"","count":1,"label":"Balné","posId":"K0000","price":1500,"isExtra":true},{"id":"109","note":"","count":1,"label":"Comeback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🌶️","posId":"109","price":30900,"isExtra":false},{"id":"K0000","note":"","count":1,"label":"Balné","posId":"K0000","price":2000,"isExtra":true},{"id":"18","note":"","count":1,"label":"Jablečno-skořicové rolls","posId":"18","price":8900,"isExtra":false},{"id":"K0000","note":"","count":1,"label":"Balné","posId":"K0000","price":1500,"isExtra":true}]</t>
  </si>
  <si>
    <t>2026-04-13T13:48:04.537+02:00</t>
  </si>
  <si>
    <t>2026-04-13T13:57:41.025+02:00</t>
  </si>
  <si>
    <t>[{"id":"1460d93c-4159-4d87-aaf2-4ef8fb5e31b1","note":"","count":1,"label":"Margherita 32 cm","posId":"112","price":20900,"isExtra":false},{"id":"55f8781c-97f6-4a21-abe6-3780ea7117ba","note":"","count":1,"label":"změna na Smetanový základ","posId":"A129","price":0,"isExtra":true},{"id":"1460d93c-4159-4d87-aaf2-4ef8fb5e31b1","note":"","count":1,"label":"Margherita 32 cm","posId":"112","price":20900,"isExtra":false},{"id":"55ca227d-485c-4130-a44d-b26b939e8c03","note":"","count":1,"label":"Hot &amp; Spicy 32 cm","posId":"122","price":24900,"isExtra":false},{"id":"78606be9-7e01-4fe9-a37c-d9a4b62d5696","note":"","count":1,"label":"změna na BBQ základ","posId":"A128","price":0,"isExtra":true}]</t>
  </si>
  <si>
    <t>2026-04-13T13:43:15.648+02:00</t>
  </si>
  <si>
    <t>2026-04-13T13:50:55.221+02:00</t>
  </si>
  <si>
    <t>[{"id":"115","note":"","count":1,"label":"Zeleninová 32cm","posId":"115","price":24900,"isExtra":false},{"id":"K0000","note":"","count":1,"label":"Balné","posId":"K0000","price":1500,"isExtra":true},{"id":"N126","note":"","count":1,"label":"Mirinda 1l","posId":"N126","price":5900,"isExtra":false}]</t>
  </si>
  <si>
    <t>2026-04-13T13:25:57.891+02:00</t>
  </si>
  <si>
    <t>2026-04-13T13:38:17.345+02:00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</si>
  <si>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🌶️🌶️","posId":"120","price":24900,"isExtra":false},{"id":"54685059","note":"","count":1,"label":"Balné","posId":"K0000","price":1500,"isExtra":true},{"id":"57279284","note":"","count":1,"label":"Smetanový základ","posId":"ZRS32","price":0,"isExtra":true},{"id":"54685018","note":"","size":"Česnekový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</si>
  <si>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2026-04-13T13:13:05.414+02:00</t>
  </si>
  <si>
    <t>2026-04-13T13:24:07.763+02:00</t>
  </si>
  <si>
    <t>2026-04-13T13:48:51.430+02:00</t>
  </si>
  <si>
    <t>2026-04-13T13:13:06.205+02:00</t>
  </si>
  <si>
    <t>[{"id":"4f6ede18-25d3-4c82-be03-84c9578ab8ce","note":"","count":1,"label":"Pepperoni 32 cm","posId":"144","price":24900,"isExtra":false},{"id":"55f8781c-97f6-4a21-abe6-3780ea7117ba","note":"","count":1,"label":"změna na Smetanový základ","posId":"A129","price":0,"isExtra":true}]</t>
  </si>
  <si>
    <t>2026-04-13T13:03:01.251+02:00</t>
  </si>
  <si>
    <t>2026-04-13T13:11:02.083+02:00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</si>
  <si>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</si>
  <si>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2026-04-13T12:58:03.309+02:00</t>
  </si>
  <si>
    <t>2026-04-13T13:23:03.925+02:00</t>
  </si>
  <si>
    <t>2026-04-13T12:50:49.209+02:00</t>
  </si>
  <si>
    <t>2026-04-13T13:04:45.881+02:00</t>
  </si>
  <si>
    <t>2026-04-13T12:49:16.125+02:00</t>
  </si>
  <si>
    <t>2026-04-13T13:03:17.910+02:00</t>
  </si>
  <si>
    <t>2026-04-13T12:48:06.247+02:00</t>
  </si>
  <si>
    <t>2026-04-13T13:02:33.980+02:00</t>
  </si>
  <si>
    <t>[{"id":"6748417db17528cb9bcae5f5","count":1,"label":"Hawai 40cm","posId":"102","price":30900,"isExtra":false},{"id":"656458f65d60d60772426fa0","count":1,"label":"Balné","posId":"K0000","price":2000,"isExtra":true},{"id":"6745a653230e9519de489707","count":1,"label":"BBQ základ","posId":"ZRB40","price":0,"isExtra":true},{"id":"6745a653230e9519de48907f","count":1,"label":"okraj mozzarella, bylinky","posId":"A122","price":6500,"isExtra":true},{"id":"6748417db17528cb9bcae661","count":1,"label":"Pepsi zero sugar 1l","posId":"N125","price":5900,"isExtra":false}]</t>
  </si>
  <si>
    <t>2026-04-13T12:37:03.647+02:00</t>
  </si>
  <si>
    <t>2026-04-13T12:56:25.970+02:00</t>
  </si>
  <si>
    <t>[{"id":"54684972","note":"","size":"Margherita 40cm","count":1,"label":"Margherita 40cm","posId":"100","price":26900,"isExtra":false},{"id":"54685049","note":"","count":1,"label":"Balné","posId":"K0000","price":2000,"isExtra":true},{"id":"54685083","note":"","count":1,"label":"okraj mozzarella, bylinky","posId":"A122","price":6500,"isExtra":true},{"id":"54685118","note":"","count":1,"label":"Olivy","posId":"C112","price":3500,"KDSTags":["greenhighlight"],"isExtra":true},{"id":"54685164","note":"","count":1,"label":"Šunka","posId":"C106","price":4000,"KDSTags":["greenhighlight"]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</si>
  <si>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2026-04-13T12:35:02.747+02:00</t>
  </si>
  <si>
    <t>2026-04-13T12:51:20.633+02:00</t>
  </si>
  <si>
    <t>2026-04-13T13:11:43.639+02:00</t>
  </si>
  <si>
    <t>2026-04-13T12:35:03.589+02:00</t>
  </si>
  <si>
    <t>[{"id":"0b22568e-4d1c-45db-9aa3-de09ef6c293a","note":"","count":1,"label":"Pepperoni 32 cm","posId":"120","price":24900,"isExtra":false},{"id":"088a7edc-ef1e-4c6b-b7a1-36c2c45ab0fe","note":"","count":1,"label":"Capricciosa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-olivy","posId":"X112","price":0,"KDSTags":["redhighlight"],"isExtra":true}]</t>
  </si>
  <si>
    <t>2026-04-13T12:31:22.433+02:00</t>
  </si>
  <si>
    <t>2026-04-13T12:44:08.810+02:00</t>
  </si>
  <si>
    <t>[{"id":"6748417db17528cb9bcae5ed","count":1,"label":"Pepperoni 40cm 🌶️🌶️","posId":"108","price":30900,"isExtra":false},{"id":"656458f65d60d60772426fa0","count":1,"label":"Balné","posId":"K0000","price":2000,"isExtra":true},{"id":"684ae919decfe15485bf8de8","count":1,"label":"Jalapeňos","posId":"C102","price":3500,"KDSTags":["greenhighlight"],"isExtra":true},{"id":"684ae919decfe15485bf8dee","count":1,"label":"Kukuřice","posId":"C115","price":3500,"KDSTags":["greenhighlight"],"isExtra":true}]</t>
  </si>
  <si>
    <t>2026-04-13T12:18:40.387+02:00</t>
  </si>
  <si>
    <t>2026-04-13T12:38:14.798+02:00</t>
  </si>
  <si>
    <t>[{"id":"6748417db17528cb9bcae605","count":1,"label":"Pepperoni 32cm 🌶️🌶️","posId":"120","price":24900,"isExtra":false},{"id":"656458f65d60d607724273eb","count":1,"label":"Balné","posId":"K0000","price":1500,"isExtra":true},{"id":"68c5452ac747a1013b8ff5fd","count":1,"label":"USA těsto","posId":"17","price":1000,"isExtra":true},{"id":"656458f65d60d607724271be","count":1,"label":"okraj mozzarella, bylinky","posId":"A121","price":5700,"isExtra":true},{"id":"6748417db17528cb9bcae63b","count":1,"label":"Česnekový dip","posId":"P106","price":2000,"isExtra":false},{"id":"656458f65d60d607724273eb","count":1,"label":"Balné","posId":"K0000","price":1500,"isExtra":true}]</t>
  </si>
  <si>
    <t>2026-04-13T12:18:03.674+02:00</t>
  </si>
  <si>
    <t>2026-04-13T12:27:11.905+02:00</t>
  </si>
  <si>
    <t>2026-04-13T12:17:03.285+02:00</t>
  </si>
  <si>
    <t>2026-04-13T12:38:03.679+02:00</t>
  </si>
  <si>
    <t>2026-04-13T12:43:42.955+02:00</t>
  </si>
  <si>
    <t>2026-04-13T12:17:05.051+02:00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</si>
  <si>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2a9dc121-ec1e-4cbb-b8d5-66ce6a546664","note":"","count":1,"label":"DIP jalapenos","posId":"P107","price":2000,"isExtra":false}]</t>
  </si>
  <si>
    <t>2026-04-13T12:16:56.732+02:00</t>
  </si>
  <si>
    <t>2026-04-13T12:35:09.101+02:00</t>
  </si>
  <si>
    <t>[{"id":"54684972","note":"","size":"Margherita 40cm","count":1,"label":"Margherita 40cm","posId":"100","price":26900,"isExtra":false},{"id":"54685049","note":"","count":1,"label":"Balné","posId":"K0000","price":2000,"isExtra":true},{"id":"54684979","note":"","size":"Baby špenát &amp; kuře 40cm","count":1,"label":"Baby špenát &amp; kuře 40cm","posId":"104","price":30900,"isExtra":false},{"id":"54685049","note":"","count":1,"label":"Balné","posId":"K0000","price":2000,"isExtra":true},{"id":"54684981","note":"","size":"Hawai 40cm","count":1,"label":"Hawai 40cm","posId":"102","price":30900,"isExtra":false},{"id":"54685049","note":"","count":1,"label":"Balné","posId":"K0000","price":2000,"isExtra":true},{"id":"54684975","note":"","size":"Comeback 40cm 🌶️","count":1,"label":"Comeback 40cm 🌶️","posId":"109","price":30900,"isExtra":false},{"id":"54685049","note":"","count":1,"label":"Balné","posId":"K0000","price":2000,"isExtra":true},{"id":"54684973","note":"","size":"Quattro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40cm","posId":"111","price":30900,"isExtra":false},{"id":"54685049","note":"","count":1,"label":"Balné","posId":"K0000","price":2000,"isExtra":true}]</t>
  </si>
  <si>
    <t>2026-04-13T12:07:00.913+02:00</t>
  </si>
  <si>
    <t>2026-04-13T12:14:29.737+02:00</t>
  </si>
  <si>
    <t>2026-04-13T11:55:03.482+02:00</t>
  </si>
  <si>
    <t>2026-04-13T12:10:34.660+02:00</t>
  </si>
  <si>
    <t>2026-04-13T12:20:14.746+02:00</t>
  </si>
  <si>
    <t>2026-04-13T11:55:04.185+02:00</t>
  </si>
  <si>
    <t>[{"id":"6e4aed3e-b988-442a-8864-0b2ad4a4403d","note":"","count":1,"label":"Quattro Formaggi 32 cm","posId":"147","price":24900,"isExtra":false},{"id":"41f21dd3-e301-4232-8347-2fbf132057d4","note":"","count":1,"label":"změna na Rajčatový základ","posId":"A127","price":0,"isExtra":true}]</t>
  </si>
  <si>
    <t>2026-04-13T11:54:02.894+02:00</t>
  </si>
  <si>
    <t>2026-04-13T12:09:47.867+02:00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</si>
  <si>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základ","posId":"A128","price":0,"isExtra":true},{"id":"6e4aed3e-b988-442a-8864-0b2ad4a4403d","note":"","count":1,"label":"Quattro Formaggi 32 cm","posId":"147","price":24900,"isExtra":false}]</t>
  </si>
  <si>
    <t>2026-04-13T11:44:02.736+02:00</t>
  </si>
  <si>
    <t>2026-04-13T12:47:49.352+02:00</t>
  </si>
  <si>
    <t>2026-04-13T13:02:20.384+02:00</t>
  </si>
  <si>
    <t>2026-04-13T11:44:04.176+02:00</t>
  </si>
  <si>
    <t>2026-04-13T11:06:53.638+02:00</t>
  </si>
  <si>
    <t>2026-04-13T11:17:41.564+02:00</t>
  </si>
  <si>
    <t>[{"id":"b66988f8-0945-47b3-9624-758fe9625ad4","count":1,"label":"Pizza Margherita 18","posId":"124","price":11900,"isExtra":false,"creatorId":"bVrOrXTYGjzlxi_C_ekeJ","isPackging":0,"actualLabel":"Pizza Margherita 18"},{"id":"e5f6c988-836c-41ea-a634-ad1eaa914158","count":1,"label":"Pizza Quattro Formaggi 18","posId":"135","price":11900,"isExtra":false,"creatorId":"Pir-52X9SClqDJa6cKlEn","isPackging":0,"actualLabel":"Pizza Quattro Formaggi 18"}]</t>
  </si>
  <si>
    <t>2026-04-13T10:54:02.844+02:00</t>
  </si>
  <si>
    <t>2026-04-13T11:16:48.336+02:00</t>
  </si>
  <si>
    <t>2026-04-13T11:33:13.095+02:00</t>
  </si>
  <si>
    <t>2026-04-13T10:54:03.838+02:00</t>
  </si>
  <si>
    <t>[{"id":"1c4a575c-0a2c-4a58-a7c3-0328026cbcb1","note":"","count":1,"label":"Quattro Formaggi 18 cm","posId":"135","price":11900,"isExtra":false},{"id":"431bbe15-7822-40f9-a4d3-e515dcf9ce3b","note":"","count":1,"label":"Kukuřice.","posId":"A115","price":1500,"isExtra":true},{"id":"c9c0bcd1-5065-4282-a709-cc2042a92228","note":"","count":1,"label":"Pečené brambory","posId":"P103","price":6900,"isExtra":false},{"id":"909551f4-a7ff-428a-a062-708ec72d4824","note":"","count":1,"label":"Choco Rolls, 6 ks","posId":"chr100","price":8900,"isExtra":false}]</t>
  </si>
  <si>
    <t>2026-04-13T10:29:03.550+02:00</t>
  </si>
  <si>
    <t>2026-04-13T11:13:40.350+02:00</t>
  </si>
  <si>
    <t>2026-04-13T11:27:33.365+02:00</t>
  </si>
  <si>
    <t>2026-04-13T10:29:04.446+02:00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</si>
  <si>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bylinky","posId":"A121","price":5700,"isExtra":true},{"id":"c9c0bcd1-5065-4282-a709-cc2042a92228","note":"","count":1,"label":"Pečené brambory","posId":"P103","price":6900,"isExtra":false}]</t>
  </si>
  <si>
    <t>2026-04-13T10:04:59.852+02:00</t>
  </si>
  <si>
    <t>2026-04-13T11:28:18.875+02:00</t>
  </si>
  <si>
    <t>[{"id":"6748417db17528cb9bcae5e9","count":1,"label":"Hot &amp; Spicy 40cm 🌶️🌶️","posId":"110","price":30900,"isExtra":false},{"id":"656458f65d60d60772426fa0","count":1,"label":"Balné","posId":"K0000","price":2000,"isExtra":true},{"id":"6748417db17528cb9bcae63b","count":1,"label":"Česnekový dip","posId":"P106","price":2000,"isExtra":false},{"id":"656458f65d60d607724273eb","count":1,"label":"Balné","posId":"K0000","price":1500,"isExtra":true},{"id":"6748417db17528cb9bcae63f","count":1,"label":"Jalapenos Rolls","posId":"jpr200","price":8900,"isExtra":false},{"id":"656458f65d60d607724273eb","count":1,"label":"Balné","posId":"K0000","price":1500,"isExtra":true}]</t>
  </si>
  <si>
    <t>Chodov</t>
  </si>
  <si>
    <t>Nahrát restii CSV</t>
  </si>
  <si>
    <t>Kontrola tržeb</t>
  </si>
  <si>
    <t>Vyber datum    &lt;----------&gt;</t>
  </si>
  <si>
    <t>Nahraješ restii a pak vyplníš u každé pobočky modré bunky, až budeš mít všechny, stiskneš uložit</t>
  </si>
  <si>
    <t>Údaje</t>
  </si>
  <si>
    <t>Odevzdané</t>
  </si>
  <si>
    <t>Spočítané</t>
  </si>
  <si>
    <t>Rozdíl</t>
  </si>
  <si>
    <t>Hotovost</t>
  </si>
  <si>
    <t>Terminál</t>
  </si>
  <si>
    <t>Stravenky</t>
  </si>
  <si>
    <t xml:space="preserve"> </t>
  </si>
  <si>
    <t>Benzín</t>
  </si>
  <si>
    <t>4.192 tankování Hřebík</t>
  </si>
  <si>
    <t>Auta</t>
  </si>
  <si>
    <t>Suroviny</t>
  </si>
  <si>
    <t>15.112 Bidfood + 35 špenát</t>
  </si>
  <si>
    <t>Ostatní</t>
  </si>
  <si>
    <t>1.440 lékárna + 2.101 gastrošky + 179 staff  káva</t>
  </si>
  <si>
    <t>PHM - soukromé</t>
  </si>
  <si>
    <t>Wolt</t>
  </si>
  <si>
    <t>Bolt</t>
  </si>
  <si>
    <t>Dáme jídlo</t>
  </si>
  <si>
    <t>Web</t>
  </si>
  <si>
    <t>Uložit</t>
  </si>
  <si>
    <t>Wolt drive cash</t>
  </si>
  <si>
    <t>DJ Cash</t>
  </si>
  <si>
    <t>Celková Tržba</t>
  </si>
  <si>
    <t>Pokladna</t>
  </si>
  <si>
    <t>Bolevec</t>
  </si>
  <si>
    <t>smetáček s lopatkou</t>
  </si>
  <si>
    <t>Zličín</t>
  </si>
  <si>
    <t xml:space="preserve">33 cibule + 2.646 koule </t>
  </si>
  <si>
    <t>2026-04-19T23:31:31.615+02:00</t>
  </si>
  <si>
    <t>2026-04-19T23:42:26.407+02:00</t>
  </si>
  <si>
    <t>F - Pizza Comeback Bolevec</t>
  </si>
  <si>
    <t>[{"id":"62240208","note":"","size":"Capricciosa 32cm","count":1,"label":"Capricciosa 32cm","posId":"113","price":25900,"isExtra":false},{"id":"62240274","note":"","count":1,"label":"Balné","posId":"K0000","price":1500,"isExtra":true},{"id":"62240199","note":"","size":"Margherita 32cm","count":1,"label":"Margherita 32cm","posId":"112","price":21900,"isExtra":false},{"id":"62240274","note":"","count":1,"label":"Balné","posId":"K0000","price":1500,"isExtra":true}]</t>
  </si>
  <si>
    <t>2026-04-19T23:11:18.699+02:00</t>
  </si>
  <si>
    <t>2026-04-19T23:20:14.232+02:00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</si>
  <si>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🌶️","posId":"109","price":32900,"isExtra":false},{"id":"62240266","note":"","count":1,"label":"Balné","posId":"K0000","price":2000,"isExtra":true},{"id":"62240238","note":"","size":"Opočno pistáciová","count":1,"label":"Opočno pistáciová","posId":"D109","price":13900,"isExtra":false},{"id":"62240246","note":"","size":"Pepsi 1l","count":1,"label":"Pepsi 1l","posId":"N124","price":5900,"isExtra":false}]</t>
  </si>
  <si>
    <t>2026-04-19T22:52:54.316+02:00</t>
  </si>
  <si>
    <t>2026-04-19T23:03:53.125+02:00</t>
  </si>
  <si>
    <t>[{"id":"62240191","note":"","size":"Pepperoni 40cm 🌶️🌶️","count":1,"label":"Pepperoni 40cm 🌶️🌶️","posId":"108","price":32900,"isExtra":false},{"id":"62240266","note":"","count":1,"label":"Balné","posId":"K0000","price":2000,"isExtra":true},{"id":"62240192","note":"","size":"BBQ Texas 40cm","count":1,"label":"BBQ Texas 40cm","posId":"107","price":32900,"isExtra":false},{"id":"62240266","note":"","count":1,"label":"Balné","posId":"K0000","price":2000,"isExtra":true},{"id":"62240295","note":"","count":1,"label":"okraj mozzarella, bylinky","posId":"A122","price":6900,"isExtra":true},{"id":"62240234","note":"","size":"Dip Jalapeňos","count":1,"label":"Dip Jalapeňos","posId":"P107","price":2500,"isExtra":false}]</t>
  </si>
  <si>
    <t>2026-04-19T22:31:30.278+02:00</t>
  </si>
  <si>
    <t>2026-04-19T22:40:12.130+02:00</t>
  </si>
  <si>
    <t>[{"id":"62240191","note":"","size":"Pepperoni 40cm 🌶️🌶️","count":1,"label":"Pepperoni 40cm 🌶️🌶️","posId":"108","price":32900,"isExtra":false},{"id":"62240266","note":"","count":1,"label":"Balné","posId":"K0000","price":2000,"isExtra":true},{"id":"62240229","note":"","size":"Pepperoni Rolls 🌶️","count":1,"label":"Pepperoni Rolls 🌶️","posId":"P100","price":8900,"isExtra":false},{"id":"62240274","note":"","count":1,"label":"Balné","posId":"K0000","price":1500,"isExtra":true},{"id":"62240245","note":"","size":"BIRGO grapefruit 0,5l","count":1,"label":"BIRGO grapefruit 0,5l","posId":"N131","price":4900,"isExtra":false}]</t>
  </si>
  <si>
    <t>Miloslav</t>
  </si>
  <si>
    <t>2026-04-19T22:16:13.963+02:00</t>
  </si>
  <si>
    <t>2026-04-19T22:25:25.785+02:00</t>
  </si>
  <si>
    <t>B - Pizza Comeback Bolevec</t>
  </si>
  <si>
    <t>[{"id":"102","note":"","count":1,"label":"Hawai 40cm","posId":"102","price":32900,"isExtra":false},{"id":"K0000","note":"","count":1,"label":"Balné","posId":"K0000","price":2000,"isExtra":true},{"id":"C106","note":"","count":1,"label":"Šunka","posId":"C106","price":4000,"KDSTags":["greenhighlight"],"isExtra":true}]</t>
  </si>
  <si>
    <t>2026-04-19T22:06:54.391+02:00</t>
  </si>
  <si>
    <t>2026-04-19T22:19:01.080+02:00</t>
  </si>
  <si>
    <t>[{"id":"62240194","note":"","size":"Baby špenát &amp; kuře 40cm","count":1,"label":"Baby špenát &amp; kuře 40cm","posId":"104","price":32900,"isExtra":false},{"id":"62240266","note":"","count":1,"label":"Balné","posId":"K0000","price":2000,"isExtra":true},{"id":"62240248","note":"","size":"Mirinda 1l","count":1,"label":"Mirinda 1l","posId":"N126","price":5900,"isExtra":false}]</t>
  </si>
  <si>
    <t>2026-04-19T22:06:48.449+02:00</t>
  </si>
  <si>
    <t>2026-04-19T22:16:04.842+02:00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</si>
  <si>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🌶️","posId":"109","price":32900,"isExtra":false},{"id":"62240266","note":"","count":1,"label":"Balné","posId":"K0000","price":2000,"isExtra":true},{"id":"62240230","note":"","size":"Česnekový dip","count":2,"label":"Česnekový dip","posId":"P106","price":2000,"isExtra":false},{"id":"62240274","note":"","count":2,"label":"Balné","posId":"K0000","price":1500,"isExtra":true},{"id":"62240225","note":"","size":"Spicy Wings 🌶️","count":1,"label":"Spicy Wings 🌶️","posId":"P101","price":12900,"isExtra":false},{"id":"62240274","note":"","count":1,"label":"Balné","posId":"K0000","price":1500,"isExtra":true}]</t>
  </si>
  <si>
    <t>Rudolf Kalocai</t>
  </si>
  <si>
    <t>2026-04-19T21:56:13.591+02:00</t>
  </si>
  <si>
    <t>2026-04-19T22:02:14.171+02:00</t>
  </si>
  <si>
    <t>2026-04-19T22:15:03.647+02:00</t>
  </si>
  <si>
    <t>2026-04-19T21:56:21.365+02:00</t>
  </si>
  <si>
    <t>[{"id":"18c7dc2e-3f8c-4b58-9c90-6a401315d32b","count":1,"label":"Pizza Hawai 32 cm","posId":"114","price":25900,"isExtra":false,"creatorId":"3oEQMgkxa6kiTbDeqqD1y","isPackging":0,"actualLabel":"Pizza Hawai 32 cm"}]</t>
  </si>
  <si>
    <t>2026-04-19T21:46:02.796+02:00</t>
  </si>
  <si>
    <t>2026-04-19T22:02:13.271+02:00</t>
  </si>
  <si>
    <t>2026-04-19T22:07:08.647+02:00</t>
  </si>
  <si>
    <t>2026-04-19T21:56:19.173+02:00</t>
  </si>
  <si>
    <t>[{"id":"e81d1eac-78b4-4c74-9c7f-c9c1a65dccf2","count":1,"label":"Pizza Capricciosa 32","posId":"113","price":25900,"isExtra":false,"creatorId":"GfxsKhbYgLCq1r1hrK-ej","isPackging":0,"actualLabel":"Pizza Capricciosa 32"}]</t>
  </si>
  <si>
    <t>2026-04-19T21:18:47.111+02:00</t>
  </si>
  <si>
    <t>2026-04-19T21:27:48.781+02:00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</si>
  <si>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🌶️","posId":"109","price":32900,"isExtra":false},{"id":"62240266","note":"","count":1,"label":"Balné","posId":"K0000","price":2000,"isExtra":true},{"id":"62240415","note":"","count":1,"label":"BBQ základ","posId":"ZRB40","price":0,"isExtra":true},{"id":"62240230","note":"","size":"Česnekový dip","count":1,"label":"Česnekový dip","posId":"P106","price":2000,"isExtra":false},{"id":"62240274","note":"","count":1,"label":"Balné","posId":"K0000","price":1500,"isExtra":true},{"id":"62240226","note":"","size":"Masové kuličky","count":1,"label":"Masové kuličky","posId":"P102","price":9900,"isExtra":false},{"id":"62240274","note":"","count":1,"label":"Balné","posId":"K0000","price":1500,"isExtra":true},{"id":"62240231","note":"","size":"BBQ dip","count":1,"label":"BBQ dip","posId":"P105","price":2000,"isExtra":false},{"id":"62240274","note":"","count":1,"label":"Balné","posId":"K0000","price":1500,"isExtra":true}]</t>
  </si>
  <si>
    <t>2026-04-19T20:38:21.012+02:00</t>
  </si>
  <si>
    <t>2026-04-19T20:50:29.365+02:00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</si>
  <si>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🌶️","posId":"109","price":32900,"isExtra":false},{"id":"62240266","note":"","count":1,"label":"Balné","posId":"K0000","price":2000,"isExtra":true},{"id":"62240295","note":"","count":1,"label":"okraj mozzarella, bylinky","posId":"A122","price":6900,"isExtra":true},{"id":"62240204","note":"","size":"BBQ Texas 32cm","count":1,"label":"BBQ Texas 32cm","posId":"119","price":25900,"isExtra":false},{"id":"62240274","note":"","count":1,"label":"Balné","posId":"K0000","price":1500,"isExtra":true}]</t>
  </si>
  <si>
    <t>2026-04-19T20:29:25.069+02:00</t>
  </si>
  <si>
    <t>2026-04-19T20:39:46.725+02:00</t>
  </si>
  <si>
    <t>[{"id":"62240202","note":"","size":"Comeback 32cm 🌶️","count":1,"label":"Comeback 32cm 🌶️","posId":"121","price":25900,"isExtra":false},{"id":"62240274","note":"","count":1,"label":"Balné","posId":"K0000","price":1500,"isExtra":true},{"id":"62240200","note":"","size":"Quattro Formaggi 32cm","count":1,"label":"Quattro Formaggi 32cm","posId":"123","price":25900,"isExtra":false},{"id":"62240274","note":"","count":1,"label":"Balné","posId":"K0000","price":1500,"isExtra":true},{"id":"62240247","note":"","size":"Pepsi zero sugar 1l","count":1,"label":"Pepsi zero sugar 1l","posId":"N125","price":5900,"isExtra":false}]</t>
  </si>
  <si>
    <t>2026-04-19T19:54:35.549+02:00</t>
  </si>
  <si>
    <t>2026-04-19T20:56:21.366+02:00</t>
  </si>
  <si>
    <t>[{"id":"2cffc280-164c-4c9f-aaee-66502dfa73f2","count":1,"label":"Pizza Špenát kuře 32 cm","posId":"116","price":25900,"isExtra":false,"creatorId":"AGd7CBBGY0PSDtngGyDEr","isPackging":0,"actualLabel":"Pizza Špenát kuře 32 cm"},{"id":"734f14e5-3164-4c60-ab34-a6cab8625c5e","count":1,"label":"Pizza Comeback 32","posId":"121","price":25900,"isExtra":false,"creatorId":"mgNriC03mKbcXnjttLml9","isPackging":0,"actualLabel":"Pizza Comeback 32"}]</t>
  </si>
  <si>
    <t>Miroslav</t>
  </si>
  <si>
    <t>2026-04-19T19:39:29.082+02:00</t>
  </si>
  <si>
    <t>2026-04-19T19:46:26.666+02:00</t>
  </si>
  <si>
    <t>[{"id":"111","note":"","count":1,"label":"Quattro Formaggi 40cm","posId":"111","price":32900,"isExtra":false},{"id":"K0000","note":"","count":1,"label":"Balné","posId":"K0000","price":2000,"isExtra":true}]</t>
  </si>
  <si>
    <t>2026-04-19T19:35:57.481+02:00</t>
  </si>
  <si>
    <t>2026-04-19T19:39:05.113+02:00</t>
  </si>
  <si>
    <t>[{"id":"b9bfb1a3-8109-40d5-9579-74586cc805c5","count":1,"label":"Tvarohový koláč","posId":"Z106","price":4500,"isExtra":false,"creatorId":"y38NH2j-GxYM0nkKPmmV_","isPackging":0,"actualLabel":"Tvarohový koláč"}]</t>
  </si>
  <si>
    <t>2026-04-19T19:25:06.635+02:00</t>
  </si>
  <si>
    <t>2026-04-19T19:34:32.483+02:00</t>
  </si>
  <si>
    <t>[{"id":"0ea52415-fdb3-497f-b216-7fd5802f2e0f","note":"","count":1,"label":"Quattro Formaggi 32 cm","posId":"123","price":25900,"isExtra":false},{"id":"c8019f80-065c-4f09-9e80-65b85dae2ae1","note":"","count":1,"label":"kukuřice","posId":"c8019f80-065c-4f09-9e80-65b85dae2ae1","price":2500,"isExtra":true}]</t>
  </si>
  <si>
    <t>2026-04-19T19:21:40.907+02:00</t>
  </si>
  <si>
    <t>2026-04-19T19:24:11.172+02:00</t>
  </si>
  <si>
    <t>[{"id":"666f5d57-c79d-415f-bd66-38dc47ee4585","count":1,"label":"Pizza Pepperoni 32","posId":"120","price":25900,"isExtra":false,"discount":{"type":"percentage","value":20},"creatorId":"RFhv0d6u7NGAv_RBxMN_E","isPackging":0,"actualLabel":"Pizza Pepperoni 32"}]</t>
  </si>
  <si>
    <t>2026-04-19T18:45:35.406+02:00</t>
  </si>
  <si>
    <t>2026-04-19T19:02:51.030+02:00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</si>
  <si>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🌶️","posId":"109","price":32900,"isExtra":false},{"id":"62240266","note":"","count":1,"label":"Balné","posId":"K0000","price":2000,"isExtra":true},{"id":"62240295","note":"","count":1,"label":"okraj mozzarella, bylinky","posId":"A122","price":6900,"isExtra":true},{"id":"62240323","note":"","count":1,"label":"Olivy","posId":"C112","price":3500,"KDSTags":["greenhighlight"],"isExtra":true},{"id":"62240227","note":"","size":"Pečené brambory","count":1,"label":"Pečené brambory","posId":"P103","price":6900,"isExtra":false},{"id":"62240274","note":"","count":1,"label":"Balné","posId":"K0000","price":1500,"isExtra":true}]</t>
  </si>
  <si>
    <t>2026-04-19T18:44:26.043+02:00</t>
  </si>
  <si>
    <t>2026-04-19T18:55:10.377+02:00</t>
  </si>
  <si>
    <t>[{"id":"62240203","note":"","size":"Pepperoni 32cm 🌶️🌶️","count":1,"label":"Pepperoni 32cm 🌶️🌶️","posId":"120","price":25900,"isExtra":false},{"id":"62240274","note":"","count":1,"label":"Balné","posId":"K0000","price":1500,"isExtra":true}]</t>
  </si>
  <si>
    <t>2026-04-19T18:40:02.783+02:00</t>
  </si>
  <si>
    <t>2026-04-19T18:52:24.921+02:00</t>
  </si>
  <si>
    <t>[{"id":"62240193","note":"","size":"BBQ Meteor 40cm","count":1,"label":"BBQ Meteor 40cm","posId":"106","price":32900,"isExtra":false},{"id":"62240266","note":"","count":1,"label":"Balné","posId":"K0000","price":2000,"isExtra":true},{"id":"62240349","note":"","count":1,"label":"Cibule","posId":"C103","price":3500,"KDSTags":["greenhighlight"],"isExtra":true},{"id":"62240190","note":"","size":"Comeback 40cm 🌶️","count":1,"label":"Comeback 40cm 🌶️","posId":"109","price":32900,"isExtra":false},{"id":"62240266","note":"","count":1,"label":"Balné","posId":"K0000","price":2000,"isExtra":true},{"id":"62240415","note":"","count":1,"label":"BBQ základ","posId":"ZRB40","price":0,"isExtra":true},{"id":"62240318","note":"","count":1,"label":"okraj hotdog, hořčice","posId":"A118","price":6900,"isExtra":true}]</t>
  </si>
  <si>
    <t>2026-04-19T18:29:31.395+02:00</t>
  </si>
  <si>
    <t>2026-04-19T19:05:03.464+02:00</t>
  </si>
  <si>
    <t>[{"id":"734f14e5-3164-4c60-ab34-a6cab8625c5e","count":1,"label":"Pizza Comeback 32","posId":"121","price":25900,"isExtra":false,"creatorId":"3OydQERaNnXHhbvaD2Fm6","isPackging":0,"actualLabel":"Pizza Comeback 32"}]</t>
  </si>
  <si>
    <t>2026-04-19T18:23:03.504+02:00</t>
  </si>
  <si>
    <t>2026-04-19T18:33:59.979+02:00</t>
  </si>
  <si>
    <t>2026-04-19T18:53:54.717+02:00</t>
  </si>
  <si>
    <t>2026-04-19T18:25:20.290+02:00</t>
  </si>
  <si>
    <t>[{"id":"ea8ba6dd-c20a-4bae-a731-5344afc761eb","note":"","count":1,"label":"Capricciosa 18 cm","posId":"125","price":13900,"isExtra":false},{"id":"e7501e4e-7b75-458f-8655-4ba5ba9c5990","note":"","count":1,"label":"DIP jalapenos","posId":"P107","price":2500,"isExtra":false},{"id":"e1ef9526-7c68-483b-a8a1-92bb58ce9f1e","note":"","count":1,"label":"Jalapenos Rolls, 6 ks","posId":"jpr200","price":8900,"isExtra":false},{"id":"987fa0f9-906b-4c8f-b658-123a02363de3","note":"","count":1,"label":"BBQ Texas 18 cm","posId":"131","price":13900,"isExtra":false}]</t>
  </si>
  <si>
    <t>2026-04-19T17:59:33.632+02:00</t>
  </si>
  <si>
    <t>2026-04-19T18:10:42.743+02:00</t>
  </si>
  <si>
    <t>[{"id":"62240200","note":"","size":"Quattro Formaggi 32cm","count":1,"label":"Quattro Formaggi 32cm","posId":"123","price":25900,"isExtra":false},{"id":"62240274","note":"","count":1,"label":"Balné","posId":"K0000","price":1500,"isExtra":true},{"id":"62240209","note":"","size":"Baby Špenát &amp; kuře 32cm","count":1,"label":"Baby Špenát &amp; kuře 32cm","posId":"116","price":25900,"isExtra":false},{"id":"62240274","note":"","count":1,"label":"Balné","posId":"K0000","price":1500,"isExtra":true}]</t>
  </si>
  <si>
    <t>2026-04-19T17:55:41.444+02:00</t>
  </si>
  <si>
    <t>2026-04-19T18:04:50.143+02:00</t>
  </si>
  <si>
    <t>[{"id":"62240193","note":"","size":"BBQ Meteor 40cm","count":1,"label":"BBQ Meteor 40cm","posId":"106","price":32900,"isExtra":false},{"id":"62240266","note":"","count":1,"label":"Balné","posId":"K0000","price":2000,"isExtra":true},{"id":"62240405","note":"","count":1,"label":"Rajčatový základ","posId":"ZBR40","price":0,"isExtra":true},{"id":"62240368","note":"","count":1,"label":"Slanina","posId":"C108","price":4000,"KDSTags":["greenhighlight"],"isExtra":true}]</t>
  </si>
  <si>
    <t>2026-04-19T17:08:00.906+02:00</t>
  </si>
  <si>
    <t>2026-04-19T17:19:58.455+02:00</t>
  </si>
  <si>
    <t>[{"id":"89a4b73f-cca0-41c8-9b5b-ea190f67428f","count":1,"label":"Pizza Margherita 40","posId":"100","price":27900,"isExtra":false,"creatorId":"6GYVn3Bt1zqVr9bHyt71c","isPackging":0,"actualLabel":"Pizza Margherita 40"},{"id":"e69ac8e4-ea63-41b0-ab11-56a29ce0429d","count":1,"label":"Pizza Margherita 18","posId":"124","price":13900,"isExtra":false,"creatorId":"nD3p5pfLUfpGJ3iyH6lbT","isPackging":0,"actualLabel":"Pizza Margherita 18"},{"id":"8c606e51-17ad-408c-8406-aeb8d328fe6c","count":1,"label":"Pomerančový džus 0,33l","posId":"N178","price":4500,"isExtra":false,"creatorId":"mIBy8NlQu1pKy_wG3sEuJ","isPackging":0,"actualLabel":"Pomerančový džus 0,33l"},{"id":"8c606e51-17ad-408c-8406-aeb8d328fe6c","count":1,"label":"Pomerančový džus 0,33l","posId":"N178","price":4500,"isExtra":false,"creatorId":"QC76igEg1PcvblGFVsMIY","isPackging":0,"actualLabel":"Pomerančový džus 0,33l"},{"id":"c4b5825a-dcf4-401b-a97f-768a9f88727e","count":1,"label":"Jablečný džus 0,33l","posId":"N176","price":4500,"isExtra":false,"creatorId":"fM1hSeWVdio74Qv6EfEc4","isPackging":0,"actualLabel":"Jablečný džus 0,33l"}]</t>
  </si>
  <si>
    <t>2026-04-19T15:43:20.042+02:00</t>
  </si>
  <si>
    <t>2026-04-19T15:52:03.539+02:00</t>
  </si>
  <si>
    <t>[{"id":"62240203","note":"","size":"Pepperoni 32cm 🌶️🌶️","count":1,"label":"Pepperoni 32cm 🌶️🌶️","posId":"120","price":25900,"isExtra":false},{"id":"62240274","note":"","count":1,"label":"Balné","posId":"K0000","price":1500,"isExtra":true},{"id":"62240419","note":"","count":1,"label":"USA těsto","posId":"17","price":1000,"isExtra":true},{"id":"62240297","note":"","count":1,"label":"okraj mozzarella, bylinky","posId":"A121","price":5900,"isExtra":true},{"id":"62240248","note":"","size":"Mirinda 1l","count":1,"label":"Mirinda 1l","posId":"N126","price":5900,"isExtra":false},{"id":"62240226","note":"","size":"Masové kuličky","count":1,"label":"Masové kuličky","posId":"P102","price":9900,"isExtra":false},{"id":"62240274","note":"","count":1,"label":"Balné","posId":"K0000","price":1500,"isExtra":true}]</t>
  </si>
  <si>
    <t>2026-04-19T14:26:13.333+02:00</t>
  </si>
  <si>
    <t>2026-04-19T14:35:09.871+02:00</t>
  </si>
  <si>
    <t>[{"id":"101","note":"","count":1,"label":"Capricciosa 40cm","posId":"101","price":32900,"isExtra":false},{"id":"K0000","note":"","count":1,"label":"Balné","posId":"K0000","price":2000,"isExtra":true}]</t>
  </si>
  <si>
    <t>2026-04-19T13:39:08.005+02:00</t>
  </si>
  <si>
    <t>2026-04-19T13:47:57.515+02:00</t>
  </si>
  <si>
    <t>[{"id":"62240189","note":"","size":"Hot &amp; Spicy 40cm 🌶️🌶️","count":1,"label":"Hot &amp; Spicy 40cm 🌶️🌶️","posId":"110","price":32900,"isExtra":false},{"id":"62240266","note":"","count":1,"label":"Balné","posId":"K0000","price":2000,"isExtra":true},{"id":"62240349","note":"","count":1,"label":"Cibule","posId":"C103","price":3500,"KDSTags":["greenhighlight"],"isExtra":true},{"id":"62240368","note":"","count":1,"label":"Slanina","posId":"C108","price":4000,"KDSTags":["greenhighlight"],"isExtra":true}]</t>
  </si>
  <si>
    <t>2026-04-19T13:31:06.485+02:00</t>
  </si>
  <si>
    <t>2026-04-19T13:41:59.621+02:00</t>
  </si>
  <si>
    <t>[{"id":"62240194","note":"","size":"Baby špenát &amp; kuře 40cm","count":1,"label":"Baby špenát &amp; kuře 40cm","posId":"104","price":32900,"isExtra":false},{"id":"62240266","note":"","count":1,"label":"Balné","posId":"K0000","price":2000,"isExtra":true},{"id":"62240191","note":"","size":"Pepperoni 40cm 🌶️🌶️","count":1,"label":"Pepperoni 40cm 🌶️🌶️","posId":"108","price":32900,"isExtra":false},{"id":"62240266","note":"","count":1,"label":"Balné","posId":"K0000","price":2000,"isExtra":true},{"id":"62240290","note":"","count":1,"label":"Jalapeňos","posId":"C102","price":3500,"KDSTags":["greenhighlight"],"isExtra":true}]</t>
  </si>
  <si>
    <t>2026-04-19T12:38:38.954+02:00</t>
  </si>
  <si>
    <t>2026-04-19T12:45:19.317+02:00</t>
  </si>
  <si>
    <t>[{"id":"cd43f6a9-7b26-4cdf-8aa9-85510522383c","count":1,"label":"Poděbradská malinovka 0,5l","posId":"N129","price":4900,"isExtra":false,"creatorId":"gpjxYCD0bMOBqaT5G2UlG","isPackging":0,"actualLabel":"Poděbradská malinovka 0,5l"},{"id":"18c7dc2e-3f8c-4b58-9c90-6a401315d32b","count":1,"label":"Pizza Hawai 32 cm","posId":"114","price":25900,"isExtra":false,"creatorId":"3MyZL57u5sWQmiyV4iE23","isPackging":0,"actualLabel":"Pizza Hawai 32 cm"}]</t>
  </si>
  <si>
    <t>2026-04-19T12:25:14.831+02:00</t>
  </si>
  <si>
    <t>2026-04-19T12:32:53.400+02:00</t>
  </si>
  <si>
    <t>[{"id":"62240207","note":"","size":"Hawai 32cm","count":1,"label":"Hawai 32cm","posId":"114","price":25900,"isExtra":false},{"id":"62240274","note":"","count":1,"label":"Balné","posId":"K0000","price":1500,"isExtra":true},{"id":"62240230","note":"","size":"Česnekový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</si>
  <si>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2026-04-19T11:58:18.108+02:00</t>
  </si>
  <si>
    <t>2026-04-19T12:09:01.187+02:00</t>
  </si>
  <si>
    <t>[{"id":"62240210","note":"","size":"Veggieballs 32cm 🌶️🌶️","count":1,"label":"Veggieballs 32cm 🌶️🌶️","posId":"117","price":25900,"isExtra":false},{"id":"62240274","note":"","count":1,"label":"Balné","posId":"K0000","price":1500,"isExtra":true},{"id":"62240200","note":"","size":"Quattro Formaggi 32cm","count":1,"label":"Quattro Formaggi 32cm","posId":"123","price":25900,"isExtra":false},{"id":"62240274","note":"","count":1,"label":"Balné","posId":"K0000","price":1500,"isExtra":true},{"id":"62240418","note":"","count":1,"label":"Rajčatový základ","posId":"ZSR32","price":0,"isExtra":true}]</t>
  </si>
  <si>
    <t>2026-04-19T11:55:16.739+02:00</t>
  </si>
  <si>
    <t>2026-04-19T12:03:52.668+02:00</t>
  </si>
  <si>
    <t>[{"id":"112","note":"","count":1,"label":"Margherita 32cm","posId":"112","price":21900,"isExtra":false},{"id":"K0000","note":"","count":1,"label":"Balné","posId":"K0000","price":1500,"isExtra":true}]</t>
  </si>
  <si>
    <t>2026-04-19T11:11:24.026+02:00</t>
  </si>
  <si>
    <t>2026-04-19T11:26:00.220+02:00</t>
  </si>
  <si>
    <t>[{"id":"62240235","note":"","size":"Jablečno-skořicové rolls","count":1,"label":"Jablečno-skořicové rolls","posId":"18","price":8900,"isExtra":false},{"id":"62240274","note":"","count":1,"label":"Balné","posId":"K0000","price":1500,"isExtra":true},{"id":"62240194","note":"","size":"Baby špenát &amp; kuře 40cm","count":1,"label":"Baby špenát &amp; kuře 40cm","posId":"104","price":32900,"isExtra":false},{"id":"62240266","note":"","count":1,"label":"Balné","posId":"K0000","price":2000,"isExtra":true},{"id":"62240295","note":"","count":1,"label":"okraj mozzarella, bylinky","posId":"A122","price":6900,"isExtra":true},{"id":"62240349","note":"","count":1,"label":"Cibule","posId":"C103","price":3500,"KDSTags":["greenhighlight"],"isExtra":true}]</t>
  </si>
  <si>
    <t>2026-04-19T10:18:03.209+02:00</t>
  </si>
  <si>
    <t>2026-04-19T12:45:59.960+02:00</t>
  </si>
  <si>
    <t>2026-04-19T13:11:47.888+02:00</t>
  </si>
  <si>
    <t>2026-04-19T12:48:08.275+02:00</t>
  </si>
  <si>
    <t>[{"id":"0ea52415-fdb3-497f-b216-7fd5802f2e0f","note":"","count":1,"label":"Quattro Formaggi 32 cm","posId":"123","price":25900,"isExtra":false},{"id":"d1e9623b-89c9-4caa-a2ba-cbaafad1a883","note":"","count":1,"label":"slanina","posId":"d1e9623b-89c9-4caa-a2ba-cbaafad1a883","price":3000,"isExtra":true}]</t>
  </si>
  <si>
    <t>2026-04-19T01:28:54.558+02:00</t>
  </si>
  <si>
    <t>2026-04-19T01:35:05.183+02:00</t>
  </si>
  <si>
    <t>[{"id":"8bba451a-3c5e-4c20-9575-e5341c254b5e","count":1,"label":"Pizza Quattro Formaggi 32 0,5","posId":"H123","price":12950,"isExtra":false,"creatorId":"Dtkrv3-kCyORH8hX5K-g1","isPackging":0,"actualLabel":"Pizza Quattro Formaggi 32 0,5"},{"id":"oRChrdkeBEPeyswFcy-GT","count":1,"label":"Okraj mozzarella, bylinky 32 0,5","posId":"HH121","price":2850,"isExtra":true,"mainItemId":"8bba451a-3c5e-4c20-9575-e5341c254b5e"},{"id":"aRPAiqbCW3Z9trz5KoEBF","count":1,"label":"Těsto italské","posId":"H32","price":0,"isExtra":true,"mainItemId":"8bba451a-3c5e-4c20-9575-e5341c254b5e"},{"id":"1c1a265b-319f-4e1b-80d1-4a129a909b03","count":1,"label":"Pizza Hot &amp; Spicy 32 0,5","posId":"H122","price":12950,"isExtra":false,"creatorId":"gkHstpUe5WTy5v5diGejq","isPackging":0,"actualLabel":"Pizza Hot &amp; Spicy 32 0,5"},{"id":"oRChrdkeBEPeyswFcy-GT","count":1,"label":"Okraj mozzarella, bylinky 32 0,5","posId":"HH121","price":2850,"isExtra":true,"mainItemId":"1c1a265b-319f-4e1b-80d1-4a129a909b03"},{"id":"aRPAiqbCW3Z9trz5KoEBF","count":1,"label":"Těsto italské","posId":"H32","price":0,"isExtra":true,"mainItemId":"1c1a265b-319f-4e1b-80d1-4a129a909b03"},{"id":"b9bfb1a3-8109-40d5-9579-74586cc805c5","count":1,"label":"Tvarohový koláč","posId":"Z106","price":4500,"isExtra":false,"creatorId":"ZycXVeyd9W7yImone7cl7","isPackging":0,"actualLabel":"Tvarohový koláč"}]</t>
  </si>
  <si>
    <t>2026-04-19T00:21:47.251+02:00</t>
  </si>
  <si>
    <t>2026-04-19T00:29:00.400+02:00</t>
  </si>
  <si>
    <t>[{"id":"62240200","note":"","size":"Quattro Formaggi 32cm","count":1,"label":"Quattro Formaggi 32cm","posId":"123","price":25900,"isExtra":false},{"id":"62240274","note":"","count":1,"label":"Balné","posId":"K0000","price":1500,"isExtra":true},{"id":"62240204","note":"","size":"BBQ Texas 32cm","count":1,"label":"BBQ Texas 32cm","posId":"119","price":25900,"isExtra":false},{"id":"62240274","note":"","count":1,"label":"Balné","posId":"K0000","price":1500,"isExtra":true}]</t>
  </si>
  <si>
    <t>2026-04-19T00:13:35.990+02:00</t>
  </si>
  <si>
    <t>2026-04-19T00:19:00.366+02:00</t>
  </si>
  <si>
    <t>[{"id":"62240189","note":"","size":"Hot &amp; Spicy 40cm 🌶️🌶️","count":1,"label":"Hot &amp; Spicy 40cm 🌶️🌶️","posId":"110","price":32900,"isExtra":false},{"id":"62240266","note":"","count":1,"label":"Balné","posId":"K0000","price":2000,"isExtra":true},{"id":"62240246","note":"","size":"Pepsi 1l","count":1,"label":"Pepsi 1l","posId":"N124","price":5900,"isExtra":false}]</t>
  </si>
  <si>
    <t>2026-04-19T00:11:15.746+02:00</t>
  </si>
  <si>
    <t>2026-04-19T00:17:30.229+02:00</t>
  </si>
  <si>
    <t>[{"id":"62240205","note":"","size":"BBQ Meteor 32cm","count":1,"label":"BBQ Meteor 32cm","posId":"118","price":25900,"isExtra":false},{"id":"62240274","note":"","count":1,"label":"Balné","posId":"K0000","price":1500,"isExtra":true},{"id":"62240419","note":"","count":1,"label":"USA těsto","posId":"17","price":1000,"isExtra":true},{"id":"62240391","note":"","count":1,"label":"Smetanový základ","posId":"ZBS32","price":0,"isExtra":true},{"id":"62240297","note":"","count":1,"label":"okraj mozzarella, bylinky","posId":"A121","price":5900,"isExtra":true}]</t>
  </si>
  <si>
    <t>Adela Mikešová</t>
  </si>
  <si>
    <t>2026-04-18T23:58:03.983+02:00</t>
  </si>
  <si>
    <t>2026-04-19T00:03:25.258+02:00</t>
  </si>
  <si>
    <t>2026-04-19T00:11:22.786+02:00</t>
  </si>
  <si>
    <t>2026-04-18T23:58:39.979+02:00</t>
  </si>
  <si>
    <t>[{"id":"03ade9ce-5d0f-4499-a6a3-340b58ae4468","note":"","count":1,"label":"Capricciosa 32 cm","posId":"113","price":25900,"isExtra":false}]</t>
  </si>
  <si>
    <t>Jadamba</t>
  </si>
  <si>
    <t>2026-04-18T23:46:40.086+02:00</t>
  </si>
  <si>
    <t>2026-04-18T23:54:01.622+02:00</t>
  </si>
  <si>
    <t>[{"id":"M100","note":"","count":1,"label":"Spicy menu Comeback","posId":"M100","price":34900,"isExtra":false},{"id":"Y122","note":"","count":1,"label":"Hot &amp; Spicy","posId":"Y122","price":0,"isExtra":true},{"id":"ZRS32","note":"","count":1,"label":"Smetanový základ","posId":"ZRS32","price":0,"isExtra":true},{"id":"A121","note":"","count":1,"label":"okraj mozzarella, bylinky","posId":"A121","price":5900,"isExtra":true},{"id":"P101","note":"","count":1,"label":"spicy wings 🌶️","posId":"P101","price":0,"isExtra":true},{"id":"N126","note":"","count":1,"label":"Mirinda 1l","posId":"N126","price":0,"isExtra":true},{"id":"P107","note":"","count":1,"label":"Dip Jalapeňos","posId":"P107","price":2500,"isExtra":false}]</t>
  </si>
  <si>
    <t>2026-04-18T23:33:57.020+02:00</t>
  </si>
  <si>
    <t>2026-04-18T23:41:30.409+02:00</t>
  </si>
  <si>
    <t>[{"id":"62240207","note":"","size":"Hawai 32cm","count":1,"label":"Hawai 32cm","posId":"114","price":25900,"isExtra":false},{"id":"62240274","note":"","count":1,"label":"Balné","posId":"K0000","price":1500,"isExtra":true},{"id":"62240392","note":"","count":1,"label":"Smetanový základ","posId":"ZRS32","price":0,"isExtra":true}]</t>
  </si>
  <si>
    <t>2026-04-18T23:33:56.983+02:00</t>
  </si>
  <si>
    <t>2026-04-18T23:40:19.523+02:00</t>
  </si>
  <si>
    <t>[{"id":"62240200","note":"","size":"Quattro Formaggi 32cm","count":1,"label":"Quattro Formaggi 32cm","posId":"123","price":25900,"isExtra":false},{"id":"62240274","note":"","count":1,"label":"Balné","posId":"K0000","price":1500,"isExtra":true}]</t>
  </si>
  <si>
    <t>2026-04-18T23:33:09.279+02:00</t>
  </si>
  <si>
    <t>2026-04-18T23:44:55.142+02:00</t>
  </si>
  <si>
    <t>[{"id":"62240196","note":"","size":"Hawai 40cm","count":1,"label":"Hawai 40cm","posId":"102","price":32900,"isExtra":false},{"id":"62240266","note":"","count":1,"label":"Balné","posId":"K0000","price":2000,"isExtra":true},{"id":"64093099","note":"","size":"Sweet Passion 40 cm","count":1,"label":"Sweet Passion 40 cm","posId":"31","price":27900,"isExtra":false},{"id":"62240266","note":"","count":1,"label":"Balné","posId":"K0000","price":2000,"isExtra":true}]</t>
  </si>
  <si>
    <t>Viktor</t>
  </si>
  <si>
    <t>2026-04-18T23:02:57.861+02:00</t>
  </si>
  <si>
    <t>2026-04-18T23:09:48.009+02:00</t>
  </si>
  <si>
    <t>[{"id":"107","note":"","count":1,"label":"BBQ Texas 40cm","posId":"107","price":32900,"isExtra":false},{"id":"K0000","note":"","count":1,"label":"Balné","posId":"K0000","price":2000,"isExtra":true},{"id":"ZBR40","note":"","count":1,"label":"Rajčatový základ","posId":"ZBR40","price":0,"isExtra":true}]</t>
  </si>
  <si>
    <t>2026-04-18T23:01:14.036+02:00</t>
  </si>
  <si>
    <t>2026-04-18T23:06:33.490+02:00</t>
  </si>
  <si>
    <t>[{"id":"62240229","note":"","size":"Pepperoni Rolls 🌶️","count":2,"label":"Pepperoni Rolls 🌶️","posId":"P100","price":8900,"isExtra":false},{"id":"62240274","note":"","count":2,"label":"Balné","posId":"K0000","price":1500,"isExtra":true},{"id":"62240234","note":"","size":"Dip Jalapeňos","count":1,"label":"Dip Jalapeňos","posId":"P107","price":2500,"isExtra":false}]</t>
  </si>
  <si>
    <t>2026-04-18T22:45:19.214+02:00</t>
  </si>
  <si>
    <t>2026-04-18T22:52:03.837+02:00</t>
  </si>
  <si>
    <t>[{"id":"62240189","note":"","size":"Hot &amp; Spicy 40cm 🌶️🌶️","count":1,"label":"Hot &amp; Spicy 40cm 🌶️🌶️","posId":"110","price":32900,"isExtra":false},{"id":"62240266","note":"","count":1,"label":"Balné","posId":"K0000","price":2000,"isExtra":true},{"id":"62240408","note":"","count":1,"label":"Smetanový základ","posId":"ZRS40","price":0,"isExtra":true},{"id":"62240295","note":"","count":1,"label":"okraj mozzarella, bylinky","posId":"A122","price":6900,"isExtra":true},{"id":"62240242","note":"","size":"Aquilla zelený čaj/citron 0,5l","count":1,"label":"Aquilla zelený čaj/citron 0,5l","posId":"N121","price":4900,"isExtra":false},{"id":"62240246","note":"","size":"Pepsi 1l","count":1,"label":"Pepsi 1l","posId":"N124","price":5900,"isExtra":false}]</t>
  </si>
  <si>
    <t>2026-04-18T22:34:22.360+02:00</t>
  </si>
  <si>
    <t>2026-04-18T22:43:19.153+02:00</t>
  </si>
  <si>
    <t>[{"id":"734f14e5-3164-4c60-ab34-a6cab8625c5e","count":1,"label":"Pizza Comeback 32","posId":"121","price":25900,"isExtra":false,"creatorId":"2nuIz4DmhfYeaU1tr0VoW","isPackging":0,"actualLabel":"Pizza Comeback 32"}]</t>
  </si>
  <si>
    <t>2026-04-18T22:33:43.380+02:00</t>
  </si>
  <si>
    <t>2026-04-18T22:43:17.796+02:00</t>
  </si>
  <si>
    <t>[{"id":"18c7dc2e-3f8c-4b58-9c90-6a401315d32b","count":1,"label":"Pizza Hawai 32 cm","posId":"114","price":25900,"isExtra":false,"creatorId":"w9XYtiYTXxTrTkyLzUIlD","isPackging":0,"actualLabel":"Pizza Hawai 32 cm"}]</t>
  </si>
  <si>
    <t>2026-04-18T22:30:01.698+02:00</t>
  </si>
  <si>
    <t>2026-04-18T22:40:10.916+02:00</t>
  </si>
  <si>
    <t>[{"id":"122","note":"","count":1,"label":"Hot &amp; Spicy 32cm 🌶️🌶️","posId":"122","price":25900,"isExtra":false},{"id":"K0000","note":"","count":1,"label":"Balné","posId":"K0000","price":1500,"isExtra":true},{"id":"106","note":"","count":1,"label":"BBQ Meteor 40cm","posId":"106","price":32900,"isExtra":false},{"id":"K0000","note":"","count":1,"label":"Balné","posId":"K0000","price":2000,"isExtra":true},{"id":"120","note":"","count":1,"label":"Pepperoni 32cm 🌶️🌶️","posId":"120","price":25900,"isExtra":false},{"id":"K0000","note":"","count":1,"label":"Balné","posId":"K0000","price":1500,"isExtra":true}]</t>
  </si>
  <si>
    <t>2026-04-18T22:27:05.603+02:00</t>
  </si>
  <si>
    <t>2026-04-18T22:32:53.691+02:00</t>
  </si>
  <si>
    <t>2026-04-18T22:43:55.915+02:00</t>
  </si>
  <si>
    <t>2026-04-18T22:32:38.603+02:00</t>
  </si>
  <si>
    <t>[{"id":"f4d7b9ad-ce62-498d-a90b-8016ab1e3604","note":"","count":1,"label":"Quattro Formaggi 32 cm","posId":"147","price":25900,"isExtra":false},{"id":"944ada84-4b76-4cec-9248-ebcd083131da","note":"","count":1,"label":"Baby špenát &amp; kuře 32 cm","posId":"140","price":25900,"isExtra":false}]</t>
  </si>
  <si>
    <t>2026-04-18T22:23:17.673+02:00</t>
  </si>
  <si>
    <t>2026-04-18T22:30:33.072+02:00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</si>
  <si>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🌶️","posId":"109","price":32900,"isExtra":false},{"id":"62240266","note":"","count":1,"label":"Balné","posId":"K0000","price":2000,"isExtra":true},{"id":"62240295","note":"","count":1,"label":"okraj mozzarella, bylinky","posId":"A122","price":6900,"isExtra":true},{"id":"62240225","note":"","size":"Spicy Wings 🌶️","count":1,"label":"Spicy Wings 🌶️","posId":"P101","price":12900,"isExtra":false},{"id":"62240274","note":"","count":1,"label":"Balné","posId":"K0000","price":1500,"isExtra":true}]</t>
  </si>
  <si>
    <t>2026-04-18T22:17:56.301+02:00</t>
  </si>
  <si>
    <t>2026-04-18T22:21:35.216+02:00</t>
  </si>
  <si>
    <t>2026-04-18T22:12:25.645+02:00</t>
  </si>
  <si>
    <t>2026-04-18T22:20:44.423+02:00</t>
  </si>
  <si>
    <t>[{"id":"62240207","note":"","size":"Hawai 32cm","count":1,"label":"Hawai 32cm","posId":"114","price":25900,"isExtra":false},{"id":"62240274","note":"","count":1,"label":"Balné","posId":"K0000","price":1500,"isExtra":true}]</t>
  </si>
  <si>
    <t>2026-04-18T21:38:09.406+02:00</t>
  </si>
  <si>
    <t>2026-04-18T21:47:39.799+02:00</t>
  </si>
  <si>
    <t>[{"id":"62240234","note":"","size":"Dip Jalapeňos","count":1,"label":"Dip Jalapeňos","posId":"P107","price":2500,"isExtra":false},{"id":"62240200","note":"","size":"Quattro Formaggi 32cm","count":1,"label":"Quattro Formaggi 32cm","posId":"123","price":25900,"isExtra":false},{"id":"62240274","note":"","count":1,"label":"Balné","posId":"K0000","price":1500,"isExtra":true},{"id":"62240419","note":"","count":1,"label":"USA těsto","posId":"17","price":1000,"isExtra":true},{"id":"62240409","note":"","count":1,"label":"BBQ základ","posId":"ZSB32","price":0,"isExtra":true},{"id":"64093100","note":"","size":"Sweet passion 32 cm","count":1,"label":"Sweet passion 32 cm","posId":"29","price":21900,"isExtra":false},{"id":"62240266","note":"","count":1,"label":"Balné","posId":"K0000","price":2000,"isExtra":true}]</t>
  </si>
  <si>
    <t>2026-04-18T21:31:07.943+02:00</t>
  </si>
  <si>
    <t>2026-04-18T21:42:28.909+02:00</t>
  </si>
  <si>
    <t>2026-04-18T21:29:07.362+02:00</t>
  </si>
  <si>
    <t>2026-04-18T21:40:21.939+02:00</t>
  </si>
  <si>
    <t>[{"id":"62240196","note":"","size":"Hawai 40cm","count":1,"label":"Hawai 40cm","posId":"102","price":32900,"isExtra":false},{"id":"62240266","note":"","count":1,"label":"Balné","posId":"K0000","price":2000,"isExtra":true},{"id":"62240187","note":"","size":"Margherita 40cm","count":1,"label":"Margherita 40cm","posId":"100","price":27900,"isExtra":false},{"id":"62240266","note":"","count":1,"label":"Balné","posId":"K0000","price":2000,"isExtra":true}]</t>
  </si>
  <si>
    <t>2026-04-18T21:28:47.203+02:00</t>
  </si>
  <si>
    <t>2026-04-18T21:38:07.777+02:00</t>
  </si>
  <si>
    <t>[{"id":"62240189","note":"","size":"Hot &amp; Spicy 40cm 🌶️🌶️","count":1,"label":"Hot &amp; Spicy 40cm 🌶️🌶️","posId":"110","price":32900,"isExtra":false},{"id":"62240266","note":"","count":1,"label":"Balné","posId":"K0000","price":2000,"isExtra":true},{"id":"62240415","note":"","count":1,"label":"BBQ základ","posId":"ZRB40","price":0,"isExtra":true},{"id":"62240232","note":"","size":"Jalapenos Rolls","count":1,"label":"Jalapenos Rolls","posId":"jpr200","price":8900,"isExtra":false},{"id":"62240274","note":"","count":1,"label":"Balné","posId":"K0000","price":1500,"isExtra":true},{"id":"62240227","note":"","size":"Pečené brambory","count":1,"label":"Pečené brambory","posId":"P103","price":6900,"isExtra":false},{"id":"62240274","note":"","count":1,"label":"Balné","posId":"K0000","price":1500,"isExtra":true},{"id":"62240250","note":"","size":"Poděbradská malinovka 0,5l","count":1,"label":"Poděbradská malinovka 0,5l","posId":"N129","price":4900,"isExtra":false}]</t>
  </si>
  <si>
    <t>2026-04-18T21:23:07.548+02:00</t>
  </si>
  <si>
    <t>2026-04-18T21:26:41.621+02:00</t>
  </si>
  <si>
    <t>2026-04-18T21:43:17.584+02:00</t>
  </si>
  <si>
    <t>2026-04-18T21:24:20.247+02:00</t>
  </si>
  <si>
    <t>[{"id":"b23a7ffc-2968-4b23-96c7-647c4d375297","note":"","count":1,"label":"BBQ Meteor 32 cm","posId":"142","price":25900,"isExtra":false}]</t>
  </si>
  <si>
    <t>2026-04-18T20:32:23.470+02:00</t>
  </si>
  <si>
    <t>2026-04-18T20:42:37.748+02:00</t>
  </si>
  <si>
    <t>[{"id":"62240200","note":"","size":"Quattro Formaggi 32cm","count":1,"label":"Quattro Formaggi 32cm","posId":"123","price":25900,"isExtra":false},{"id":"62240274","note":"","count":1,"label":"Balné","posId":"K0000","price":1500,"isExtra":true},{"id":"62240418","note":"","count":1,"label":"Rajčatový základ","posId":"ZSR32","price":0,"isExtra":true},{"id":"62240199","note":"","size":"Margherita 32cm","count":1,"label":"Margherita 32cm","posId":"112","price":21900,"isExtra":false},{"id":"62240274","note":"","count":1,"label":"Balné","posId":"K0000","price":1500,"isExtra":true}]</t>
  </si>
  <si>
    <t>2026-04-18T20:31:30.116+02:00</t>
  </si>
  <si>
    <t>2026-04-18T20:40:39.645+02:00</t>
  </si>
  <si>
    <t>[{"id":"62240194","note":"","size":"Baby špenát &amp; kuře 40cm","count":1,"label":"Baby špenát &amp; kuře 40cm","posId":"104","price":32900,"isExtra":false},{"id":"62240266","note":"","count":1,"label":"Balné","posId":"K0000","price":2000,"isExtra":true},{"id":"62240411","note":"","count":1,"label":"Rajčatový základ","posId":"ZSR40","price":0,"isExtra":true},{"id":"62240318","note":"","count":1,"label":"okraj hotdog, hořčice","posId":"A118","price":6900,"isExtra":true},{"id":"62240232","note":"","size":"Jalapenos Rolls","count":1,"label":"Jalapenos Rolls","posId":"jpr200","price":8900,"isExtra":false},{"id":"62240274","note":"","count":1,"label":"Balné","posId":"K0000","price":1500,"isExtra":true}]</t>
  </si>
  <si>
    <t>2026-04-18T19:35:31.426+02:00</t>
  </si>
  <si>
    <t>2026-04-18T19:42:38.671+02:00</t>
  </si>
  <si>
    <t>[{"id":"62240189","note":"","size":"Hot &amp; Spicy 40cm 🌶️🌶️","count":1,"label":"Hot &amp; Spicy 40cm 🌶️🌶️","posId":"110","price":32900,"isExtra":false},{"id":"62240266","note":"","count":1,"label":"Balné","posId":"K0000","price":2000,"isExtra":true}]</t>
  </si>
  <si>
    <t>Vali</t>
  </si>
  <si>
    <t>2026-04-18T19:19:49.263+02:00</t>
  </si>
  <si>
    <t>2026-04-18T19:29:03.553+02:00</t>
  </si>
  <si>
    <t>[{"id":"113","note":"","count":1,"label":"Capricciosa 32cm","posId":"113","price":25900,"isExtra":false},{"id":"K0000","note":"","count":1,"label":"Balné","posId":"K0000","price":1500,"isExtra":true},{"id":"ZRS32","note":"","count":1,"label":"Smetanový základ","posId":"ZRS32","price":0,"isExtra":true},{"id":"123","note":"","count":1,"label":"Quattro Formaggi 32cm","posId":"123","price":25900,"isExtra":false},{"id":"K0000","note":"","count":1,"label":"Balné","posId":"K0000","price":1500,"isExtra":true}]</t>
  </si>
  <si>
    <t>2026-04-18T18:42:23.913+02:00</t>
  </si>
  <si>
    <t>2026-04-18T18:50:30.838+02:00</t>
  </si>
  <si>
    <t>[{"id":"18c7dc2e-3f8c-4b58-9c90-6a401315d32b","count":1,"label":"Pizza Hawai 32 cm","posId":"114","price":25900,"isExtra":false,"creatorId":"n74_8WOLeqZjIcuZF4y0c","isPackging":0,"actualLabel":"Pizza Hawai 32 cm"},{"id":"RjnzJvFGQ7bViwxWS8fAW","count":1,"label":"Bez ananasu","posId":"X100","price":0,"KDSTags":["redhighlight"],"isExtra":true,"mainItemId":"18c7dc2e-3f8c-4b58-9c90-6a401315d32b"},{"id":"9203069d-630f-4514-80a6-d80bf3b3cc61","count":1,"label":"Dip česnekový","posId":"P106","price":2500,"isExtra":false,"creatorId":"sH5HTRlIXdhtbfvwZbpWV","isPackging":0,"actualLabel":"Dip česnekový"}]</t>
  </si>
  <si>
    <t>2026-04-18T18:41:13.376+02:00</t>
  </si>
  <si>
    <t>2026-04-18T18:50:32.532+02:00</t>
  </si>
  <si>
    <t>[{"id":"734f14e5-3164-4c60-ab34-a6cab8625c5e","count":1,"label":"Pizza Comeback 32","posId":"121","price":25900,"isExtra":false,"creatorId":"hHY_pH40MVfQZD_FfFle_","isPackging":0,"actualLabel":"Pizza Comeback 32"},{"id":"734f14e5-3164-4c60-ab34-a6cab8625c5e","count":1,"label":"Pizza Comeback 32","posId":"121","price":25900,"isExtra":false,"creatorId":"Wl73NtlOacqeezKgX9kH1","isPackging":0,"actualLabel":"Pizza Comeback 32"},{"id":"bbef59ce-896e-4add-acca-1c087f56506a","count":1,"label":"Pepsi 0,33l","posId":"N170","price":3900,"isExtra":false,"creatorId":"gBIvpGMrY5wqBqnfsI23Y","isPackging":0,"actualLabel":"Pepsi 0,33l"},{"id":"bbef59ce-896e-4add-acca-1c087f56506a","count":1,"label":"Pepsi 0,33l","posId":"N170","price":3900,"isExtra":false,"creatorId":"0VyhGi2wxNCINnxCLVB_C","isPackging":0,"actualLabel":"Pepsi 0,33l"}]</t>
  </si>
  <si>
    <t>2026-04-18T17:49:03.657+02:00</t>
  </si>
  <si>
    <t>2026-04-18T17:57:13.894+02:00</t>
  </si>
  <si>
    <t>2026-04-18T18:13:14.921+02:00</t>
  </si>
  <si>
    <t>2026-04-18T17:49:13.490+02:00</t>
  </si>
  <si>
    <t>[{"id":"076ed74a-9e28-4a30-9b7c-06e6adbd9e27","note":"","count":1,"label":"Margherita 18 cm","posId":"124","price":13900,"isExtra":false},{"id":"85dc195f-7d7b-4fb5-b41d-eb1c9c76b3a3","note":"","count":1,"label":"Hot &amp; Spicy 32 cm","posId":"146","price":25900,"isExtra":false},{"id":"a4efa812-1470-4ea2-a19d-39843abed3be","note":"","count":1,"label":"Comeback 32 cm","posId":"145","price":25900,"isExtra":false},{"id":"21fd0686-e8d1-43f1-84c9-d96f5842a3ca","note":"","count":1,"label":"okraj mozzarella, bylinky","posId":"21fd0686-e8d1-43f1-84c9-d96f5842a3ca","price":5900,"isExtra":true}]</t>
  </si>
  <si>
    <t>2026-04-18T17:16:29.897+02:00</t>
  </si>
  <si>
    <t>2026-04-18T17:21:44.479+02:00</t>
  </si>
  <si>
    <t>[{"id":"864ed54f-c99e-45ab-b65e-dc3c6ef3ae72","count":1,"label":"Pizza Quattro Formaggi 32","posId":"123","price":25900,"isExtra":false,"creatorId":"kuacNl3o7XDbVVevvpcio","isPackging":0,"actualLabel":"Pizza Quattro Formaggi 32"}]</t>
  </si>
  <si>
    <t>2026-04-18T17:05:35.988+02:00</t>
  </si>
  <si>
    <t>2026-04-18T17:14:44.321+02:00</t>
  </si>
  <si>
    <t>[{"id":"38fbf306-1585-4d67-9b87-6d5b39f05c8f","count":1,"label":"Pizza BBQ Texas 32","posId":"119","price":25900,"isExtra":false,"creatorId":"T1Wjqm6qKbfTiyxrhO0HE","isPackging":0,"actualLabel":"Pizza BBQ Texas 32"}]</t>
  </si>
  <si>
    <t>2026-04-18T17:01:38.704+02:00</t>
  </si>
  <si>
    <t>2026-04-18T17:07:43.847+02:00</t>
  </si>
  <si>
    <t>[{"id":"62240200","note":"","size":"Quattro Formaggi 32cm","count":1,"label":"Quattro Formaggi 32cm","posId":"123","price":25900,"isExtra":false},{"id":"62240274","note":"","count":1,"label":"Balné","posId":"K0000","price":1500,"isExtra":true},{"id":"62240339","note":"","count":1,"label":"okraj hotdog, bez omáčky","posId":"A125","price":5900,"isExtra":true},{"id":"62240364","note":"","count":1,"label":"Šunka","posId":"B106","price":3000,"KDSTags":["greenhighlight"],"isExtra":true},{"id":"62240367","note":"","count":1,"label":"Slanina","posId":"B108","price":3000,"KDSTags":["greenhighlight"],"isExtra":true},{"id":"62240374","note":"","count":1,"label":"Kuře","posId":"B114","price":3000,"KDSTags":["greenhighlight"],"isExtra":true},{"id":"62240230","note":"","size":"Česnekový dip","count":3,"label":"Česnekový dip","posId":"P106","price":2000,"isExtra":false},{"id":"62240274","note":"","count":3,"label":"Balné","posId":"K0000","price":1500,"isExtra":true},{"id":"62240424","note":"","size":"Guarana kiwi a jablko","count":1,"label":"Guarana kiwi a jablko","posId":"N144","price":5500,"isExtra":false}]</t>
  </si>
  <si>
    <t>2026-04-18T17:01:03.759+02:00</t>
  </si>
  <si>
    <t>2026-04-18T17:10:33.757+02:00</t>
  </si>
  <si>
    <t>2026-04-18T17:20:15.472+02:00</t>
  </si>
  <si>
    <t>2026-04-18T17:03:42.511+02:00</t>
  </si>
  <si>
    <t>[{"id":"2b77c2f4-b7da-4d55-934c-2dd971e8586b","note":"","count":1,"label":"BBQ Meteor 18 cm","posId":"130","price":13900,"isExtra":false},{"id":"194f980e-141e-4220-9f1e-0e1e9edc412e","note":"","count":1,"label":"Quattro Formaggi 18 cm","posId":"135","price":13900,"isExtra":false},{"id":"4d0fe7ad-c88a-4a73-8015-c60680489cf8","note":"","count":1,"label":"Baby špenát &amp; kuře 32 cm","posId":"116","price":25900,"isExtra":false}]</t>
  </si>
  <si>
    <t>2026-04-18T16:49:03.759+02:00</t>
  </si>
  <si>
    <t>2026-04-18T16:53:53.749+02:00</t>
  </si>
  <si>
    <t>2026-04-18T17:01:45.309+02:00</t>
  </si>
  <si>
    <t>2026-04-18T16:52:27.203+02:00</t>
  </si>
  <si>
    <t>[{"id":"ee394832-8137-440a-84b7-b9e0df42a9ab","note":"","count":1,"label":"Hawai 32 cm","posId":"114","price":25900,"isExtra":false}]</t>
  </si>
  <si>
    <t>Oleksandr</t>
  </si>
  <si>
    <t>2026-04-18T16:48:28.387+02:00</t>
  </si>
  <si>
    <t>2026-04-18T16:52:56.632+02:00</t>
  </si>
  <si>
    <t>[{"id":"111","note":"","count":1,"label":"Quattro Formaggi 40cm","posId":"111","price":32900,"isExtra":false},{"id":"K0000","note":"","count":1,"label":"Balné","posId":"K0000","price":2000,"isExtra":true},{"id":"ZSR40","note":"","count":1,"label":"Rajčatový základ","posId":"ZSR40","price":0,"isExtra":true},{"id":"C105","note":"","count":1,"label":"Žampiony","posId":"C105","price":3500,"KDSTags":["greenhighlight"],"isExtra":true}]</t>
  </si>
  <si>
    <t>2026-04-18T16:33:31.651+02:00</t>
  </si>
  <si>
    <t>2026-04-18T16:38:18.770+02:00</t>
  </si>
  <si>
    <t>[{"id":"62240193","note":"","size":"BBQ Meteor 40cm","count":1,"label":"BBQ Meteor 40cm","posId":"106","price":32900,"isExtra":false},{"id":"62240266","note":"","count":1,"label":"Balné","posId":"K0000","price":2000,"isExtra":true},{"id":"62240226","note":"","size":"Masové kuličky","count":1,"label":"Masové kuličky","posId":"P102","price":9900,"isExtra":false},{"id":"62240274","note":"","count":1,"label":"Balné","posId":"K0000","price":1500,"isExtra":true},{"id":"62240422","note":"","size":"Guarana classic","count":1,"label":"Guarana classic","posId":"N142","price":5500,"isExtra":false}]</t>
  </si>
  <si>
    <t>2026-04-18T14:42:27.289+02:00</t>
  </si>
  <si>
    <t>2026-04-18T14:49:01.253+02:00</t>
  </si>
  <si>
    <t>[{"id":"62240201","note":"","size":"Hot &amp; Spicy 32cm 🌶️🌶️","count":1,"label":"Hot &amp; Spicy 32cm 🌶️🌶️","posId":"122","price":25900,"isExtra":false},{"id":"62240274","note":"","count":1,"label":"Balné","posId":"K0000","price":1500,"isExtra":true},{"id":"62240199","note":"","size":"Margherita 32cm","count":1,"label":"Margherita 32cm","posId":"112","price":21900,"isExtra":false},{"id":"62240274","note":"","count":1,"label":"Balné","posId":"K0000","price":1500,"isExtra":true},{"id":"62240203","note":"","size":"Pepperoni 32cm 🌶️🌶️","count":1,"label":"Pepperoni 32cm 🌶️🌶️","posId":"120","price":25900,"isExtra":false},{"id":"62240274","note":"","count":1,"label":"Balné","posId":"K0000","price":1500,"isExtra":true},{"id":"62240282","note":"","count":1,"label":"Jalapeňos","posId":"B102","price":2500,"KDSTags":["greenhighlight"],"isExtra":true}]</t>
  </si>
  <si>
    <t>2026-04-18T13:54:28.162+02:00</t>
  </si>
  <si>
    <t>2026-04-18T14:05:18.623+02:00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</si>
  <si>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62240307","note":"","count":1,"label":"Žampiony","posId":"C105","price":3500,"KDSTags":["greenhighlight"],"isExtra":true},{"id":"62240335","note":"","count":1,"label":"Ananas","posId":"C100","price":3500,"KDSTags":["greenhighlight"],"isExtra":true},{"id":"62240234","note":"","size":"Dip Jalapeňos","count":1,"label":"Dip Jalapeňos","posId":"P107","price":2500,"isExtra":false},{"id":"62240235","note":"","size":"Jablečno-skořicové rolls","count":1,"label":"Jablečno-skořicové rolls","posId":"18","price":8900,"isExtra":false},{"id":"62240274","note":"","count":1,"label":"Balné","posId":"K0000","price":1500,"isExtra":true}]</t>
  </si>
  <si>
    <t>2026-04-18T13:48:47.973+02:00</t>
  </si>
  <si>
    <t>2026-04-18T13:55:47.476+02:00</t>
  </si>
  <si>
    <t>[{"id":"62240209","note":"","size":"Baby Špenát &amp; kuře 32cm","count":1,"label":"Baby Špenát &amp; kuře 32cm","posId":"116","price":25900,"isExtra":false},{"id":"62240274","note":"","count":1,"label":"Balné","posId":"K0000","price":1500,"isExtra":true},{"id":"62240207","note":"","size":"Hawai 32cm","count":1,"label":"Hawai 32cm","posId":"114","price":25900,"isExtra":false},{"id":"62240274","note":"","count":1,"label":"Balné","posId":"K0000","price":1500,"isExtra":true},{"id":"62240282","note":"","count":1,"label":"Jalapeňos","posId":"B102","price":2500,"KDSTags":["greenhighlight"],"isExtra":true}]</t>
  </si>
  <si>
    <t>2026-04-18T12:26:07.670+02:00</t>
  </si>
  <si>
    <t>2026-04-18T12:32:48.193+02:00</t>
  </si>
  <si>
    <t>[{"id":"64093099","note":"","size":"Sweet Passion 40 cm","count":1,"label":"Sweet Passion 40 cm","posId":"31","price":27900,"isExtra":false},{"id":"62240266","note":"","count":1,"label":"Balné","posId":"K0000","price":2000,"isExtra":true},{"id":"62240192","note":"","size":"BBQ Texas 40cm","count":1,"label":"BBQ Texas 40cm","posId":"107","price":32900,"isExtra":false},{"id":"62240266","note":"","count":1,"label":"Balné","posId":"K0000","price":2000,"isExtra":true},{"id":"62240324","note":"","count":1,"label":"Bez papriky","posId":"X111","price":0,"KDSTags":["redhighlight"],"isExtra":true},{"id":"62240368","note":"","count":1,"label":"Slanina","posId":"C108","price":4000,"KDSTags":["greenhighlight"],"isExtra":true}]</t>
  </si>
  <si>
    <t>2026-04-18T11:23:19.085+02:00</t>
  </si>
  <si>
    <t>2026-04-18T11:43:32.988+02:00</t>
  </si>
  <si>
    <t>[{"id":"e69ac8e4-ea63-41b0-ab11-56a29ce0429d","count":1,"label":"Pizza Margherita 18","posId":"124","price":13900,"isExtra":false,"creatorId":"Nq1baSqR8DIsjaoJGyFoj","isPackging":0,"actualLabel":"Pizza Margherita 18"},{"id":"aeb1bf51-b610-45bb-bb71-8691c79c797d","count":6,"label":"Pizza Capricciosa 18","posId":"125","price":13900,"isExtra":false,"creatorId":"tilLh1U4GmDFrPrlM-nvQ","isPackging":0,"actualLabel":"Pizza Capricciosa 18"},{"id":"gQjb5TF110UhoWB5sxCHZ","count":6,"label":"Bez žampionů","posId":"X105","price":0,"KDSTags":["redhighlight"],"isExtra":true,"mainItemId":"aeb1bf51-b610-45bb-bb71-8691c79c797d"},{"id":"GYSRqjuX_5GgPnyWxK3RZ","count":6,"label":"Bez oliv","posId":"X112","price":0,"KDSTags":["redhighlight"],"isExtra":true,"mainItemId":"aeb1bf51-b610-45bb-bb71-8691c79c797d"},{"id":"428e1c0b-4234-4b06-b060-02a3a194dbbd","count":1,"label":"Pizza Quattro Formaggi 18","posId":"135","price":13900,"isExtra":false,"creatorId":"GlqCFyKJ0yltPJbRCDd9b","isPackging":0,"actualLabel":"Pizza Quattro Formaggi 18"},{"id":"428e1c0b-4234-4b06-b060-02a3a194dbbd","count":1,"label":"Pizza Quattro Formaggi 18","posId":"135","price":13900,"isExtra":false,"creatorId":"eq4UdnZu4w3hrR386kfBa","isPackging":0,"actualLabel":"Pizza Quattro Formaggi 18"},{"id":"d4397be7-89e6-46c3-a5ba-a8bbd0b2ec34","count":2,"label":"Pizza Hawai 18 cm","posId":"126","price":13900,"isExtra":false,"creatorId":"DLXPaVzP-dh95ErmA5Dzo","isPackging":0,"actualLabel":"Pizza Hawai 18 cm"},{"id":"d4397be7-89e6-46c3-a5ba-a8bbd0b2ec34","count":1,"label":"Pizza Hawai 18 cm","posId":"126","price":13900,"isExtra":false,"creatorId":"3-shNOEbcqOvAop3JguqU","isPackging":0,"actualLabel":"Pizza Hawai 18 cm"},{"id":"734f14e5-3164-4c60-ab34-a6cab8625c5e","count":1,"label":"Pizza Comeback 32","posId":"121","price":25900,"isExtra":false,"creatorId":"xHTBmOZEPVRHsM6Q_joso","isPackging":0,"actualLabel":"Pizza Comeback 32"}]</t>
  </si>
  <si>
    <t>2026-04-18T11:13:55.468+02:00</t>
  </si>
  <si>
    <t>2026-04-18T11:23:29.587+02:00</t>
  </si>
  <si>
    <t>[{"id":"c547f780-e6f1-4d3b-9918-8b0f0ac6fdac","count":2,"label":"Americano","posId":"N158","price":5500,"isExtra":false,"creatorId":"DhJUvJcMrdEBIGX9PGkgz","isPackging":0,"actualLabel":"Americano"}]</t>
  </si>
  <si>
    <t>2026-04-18T11:00:38.777+02:00</t>
  </si>
  <si>
    <t>2026-04-18T11:06:35.475+02:00</t>
  </si>
  <si>
    <t>[{"id":"bbef59ce-896e-4add-acca-1c087f56506a","count":1,"label":"Pepsi 0,33l","posId":"N170","price":3900,"isExtra":false,"creatorId":"_EJ0N2XSkP0PHAMsj-s9F","isPackging":0,"actualLabel":"Pepsi 0,33l"}]</t>
  </si>
  <si>
    <t>2026-04-18T10:59:41.656+02:00</t>
  </si>
  <si>
    <t>2026-04-18T11:06:35.262+02:00</t>
  </si>
  <si>
    <t>[{"id":"216a8548-a3b2-4a0e-b86b-340cd50d5802","count":1,"label":"Pizza Veggieballs 32 cm","posId":"117","price":25900,"isExtra":false,"creatorId":"QwvyW-Hkup7Yl-Lz2t14D","isPackging":0,"actualLabel":"Pizza Veggieballs 32 cm"}]</t>
  </si>
  <si>
    <t>2026-04-17T23:43:00.247+02:00</t>
  </si>
  <si>
    <t>2026-04-17T23:53:18.281+02:00</t>
  </si>
  <si>
    <t>[{"id":"62240197","note":"","size":"Capricciosa 40cm","count":1,"label":"Capricciosa 40cm","posId":"101","price":32900,"isExtra":false},{"id":"62240266","note":"","count":1,"label":"Balné","posId":"K0000","price":2000,"isExtra":true},{"id":"62240408","note":"","count":1,"label":"Smetanový základ","posId":"ZRS40","price":0,"isExtra":true},{"id":"62240299","note":"","count":1,"label":"okraj mozzarella, bbq omáčka","posId":"A124","price":6900,"isExtra":true},{"id":"62240316","note":"","count":1,"label":"Bez oliv","posId":"X112","price":0,"KDSTags":["redhighlight"],"isExtra":true},{"id":"62240246","note":"","size":"Pepsi 1l","count":1,"label":"Pepsi 1l","posId":"N124","price":5900,"isExtra":false},{"id":"62240248","note":"","size":"Mirinda 1l","count":1,"label":"Mirinda 1l","posId":"N126","price":5900,"isExtra":false}]</t>
  </si>
  <si>
    <t>2026-04-17T23:13:25.271+02:00</t>
  </si>
  <si>
    <t>2026-04-17T23:26:19.905+02:00</t>
  </si>
  <si>
    <t>[{"id":"62240207","note":"","size":"Hawai 32cm","count":1,"label":"Hawai 32cm","posId":"114","price":25900,"isExtra":false},{"id":"62240274","note":"","count":1,"label":"Balné","posId":"K0000","price":1500,"isExtra":true},{"id":"62240297","note":"","count":1,"label":"okraj mozzarella, bylinky","posId":"A121","price":5900,"isExtra":true},{"id":"62240250","note":"","size":"Poděbradská malinovka 0,5l","count":1,"label":"Poděbradská malinovka 0,5l","posId":"N129","price":4900,"isExtra":false}]</t>
  </si>
  <si>
    <t>2026-04-17T23:02:02.920+02:00</t>
  </si>
  <si>
    <t>2026-04-17T23:19:08.773+02:00</t>
  </si>
  <si>
    <t>[{"id":"62240202","note":"","size":"Comeback 32cm 🌶️","count":1,"label":"Comeback 32cm 🌶️","posId":"121","price":25900,"isExtra":false},{"id":"62240274","note":"","count":1,"label":"Balné","posId":"K0000","price":1500,"isExtra":true},{"id":"62240225","note":"","size":"Spicy Wings 🌶️","count":2,"label":"Spicy Wings 🌶️","posId":"P101","price":12900,"isExtra":false},{"id":"62240274","note":"","count":2,"label":"Balné","posId":"K0000","price":1500,"isExtra":true}]</t>
  </si>
  <si>
    <t>2026-04-17T23:01:23.132+02:00</t>
  </si>
  <si>
    <t>2026-04-17T23:14:10.773+02:00</t>
  </si>
  <si>
    <t>[{"id":"62240188","note":"","size":"Quattro Formaggi 40cm","count":1,"label":"Quattro Formaggi 40cm","posId":"111","price":32900,"isExtra":false},{"id":"62240266","note":"","count":1,"label":"Balné","posId":"K0000","price":2000,"isExtra":true},{"id":"62240234","note":"","size":"Dip Jalapeňos","count":1,"label":"Dip Jalapeňos","posId":"P107","price":2500,"isExtra":false},{"id":"62240230","note":"","size":"Česnekový dip","count":1,"label":"Česnekový dip","posId":"P106","price":2000,"isExtra":false},{"id":"62240274","note":"","count":1,"label":"Balné","posId":"K0000","price":1500,"isExtra":true},{"id":"62240240","note":"","size":"Opočno čokoládová","count":1,"label":"Opočno čokoládová","posId":"D107","price":13900,"isExtra":false}]</t>
  </si>
  <si>
    <t>2026-04-17T22:43:43.077+02:00</t>
  </si>
  <si>
    <t>2026-04-17T22:56:32.581+02:00</t>
  </si>
  <si>
    <t>[{"id":"864ed54f-c99e-45ab-b65e-dc3c6ef3ae72","count":1,"label":"Pizza Quattro Formaggi 32","posId":"123","price":25900,"isExtra":false,"creatorId":"Jq4ibTFdctNpvRYMa4uMf","isPackging":0,"actualLabel":"Pizza Quattro Formaggi 32"},{"id":"extra_20230331101812_79","count":1,"label":"Slanina","posId":"B108","price":3000,"KDSTags":["greenhighlight"],"isExtra":true,"mainItemId":"864ed54f-c99e-45ab-b65e-dc3c6ef3ae72"}]</t>
  </si>
  <si>
    <t>2026-04-17T22:36:28.831+02:00</t>
  </si>
  <si>
    <t>2026-04-17T22:51:07.651+02:00</t>
  </si>
  <si>
    <t>[{"id":"62240201","note":"","size":"Hot &amp; Spicy 32cm 🌶️🌶️","count":1,"label":"Hot &amp; Spicy 32cm 🌶️🌶️","posId":"122","price":25900,"isExtra":false},{"id":"62240274","note":"","count":1,"label":"Balné","posId":"K0000","price":1500,"isExtra":true}]</t>
  </si>
  <si>
    <t>2026-04-17T22:35:52.389+02:00</t>
  </si>
  <si>
    <t>2026-04-17T22:46:52.531+02:00</t>
  </si>
  <si>
    <t>[{"id":"110","note":"","count":1,"label":"Hot &amp; Spicy 40cm 🌶️🌶️","posId":"110","price":32900,"isExtra":false},{"id":"K0000","note":"","count":1,"label":"Balné","posId":"K0000","price":2000,"isExtra":true},{"id":"ZRS40","note":"","count":1,"label":"Smetanový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bylinky","posId":"A122","price":6900,"isExtra":true}]</t>
  </si>
  <si>
    <t>2026-04-17T22:21:37.148+02:00</t>
  </si>
  <si>
    <t>2026-04-17T22:36:22.572+02:00</t>
  </si>
  <si>
    <t>[{"id":"62240199","note":"","size":"Margherita 32cm","count":1,"label":"Margherita 32cm","posId":"112","price":21900,"isExtra":false},{"id":"62240274","note":"","count":1,"label":"Balné","posId":"K0000","price":1500,"isExtra":true},{"id":"62240364","note":"","count":1,"label":"Šunka","posId":"B106","price":3000,"KDSTags":["greenhighlight"],"isExtra":true},{"id":"62240208","note":"","size":"Capricciosa 32cm","count":1,"label":"Capricciosa 32cm","posId":"113","price":25900,"isExtra":false},{"id":"62240274","note":"","count":1,"label":"Balné","posId":"K0000","price":1500,"isExtra":true},{"id":"62240344","note":"","count":1,"label":"Paprika","posId":"B111","price":2500,"KDSTags":["greenhighlight"],"isExtra":true},{"id":"62240203","note":"","size":"Pepperoni 32cm 🌶️🌶️","count":1,"label":"Pepperoni 32cm 🌶️🌶️","posId":"120","price":25900,"isExtra":false},{"id":"62240274","note":"","count":1,"label":"Balné","posId":"K0000","price":1500,"isExtra":true},{"id":"62240306","note":"","count":1,"label":"Žampiony","posId":"B105","price":2500,"KDSTags":["greenhighlight"]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</si>
  <si>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2026-04-17T22:04:04.166+02:00</t>
  </si>
  <si>
    <t>2026-04-17T22:13:43.351+02:00</t>
  </si>
  <si>
    <t>2026-04-17T22:23:40.459+02:00</t>
  </si>
  <si>
    <t>2026-04-17T22:05:04.064+02:00</t>
  </si>
  <si>
    <t>[{"id":"8bae78a6-219b-4027-bb89-2829c70113f3","note":"","count":1,"label":"Česká zmrzlina z Opočna čokoládová","posId":"D107","price":13900,"isExtra":false},{"id":"ee394832-8137-440a-84b7-b9e0df42a9ab","note":"","count":1,"label":"Hawai 32 cm","posId":"114","price":25900,"isExtra":false},{"id":"21fd0686-e8d1-43f1-84c9-d96f5842a3ca","note":"","count":1,"label":"okraj mozzarella, bylinky","posId":"21fd0686-e8d1-43f1-84c9-d96f5842a3ca","price":5900,"isExtra":true}]</t>
  </si>
  <si>
    <t>2026-04-17T21:42:51.271+02:00</t>
  </si>
  <si>
    <t>2026-04-17T21:49:54.158+02:00</t>
  </si>
  <si>
    <t>[{"id":"864ed54f-c99e-45ab-b65e-dc3c6ef3ae72","count":1,"label":"Pizza Quattro Formaggi 32","posId":"123","price":25900,"isExtra":false,"creatorId":"Guv3Vk_IubG4vvkYbIEB7","isPackging":0,"actualLabel":"Pizza Quattro Formaggi 32"}]</t>
  </si>
  <si>
    <t>2026-04-17T21:32:37.558+02:00</t>
  </si>
  <si>
    <t>2026-04-17T21:46:36.710+02:00</t>
  </si>
  <si>
    <t>[{"id":"62240246","note":"","size":"Pepsi 1l","count":1,"label":"Pepsi 1l","posId":"N124","price":5900,"isExtra":false},{"id":"62240192","note":"","size":"BBQ Texas 40cm","count":1,"label":"BBQ Texas 40cm","posId":"107","price":32900,"isExtra":false},{"id":"62240266","note":"","count":1,"label":"Balné","posId":"K0000","price":2000,"isExtra":true},{"id":"62240202","note":"","size":"Comeback 32cm 🌶️","count":1,"label":"Comeback 32cm 🌶️","posId":"121","price":25900,"isExtra":false},{"id":"62240274","note":"","count":1,"label":"Balné","posId":"K0000","price":1500,"isExtra":true}]</t>
  </si>
  <si>
    <t>2026-04-17T20:59:39.332+02:00</t>
  </si>
  <si>
    <t>2026-04-17T21:09:33.738+02:00</t>
  </si>
  <si>
    <t>[{"id":"62240187","note":"","size":"Margherita 40cm","count":1,"label":"Margherita 40cm","posId":"100","price":27900,"isExtra":false},{"id":"62240266","note":"","count":1,"label":"Balné","posId":"K0000","price":2000,"isExtra":true},{"id":"62240195","note":"","size":"Zeleninová 40cm","count":1,"label":"Zeleninová 40cm","posId":"103","price":32900,"isExtra":false},{"id":"62240266","note":"","count":1,"label":"Balné","posId":"K0000","price":2000,"isExtra":true},{"id":"62240247","note":"","size":"Pepsi zero sugar 1l","count":1,"label":"Pepsi zero sugar 1l","posId":"N125","price":5900,"isExtra":false}]</t>
  </si>
  <si>
    <t>2026-04-17T20:44:29.535+02:00</t>
  </si>
  <si>
    <t>2026-04-17T21:01:11.294+02:00</t>
  </si>
  <si>
    <t>2026-04-17T21:22:06.282+02:00</t>
  </si>
  <si>
    <t>2026-04-17T20:45:33.031+02:00</t>
  </si>
  <si>
    <t>[{"id":"e81d1eac-78b4-4c74-9c7f-c9c1a65dccf2","count":1,"label":"Pizza Capricciosa 32","posId":"113","price":25900,"isExtra":false,"creatorId":"NjRC-9e2-27bDNurDu9XD","isPackging":0,"actualLabel":"Pizza Capricciosa 32"},{"id":"GYSRqjuX_5GgPnyWxK3RZ","count":1,"label":"Bez oliv","posId":"X112","price":0,"KDSTags":["redhighlight"],"isExtra":true,"mainItemId":"e81d1eac-78b4-4c74-9c7f-c9c1a65dccf2"},{"id":"extra_20230331101812_80","count":1,"label":"Gorgonzola","posId":"B101","price":3000,"KDSTags":["greenhighlight"],"isExtra":true,"mainItemId":"e81d1eac-78b4-4c74-9c7f-c9c1a65dccf2"}]</t>
  </si>
  <si>
    <t>2026-04-17T20:42:03.930+02:00</t>
  </si>
  <si>
    <t>2026-04-17T20:56:47.403+02:00</t>
  </si>
  <si>
    <t>2026-04-17T21:10:12.050+02:00</t>
  </si>
  <si>
    <t>2026-04-17T20:45:30.458+02:00</t>
  </si>
  <si>
    <t>[{"id":"2b9f361b-4416-409b-9b50-c5e648e65b24","note":"","count":1,"label":"Zeleninová 40 cm","posId":"103","price":32900,"isExtra":false},{"id":"f315e3ea-4d99-415a-ab21-4d8aa27beec9","note":"","count":1,"label":"Kuře","posId":"f315e3ea-4d99-415a-ab21-4d8aa27beec9","price":4000,"isExtra":true}]</t>
  </si>
  <si>
    <t>2026-04-17T20:05:22.957+02:00</t>
  </si>
  <si>
    <t>2026-04-17T20:17:06.400+02:00</t>
  </si>
  <si>
    <t>[{"id":"62240223","note":"","size":"Spicy menu Comeback","count":1,"label":"Spicy menu Comeback","posId":"M100","price":34900,"isExtra":false},{"id":"62240331","note":"","count":1,"label":"Pepperoni","posId":"Y120","price":0,"isExtra":true},{"id":"62240292","note":"","count":1,"label":"masové kuličky","posId":"P102","price":0,"isExtra":true},{"id":"62240400","note":"","count":1,"label":"Pepsi 1l","posId":"N124","price":0,"isExtra":true},{"id":"62240235","note":"","size":"Jablečno-skořicové rolls","count":1,"label":"Jablečno-skořicové rolls","posId":"18","price":8900,"isExtra":false},{"id":"62240274","note":"","count":1,"label":"Balné","posId":"K0000","price":1500,"isExtra":true}]</t>
  </si>
  <si>
    <t>2026-04-17T19:59:28.388+02:00</t>
  </si>
  <si>
    <t>2026-04-17T20:17:52.510+02:00</t>
  </si>
  <si>
    <t>[{"id":"666f5d57-c79d-415f-bd66-38dc47ee4585","count":1,"label":"Pizza Pepperoni 32","posId":"120","price":25900,"isExtra":false,"creatorId":"OFI9MA_0DglF_Ac8WrGcG","isPackging":0,"actualLabel":"Pizza Pepperoni 32"},{"id":"aEhGN0F1eP1ffk52R-6IM","count":1,"label":"okraj mozzarella, bylinky","posId":"A121","price":5900,"isExtra":true,"mainItemId":"666f5d57-c79d-415f-bd66-38dc47ee4585"},{"id":"extra_20230331101812_69","count":1,"label":"Jalapeňos","posId":"B102","price":2500,"KDSTags":["greenhighlight"],"isExtra":true,"mainItemId":"666f5d57-c79d-415f-bd66-38dc47ee4585"}]</t>
  </si>
  <si>
    <t>2026-04-17T19:05:59.517+02:00</t>
  </si>
  <si>
    <t>2026-04-17T19:12:49.964+02:00</t>
  </si>
  <si>
    <t>[{"id":"d4397be7-89e6-46c3-a5ba-a8bbd0b2ec34","count":1,"label":"Pizza Hawai 18 cm","posId":"126","price":13900,"isExtra":false,"creatorId":"HU3L7jPuPCYe4K5Xqgw2f","isPackging":0,"actualLabel":"Pizza Hawai 18 cm"},{"id":"RjnzJvFGQ7bViwxWS8fAW","count":1,"label":"Bez ananasu","posId":"X100","price":0,"KDSTags":["redhighlight"],"isExtra":true,"mainItemId":"d4397be7-89e6-46c3-a5ba-a8bbd0b2ec34"}]</t>
  </si>
  <si>
    <t>2026-04-17T18:45:50.701+02:00</t>
  </si>
  <si>
    <t>2026-04-17T19:05:13.820+02:00</t>
  </si>
  <si>
    <t>[{"id":"734f14e5-3164-4c60-ab34-a6cab8625c5e","count":1,"label":"Pizza Comeback 32","posId":"121","price":25900,"isExtra":false,"creatorId":"nVI_FwL4u1SyE7YjVYIvS","isPackging":0,"actualLabel":"Pizza Comeback 32"},{"id":"392c0eaa-2538-4d3f-9d09-15d340f244a3","count":1,"label":"Mirinda 0,33l","posId":"N172","price":3900,"isExtra":false,"creatorId":"amcYIGx-clqS_IozT2xBk","isPackging":0,"actualLabel":"Mirinda 0,33l"}]</t>
  </si>
  <si>
    <t>2026-04-17T18:45:00.597+02:00</t>
  </si>
  <si>
    <t>2026-04-17T18:45:09.134+02:00</t>
  </si>
  <si>
    <t>[{"id":"d4397be7-89e6-46c3-a5ba-a8bbd0b2ec34","count":1,"label":"Pizza Hawai 18 cm","posId":"126","price":13900,"isExtra":false,"creatorId":"yXBorVpBtHnh49jbHCv_v","isPackging":0,"actualLabel":"Pizza Hawai 18 cm"},{"id":"RjnzJvFGQ7bViwxWS8fAW","count":1,"label":"Bez ananasu","posId":"X100","price":0,"KDSTags":["redhighlight"],"isExtra":true,"mainItemId":"d4397be7-89e6-46c3-a5ba-a8bbd0b2ec34"},{"id":"734f14e5-3164-4c60-ab34-a6cab8625c5e","count":1,"label":"Pizza Comeback 32","posId":"121","price":25900,"isExtra":false,"creatorId":"Hm4IIwqOhNEMXugIYUspm","isPackging":0,"actualLabel":"Pizza Comeback 32"},{"id":"1bf8f3b6-43e9-4ddc-97f7-70f0b7f9dc97","count":1,"label":"Pizza Pepperoni 18","posId":"132","price":13900,"isExtra":false,"creatorId":"lT9L7akTq990Y6odmPjf5","isPackging":0,"actualLabel":"Pizza Pepperoni 18"},{"id":"392c0eaa-2538-4d3f-9d09-15d340f244a3","count":1,"label":"Mirinda 0,33l","posId":"N172","price":3900,"isExtra":false,"creatorId":"xUZ3YGdzTZDBP4r8v0flU","isPackging":0,"actualLabel":"Mirinda 0,33l"}]</t>
  </si>
  <si>
    <t>2026-04-17T18:42:59.837+02:00</t>
  </si>
  <si>
    <t>2026-04-17T19:01:43.369+02:00</t>
  </si>
  <si>
    <t>[{"id":"62240196","note":"","size":"Hawai 40cm","count":1,"label":"Hawai 40cm","posId":"102","price":32900,"isExtra":false},{"id":"62240266","note":"","count":1,"label":"Balné","posId":"K0000","price":2000,"isExtra":true},{"id":"62240246","note":"","size":"Pepsi 1l","count":1,"label":"Pepsi 1l","posId":"N124","price":5900,"isExtra":false}]</t>
  </si>
  <si>
    <t>2026-04-17T18:28:35.469+02:00</t>
  </si>
  <si>
    <t>2026-04-17T18:28:40.591+02:00</t>
  </si>
  <si>
    <t>[{"id":"bbef59ce-896e-4add-acca-1c087f56506a","count":1,"label":"Pepsi 0,33l","posId":"N170","price":3900,"isExtra":false,"creatorId":"h6fUloIUWAwEXh_hpuhhI","isPackging":0,"actualLabel":"Pepsi 0,33l"},{"id":"bbef59ce-896e-4add-acca-1c087f56506a","count":1,"label":"Pepsi 0,33l","posId":"N170","price":3900,"isExtra":false,"creatorId":"tT9AhjipFtA29jh1HYprm","isPackging":0,"actualLabel":"Pepsi 0,33l"}]</t>
  </si>
  <si>
    <t>2026-04-17T18:22:24.555+02:00</t>
  </si>
  <si>
    <t>2026-04-17T18:28:45.376+02:00</t>
  </si>
  <si>
    <t>[{"id":"62240189","note":"","size":"Hot &amp; Spicy 40cm 🌶️🌶️","count":1,"label":"Hot &amp; Spicy 40cm 🌶️🌶️","posId":"110","price":32900,"isExtra":false},{"id":"62240266","note":"","count":1,"label":"Balné","posId":"K0000","price":2000,"isExtra":true},{"id":"62240225","note":"","size":"Spicy Wings 🌶️","count":1,"label":"Spicy Wings 🌶️","posId":"P101","price":12900,"isExtra":false},{"id":"62240274","note":"","count":1,"label":"Balné","posId":"K0000","price":1500,"isExtra":true},{"id":"62240230","note":"","size":"Česnekový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</si>
  <si>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2026-04-17T18:04:03.958+02:00</t>
  </si>
  <si>
    <t>2026-04-17T18:16:28.911+02:00</t>
  </si>
  <si>
    <t>[{"id":"03ade9ce-5d0f-4499-a6a3-340b58ae4468","note":"","count":1,"label":"Capricciosa 32 cm","posId":"113","price":25900,"isExtra":false},{"id":"de56def4-8429-46ca-bf08-8c8eba684591","note":"","count":1,"label":"Dip BBQ","posId":"P105","price":2500,"isExtra":false},{"id":"fcbcf6b6-34c6-4d5f-ac5b-f6ece72e0953","note":"","count":1,"label":"BBQ Meteor 32 cm","posId":"118","price":25900,"isExtra":false}]</t>
  </si>
  <si>
    <t>2026-04-17T17:53:38.863+02:00</t>
  </si>
  <si>
    <t>2026-04-17T18:01:41.017+02:00</t>
  </si>
  <si>
    <t>[{"id":"fcaa1b56-8096-4769-b051-0f9d80e276e7","count":1,"label":"Pizza Pepperoni 40","posId":"108","price":32900,"isExtra":false,"creatorId":"xlzL2ty3ah5_9-soOuNbR","isPackging":0,"actualLabel":"Pizza Pepperoni 40"}]</t>
  </si>
  <si>
    <t>2026-04-17T17:42:55.884+02:00</t>
  </si>
  <si>
    <t>2026-04-17T17:52:21.807+02:00</t>
  </si>
  <si>
    <t>[{"id":"fcaa1b56-8096-4769-b051-0f9d80e276e7","count":1,"label":"Pizza Pepperoni 40","posId":"108","price":32900,"isExtra":false,"creatorId":"Hp-vYkO25Lo8iupdFwAvT","isPackging":0,"actualLabel":"Pizza Pepperoni 40"}]</t>
  </si>
  <si>
    <t>2026-04-17T17:06:19.867+02:00</t>
  </si>
  <si>
    <t>2026-04-17T17:20:31.869+02:00</t>
  </si>
  <si>
    <t>[{"id":"62240246","note":"","size":"Pepsi 1l","count":1,"label":"Pepsi 1l","posId":"N124","price":5900,"isExtra":false},{"id":"62240200","note":"","size":"Quattro Formaggi 32cm","count":1,"label":"Quattro Formaggi 32cm","posId":"123","price":25900,"isExtra":false},{"id":"62240274","note":"","count":1,"label":"Balné","posId":"K0000","price":1500,"isExtra":true},{"id":"62240226","note":"","size":"Masové kuličky","count":1,"label":"Masové kuličky","posId":"P102","price":9900,"isExtra":false},{"id":"62240274","note":"","count":1,"label":"Balné","posId":"K0000","price":1500,"isExtra":true},{"id":"62240228","note":"","size":"Česnekový chléb 18cm","count":1,"label":"Česnekový chléb 18cm","posId":"P104","price":7900,"isExtra":false},{"id":"62240274","note":"","count":1,"label":"Balné","posId":"K0000","price":1500,"isExtra":true},{"id":"62240206","note":"","size":"Zeleninová 32cm","count":1,"label":"Zeleninová 32cm","posId":"115","price":25900,"isExtra":false},{"id":"62240274","note":"","count":1,"label":"Balné","posId":"K0000","price":1500,"isExtra":true}]</t>
  </si>
  <si>
    <t>2026-04-17T16:58:52.149+02:00</t>
  </si>
  <si>
    <t>2026-04-17T18:02:34.186+02:00</t>
  </si>
  <si>
    <t>[{"id":"8e14a535-5628-4959-9da1-d7350a200486","count":1,"label":"Pizza Margherita 32","posId":"112","price":21900,"isExtra":false,"creatorId":"1n_gE9Tfuwb5Z_lO1bZbB","isPackging":0,"actualLabel":"Pizza Margherita 32"},{"id":"864ed54f-c99e-45ab-b65e-dc3c6ef3ae72","count":1,"label":"Pizza Quattro Formaggi 32","posId":"123","price":25900,"isExtra":false,"creatorId":"7hCi25ZHC6EYfZ32dw2Cw","isPackging":0,"actualLabel":"Pizza Quattro Formaggi 32"}]</t>
  </si>
  <si>
    <t>2026-04-17T15:33:21.850+02:00</t>
  </si>
  <si>
    <t>2026-04-17T15:34:44.126+02:00</t>
  </si>
  <si>
    <t>[{"id":"88ea58e5-5aed-4c56-80f0-bcc6b35440d3","count":1,"label":"Espresso Lungo","posId":"N156","price":5500,"isExtra":false,"creatorId":"WV4q-gCmdKBg9IXNOUI4j","isPackging":0,"actualLabel":"Espresso Lungo"}]</t>
  </si>
  <si>
    <t>2026-04-17T15:28:02.530+02:00</t>
  </si>
  <si>
    <t>2026-04-17T15:31:19.920+02:00</t>
  </si>
  <si>
    <t>[{"id":"428e1c0b-4234-4b06-b060-02a3a194dbbd","count":1,"label":"Pizza Quattro Formaggi 18","posId":"135","price":13900,"isExtra":false,"creatorId":"Jci4U_PDgFrYRYWC5TOzx","isPackging":0,"actualLabel":"Pizza Quattro Formaggi 18"}]</t>
  </si>
  <si>
    <t>2026-04-17T14:58:09.412+02:00</t>
  </si>
  <si>
    <t>2026-04-17T15:02:22.554+02:00</t>
  </si>
  <si>
    <t>[{"id":"a6ef1e95-1530-4aaf-86ff-250eef72eb73","count":1,"label":"Pizza Comeback 40","posId":"109","price":32900,"isExtra":false,"creatorId":"j8bcUCto7xeXFoH9tDIYd","isPackging":0,"actualLabel":"Pizza Comeback 40"}]</t>
  </si>
  <si>
    <t>2026-04-17T14:07:05.396+02:00</t>
  </si>
  <si>
    <t>2026-04-17T15:18:54.351+02:00</t>
  </si>
  <si>
    <t>[{"id":"f4d7b9ad-ce62-498d-a90b-8016ab1e3604","note":"","count":1,"label":"Quattro Formaggi 32 cm","posId":"147","price":25900,"isExtra":false},{"id":"38de8e38-e51e-422d-9a89-960ebc505f1b","note":"","count":1,"label":"šunka","posId":"38de8e38-e51e-422d-9a89-960ebc505f1b","price":3000,"isExtra":true}]</t>
  </si>
  <si>
    <t>2026-04-17T13:15:55.955+02:00</t>
  </si>
  <si>
    <t>2026-04-17T13:21:01.693+02:00</t>
  </si>
  <si>
    <t>[{"id":"110","note":"","count":1,"label":"Hot &amp; Spicy 40cm 🌶️🌶️","posId":"110","price":32900,"isExtra":false},{"id":"K0000","note":"","count":1,"label":"Balné","posId":"K0000","price":2000,"isExtra":true},{"id":"ZRB40","note":"","count":1,"label":"BBQ základ","posId":"ZRB40","price":0,"isExtra":true},{"id":"X102","note":"","count":1,"label":"Bez jalapenos","posId":"X102","price":0,"KDSTags":["redhighlight"],"isExtra":true}]</t>
  </si>
  <si>
    <t>2026-04-17T12:46:52.773+02:00</t>
  </si>
  <si>
    <t>2026-04-17T12:50:56.551+02:00</t>
  </si>
  <si>
    <t>[{"id":"62240230","note":"","size":"Česnekový dip","count":1,"label":"Česnekový dip","posId":"P106","price":2000,"isExtra":false},{"id":"62240274","note":"","count":1,"label":"Balné","posId":"K0000","price":1500,"isExtra":true},{"id":"62240201","note":"","size":"Hot &amp; Spicy 32cm 🌶️🌶️","count":1,"label":"Hot &amp; Spicy 32cm 🌶️🌶️","posId":"122","price":25900,"isExtra":false},{"id":"62240274","note":"","count":1,"label":"Balné","posId":"K0000","price":1500,"isExtra":true},{"id":"62240241","note":"","size":"Aquilla černý čaj a broskev 0,5l","count":1,"label":"Aquilla černý čaj a broskev 0,5l","posId":"N120","price":4900,"isExtra":false}]</t>
  </si>
  <si>
    <t>2026-04-17T12:35:50.103+02:00</t>
  </si>
  <si>
    <t>2026-04-17T12:45:58.735+02:00</t>
  </si>
  <si>
    <t>2026-04-17T12:55:06.919+02:00</t>
  </si>
  <si>
    <t>2026-04-17T12:39:55.659+02:00</t>
  </si>
  <si>
    <t>[{"id":"e81d1eac-78b4-4c74-9c7f-c9c1a65dccf2","count":2,"label":"Pizza Capricciosa 32","posId":"113","price":25900,"isExtra":false,"creatorId":"K3O9SZNRCh5Un90NpJqbk","isPackging":0,"actualLabel":"Pizza Capricciosa 32"},{"id":"49248c77-0000-4748-b81a-507bb0a368ea","count":1,"label":"Pepsi 1l","posId":"N124","price":5900,"isExtra":false,"creatorId":"DwdQS0Xb6h5M9d9B1_0vn","isPackging":0,"actualLabel":"Pepsi 1l"}]</t>
  </si>
  <si>
    <t>2026-04-17T11:51:41.131+02:00</t>
  </si>
  <si>
    <t>2026-04-17T11:58:09.307+02:00</t>
  </si>
  <si>
    <t>[{"id":"62240188","note":"","size":"Quattro Formaggi 40cm","count":1,"label":"Quattro Formaggi 40cm","posId":"111","price":32900,"isExtra":false},{"id":"62240266","note":"","count":1,"label":"Balné","posId":"K0000","price":2000,"isExtra":true},{"id":"62240417","note":"","count":1,"label":"BBQ základ","posId":"ZSB49","price":0,"isExtra":true},{"id":"62240187","note":"","size":"Margherita 40cm","count":1,"label":"Margherita 40cm","posId":"100","price":27900,"isExtra":false},{"id":"62240266","note":"","count":1,"label":"Balné","posId":"K0000","price":2000,"isExtra":true}]</t>
  </si>
  <si>
    <t>2026-04-17T11:34:53.282+02:00</t>
  </si>
  <si>
    <t>2026-04-17T11:44:24.477+02:00</t>
  </si>
  <si>
    <t>[{"id":"d524a5a3-a53a-4542-a32f-c55dbe2cd1d4","count":1,"label":"Cappucino","posId":"N152","price":6500,"isExtra":false,"creatorId":"htslf7uMv0tbo8voczY2B","isPackging":0,"actualLabel":"Cappucino"}]</t>
  </si>
  <si>
    <t>2026-04-17T11:25:48.576+02:00</t>
  </si>
  <si>
    <t>2026-04-17T11:30:07.006+02:00</t>
  </si>
  <si>
    <t>[{"id":"f1ffbf63-1674-4152-807d-7191cfbe1c51","count":1,"label":"Pizza Špenát kuře 18 cm","posId":"128","price":13900,"isExtra":false,"creatorId":"UohZcv_RJxQn5YUB_ggUY","isPackging":0,"actualLabel":"Pizza Špenát kuře 18 cm"}]</t>
  </si>
  <si>
    <t>2026-04-17T10:12:02.902+02:00</t>
  </si>
  <si>
    <t>2026-04-17T11:24:12.783+02:00</t>
  </si>
  <si>
    <t>[{"id":"f4d7b9ad-ce62-498d-a90b-8016ab1e3604","note":"","count":1,"label":"Quattro Formaggi 32 cm","posId":"147","price":25900,"isExtra":false}]</t>
  </si>
  <si>
    <t>Frantisek</t>
  </si>
  <si>
    <t>2026-04-16T23:44:03.565+02:00</t>
  </si>
  <si>
    <t>2026-04-16T23:46:55.939+02:00</t>
  </si>
  <si>
    <t>2026-04-17T00:08:20.602+02:00</t>
  </si>
  <si>
    <t>2026-04-16T23:46:06.432+02:00</t>
  </si>
  <si>
    <t>2026-04-16T23:09:56.301+02:00</t>
  </si>
  <si>
    <t>2026-04-16T23:23:35.729+02:00</t>
  </si>
  <si>
    <t>[{"id":"62240246","note":"","size":"Pepsi 1l","count":1,"label":"Pepsi 1l","posId":"N124","price":5900,"isExtra":false},{"id":"62240223","note":"","size":"Spicy menu Comeback","count":1,"label":"Spicy menu Comeback","posId":"M100","price":34900,"isExtra":false},{"id":"62240363","note":"","count":1,"label":"Quattro Formaggi","posId":"Y123","price":0,"isExtra":true},{"id":"62240267","note":"","count":1,"label":"spicy wings 🌶️","posId":"P101","price":0,"isExtra":true},{"id":"62240400","note":"","count":1,"label":"Pepsi 1l","posId":"N124","price":0,"isExtra":true},{"id":"62240206","note":"","size":"Zeleninová 32cm","count":1,"label":"Zeleninová 32cm","posId":"115","price":25900,"isExtra":false},{"id":"62240274","note":"","count":1,"label":"Balné","posId":"K0000","price":1500,"isExtra":true},{"id":"62240419","note":"","count":1,"label":"USA těsto","posId":"17","price":1000,"isExtra":true},{"id":"62240392","note":"","count":1,"label":"Smetanový základ","posId":"ZRS32","price":0,"isExtra":true},{"id":"62240297","note":"","count":1,"label":"okraj mozzarella, bylinky","posId":"A121","price":5900,"isExtra":true}]</t>
  </si>
  <si>
    <t>2026-04-16T23:04:55.193+02:00</t>
  </si>
  <si>
    <t>2026-04-16T23:05:16.078+02:00</t>
  </si>
  <si>
    <t>2026-04-16T22:57:40.295+02:00</t>
  </si>
  <si>
    <t>2026-04-16T22:58:30.746+02:00</t>
  </si>
  <si>
    <t>[{"id":"392c0eaa-2538-4d3f-9d09-15d340f244a3","count":1,"label":"Mirinda 0,33l","posId":"N172","price":3900,"isExtra":false,"creatorId":"yUvi2VMPbTrv04JO6cwMF","isPackging":0,"actualLabel":"Mirinda 0,33l"}]</t>
  </si>
  <si>
    <t>2026-04-16T22:43:33.428+02:00</t>
  </si>
  <si>
    <t>2026-04-16T22:55:42.036+02:00</t>
  </si>
  <si>
    <t>[{"id":"a6ef1e95-1530-4aaf-86ff-250eef72eb73","count":1,"label":"Pizza Comeback 40","posId":"109","price":32900,"isExtra":false,"creatorId":"2RMRMcA9cT3l9fHZnJlj6","isPackging":0,"actualLabel":"Pizza Comeback 40"}]</t>
  </si>
  <si>
    <t>2026-04-16T21:36:04.632+02:00</t>
  </si>
  <si>
    <t>2026-04-16T21:44:16.125+02:00</t>
  </si>
  <si>
    <t>2026-04-16T22:04:37.067+02:00</t>
  </si>
  <si>
    <t>2026-04-16T21:39:50.693+02:00</t>
  </si>
  <si>
    <t>[{"id":"fcbcf6b6-34c6-4d5f-ac5b-f6ece72e0953","note":"","count":1,"label":"BBQ Meteor 32 cm","posId":"118","price":25900,"isExtra":false},{"id":"f61b7339-3b20-4583-b2b8-12e48de2876d","note":"","count":1,"label":"změna na Rajčatový základ","posId":"f61b7339-3b20-4583-b2b8-12e48de2876d","price":0,"isExtra":true}]</t>
  </si>
  <si>
    <t>2026-04-16T21:20:04.653+02:00</t>
  </si>
  <si>
    <t>2026-04-16T21:30:36.929+02:00</t>
  </si>
  <si>
    <t>2026-04-16T21:42:22.079+02:00</t>
  </si>
  <si>
    <t>2026-04-16T21:22:55.272+02:00</t>
  </si>
  <si>
    <t>[{"id":"03ade9ce-5d0f-4499-a6a3-340b58ae4468","note":"","count":1,"label":"Capricciosa 32 cm","posId":"113","price":25900,"isExtra":false},{"id":"68d93a2c-5ce2-44a5-857b-6d579cd1f445","note":"","count":1,"label":"žampiony","posId":"68d93a2c-5ce2-44a5-857b-6d579cd1f445","price":2500,"isExtra":true}]</t>
  </si>
  <si>
    <t>2026-04-16T21:01:51.756+02:00</t>
  </si>
  <si>
    <t>2026-04-16T21:12:03.413+02:00</t>
  </si>
  <si>
    <t>[{"id":"0b0f19cf-0e7b-4ef5-abad-53a9439da195","count":1,"label":"Pizza Hot &amp; Spicy 32","posId":"122","price":25900,"isExtra":false,"creatorId":"TnRrQRmTNBaT_Tsit7_ad","isPackging":0,"actualLabel":"Pizza Hot &amp; Spicy 32"}]</t>
  </si>
  <si>
    <t>2026-04-16T20:50:11.740+02:00</t>
  </si>
  <si>
    <t>2026-04-16T20:56:28.904+02:00</t>
  </si>
  <si>
    <t>[{"id":"62240205","note":"","size":"BBQ Meteor 32cm","count":1,"label":"BBQ Meteor 32cm","posId":"118","price":25900,"isExtra":false},{"id":"62240274","note":"","count":1,"label":"Balné","posId":"K0000","price":1500,"isExtra":true},{"id":"62240248","note":"","size":"Mirinda 1l","count":1,"label":"Mirinda 1l","posId":"N126","price":5900,"isExtra":false}]</t>
  </si>
  <si>
    <t>2026-04-16T19:36:27.948+02:00</t>
  </si>
  <si>
    <t>2026-04-16T19:49:01.952+02:00</t>
  </si>
  <si>
    <t>2026-04-16T19:34:55.600+02:00</t>
  </si>
  <si>
    <t>2026-04-16T19:49:44.315+02:00</t>
  </si>
  <si>
    <t>[{"id":"734f14e5-3164-4c60-ab34-a6cab8625c5e","count":1,"label":"Pizza Comeback 32","posId":"121","price":25900,"isExtra":false,"creatorId":"fPYyXahK5kcHqnibjxFUR","isPackging":0,"actualLabel":"Pizza Comeback 32"},{"id":"32d134c6-0ed5-4e06-86b3-0fa96507e5d3","count":1,"label":"Pizza Zeleninová 32 cm","posId":"115","price":25900,"isExtra":false,"creatorId":"zb7KbrNma67DqETn5nTaX","isPackging":0,"actualLabel":"Pizza Zeleninová 32 cm"}]</t>
  </si>
  <si>
    <t>2026-04-16T19:11:04.100+02:00</t>
  </si>
  <si>
    <t>2026-04-16T19:37:02.652+02:00</t>
  </si>
  <si>
    <t>[{"id":"bf8dc38b-6c8e-42b6-9da3-3170253a57d4","note":"","count":1,"label":"Hot &amp; Spicy 32 cm","posId":"122","price":25900,"isExtra":false},{"id":"cf590a42-3894-4cb1-9be7-6da354b8453d","note":"","count":1,"label":"olivy","posId":"cf590a42-3894-4cb1-9be7-6da354b8453d","price":2500,"isExtra":true},{"id":"35e045f9-bc36-46e9-8142-6579de78a05b","note":"","count":1,"label":"Comeback 32 cm","posId":"121","price":25900,"isExtra":false},{"id":"169906cc-98ac-4101-a361-79ae530758c3","note":"","count":1,"label":"BEZ -cibule","posId":"169906cc-98ac-4101-a361-79ae530758c3","price":0,"isExtra":true},{"id":"36ea3088-07fd-428f-b871-c4a5ee9cef7b","note":"","count":1,"label":"Comeback 40 cm","posId":"109","price":32900,"isExtra":false},{"id":"169906cc-98ac-4101-a361-79ae530758c3","note":"","count":1,"label":"BEZ -cibule","posId":"169906cc-98ac-4101-a361-79ae530758c3","price":0,"isExtra":true}]</t>
  </si>
  <si>
    <t>2026-04-16T19:10:09.026+02:00</t>
  </si>
  <si>
    <t>2026-04-16T19:20:06.030+02:00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</si>
  <si>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🌶️","posId":"109","price":32900,"isExtra":false},{"id":"62240266","note":"","count":1,"label":"Balné","posId":"K0000","price":2000,"isExtra":true},{"id":"62240408","note":"","count":1,"label":"Smetanový základ","posId":"ZRS40","price":0,"isExtra":true},{"id":"62240227","note":"","size":"Pečené brambory","count":1,"label":"Pečené brambory","posId":"P103","price":6900,"isExtra":false},{"id":"62240274","note":"","count":1,"label":"Balné","posId":"K0000","price":1500,"isExtra":true},{"id":"62240230","note":"","size":"Česnekový dip","count":2,"label":"Česnekový dip","posId":"P106","price":2000,"isExtra":false},{"id":"62240274","note":"","count":2,"label":"Balné","posId":"K0000","price":1500,"isExtra":true},{"id":"62240234","note":"","size":"Dip Jalapeňos","count":1,"label":"Dip Jalapeňos","posId":"P107","price":2500,"isExtra":false}]</t>
  </si>
  <si>
    <t>2026-04-16T18:35:04.537+02:00</t>
  </si>
  <si>
    <t>2026-04-16T18:43:48.919+02:00</t>
  </si>
  <si>
    <t>[{"id":"194f980e-141e-4220-9f1e-0e1e9edc412e","note":"","count":1,"label":"Quattro Formaggi 18 cm","posId":"135","price":13900,"isExtra":false},{"id":"f61b7339-3b20-4583-b2b8-12e48de2876d","note":"","count":1,"label":"změna na Rajčatový základ","posId":"f61b7339-3b20-4583-b2b8-12e48de2876d","price":0,"isExtra":true}]</t>
  </si>
  <si>
    <t>2026-04-16T17:48:04.872+02:00</t>
  </si>
  <si>
    <t>2026-04-16T17:53:52.699+02:00</t>
  </si>
  <si>
    <t>[{"id":"62240230","note":"","size":"Česnekový dip","count":1,"label":"Česnekový dip","posId":"P106","price":2000,"isExtra":false},{"id":"62240274","note":"","count":1,"label":"Balné","posId":"K0000","price":1500,"isExtra":true},{"id":"62240190","note":"","size":"Comeback 40cm 🌶️","count":1,"label":"Comeback 40cm 🌶️","posId":"109","price":32900,"isExtra":false},{"id":"62240266","note":"","count":1,"label":"Balné","posId":"K0000","price":2000,"isExtra":true}]</t>
  </si>
  <si>
    <t>Stanislav Roth</t>
  </si>
  <si>
    <t>2026-04-16T17:37:06.083+02:00</t>
  </si>
  <si>
    <t>2026-04-16T17:43:05.128+02:00</t>
  </si>
  <si>
    <t>2026-04-16T17:56:50.947+02:00</t>
  </si>
  <si>
    <t>2026-04-16T17:42:39.650+02:00</t>
  </si>
  <si>
    <t>[{"id":"5b1f2843-926a-4dd1-a5f0-4fddc7b45013","note":"","count":1,"label":"Margherita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,{"id":"03ade9ce-5d0f-4499-a6a3-340b58ae4468","note":"","count":1,"label":"Capricciosa 32 cm","posId":"113","price":25900,"isExtra":false}]</t>
  </si>
  <si>
    <t>2026-04-16T16:52:54.541+02:00</t>
  </si>
  <si>
    <t>2026-04-16T16:56:21.309+02:00</t>
  </si>
  <si>
    <t>[{"id":"bd2f341c-7639-4002-8812-192a46753f8c","count":1,"label":"Pizza Capricciosa 32 0,5","posId":"H113","price":12950,"isExtra":false,"creatorId":"VfEsBpA3fVpiMVGOt6Ey4","isPackging":0,"actualLabel":"Pizza Capricciosa 32 0,5"},{"id":"ZMn0kE3IRVJjsfXstBxZb","count":1,"label":"Bez plněných okrajů","posId":"X1000","price":0,"isExtra":true,"mainItemId":"bd2f341c-7639-4002-8812-192a46753f8c"},{"id":"aRPAiqbCW3Z9trz5KoEBF","count":1,"label":"Těsto italské","posId":"H32","price":0,"isExtra":true,"mainItemId":"bd2f341c-7639-4002-8812-192a46753f8c"},{"id":"1c1a265b-319f-4e1b-80d1-4a129a909b03","count":1,"label":"Pizza Hot &amp; Spicy 32 0,5","posId":"H122","price":12950,"isExtra":false,"creatorId":"3Disw7yFlv6gvjRexUsGX","isPackging":0,"actualLabel":"Pizza Hot &amp; Spicy 32 0,5"},{"id":"ZMn0kE3IRVJjsfXstBxZb","count":1,"label":"Bez plněných okrajů","posId":"X1000","price":0,"isExtra":true,"mainItemId":"1c1a265b-319f-4e1b-80d1-4a129a909b03"},{"id":"aRPAiqbCW3Z9trz5KoEBF","count":1,"label":"Těsto italské","posId":"H32","price":0,"isExtra":true,"mainItemId":"1c1a265b-319f-4e1b-80d1-4a129a909b03"}]</t>
  </si>
  <si>
    <t>2026-04-16T16:02:58.135+02:00</t>
  </si>
  <si>
    <t>2026-04-16T16:04:51.384+02:00</t>
  </si>
  <si>
    <t>[{"id":"d4397be7-89e6-46c3-a5ba-a8bbd0b2ec34","count":1,"label":"Pizza Hawai 18 cm","posId":"126","price":13900,"isExtra":false,"creatorId":"ngrN41XeDHyNnbCOkwHeG","isPackging":0,"actualLabel":"Pizza Hawai 18 cm"}]</t>
  </si>
  <si>
    <t>2026-04-16T15:31:03.168+02:00</t>
  </si>
  <si>
    <t>2026-04-16T15:45:27.731+02:00</t>
  </si>
  <si>
    <t>[{"id":"0005ff76-02c8-47f3-a86e-87443988197a","note":"","count":1,"label":"BBQ Texas 32 cm","posId":"119","price":25900,"isExtra":false},{"id":"cf590a42-3894-4cb1-9be7-6da354b8453d","note":"","count":1,"label":"olivy","posId":"cf590a42-3894-4cb1-9be7-6da354b8453d","price":2500,"isExtra":true},{"id":"68d93a2c-5ce2-44a5-857b-6d579cd1f445","note":"","count":1,"label":"žampiony","posId":"68d93a2c-5ce2-44a5-857b-6d579cd1f445","price":2500,"isExtra":true},{"id":"03ade9ce-5d0f-4499-a6a3-340b58ae4468","note":"","count":1,"label":"Capricciosa 32 cm","posId":"113","price":25900,"isExtra":false},{"id":"e80870b1-0ad4-48d9-a1bf-c463fb3ad3f0","note":"","count":1,"label":"Jablečno-skořicové rolls, 8ks","posId":"18","price":8900,"isExtra":false},{"id":"8bae78a6-219b-4027-bb89-2829c70113f3","note":"","count":1,"label":"Česká zmrzlina z Opočna čokoládová","posId":"D107","price":13900,"isExtra":false},{"id":"b9414eb5-2809-43b0-9fc8-46fef86c4a8b","note":"","count":1,"label":"Česká zmrzlina z Opočna vanilková","posId":"D108","price":13900,"isExtra":false}]</t>
  </si>
  <si>
    <t>2026-04-16T15:30:57.187+02:00</t>
  </si>
  <si>
    <t>2026-04-16T15:39:16.883+02:00</t>
  </si>
  <si>
    <t>[{"id":"62240229","note":"","size":"Pepperoni Rolls 🌶️","count":1,"label":"Pepperoni Rolls 🌶️","posId":"P100","price":8900,"isExtra":false},{"id":"62240274","note":"","count":1,"label":"Balné","posId":"K0000","price":1500,"isExtra":true},{"id":"62240205","note":"","size":"BBQ Meteor 32cm","count":1,"label":"BBQ Meteor 32cm","posId":"118","price":25900,"isExtra":false},{"id":"62240274","note":"","count":1,"label":"Balné","posId":"K0000","price":1500,"isExtra":true},{"id":"62240419","note":"","count":1,"label":"USA těsto","posId":"17","price":1000,"isExtra":true}]</t>
  </si>
  <si>
    <t>2026-04-16T14:10:05.911+02:00</t>
  </si>
  <si>
    <t>2026-04-16T14:14:24.864+02:00</t>
  </si>
  <si>
    <t>[{"id":"d4397be7-89e6-46c3-a5ba-a8bbd0b2ec34","count":1,"label":"Pizza Hawai 18 cm","posId":"126","price":13900,"isExtra":false,"creatorId":"l9Up7Gdoa3b1LKa2RObvY","isPackging":0,"actualLabel":"Pizza Hawai 18 cm"},{"id":"c2b32966-195b-4167-bd2c-d46dd2e2568c","count":1,"label":"Aquilla černý čaj a broskev","posId":"N120","price":4900,"isExtra":false,"creatorId":"TwM6HU_2uJSrz-SSPX033","isPackging":0,"actualLabel":"Aquilla černý čaj a broskev"}]</t>
  </si>
  <si>
    <t>2026-04-16T13:02:45.229+02:00</t>
  </si>
  <si>
    <t>2026-04-16T13:02:55.947+02:00</t>
  </si>
  <si>
    <t>[{"id":"50c9ddd8-e559-4d0d-8165-457ab837ad06","count":1,"label":"Pizza Margherita 40 0,5","posId":"H100","price":13950,"isExtra":false,"creatorId":"SMG95dyoTrh2djO3HqFq3","isPackging":0,"actualLabel":"Pizza Margherita 40 0,5"},{"id":"2lwz8DLnxAE2XXPjpySDo","count":1,"label":"Bez plněných okrajů","posId":"X1000","price":0,"isExtra":true,"mainItemId":"50c9ddd8-e559-4d0d-8165-457ab837ad06"},{"id":"6fa7c5d1-de30-4af3-a4ae-5e943d2d2af0","count":1,"label":"Pizza BBQ Texas 40 0,5","posId":"H107","price":16450,"isExtra":false,"creatorId":"YckwMwKhmNgiz_z406aLC","isPackging":0,"actualLabel":"Pizza BBQ Texas 40 0,5"},{"id":"2lwz8DLnxAE2XXPjpySDo","count":1,"label":"Bez plněných okrajů","posId":"X1000","price":0,"isExtra":true,"mainItemId":"6fa7c5d1-de30-4af3-a4ae-5e943d2d2af0"}]</t>
  </si>
  <si>
    <t>2026-04-16T12:52:51.034+02:00</t>
  </si>
  <si>
    <t>2026-04-16T13:02:12.252+02:00</t>
  </si>
  <si>
    <t>[{"id":"de6753a1-e94f-40c8-bbad-ed722dabae53","count":1,"label":"Pizza Quattro Formaggi 40 0,5","posId":"H111","price":16450,"isExtra":false,"creatorId":"gCdOWUIDhar8IRy01fw1K","isPackging":0,"actualLabel":"Pizza Quattro Formaggi 40 0,5"},{"id":"2lwz8DLnxAE2XXPjpySDo","count":1,"label":"Bez plněných okrajů","posId":"X1000","price":0,"isExtra":true,"mainItemId":"de6753a1-e94f-40c8-bbad-ed722dabae53"},{"id":"61dc7781-adcf-407b-b896-f6af5b8d381f","count":1,"label":"Pizza Pepperoni 40 0,5","posId":"H108","price":16450,"isExtra":false,"creatorId":"p6L4CZzdSo7NBIrnu_rWK","isPackging":0,"actualLabel":"Pizza Pepperoni 40 0,5"},{"id":"2lwz8DLnxAE2XXPjpySDo","count":1,"label":"Bez plněných okrajů","posId":"X1000","price":0,"isExtra":true,"mainItemId":"61dc7781-adcf-407b-b896-f6af5b8d381f"}]</t>
  </si>
  <si>
    <t>2026-04-16T12:49:47.332+02:00</t>
  </si>
  <si>
    <t>2026-04-16T13:02:13.520+02:00</t>
  </si>
  <si>
    <t>[{"id":"57d9f91b-11d2-479b-bfd0-7e570ba5d2e6","count":1,"label":"Spicy Wings","posId":"P101","price":12900,"isExtra":false,"creatorId":"13BCM5uPHgmi_v5adEQTx","isPackging":0,"actualLabel":"Spicy Wings"}]</t>
  </si>
  <si>
    <t>2026-04-16T12:44:27.171+02:00</t>
  </si>
  <si>
    <t>2026-04-16T12:47:25.393+02:00</t>
  </si>
  <si>
    <t>[{"id":"18c7dc2e-3f8c-4b58-9c90-6a401315d32b","count":1,"label":"Pizza Hawai 32 cm","posId":"114","price":25900,"isExtra":false,"creatorId":"mljXNBPdWfQAIaZ1Ika-O","isPackging":0,"actualLabel":"Pizza Hawai 32 cm"}]</t>
  </si>
  <si>
    <t>2026-04-16T12:38:44.856+02:00</t>
  </si>
  <si>
    <t>2026-04-16T12:40:34.442+02:00</t>
  </si>
  <si>
    <t>[{"id":"d524a5a3-a53a-4542-a32f-c55dbe2cd1d4","count":1,"label":"Cappucino","posId":"N152","price":6500,"isExtra":false,"creatorId":"sjKj1KsWTskz89PsVCsjT","isPackging":0,"actualLabel":"Cappucino"}]</t>
  </si>
  <si>
    <t>2026-04-16T12:09:47.324+02:00</t>
  </si>
  <si>
    <t>2026-04-16T12:09:50.367+02:00</t>
  </si>
  <si>
    <t>[{"id":"f4434023-1838-40f3-bb9f-7f4156247330","count":1,"label":"Caffe latte","posId":"N153","price":7500,"isExtra":false,"creatorId":"LUEBYLJYvq2b5rKROKvdJ","isPackging":0,"actualLabel":"Caffe latte"}]</t>
  </si>
  <si>
    <t>2026-04-16T11:53:15.588+02:00</t>
  </si>
  <si>
    <t>2026-04-16T12:03:32.190+02:00</t>
  </si>
  <si>
    <t>[{"id":"8a3717e8-c09b-44af-b143-5fa2b477a914","count":1,"label":"Aquilla neperlivá","posId":"N140","price":3900,"isExtra":false,"creatorId":"Vkd-aLLAXnq0MORpHX-HX","isPackging":0,"actualLabel":"Aquilla neperlivá"}]</t>
  </si>
  <si>
    <t>2026-04-16T11:45:07.989+02:00</t>
  </si>
  <si>
    <t>2026-04-16T12:03:31.157+02:00</t>
  </si>
  <si>
    <t>[{"id":"32d134c6-0ed5-4e06-86b3-0fa96507e5d3","count":1,"label":"Pizza Zeleninová 32 cm","posId":"115","price":25900,"isExtra":false,"creatorId":"EzBUZa_bUHyjCpJoetsVF","isPackging":0,"actualLabel":"Pizza Zeleninová 32 cm"},{"id":"392c0eaa-2538-4d3f-9d09-15d340f244a3","count":1,"label":"Mirinda 0,33l","posId":"N172","price":3900,"isExtra":false,"creatorId":"eeghvHJsoXJtvqepQNt8G","isPackging":0,"actualLabel":"Mirinda 0,33l"}]</t>
  </si>
  <si>
    <t>2026-04-16T11:44:11.918+02:00</t>
  </si>
  <si>
    <t>2026-04-16T12:03:29.630+02:00</t>
  </si>
  <si>
    <t>[{"id":"18c7dc2e-3f8c-4b58-9c90-6a401315d32b","count":1,"label":"Pizza Hawai 32 cm","posId":"114","price":25900,"isExtra":false,"creatorId":"DtE-pdirVneKQgep_eDrX","isPackging":0,"actualLabel":"Pizza Hawai 32 cm"},{"id":"d524a5a3-a53a-4542-a32f-c55dbe2cd1d4","count":1,"label":"Cappucino","posId":"N152","price":6500,"isExtra":false,"creatorId":"XtYL0YDqETlCU-XPnQwNc","isPackging":0,"actualLabel":"Cappucino"},{"id":"b9bfb1a3-8109-40d5-9579-74586cc805c5","count":1,"label":"Tvarohový koláč","posId":"Z106","price":4500,"isExtra":false,"creatorId":"mVR6pNZ9TrmCwyN3rQhzT","isPackging":0,"actualLabel":"Tvarohový koláč"}]</t>
  </si>
  <si>
    <t>2026-04-16T11:44:03.497+02:00</t>
  </si>
  <si>
    <t>2026-04-16T12:00:01.602+02:00</t>
  </si>
  <si>
    <t>2026-04-16T12:08:41.132+02:00</t>
  </si>
  <si>
    <t>2026-04-16T11:59:44.244+02:00</t>
  </si>
  <si>
    <t>[{"id":"0ea52415-fdb3-497f-b216-7fd5802f2e0f","note":"","count":1,"label":"Quattro Formaggi 32 cm","posId":"123","price":25900,"isExtra":false},{"id":"f61b7339-3b20-4583-b2b8-12e48de2876d","note":"","count":1,"label":"změna na Rajčatový základ","posId":"f61b7339-3b20-4583-b2b8-12e48de2876d","price":0,"isExtra":true}]</t>
  </si>
  <si>
    <t>2026-04-15T23:09:08.786+02:00</t>
  </si>
  <si>
    <t>2026-04-15T23:17:07.866+02:00</t>
  </si>
  <si>
    <t>[{"id":"62240208","note":"","size":"Capricciosa 32cm","count":1,"label":"Capricciosa 32cm","posId":"113","price":25900,"isExtra":false},{"id":"62240274","note":"","count":1,"label":"Balné","posId":"K0000","price":1500,"isExtra":true}]</t>
  </si>
  <si>
    <t>2026-04-15T22:56:16.667+02:00</t>
  </si>
  <si>
    <t>2026-04-15T23:05:32.932+02:00</t>
  </si>
  <si>
    <t>[{"id":"62240196","note":"","size":"Hawai 40cm","count":1,"label":"Hawai 40cm","posId":"102","price":32900,"isExtra":false},{"id":"62240266","note":"","count":1,"label":"Balné","posId":"K0000","price":2000,"isExtra":true},{"id":"62240408","note":"","count":1,"label":"Smetanový základ","posId":"ZRS40","price":0,"isExtra":true},{"id":"62240307","note":"","count":1,"label":"Žampiony","posId":"C105","price":3500,"KDSTags":["greenhighlight"],"isExtra":true},{"id":"62240372","note":"","count":1,"label":"Gorgonzola","posId":"C101","price":4000,"KDSTags":["greenhighlight"],"isExtra":true}]</t>
  </si>
  <si>
    <t>2026-04-15T22:15:06.386+02:00</t>
  </si>
  <si>
    <t>2026-04-15T22:28:36.451+02:00</t>
  </si>
  <si>
    <t>2026-04-15T22:47:22.156+02:00</t>
  </si>
  <si>
    <t>2026-04-15T22:16:40.673+02:00</t>
  </si>
  <si>
    <t>[{"id":"f4d7b9ad-ce62-498d-a90b-8016ab1e3604","note":"","count":1,"label":"Quattro Formaggi 32 cm","posId":"147","price":25900,"isExtra":false},{"id":"211d85d0-839e-41d0-89e3-ea177ad7489e","note":"","count":1,"label":"Dip česnekový","posId":"P106","price":2500,"isExtra":false},{"id":"9461c599-e1f4-4267-8dd8-c1eea66839a3","note":"","count":2,"label":"Choco Rolls, 6 ks","posId":"chr100","price":8900,"isExtra":false}]</t>
  </si>
  <si>
    <t>2026-04-15T22:09:51.054+02:00</t>
  </si>
  <si>
    <t>2026-04-15T22:18:39.876+02:00</t>
  </si>
  <si>
    <t>[{"id":"62240204","note":"","size":"BBQ Texas 32cm","count":1,"label":"BBQ Texas 32cm","posId":"119","price":25900,"isExtra":false},{"id":"62240274","note":"","count":1,"label":"Balné","posId":"K0000","price":1500,"isExtra":true},{"id":"62240391","note":"","count":1,"label":"Smetanový základ","posId":"ZBS32","price":0,"isExtra":true}]</t>
  </si>
  <si>
    <t>2026-04-15T21:58:03.752+02:00</t>
  </si>
  <si>
    <t>[{"id":"b3008ec8-24a5-4d30-bf46-9133028be7e4","note":"","count":1,"label":"Margherita 32 cm","posId":"136","price":21900,"isExtra":false},{"id":"75603e16-5f17-4af7-b3ad-a00def84f140","note":"","count":1,"label":"Sweet passion 32 cm","posId":"29","price":21900,"isExtra":false}]</t>
  </si>
  <si>
    <t>2026-04-15T20:41:12.854+02:00</t>
  </si>
  <si>
    <t>2026-04-15T20:46:34.520+02:00</t>
  </si>
  <si>
    <t>[{"id":"030bd2a1-d831-40a2-9507-28452ae3069a","count":1,"label":"7 up 0,33l","posId":"N173","price":3900,"isExtra":false,"creatorId":"5Vld6RqwM9qDnkRVIqfJK","isPackging":0,"actualLabel":"7 up 0,33l"}]</t>
  </si>
  <si>
    <t>2026-04-15T20:27:51.541+02:00</t>
  </si>
  <si>
    <t>2026-04-15T20:44:55.411+02:00</t>
  </si>
  <si>
    <t>[{"id":"62240194","note":"","size":"Baby špenát &amp; kuře 40cm","count":1,"label":"Baby špenát &amp; kuře 40cm","posId":"104","price":32900,"isExtra":false},{"id":"62240266","note":"","count":1,"label":"Balné","posId":"K0000","price":2000,"isExtra":true},{"id":"62240246","note":"","size":"Pepsi 1l","count":1,"label":"Pepsi 1l","posId":"N124","price":5900,"isExtra":false}]</t>
  </si>
  <si>
    <t>2026-04-15T20:24:11.396+02:00</t>
  </si>
  <si>
    <t>2026-04-15T20:46:34.534+02:00</t>
  </si>
  <si>
    <t>[{"id":"32d134c6-0ed5-4e06-86b3-0fa96507e5d3","count":1,"label":"Pizza Zeleninová 32 cm","posId":"115","price":25900,"isExtra":false,"creatorId":"YToyirr8uen7D5fUc4Gjz","isPackging":0,"actualLabel":"Pizza Zeleninová 32 cm"},{"id":"e81d1eac-78b4-4c74-9c7f-c9c1a65dccf2","count":1,"label":"Pizza Capricciosa 32","posId":"113","price":25900,"isExtra":false,"creatorId":"05UTsWDW13-XbXEsQ2n_V","isPackging":0,"actualLabel":"Pizza Capricciosa 32"}]</t>
  </si>
  <si>
    <t>2026-04-15T20:24:00.151+02:00</t>
  </si>
  <si>
    <t>2026-04-15T20:41:36.376+02:00</t>
  </si>
  <si>
    <t>[{"id":"62240193","note":"","size":"BBQ Meteor 40cm","count":1,"label":"BBQ Meteor 40cm","posId":"106","price":32900,"isExtra":false},{"id":"62240266","note":"","count":1,"label":"Balné","posId":"K0000","price":2000,"isExtra":true},{"id":"62240307","note":"","count":1,"label":"Žampiony","posId":"C105","price":3500,"KDSTags":["greenhighlight"],"isExtra":true}]</t>
  </si>
  <si>
    <t>2026-04-15T19:28:46.525+02:00</t>
  </si>
  <si>
    <t>2026-04-15T19:37:43.298+02:00</t>
  </si>
  <si>
    <t>2026-04-15T19:28:26.392+02:00</t>
  </si>
  <si>
    <t>2026-04-15T19:38:30.589+02:00</t>
  </si>
  <si>
    <t>[{"id":"62240187","note":"","size":"Margherita 40cm","count":1,"label":"Margherita 40cm","posId":"100","price":27900,"isExtra":false},{"id":"62240266","note":"","count":1,"label":"Balné","posId":"K0000","price":2000,"isExtra":true}]</t>
  </si>
  <si>
    <t>2026-04-15T19:01:58.056+02:00</t>
  </si>
  <si>
    <t>2026-04-15T19:19:00.836+02:00</t>
  </si>
  <si>
    <t>[{"id":"21a4c700-e973-4ca9-b29e-41ef616255d1","count":1,"label":"Pizza Hawai 40 cm 0,5","posId":"H102","price":16450,"isExtra":false,"creatorId":"tO8FGm_6axX4uKzr3rt17","isPackging":0,"actualLabel":"Pizza Hawai 40 cm 0,5"},{"id":"RjnzJvFGQ7bViwxWS8fAW","count":1,"label":"Bez ananasu","posId":"X100","price":0,"KDSTags":["redhighlight"],"isExtra":true,"mainItemId":"21a4c700-e973-4ca9-b29e-41ef616255d1"},{"id":"2lwz8DLnxAE2XXPjpySDo","count":1,"label":"Bez plněných okrajů","posId":"X1000","price":0,"isExtra":true,"mainItemId":"21a4c700-e973-4ca9-b29e-41ef616255d1"},{"id":"2eddb0dc-c598-4c27-9c40-e1df24127c19","count":1,"label":"Pizza Comeback 40 0,5","posId":"H109","price":16450,"isExtra":false,"creatorId":"1j8em-auetN2TAV6q2PMK","isPackging":0,"actualLabel":"Pizza Comeback 40 0,5"},{"id":"2lwz8DLnxAE2XXPjpySDo","count":1,"label":"Bez plněných okrajů","posId":"X1000","price":0,"isExtra":true,"mainItemId":"2eddb0dc-c598-4c27-9c40-e1df24127c19"}]</t>
  </si>
  <si>
    <t>2026-04-15T18:49:04.294+02:00</t>
  </si>
  <si>
    <t>2026-04-15T19:08:42.196+02:00</t>
  </si>
  <si>
    <t>2026-04-15T19:22:07.143+02:00</t>
  </si>
  <si>
    <t>2026-04-15T18:49:37.220+02:00</t>
  </si>
  <si>
    <t>[{"id":"85dc195f-7d7b-4fb5-b41d-eb1c9c76b3a3","note":"","count":1,"label":"Hot &amp; Spicy 32 cm","posId":"146","price":25900,"isExtra":false}]</t>
  </si>
  <si>
    <t>2026-04-15T18:48:03.581+02:00</t>
  </si>
  <si>
    <t>2026-04-15T19:19:00.369+02:00</t>
  </si>
  <si>
    <t>[{"id":"8bba451a-3c5e-4c20-9575-e5341c254b5e","count":1,"label":"Pizza Quattro Formaggi 32 0,5","posId":"H123","price":12950,"isExtra":false,"creatorId":"b-0b19KwOHqaR3EE31mTr","isPackging":0,"actualLabel":"Pizza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italské","posId":"H32","price":0,"isExtra":true,"mainItemId":"8bba451a-3c5e-4c20-9575-e5341c254b5e"},{"id":"bd2f341c-7639-4002-8812-192a46753f8c","count":1,"label":"Pizza Capricciosa 32 0,5","posId":"H113","price":12950,"isExtra":false,"creatorId":"-UPoeJA_1sfpXUbSlYi4i","isPackging":0,"actualLabel":"Pizza Capricciosa 32 0,5"},{"id":"ZMn0kE3IRVJjsfXstBxZb","count":1,"label":"Bez plněných okrajů","posId":"X1000","price":0,"isExtra":true,"mainItemId":"bd2f341c-7639-4002-8812-192a46753f8c"},{"id":"aRPAiqbCW3Z9trz5KoEBF","count":1,"label":"Těsto italské","posId":"H32","price":0,"isExtra":true,"mainItemId":"bd2f341c-7639-4002-8812-192a46753f8c"},{"id":"d4397be7-89e6-46c3-a5ba-a8bbd0b2ec34","count":1,"label":"Pizza Hawai 18 cm","posId":"126","price":13900,"isExtra":false,"creatorId":"BnsqpxtKYjtQblyPDIW7a","isPackging":0,"actualLabel":"Pizza Hawai 18 cm"},{"id":"RjnzJvFGQ7bViwxWS8fAW","count":1,"label":"Bez ananasu","posId":"X100","price":0,"KDSTags":["redhighlight"],"isExtra":true,"mainItemId":"d4397be7-89e6-46c3-a5ba-a8bbd0b2ec34"}]</t>
  </si>
  <si>
    <t>2026-04-15T18:45:54.252+02:00</t>
  </si>
  <si>
    <t>2026-04-15T18:59:08.943+02:00</t>
  </si>
  <si>
    <t>[{"id":"62240207","note":"","size":"Hawai 32cm","count":1,"label":"Hawai 32cm","posId":"114","price":25900,"isExtra":false},{"id":"62240274","note":"","count":1,"label":"Balné","posId":"K0000","price":1500,"isExtra":true},{"id":"62240378","note":"","count":1,"label":"Pepperoni salám","posId":"B109","price":3000,"KDSTags":["greenhighlight"],"isExtra":true},{"id":"62240201","note":"","size":"Hot &amp; Spicy 32cm 🌶️🌶️","count":1,"label":"Hot &amp; Spicy 32cm 🌶️🌶️","posId":"122","price":25900,"isExtra":false},{"id":"62240274","note":"","count":1,"label":"Balné","posId":"K0000","price":1500,"isExtra":true}]</t>
  </si>
  <si>
    <t>2026-04-15T18:17:52.369+02:00</t>
  </si>
  <si>
    <t>2026-04-15T18:25:29.540+02:00</t>
  </si>
  <si>
    <t>[{"id":"d4397be7-89e6-46c3-a5ba-a8bbd0b2ec34","count":1,"label":"Pizza Hawai 18 cm","posId":"126","price":13900,"isExtra":false,"creatorId":"zZPANDstMBcHA9rI8actN","isPackging":0,"actualLabel":"Pizza Hawai 18 cm"},{"id":"f1ffbf63-1674-4152-807d-7191cfbe1c51","count":1,"label":"Pizza Špenát kuře 18 cm","posId":"128","price":13900,"isExtra":false,"creatorId":"Aj9IlfAmTWUWPkyABfSJD","isPackging":0,"actualLabel":"Pizza Špenát kuře 18 cm"}]</t>
  </si>
  <si>
    <t>2026-04-15T18:09:47.516+02:00</t>
  </si>
  <si>
    <t>2026-04-15T18:16:50.004+02:00</t>
  </si>
  <si>
    <t>[{"id":"a6d9c7f6-1d57-4c8a-8a9e-3a467bb446ef","count":1,"label":"Normandský jablečný koláč","posId":"Z105","price":6500,"isExtra":false,"creatorId":"i-MCunvKU9-Ic0O2lZahc","isPackging":0,"actualLabel":"Normandský jablečný koláč"},{"id":"11bd97e2-1a9a-444b-b818-5a86b3b4950c","count":1,"label":"Zelený čaj","posId":"N161","price":5500,"isExtra":false,"creatorId":"IpccnjI37s-frqo7VH2qG","isPackging":0,"actualLabel":"Zelený čaj"}]</t>
  </si>
  <si>
    <t>2026-04-15T18:06:03.288+02:00</t>
  </si>
  <si>
    <t>2026-04-15T18:26:22.778+02:00</t>
  </si>
  <si>
    <t>2026-04-15T18:35:23.106+02:00</t>
  </si>
  <si>
    <t>2026-04-15T18:10:18.102+02:00</t>
  </si>
  <si>
    <t>[{"id":"2b77c2f4-b7da-4d55-934c-2dd971e8586b","note":"","count":1,"label":"BBQ Meteor 18 cm","posId":"130","price":13900,"isExtra":false},{"id":"194f980e-141e-4220-9f1e-0e1e9edc412e","note":"","count":1,"label":"Quattro Formaggi 18 cm","posId":"135","price":13900,"isExtra":false},{"id":"4d17a249-2cb2-45af-b8bb-30f6adefd5de","note":"","count":1,"label":"BEZ -gorgonzola","posId":"4d17a249-2cb2-45af-b8bb-30f6adefd5de","price":0,"isExtra":true}]</t>
  </si>
  <si>
    <t>2026-04-15T18:01:56.809+02:00</t>
  </si>
  <si>
    <t>2026-04-15T18:25:28.207+02:00</t>
  </si>
  <si>
    <t>[{"id":"09b0e2e4-5d16-4927-b369-fffaabade128","count":1,"label":"Flat White","posId":"N155","price":8500,"isExtra":false,"creatorId":"PV7XpfOzLiXjYjYg30Z22","isPackging":0,"actualLabel":"Flat White"},{"id":"b9bfb1a3-8109-40d5-9579-74586cc805c5","count":1,"label":"Tvarohový koláč","posId":"Z106","price":4500,"isExtra":false,"creatorId":"K5Zzut8yIgmXNYJ_fu6SQ","isPackging":0,"actualLabel":"Tvarohový koláč"},{"id":"b85d1705-e25b-4881-80a6-a20ab4400208","count":1,"label":"Aquilla jemně perlivá","posId":"N141","price":3900,"isExtra":false,"creatorId":"reRK-8Rkgcej5_KUNB9yN","isPackging":0,"actualLabel":"Aquilla jemně perlivá"},{"id":"8a3717e8-c09b-44af-b143-5fa2b477a914","count":1,"label":"Aquilla neperlivá","posId":"N140","price":3900,"isExtra":false,"creatorId":"bLGozsA4hjY12QGHXn-rg","isPackging":0,"actualLabel":"Aquilla neperlivá"}]</t>
  </si>
  <si>
    <t>2026-04-15T17:58:03.824+02:00</t>
  </si>
  <si>
    <t>2026-04-15T18:16:11.243+02:00</t>
  </si>
  <si>
    <t>2026-04-15T18:24:13.328+02:00</t>
  </si>
  <si>
    <t>2026-04-15T18:05:39.405+02:00</t>
  </si>
  <si>
    <t>[{"id":"35e045f9-bc36-46e9-8142-6579de78a05b","note":"","count":1,"label":"Comeback 32 cm","posId":"121","price":25900,"isExtra":false},{"id":"fcbcf6b6-34c6-4d5f-ac5b-f6ece72e0953","note":"","count":1,"label":"BBQ Meteor 32 cm","posId":"118","price":25900,"isExtra":false},{"id":"36ea3088-07fd-428f-b871-c4a5ee9cef7b","note":"","count":1,"label":"Comeback 40 cm","posId":"109","price":32900,"isExtra":false}]</t>
  </si>
  <si>
    <t>2026-04-15T17:49:33.692+02:00</t>
  </si>
  <si>
    <t>2026-04-15T18:25:26.701+02:00</t>
  </si>
  <si>
    <t>[{"id":"18c7dc2e-3f8c-4b58-9c90-6a401315d32b","count":1,"label":"Pizza Hawai 32 cm","posId":"114","price":25900,"isExtra":false,"creatorId":"B1JC0EsNKepV1eiXlfg05","isPackging":0,"actualLabel":"Pizza Hawai 32 cm"},{"id":"aEhGN0F1eP1ffk52R-6IM","count":1,"label":"okraj mozzarella, bylinky","posId":"A121","price":5900,"isExtra":true,"mainItemId":"18c7dc2e-3f8c-4b58-9c90-6a401315d32b"},{"id":"RjnzJvFGQ7bViwxWS8fAW","count":1,"label":"Bez ananasu","posId":"X100","price":0,"KDSTags":["redhighlight"],"isExtra":true,"mainItemId":"18c7dc2e-3f8c-4b58-9c90-6a401315d32b"}]</t>
  </si>
  <si>
    <t>2026-04-15T17:44:31.653+02:00</t>
  </si>
  <si>
    <t>2026-04-15T17:57:09.867+02:00</t>
  </si>
  <si>
    <t>[{"id":"62240247","note":"","size":"Pepsi zero sugar 1l","count":1,"label":"Pepsi zero sugar 1l","posId":"N125","price":5900,"isExtra":false},{"id":"62240204","note":"","size":"BBQ Texas 32cm","count":1,"label":"BBQ Texas 32cm","posId":"119","price":25900,"isExtra":false},{"id":"62240274","note":"","count":1,"label":"Balné","posId":"K0000","price":1500,"isExtra":true},{"id":"62240393","note":"","count":1,"label":"Rajčatový základ","posId":"ZBR32","price":0,"isExtra":true},{"id":"62240273","note":"","count":1,"label":"Bez mozzarelly","posId":"X113","price":0,"KDSTags":["redhighlight"],"isExtra":true}]</t>
  </si>
  <si>
    <t>2026-04-15T17:34:02.817+02:00</t>
  </si>
  <si>
    <t>2026-04-15T17:39:23.932+02:00</t>
  </si>
  <si>
    <t>[{"id":"d63e9120-8ffe-444c-ba51-6c942a13f4fc","note":"","count":1,"label":"Margherita 40 cm","posId":"100","price":28900,"isExtra":false},{"id":"211d85d0-839e-41d0-89e3-ea177ad7489e","note":"","count":2,"label":"Dip česnekový","posId":"P106","price":2500,"isExtra":false}]</t>
  </si>
  <si>
    <t>2026-04-15T16:03:02.131+02:00</t>
  </si>
  <si>
    <t>2026-04-15T16:08:59.103+02:00</t>
  </si>
  <si>
    <t>[{"id":"a6ef1e95-1530-4aaf-86ff-250eef72eb73","count":1,"label":"Pizza Comeback 40","posId":"109","price":32900,"isExtra":false,"creatorId":"rkreLyDDtYX9iVAA0NTRI","isPackging":0,"actualLabel":"Pizza Comeback 40"}]</t>
  </si>
  <si>
    <t>2026-04-15T16:02:36.671+02:00</t>
  </si>
  <si>
    <t>2026-04-15T16:08:59.576+02:00</t>
  </si>
  <si>
    <t>[{"id":"d9dc13ba-8a93-42eb-a269-2b1686554432","count":1,"label":"Pizza Hot &amp; Spicy 18","posId":"134","price":13900,"isExtra":false,"creatorId":"VVRjYEi1fxMiBs9eiBD9X","isPackging":0,"actualLabel":"Pizza Hot &amp; Spicy 18"}]</t>
  </si>
  <si>
    <t>2026-04-15T14:38:32.096+02:00</t>
  </si>
  <si>
    <t>2026-04-15T14:40:02.096+02:00</t>
  </si>
  <si>
    <t>[{"id":"d524a5a3-a53a-4542-a32f-c55dbe2cd1d4","count":1,"label":"Cappucino","posId":"N152","price":6500,"isExtra":false,"creatorId":"S9OkA5zgN0Dn7IbrflT0y","isPackging":0,"actualLabel":"Cappucino"}]</t>
  </si>
  <si>
    <t>2026-04-15T14:01:58.807+02:00</t>
  </si>
  <si>
    <t>2026-04-15T14:02:02.849+02:00</t>
  </si>
  <si>
    <t>[{"id":"b85d1705-e25b-4881-80a6-a20ab4400208","count":1,"label":"Aquilla jemně perlivá","posId":"N141","price":3900,"isExtra":false,"creatorId":"hVNpzLJxlP31q2os-3WbW","isPackging":0,"actualLabel":"Aquilla jemně perlivá"}]</t>
  </si>
  <si>
    <t>2026-04-15T13:13:48.519+02:00</t>
  </si>
  <si>
    <t>2026-04-15T13:22:06.187+02:00</t>
  </si>
  <si>
    <t>[{"id":"8bba451a-3c5e-4c20-9575-e5341c254b5e","count":1,"label":"Pizza Quattro Formaggi 32 0,5","posId":"H123","price":12950,"isExtra":false,"creatorId":"KpOQi6sQGpetw6b6itJKc","isPackging":0,"actualLabel":"Pizza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italské","posId":"H32","price":0,"isExtra":true,"mainItemId":"8bba451a-3c5e-4c20-9575-e5341c254b5e"},{"id":"f54e842e-2af6-4625-aa33-4d1ffa03ea65","count":1,"label":"Pizza Zeleninová 32 cm 0,5","posId":"H115","price":12950,"isExtra":false,"creatorId":"6WprJCvLEfZSgA3b5tNX_","isPackging":0,"actualLabel":"Pizza Zeleninová 32 cm 0,5"},{"id":"ZMn0kE3IRVJjsfXstBxZb","count":1,"label":"Bez plněných okrajů","posId":"X1000","price":0,"isExtra":true,"mainItemId":"f54e842e-2af6-4625-aa33-4d1ffa03ea65"},{"id":"aRPAiqbCW3Z9trz5KoEBF","count":1,"label":"Těsto italské","posId":"H32","price":0,"isExtra":true,"mainItemId":"f54e842e-2af6-4625-aa33-4d1ffa03ea65"},{"id":"4d4df8d7-0cf2-47df-a120-67b226032fbf","count":1,"label":"Aquilla zelený čaj/citron","posId":"N121","price":4900,"isExtra":false,"creatorId":"Ph3nHNMtMSMFtAus4XaqY","isPackging":0,"actualLabel":"Aquilla zelený čaj/citron"}]</t>
  </si>
  <si>
    <t>2026-04-15T12:56:51.352+02:00</t>
  </si>
  <si>
    <t>2026-04-15T13:02:03.423+02:00</t>
  </si>
  <si>
    <t>[{"id":"62240194","note":"","size":"Baby špenát &amp; kuře 40cm","count":1,"label":"Baby špenát &amp; kuře 40cm","posId":"104","price":32900,"isExtra":false},{"id":"62240266","note":"","count":1,"label":"Balné","posId":"K0000","price":2000,"isExtra":true},{"id":"62240372","note":"","count":1,"label":"Gorgonzola","posId":"C101","price":4000,"KDSTags":["greenhighlight"],"isExtra":true}]</t>
  </si>
  <si>
    <t>2026-04-15T12:21:26.466+02:00</t>
  </si>
  <si>
    <t>2026-04-15T12:23:38.590+02:00</t>
  </si>
  <si>
    <t>[{"id":"d524a5a3-a53a-4542-a32f-c55dbe2cd1d4","count":1,"label":"Cappucino","posId":"N152","price":6500,"isExtra":false,"creatorId":"QKNUIOmOQHhaQizAFvAJ3","isPackging":0,"actualLabel":"Cappucino"},{"id":"8a3717e8-c09b-44af-b143-5fa2b477a914","count":1,"label":"Aquilla neperlivá","posId":"N140","price":3900,"isExtra":false,"creatorId":"Sxd9vM5nCS8u3DwjhTBrz","isPackging":0,"actualLabel":"Aquilla neperlivá"}]</t>
  </si>
  <si>
    <t>2026-04-15T11:57:21.503+02:00</t>
  </si>
  <si>
    <t>2026-04-15T12:02:45.265+02:00</t>
  </si>
  <si>
    <t>[{"id":"88ea58e5-5aed-4c56-80f0-bcc6b35440d3","count":1,"label":"Espresso Lungo","posId":"N156","price":5500,"isExtra":false,"creatorId":"PFNCY1c1jWLOZs_AWaT6W","isPackging":0,"actualLabel":"Espresso Lungo"},{"id":"2cffc280-164c-4c9f-aaee-66502dfa73f2","count":1,"label":"Pizza Špenát kuře 32 cm","posId":"116","price":25900,"isExtra":false,"creatorId":"MWZYjMH-L2tXaCf8wQH4G","isPackging":0,"actualLabel":"Pizza Špenát kuře 32 cm"}]</t>
  </si>
  <si>
    <t>2026-04-15T11:11:03.059+02:00</t>
  </si>
  <si>
    <t>2026-04-15T11:31:37.472+02:00</t>
  </si>
  <si>
    <t>[{"id":"0b867b16-3995-4b4a-9deb-1c0d8cecf8d6","note":"","count":1,"label":"Pepperoni 32 cm","posId":"120","price":25900,"isExtra":false},{"id":"21fd0686-e8d1-43f1-84c9-d96f5842a3ca","note":"","count":1,"label":"okraj mozzarella, bylinky","posId":"21fd0686-e8d1-43f1-84c9-d96f5842a3ca","price":5900,"isExtra":true}]</t>
  </si>
  <si>
    <t>2026-04-15T00:10:59.469+02:00</t>
  </si>
  <si>
    <t>2026-04-15T00:23:13.119+02:00</t>
  </si>
  <si>
    <t>2026-04-15T00:38:19.428+02:00</t>
  </si>
  <si>
    <t>2026-04-15T00:22:15.729+02:00</t>
  </si>
  <si>
    <t>[{"id":"18c7dc2e-3f8c-4b58-9c90-6a401315d32b","count":1,"label":"Pizza Hawai 32 cm","posId":"114","price":25900,"isExtra":false,"creatorId":"7e1SBf-ifD3YMdT3NV65g","isPackging":0,"actualLabel":"Pizza Hawai 32 cm"},{"id":"RjnzJvFGQ7bViwxWS8fAW","count":1,"label":"Bez ananasu","posId":"X100","price":0,"KDSTags":["redhighlight"],"isExtra":true,"mainItemId":"18c7dc2e-3f8c-4b58-9c90-6a401315d32b"}]</t>
  </si>
  <si>
    <t>2026-04-14T23:58:26.108+02:00</t>
  </si>
  <si>
    <t>2026-04-15T00:19:23.485+02:00</t>
  </si>
  <si>
    <t>[{"id":"113","note":"","count":1,"label":"Capricciosa 32cm","posId":"113","price":25900,"isExtra":false},{"id":"K0000","note":"","count":1,"label":"Balné","posId":"K0000","price":1500,"isExtra":true},{"id":"X112","note":"","count":1,"label":"Bez oliv","posId":"X112","price":0,"KDSTags":["redhighlight"],"isExtra":true},{"id":"B106","note":"","count":1,"label":"Šunka","posId":"B106","price":3000,"KDSTags":["greenhighlight"],"isExtra":true}]</t>
  </si>
  <si>
    <t>2026-04-14T23:28:19.949+02:00</t>
  </si>
  <si>
    <t>[{"id":"62240223","note":"","size":"Spicy menu Comeback","count":1,"label":"Spicy menu Comeback","posId":"M100","price":34900,"isExtra":false},{"id":"62240312","note":"","count":1,"label":"Comeback","posId":"Y121","price":0,"isExtra":true},{"id":"62240267","note":"","count":1,"label":"spicy wings 🌶️","posId":"P101","price":0,"isExtra":true},{"id":"62240401","note":"","count":1,"label":"Pepsi zero sugar 1l","posId":"N125","price":0,"isExtra":true},{"id":"62240419","note":"","count":1,"label":"USA těsto","posId":"17","price":1000,"isExtra":true}]</t>
  </si>
  <si>
    <t>2026-04-14T22:50:52.289+02:00</t>
  </si>
  <si>
    <t>2026-04-14T22:51:31.186+02:00</t>
  </si>
  <si>
    <t>[{"id":"d512510c-0f0f-4649-b96d-67e9574e4bff","count":1,"label":"Pepsi zero sugar 1l","posId":"N125","price":5900,"isExtra":false,"creatorId":"qFOFySPJxnzJTBhu6JJF5","isPackging":0,"actualLabel":"Pepsi zero sugar 1l"},{"id":"030bd2a1-d831-40a2-9507-28452ae3069a","count":1,"label":"7 up 0,33l","posId":"N173","price":3900,"isExtra":false,"creatorId":"X2BoaQEzNFvY49etJaObP","isPackging":0,"actualLabel":"7 up 0,33l"}]</t>
  </si>
  <si>
    <t>2026-04-14T21:48:52.698+02:00</t>
  </si>
  <si>
    <t>2026-04-14T21:57:40.242+02:00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</si>
  <si>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🌶️","posId":"109","price":32900,"isExtra":false},{"id":"62240266","note":"","count":1,"label":"Balné","posId":"K0000","price":2000,"isExtra":true},{"id":"62240424","note":"","size":"Guarana kiwi a jablko","count":1,"label":"Guarana kiwi a jablko","posId":"N144","price":5500,"isExtra":false}]</t>
  </si>
  <si>
    <t>2026-04-14T21:37:00.654+02:00</t>
  </si>
  <si>
    <t>2026-04-14T21:46:25.503+02:00</t>
  </si>
  <si>
    <t>[{"id":"62240200","note":"","size":"Quattro Formaggi 32cm","count":1,"label":"Quattro Formaggi 32cm","posId":"123","price":25900,"isExtra":false},{"id":"62240274","note":"","count":1,"label":"Balné","posId":"K0000","price":1500,"isExtra":true},{"id":"62240297","note":"","count":1,"label":"okraj mozzarella, bylinky","posId":"A121","price":5900,"isExtra":true},{"id":"62240230","note":"","size":"Česnekový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</si>
  <si>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2026-04-14T20:27:20.185+02:00</t>
  </si>
  <si>
    <t>2026-04-14T20:50:09.923+02:00</t>
  </si>
  <si>
    <t>[{"id":"e81d1eac-78b4-4c74-9c7f-c9c1a65dccf2","count":1,"label":"Pizza Capricciosa 32","posId":"113","price":25900,"isExtra":false,"creatorId":"S7KGkx0TNK82k4adTShAp","isPackging":0,"actualLabel":"Pizza Capricciosa 32"}]</t>
  </si>
  <si>
    <t>2026-04-14T20:22:42.774+02:00</t>
  </si>
  <si>
    <t>2026-04-14T20:50:09.428+02:00</t>
  </si>
  <si>
    <t>[{"id":"2cffc280-164c-4c9f-aaee-66502dfa73f2","count":1,"label":"Pizza Špenát kuře 32 cm","posId":"116","price":25900,"isExtra":false,"discount":{"type":"percentage","value":20},"creatorId":"QP9j2NOPIjN5BOVo6z7Eg","isPackging":0,"actualLabel":"Pizza Špenát kuře 32 cm"}]</t>
  </si>
  <si>
    <t>2026-04-14T19:43:04.035+02:00</t>
  </si>
  <si>
    <t>2026-04-14T19:57:17.366+02:00</t>
  </si>
  <si>
    <t>[{"id":"ee394832-8137-440a-84b7-b9e0df42a9ab","note":"","count":2,"label":"Hawai 32 cm","posId":"114","price":25900,"isExtra":false},{"id":"0b867b16-3995-4b4a-9deb-1c0d8cecf8d6","note":"","count":1,"label":"Pepperoni 32 cm","posId":"120","price":25900,"isExtra":false},{"id":"bf8dc38b-6c8e-42b6-9da3-3170253a57d4","note":"","count":1,"label":"Hot &amp; Spicy 32 cm","posId":"122","price":25900,"isExtra":false}]</t>
  </si>
  <si>
    <t>2026-04-14T19:31:04.036+02:00</t>
  </si>
  <si>
    <t>2026-04-14T19:38:19.543+02:00</t>
  </si>
  <si>
    <t>2026-04-14T19:52:17.233+02:00</t>
  </si>
  <si>
    <t>2026-04-14T19:31:34.085+02:00</t>
  </si>
  <si>
    <t>[{"id":"ad7c292a-48c9-48db-b64c-0f7f8ebced7f","note":"","count":1,"label":"BBQ Meteor 40 cm","posId":"106","price":32900,"isExtra":false},{"id":"0f32557d-3b00-4445-b026-75e05c963906","note":"","count":1,"label":"Jalapeños","posId":"0f32557d-3b00-4445-b026-75e05c963906","price":3500,"isExtra":true}]</t>
  </si>
  <si>
    <t>2026-04-14T19:29:11.133+02:00</t>
  </si>
  <si>
    <t>2026-04-14T19:38:37.707+02:00</t>
  </si>
  <si>
    <t>[{"id":"2cffc280-164c-4c9f-aaee-66502dfa73f2","count":1,"label":"Pizza Špenát kuře 32 cm","posId":"116","price":25900,"isExtra":false,"discount":{"type":"percentage","value":20},"creatorId":"eQSN-y1VnF8afj7gMK1fq","isPackging":0,"actualLabel":"Pizza Špenát kuře 32 cm"}]</t>
  </si>
  <si>
    <t>2026-04-14T19:08:50.476+02:00</t>
  </si>
  <si>
    <t>2026-04-14T19:23:22.014+02:00</t>
  </si>
  <si>
    <t>[{"id":"fcaa1b56-8096-4769-b051-0f9d80e276e7","count":1,"label":"Pizza Pepperoni 40","posId":"108","price":32900,"isExtra":false,"creatorId":"Vc2H6uAQ13MLeo-A56eKM","isPackging":0,"actualLabel":"Pizza Pepperoni 40"},{"id":"bbef59ce-896e-4add-acca-1c087f56506a","count":1,"label":"Pepsi 0,33l","posId":"N170","price":3900,"isExtra":false,"creatorId":"yxlvqUu6-9t3pVqzk6heW","isPackging":0,"actualLabel":"Pepsi 0,33l"},{"id":"bbef59ce-896e-4add-acca-1c087f56506a","count":1,"label":"Pepsi 0,33l","posId":"N170","price":3900,"isExtra":false,"creatorId":"7JBAVuI0WwjiIPKJIXppF","isPackging":0,"actualLabel":"Pepsi 0,33l"}]</t>
  </si>
  <si>
    <t>2026-04-14T18:58:55.598+02:00</t>
  </si>
  <si>
    <t>2026-04-14T19:23:01.665+02:00</t>
  </si>
  <si>
    <t>[{"id":"38fbf306-1585-4d67-9b87-6d5b39f05c8f","count":1,"label":"Pizza BBQ Texas 32","posId":"119","price":25900,"isExtra":false,"creatorId":"mK5t6nLvql7O_-r9jWg_I","isPackging":0,"actualLabel":"Pizza BBQ Texas 32"},{"id":"38fbf306-1585-4d67-9b87-6d5b39f05c8f","count":1,"label":"Pizza BBQ Texas 32","posId":"119","price":25900,"isExtra":false,"creatorId":"9bdV7xHX8RS0mrYyqwlRB","isPackging":0,"actualLabel":"Pizza BBQ Texas 32"},{"id":"MjHE1bJDB0L-jjNiZS0Lz","count":1,"label":"okraj hotdog, bbq omáčka","posId":"A119","price":5900,"isExtra":true,"mainItemId":"38fbf306-1585-4d67-9b87-6d5b39f05c8f"}]</t>
  </si>
  <si>
    <t>2026-04-14T18:37:35.686+02:00</t>
  </si>
  <si>
    <t>2026-04-14T18:48:30.447+02:00</t>
  </si>
  <si>
    <t>[{"id":"62240191","note":"","size":"Pepperoni 40cm 🌶️🌶️","count":1,"label":"Pepperoni 40cm 🌶️🌶️","posId":"108","price":32900,"isExtra":false},{"id":"62240266","note":"","count":1,"label":"Balné","posId":"K0000","price":2000,"isExtra":true}]</t>
  </si>
  <si>
    <t>2026-04-14T18:14:51.995+02:00</t>
  </si>
  <si>
    <t>2026-04-14T18:24:08.947+02:00</t>
  </si>
  <si>
    <t>[{"id":"24411cdf-3894-447b-954b-8892aa784ac6","count":1,"label":"Masové kuličky","posId":"P102","price":9900,"isExtra":false,"creatorId":"8diBKzsnHrEJjNmONXRCB","isPackging":0,"actualLabel":"Masové kuličky"},{"id":"f2e47a9a-9a83-4636-a9a7-f3b2d38f2cc5","count":1,"label":"Pečené brambory","posId":"P103","price":6900,"isExtra":false,"creatorId":"ltyYWc3SA5D6Pi1kty_gh","isPackging":0,"actualLabel":"Pečené brambory"}]</t>
  </si>
  <si>
    <t>2026-04-14T18:14:03.984+02:00</t>
  </si>
  <si>
    <t>2026-04-14T18:24:12.639+02:00</t>
  </si>
  <si>
    <t>[{"id":"18c7dc2e-3f8c-4b58-9c90-6a401315d32b","count":1,"label":"Pizza Hawai 32 cm","posId":"114","price":25900,"isExtra":false,"creatorId":"eNs9yzcOXyBadiwLQ2ChU","isPackging":0,"actualLabel":"Pizza Hawai 32 cm"},{"id":"RjnzJvFGQ7bViwxWS8fAW","count":1,"label":"Bez ananasu","posId":"X100","price":0,"KDSTags":["redhighlight"],"isExtra":true,"mainItemId":"18c7dc2e-3f8c-4b58-9c90-6a401315d32b"},{"id":"9203069d-630f-4514-80a6-d80bf3b3cc61","count":1,"label":"Dip česnekový","posId":"P106","price":2500,"isExtra":false,"creatorId":"z5A_b0F0yyDx7QK19RMk5","isPackging":0,"actualLabel":"Dip česnekový"}]</t>
  </si>
  <si>
    <t>2026-04-14T18:12:47.594+02:00</t>
  </si>
  <si>
    <t>2026-04-14T18:24:13.639+02:00</t>
  </si>
  <si>
    <t>[{"id":"62240196","note":"","size":"Hawai 40cm","count":1,"label":"Hawai 40cm","posId":"102","price":32900,"isExtra":false},{"id":"62240266","note":"","count":1,"label":"Balné","posId":"K0000","price":2000,"isExtra":true},{"id":"62240299","note":"","count":1,"label":"okraj mozzarella, bbq omáčka","posId":"A124","price":6900,"isExtra":true}]</t>
  </si>
  <si>
    <t>2026-04-14T18:10:04.527+02:00</t>
  </si>
  <si>
    <t>2026-04-14T18:22:52.857+02:00</t>
  </si>
  <si>
    <t>[{"id":"666f5d57-c79d-415f-bd66-38dc47ee4585","count":1,"label":"Pizza Pepperoni 32","posId":"120","price":25900,"isExtra":false,"creatorId":"p5wfQIya0yqGsS8be-ZZ8","isPackging":0,"actualLabel":"Pizza Pepperoni 32"}]</t>
  </si>
  <si>
    <t>2026-04-14T18:06:04.246+02:00</t>
  </si>
  <si>
    <t>2026-04-14T18:16:25.440+02:00</t>
  </si>
  <si>
    <t>[{"id":"b6658da4-b777-42a2-94b6-5ce20ff49587","note":"","count":1,"label":"Pepperoni 32 cm","posId":"144","price":25900,"isExtra":false},{"id":"1da47ebe-2592-435a-b854-8cbe80b56263","note":"","count":1,"label":"Hawai 32 cm","posId":"138","price":25900,"isExtra":false}]</t>
  </si>
  <si>
    <t>2026-04-14T17:37:31.836+02:00</t>
  </si>
  <si>
    <t>2026-04-14T18:01:17.352+02:00</t>
  </si>
  <si>
    <t>[{"id":"18c7dc2e-3f8c-4b58-9c90-6a401315d32b","count":1,"label":"Pizza Hawai 32 cm","posId":"114","price":25900,"isExtra":false,"creatorId":"Kh7qSqUnwsRlpv4yTnXkB","isPackging":0,"actualLabel":"Pizza Hawai 32 cm"},{"id":"RjnzJvFGQ7bViwxWS8fAW","count":1,"label":"Bez ananasu","posId":"X100","price":0,"KDSTags":["redhighlight"],"isExtra":true,"mainItemId":"18c7dc2e-3f8c-4b58-9c90-6a401315d32b"},{"id":"c4b5825a-dcf4-401b-a97f-768a9f88727e","count":4,"label":"Jablečný džus 0,33l","posId":"N176","price":4500,"isExtra":false,"creatorId":"zIWq-ij97VsFEt4MtfwWb","isPackging":0,"actualLabel":"Jablečný džus 0,33l"},{"id":"8c606e51-17ad-408c-8406-aeb8d328fe6c","count":1,"label":"Pomerančový džus 0,33l","posId":"N178","price":4500,"isExtra":false,"creatorId":"n5tvIqePLCF2WU2rio1YY","isPackging":0,"actualLabel":"Pomerančový džus 0,33l"},{"id":"e69ac8e4-ea63-41b0-ab11-56a29ce0429d","count":1,"label":"Pizza Margherita 18","posId":"124","price":13900,"isExtra":false,"creatorId":"Xg7vaqeoFH3posHkBzwBQ","isPackging":0,"actualLabel":"Pizza Margherita 18"},{"id":"d4397be7-89e6-46c3-a5ba-a8bbd0b2ec34","count":1,"label":"Pizza Hawai 18 cm","posId":"126","price":13900,"isExtra":false,"creatorId":"pfymVLW2ngzy15S7K1Yfk","isPackging":0,"actualLabel":"Pizza Hawai 18 cm"},{"id":"RjnzJvFGQ7bViwxWS8fAW","count":1,"label":"Bez ananasu","posId":"X100","price":0,"KDSTags":["redhighlight"],"isExtra":true,"mainItemId":"d4397be7-89e6-46c3-a5ba-a8bbd0b2ec34"}]</t>
  </si>
  <si>
    <t>2026-04-14T17:05:48.270+02:00</t>
  </si>
  <si>
    <t>2026-04-14T17:19:05.384+02:00</t>
  </si>
  <si>
    <t>[{"id":"62240223","note":"","size":"Spicy menu Comeback","count":1,"label":"Spicy menu Comeback","posId":"M100","price":34900,"isExtra":false},{"id":"62240312","note":"","count":1,"label":"Comeback","posId":"Y121","price":0,"isExtra":true},{"id":"62240267","note":"","count":1,"label":"spicy wings 🌶️","posId":"P101","price":0,"isExtra":true},{"id":"62240401","note":"","count":1,"label":"Pepsi zero sugar 1l","posId":"N125","price":0,"isExtra":true},{"id":"62240392","note":"","count":1,"label":"Smetanový základ","posId":"ZRS32","price":0,"isExtra":true},{"id":"62240297","note":"","count":1,"label":"okraj mozzarella, bylinky","posId":"A121","price":5900,"isExtra":true},{"id":"62240230","note":"","size":"Česnekový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</si>
  <si>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2026-04-14T16:34:05.487+02:00</t>
  </si>
  <si>
    <t>2026-04-14T16:58:08.957+02:00</t>
  </si>
  <si>
    <t>[{"id":"666f5d57-c79d-415f-bd66-38dc47ee4585","count":1,"label":"Pizza Pepperoni 32","posId":"120","price":25900,"isExtra":false,"creatorId":"gHfE7ki0y3TJGIlH35H4N","isPackging":0,"actualLabel":"Pizza Pepperoni 32"},{"id":"8e14a535-5628-4959-9da1-d7350a200486","count":1,"label":"Pizza Margherita 32","posId":"112","price":21900,"isExtra":false,"creatorId":"u8CtZUagS0vPL-OOqyE5Y","isPackging":0,"actualLabel":"Pizza Margherita 32"}]</t>
  </si>
  <si>
    <t>2026-04-14T16:22:11.701+02:00</t>
  </si>
  <si>
    <t>2026-04-14T16:38:22.214+02:00</t>
  </si>
  <si>
    <t>[{"id":"e69ac8e4-ea63-41b0-ab11-56a29ce0429d","count":1,"label":"Pizza Margherita 18","posId":"124","price":13900,"isExtra":false,"creatorId":"BaC9IKSzwRU-3ywVzSSno","isPackging":0,"actualLabel":"Pizza Margherita 18"},{"id":"c4b5825a-dcf4-401b-a97f-768a9f88727e","count":2,"label":"Jablečný džus 0,33l","posId":"N176","price":4500,"isExtra":false,"creatorId":"KjDubTFu3n39pUDRyr3EM","isPackging":0,"actualLabel":"Jablečný džus 0,33l"},{"id":"d524a5a3-a53a-4542-a32f-c55dbe2cd1d4","count":1,"label":"Cappucino","posId":"N152","price":6500,"isExtra":false,"creatorId":"7f-PB_JzUpF1YOaMcs_H9","isPackging":0,"actualLabel":"Cappucino"}]</t>
  </si>
  <si>
    <t>2026-04-14T16:17:20.195+02:00</t>
  </si>
  <si>
    <t>2026-04-14T18:01:18.197+02:00</t>
  </si>
  <si>
    <t>[{"id":"0e74d791-e2c4-40ab-9c57-02f7e8ec3e45","count":1,"label":"Pizza BBQ Texas 32 0,5","posId":"H119","price":12950,"isExtra":false,"creatorId":"JGiURPLMWvn6PU0_7K_QG","isPackging":0,"actualLabel":"Pizza BBQ Texas 32 0,5"},{"id":"ZMn0kE3IRVJjsfXstBxZb","count":1,"label":"Bez plněných okrajů","posId":"X1000","price":0,"isExtra":true,"mainItemId":"0e74d791-e2c4-40ab-9c57-02f7e8ec3e45"},{"id":"myCdZBOPRQHyn-r556E1m","count":1,"label":"Těsto USA","posId":"H40","price":0,"isExtra":true,"mainItemId":"0e74d791-e2c4-40ab-9c57-02f7e8ec3e45"},{"id":"e828657e-21d8-4993-b7de-2347ee332374","count":1,"label":"Pizza BBQ Meteor 32 0,5","posId":"H118","price":12950,"isExtra":false,"creatorId":"1ks_9w78ZZasSQFn-N2ZQ","isPackging":0,"actualLabel":"Pizza BBQ Meteor 32 0,5"},{"id":"ZMn0kE3IRVJjsfXstBxZb","count":1,"label":"Bez plněných okrajů","posId":"X1000","price":0,"isExtra":true,"mainItemId":"e828657e-21d8-4993-b7de-2347ee332374"},{"id":"myCdZBOPRQHyn-r556E1m","count":1,"label":"Těsto USA","posId":"H40","price":0,"isExtra":true,"mainItemId":"e828657e-21d8-4993-b7de-2347ee332374"}]</t>
  </si>
  <si>
    <t>2026-04-14T15:39:29.676+02:00</t>
  </si>
  <si>
    <t>2026-04-14T15:47:40.319+02:00</t>
  </si>
  <si>
    <t>[{"id":"d524a5a3-a53a-4542-a32f-c55dbe2cd1d4","count":1,"label":"Cappucino","posId":"N152","price":6500,"isExtra":false,"creatorId":"hZFRiBeCHkLQGi2b0ET1D","isPackging":0,"actualLabel":"Cappucino"},{"id":"d524a5a3-a53a-4542-a32f-c55dbe2cd1d4","count":1,"label":"Cappucino","posId":"N152","price":6500,"isExtra":false,"creatorId":"cE4a3DOzoI_qaiW4VjX2F","isPackging":0,"actualLabel":"Cappucino"},{"id":"b0f1aebd-b975-4005-9c16-db91b7d813d3","count":1,"label":"Aquila zelený čaj/citron 0,33l","posId":"N174","price":3900,"isExtra":false,"creatorId":"C0cBegaS6WV0XOSjnchv2","isPackging":0,"actualLabel":"Aquila zelený čaj/citron 0,33l"},{"id":"8a3717e8-c09b-44af-b143-5fa2b477a914","count":1,"label":"Aquilla neperlivá","posId":"N140","price":3900,"isExtra":false,"creatorId":"N-Fatbc9IgKxgVBeYDOMC","isPackging":0,"actualLabel":"Aquilla neperlivá"}]</t>
  </si>
  <si>
    <t>2026-04-14T15:31:54.784+02:00</t>
  </si>
  <si>
    <t>2026-04-14T15:47:44.839+02:00</t>
  </si>
  <si>
    <t>[{"id":"1e8d27fe-5059-4d3c-a717-e6037379688e","count":1,"label":"Pizza Quattro Formaggi 40","posId":"111","price":32900,"isExtra":false,"creatorId":"ggNF96DB82rhHd0rNDP0W","isPackging":0,"actualLabel":"Pizza Quattro Formaggi 40"}]</t>
  </si>
  <si>
    <t>2026-04-14T15:28:33.704+02:00</t>
  </si>
  <si>
    <t>2026-04-14T15:47:35.702+02:00</t>
  </si>
  <si>
    <t>[{"id":"f4434023-1838-40f3-bb9f-7f4156247330","count":1,"label":"Caffe latte","posId":"N153","price":7500,"isExtra":false,"creatorId":"cZchHqg1BBlfCAL0QfGO3","isPackging":0,"actualLabel":"Caffe latte"},{"id":"c547f780-e6f1-4d3b-9918-8b0f0ac6fdac","count":1,"label":"Americano","posId":"N158","price":5500,"isExtra":false,"creatorId":"WRg9pAgSOti33enGxFnqz","isPackging":0,"actualLabel":"Americano"}]</t>
  </si>
  <si>
    <t>2026-04-14T14:31:36.362+02:00</t>
  </si>
  <si>
    <t>2026-04-14T14:47:31.827+02:00</t>
  </si>
  <si>
    <t>[{"id":"62240189","note":"","size":"Hot &amp; Spicy 40cm 🌶️🌶️","count":1,"label":"Hot &amp; Spicy 40cm 🌶️🌶️","posId":"110","price":32900,"isExtra":false},{"id":"62240266","note":"","count":1,"label":"Balné","posId":"K0000","price":2000,"isExtra":true},{"id":"62240408","note":"","count":1,"label":"Smetanový základ","posId":"ZRS40","price":0,"isExtra":true},{"id":"62240230","note":"","size":"Česnekový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</si>
  <si>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2026-04-14T14:23:28.240+02:00</t>
  </si>
  <si>
    <t>2026-04-14T14:26:46.493+02:00</t>
  </si>
  <si>
    <t>[{"id":"b9bfb1a3-8109-40d5-9579-74586cc805c5","count":1,"label":"Tvarohový koláč","posId":"Z106","price":4500,"isExtra":false,"creatorId":"nMM269ULy_tzYikmPXIRS","isPackging":0,"actualLabel":"Tvarohový koláč"},{"id":"0af11d6a-d80e-47c0-9ccf-fe625c3fa319","count":1,"label":"Horká čokoláda","posId":"N165","price":6500,"isExtra":false,"creatorId":"M0qIyaoZ6O8sK-syTBYjY","isPackging":0,"actualLabel":"Horká čokoláda"}]</t>
  </si>
  <si>
    <t>2026-04-14T13:10:13.016+02:00</t>
  </si>
  <si>
    <t>2026-04-14T13:31:53.843+02:00</t>
  </si>
  <si>
    <t>[{"id":"8663ca55-0860-4b59-a9b1-d905f473dc0d","count":1,"label":"Pizza BBQ Meteor 32","posId":"118","price":25900,"isExtra":false,"discount":{"type":"percentage","value":20},"creatorId":"ZdTLsOPR08K2O6U95gu3o","isPackging":0,"actualLabel":"Pizza BBQ Meteor 32"},{"id":"bbef59ce-896e-4add-acca-1c087f56506a","count":1,"label":"Pepsi 0,33l","posId":"N170","price":3900,"isExtra":false,"creatorId":"GgwzOqs72rdgVnQdBCjKa","isPackging":0,"actualLabel":"Pepsi 0,33l"}]</t>
  </si>
  <si>
    <t>2026-04-14T13:02:45.398+02:00</t>
  </si>
  <si>
    <t>2026-04-14T13:09:01.783+02:00</t>
  </si>
  <si>
    <t>[{"id":"ca70b78f-5a48-485f-9bed-1d4c79e68c4b","count":1,"label":"Pizza Comeback 18","posId":"133","price":13900,"isExtra":false,"creatorId":"9MiTyG3WBY0Sr-uS7hmXo","isPackging":0,"actualLabel":"Pizza Comeback 18"}]</t>
  </si>
  <si>
    <t>2026-04-14T12:17:05.495+02:00</t>
  </si>
  <si>
    <t>2026-04-14T12:57:15.332+02:00</t>
  </si>
  <si>
    <t>[{"id":"428e1c0b-4234-4b06-b060-02a3a194dbbd","count":1,"label":"Pizza Quattro Formaggi 18","posId":"135","price":13900,"isExtra":false,"creatorId":"AlJCGw4eyQnrBKuZAy8XZ","isPackging":0,"actualLabel":"Pizza Quattro Formaggi 18"}]</t>
  </si>
  <si>
    <t>2026-04-14T11:41:58.352+02:00</t>
  </si>
  <si>
    <t>2026-04-14T12:13:03.491+02:00</t>
  </si>
  <si>
    <t>[{"id":"e81d1eac-78b4-4c74-9c7f-c9c1a65dccf2","count":1,"label":"Pizza Capricciosa 32","posId":"113","price":25900,"isExtra":false,"creatorId":"1VS9ktde4N4Tl_uFBPdLr","isPackging":0,"actualLabel":"Pizza Capricciosa 32"}]</t>
  </si>
  <si>
    <t>2026-04-14T11:24:36.295+02:00</t>
  </si>
  <si>
    <t>2026-04-14T12:13:01.778+02:00</t>
  </si>
  <si>
    <t>[{"id":"428e1c0b-4234-4b06-b060-02a3a194dbbd","count":1,"label":"Pizza Quattro Formaggi 18","posId":"135","price":13900,"isExtra":false,"creatorId":"kxhDm11T0IeqB5u94yUM4","isPackging":0,"actualLabel":"Pizza Quattro Formaggi 18"},{"id":"KHkqvH4nrpVi3rmWB6xsU","count":1,"label":"Bez gorgonzoly","posId":"X101","price":0,"KDSTags":["redhighlight"],"isExtra":true,"mainItemId":"428e1c0b-4234-4b06-b060-02a3a194dbbd"},{"id":"c2b32966-195b-4167-bd2c-d46dd2e2568c","count":1,"label":"Aquilla černý čaj a broskev","posId":"N120","price":4900,"isExtra":false,"creatorId":"gwU6q9piq1yJtp2Qy-m_j","isPackging":0,"actualLabel":"Aquilla černý čaj a broskev"}]</t>
  </si>
  <si>
    <t>2026-04-14T11:24:01.021+02:00</t>
  </si>
  <si>
    <t>2026-04-14T12:09:18.167+02:00</t>
  </si>
  <si>
    <t>[{"id":"f4434023-1838-40f3-bb9f-7f4156247330","count":1,"label":"Caffe latte","posId":"N153","price":7500,"isExtra":false,"creatorId":"vbGMPTyQt2UXv5uwbf9GR","isPackging":0,"actualLabel":"Caffe latte"},{"id":"d524a5a3-a53a-4542-a32f-c55dbe2cd1d4","count":1,"label":"Cappucino","posId":"N152","price":6500,"isExtra":false,"creatorId":"PS5UlQDolTFHm3R-Q42cg","isPackging":0,"actualLabel":"Cappucino"},{"id":"428e1c0b-4234-4b06-b060-02a3a194dbbd","count":1,"label":"Pizza Quattro Formaggi 18","posId":"135","price":13900,"isExtra":false,"creatorId":"2m5mWK-KT_qZmglfiFeHm","isPackging":0,"actualLabel":"Pizza Quattro Formaggi 18"},{"id":"KHkqvH4nrpVi3rmWB6xsU","count":1,"label":"Bez gorgonzoly","posId":"X101","price":0,"KDSTags":["redhighlight"],"isExtra":true,"mainItemId":"428e1c0b-4234-4b06-b060-02a3a194dbbd"},{"id":"d9dc13ba-8a93-42eb-a269-2b1686554432","count":1,"label":"Pizza Hot &amp; Spicy 18","posId":"134","price":13900,"isExtra":false,"creatorId":"h7D6s4ajd51TggOZGln_P","isPackging":0,"actualLabel":"Pizza Hot &amp; Spicy 18"},{"id":"c2b32966-195b-4167-bd2c-d46dd2e2568c","count":1,"label":"Aquilla černý čaj a broskev","posId":"N120","price":4900,"isExtra":false,"creatorId":"Tq7BtCuwWcKNrM-g0unKp","isPackging":0,"actualLabel":"Aquilla černý čaj a broskev"},{"id":"c2b32966-195b-4167-bd2c-d46dd2e2568c","count":1,"label":"Aquilla černý čaj a broskev","posId":"N120","price":4900,"isExtra":false,"creatorId":"QPtKH4yWe261MqU3cegQ7","isPackging":0,"actualLabel":"Aquilla černý čaj a broskev"}]</t>
  </si>
  <si>
    <t>2026-04-14T11:17:26.187+02:00</t>
  </si>
  <si>
    <t>2026-04-14T11:36:46.905+02:00</t>
  </si>
  <si>
    <t>[{"id":"8c606e51-17ad-408c-8406-aeb8d328fe6c","count":1,"label":"Pomerančový džus 0,33l","posId":"N178","price":4500,"isExtra":false,"creatorId":"Uqj2NXmKFdlgwLNeaKAx3","isPackging":0,"actualLabel":"Pomerančový džus 0,33l"}]</t>
  </si>
  <si>
    <t>2026-04-14T11:17:00.428+02:00</t>
  </si>
  <si>
    <t>2026-04-14T12:09:17.661+02:00</t>
  </si>
  <si>
    <t>[{"id":"ca70b78f-5a48-485f-9bed-1d4c79e68c4b","count":1,"label":"Pizza Comeback 18","posId":"133","price":13900,"isExtra":false,"creatorId":"9eTJRNbmkKUqVwplnWG8T","isPackging":0,"actualLabel":"Pizza Comeback 18"}]</t>
  </si>
  <si>
    <t>2026-04-14T11:16:14.087+02:00</t>
  </si>
  <si>
    <t>2026-04-14T12:09:16.837+02:00</t>
  </si>
  <si>
    <t>[{"id":"aeb1bf51-b610-45bb-bb71-8691c79c797d","count":1,"label":"Pizza Capricciosa 18","posId":"125","price":13900,"isExtra":false,"creatorId":"ysNnCguzMo7Ur3CIh97M9","isPackging":0,"actualLabel":"Pizza Capricciosa 18"},{"id":"57d9f91b-11d2-479b-bfd0-7e570ba5d2e6","count":1,"label":"Spicy Wings","posId":"P101","price":12900,"isExtra":false,"creatorId":"HYXmCOXLYKdlUun5A9Z4W","isPackging":0,"actualLabel":"Spicy Wings"},{"id":"392c0eaa-2538-4d3f-9d09-15d340f244a3","count":1,"label":"Mirinda 0,33l","posId":"N172","price":3900,"isExtra":false,"creatorId":"aEd9Cpo6y7aKv-WOhj2xo","isPackging":0,"actualLabel":"Mirinda 0,33l"}]</t>
  </si>
  <si>
    <t>2026-04-14T11:15:46.636+02:00</t>
  </si>
  <si>
    <t>2026-04-14T12:09:16.224+02:00</t>
  </si>
  <si>
    <t>[{"id":"0b0f19cf-0e7b-4ef5-abad-53a9439da195","count":1,"label":"Pizza Hot &amp; Spicy 32","posId":"122","price":25900,"isExtra":false,"creatorId":"7yneDXJNstXtUHSzASwNC","isPackging":0,"actualLabel":"Pizza Hot &amp; Spicy 32"},{"id":"hMGaGcFrM_lYgrFFGkOtz","count":1,"label":"Bez cibule","posId":"X103","price":0,"KDSTags":["redhighlight"],"isExtra":true,"mainItemId":"0b0f19cf-0e7b-4ef5-abad-53a9439da195"},{"id":"57d9f91b-11d2-479b-bfd0-7e570ba5d2e6","count":1,"label":"Spicy Wings","posId":"P101","price":12900,"isExtra":false,"creatorId":"TOyGrdnE3esgf3dJqgIDV","isPackging":0,"actualLabel":"Spicy Wings"},{"id":"bbef59ce-896e-4add-acca-1c087f56506a","count":1,"label":"Pepsi 0,33l","posId":"N170","price":3900,"isExtra":false,"creatorId":"0B4ro5cBVxN17U7XM19I_","isPackging":0,"actualLabel":"Pepsi 0,33l"}]</t>
  </si>
  <si>
    <t>2026-04-13T23:59:05.225+02:00</t>
  </si>
  <si>
    <t>2026-04-14T00:02:53.510+02:00</t>
  </si>
  <si>
    <t>2026-04-14T00:34:26.095+02:00</t>
  </si>
  <si>
    <t>2026-04-13T23:59:54.745+02:00</t>
  </si>
  <si>
    <t>[{"id":"f4d7b9ad-ce62-498d-a90b-8016ab1e3604","note":"","count":1,"label":"Quattro Formaggi 32 cm","posId":"147","price":25900,"isExtra":false},{"id":"3a8b6a85-3b5c-4ee4-be2d-261ab8731d6e","note":"","count":1,"label":"Dip česnekový","posId":"P106","price":2500,"isExtra":false}]</t>
  </si>
  <si>
    <t>2026-04-13T23:30:04.397+02:00</t>
  </si>
  <si>
    <t>2026-04-13T23:45:27.780+02:00</t>
  </si>
  <si>
    <t>2026-04-14T00:03:02.733+02:00</t>
  </si>
  <si>
    <t>2026-04-13T23:35:17.345+02:00</t>
  </si>
  <si>
    <t>[{"id":"a4efa812-1470-4ea2-a19d-39843abed3be","note":"","count":1,"label":"Comeback 32 cm","posId":"145","price":25900,"isExtra":false},{"id":"57c816b2-3e3f-46c2-b126-b09910d79cb0","note":"","count":1,"label":"změna na Smetanový základ","posId":"57c816b2-3e3f-46c2-b126-b09910d79cb0","price":0,"isExtra":true}]</t>
  </si>
  <si>
    <t>2026-04-13T23:08:58.898+02:00</t>
  </si>
  <si>
    <t>2026-04-13T23:38:19.755+02:00</t>
  </si>
  <si>
    <t>[{"id":"62240204","note":"","size":"BBQ Texas 32cm","count":1,"label":"BBQ Texas 32cm","posId":"119","price":25900,"isExtra":false},{"id":"62240274","note":"","count":1,"label":"Balné","posId":"K0000","price":1500,"isExtra":true},{"id":"62240235","note":"","size":"Jablečno-skořicové rolls","count":1,"label":"Jablečno-skořicové rolls","posId":"18","price":8900,"isExtra":false},{"id":"62240274","note":"","count":1,"label":"Balné","posId":"K0000","price":1500,"isExtra":true}]</t>
  </si>
  <si>
    <t>2026-04-13T23:06:08.521+02:00</t>
  </si>
  <si>
    <t>2026-04-13T23:18:49.984+02:00</t>
  </si>
  <si>
    <t>[{"id":"62240194","note":"","size":"Baby špenát &amp; kuře 40cm","count":1,"label":"Baby špenát &amp; kuře 40cm","posId":"104","price":32900,"isExtra":false},{"id":"62240266","note":"","count":1,"label":"Balné","posId":"K0000","price":2000,"isExtra":true}]</t>
  </si>
  <si>
    <t>2026-04-13T21:36:02.605+02:00</t>
  </si>
  <si>
    <t>2026-04-13T21:43:06.419+02:00</t>
  </si>
  <si>
    <t>[{"id":"62240205","note":"","size":"BBQ Meteor 32cm","count":1,"label":"BBQ Meteor 32cm","posId":"118","price":25900,"isExtra":false},{"id":"62240274","note":"","count":1,"label":"Balné","posId":"K0000","price":1500,"isExtra":true},{"id":"62240393","note":"","count":1,"label":"Rajčatový základ","posId":"ZBR32","price":0,"isExtra":true}]</t>
  </si>
  <si>
    <t>2026-04-13T21:26:29.979+02:00</t>
  </si>
  <si>
    <t>2026-04-13T21:32:56.388+02:00</t>
  </si>
  <si>
    <t>[{"id":"d4397be7-89e6-46c3-a5ba-a8bbd0b2ec34","count":1,"label":"Pizza Hawai 18 cm","posId":"126","price":13900,"isExtra":false,"creatorId":"_z9EHmqoLuEgUpGQexCq0","isPackging":0,"actualLabel":"Pizza Hawai 18 cm"},{"id":"RjnzJvFGQ7bViwxWS8fAW","count":1,"label":"Bez ananasu","posId":"X100","price":0,"KDSTags":["redhighlight"],"isExtra":true,"mainItemId":"d4397be7-89e6-46c3-a5ba-a8bbd0b2ec34"}]</t>
  </si>
  <si>
    <t>2026-04-13T19:11:36.743+02:00</t>
  </si>
  <si>
    <t>2026-04-13T19:11:59.361+02:00</t>
  </si>
  <si>
    <t>[{"id":"f54bf2a0-65fd-4159-8966-4f74597c4ad9","count":1,"label":"Donut jahodový","posId":"Z104","price":3500,"isExtra":false,"creatorId":"XkY_ikLqndXQQ-V_VuL4K","isPackging":0,"actualLabel":"Donut jahodový"},{"id":"f54bf2a0-65fd-4159-8966-4f74597c4ad9","count":1,"label":"Donut jahodový","posId":"Z104","price":3500,"isExtra":false,"creatorId":"zsRoM4dM6VZb_-ZEy-_IV","isPackging":0,"actualLabel":"Donut jahodový"},{"id":"6726ee27-92cb-4e35-a09a-8b4dc3ab014d","count":1,"label":"Donut čokoládový","posId":"Z102","price":3500,"isExtra":false,"creatorId":"7BCXLc7wDIJ2asmU7IHmu","isPackging":0,"actualLabel":"Donut čokoládový"},{"id":"c4b5825a-dcf4-401b-a97f-768a9f88727e","count":1,"label":"Jablečný džus 0,33l","posId":"N176","price":4500,"isExtra":false,"creatorId":"ew9zug976OKlGY6MJ46dD","isPackging":0,"actualLabel":"Jablečný džus 0,33l"}]</t>
  </si>
  <si>
    <t>2026-04-13T18:59:04.894+02:00</t>
  </si>
  <si>
    <t>2026-04-13T19:05:53.242+02:00</t>
  </si>
  <si>
    <t>2026-04-13T18:39:41.543+02:00</t>
  </si>
  <si>
    <t>2026-04-13T18:49:11.085+02:00</t>
  </si>
  <si>
    <t>[{"id":"ec738d64-236c-48b5-8102-456d92279919","count":1,"label":"Pizza BBQ Meteor 40","posId":"106","price":32900,"isExtra":false,"creatorId":"f4giQO8IHlxG_l_pE-h0A","isPackging":0,"actualLabel":"Pizza BBQ Meteor 40"}]</t>
  </si>
  <si>
    <t>2026-04-13T18:24:47.443+02:00</t>
  </si>
  <si>
    <t>2026-04-13T18:34:38.680+02:00</t>
  </si>
  <si>
    <t>[{"id":"62240223","note":"","size":"Spicy menu Comeback","count":1,"label":"Spicy menu Comeback","posId":"M100","price":34900,"isExtra":false},{"id":"62240331","note":"","count":1,"label":"Pepperoni","posId":"Y120","price":0,"isExtra":true},{"id":"62240267","note":"","count":1,"label":"spicy wings 🌶️","posId":"P101","price":0,"isExtra":true},{"id":"62240402","note":"","count":1,"label":"Mirinda 1l","posId":"N126","price":0,"isExtra":true},{"id":"62240297","note":"","count":1,"label":"okraj mozzarella, bylinky","posId":"A121","price":5900,"isExtra":true},{"id":"62240200","note":"","size":"Quattro Formaggi 32cm","count":1,"label":"Quattro Formaggi 32cm","posId":"123","price":25900,"isExtra":false},{"id":"62240274","note":"","count":1,"label":"Balné","posId":"K0000","price":1500,"isExtra":true},{"id":"62240297","note":"","count":1,"label":"okraj mozzarella, bylinky","posId":"A121","price":5900,"isExtra":true}]</t>
  </si>
  <si>
    <t>2026-04-13T17:54:44.587+02:00</t>
  </si>
  <si>
    <t>2026-04-13T18:11:55.377+02:00</t>
  </si>
  <si>
    <t>[{"id":"62240232","note":"","size":"Jalapenos Rolls","count":1,"label":"Jalapenos Rolls","posId":"jpr200","price":8900,"isExtra":false},{"id":"62240274","note":"","count":1,"label":"Balné","posId":"K0000","price":1500,"isExtra":true},{"id":"62240202","note":"","size":"Comeback 32cm 🌶️","count":1,"label":"Comeback 32cm 🌶️","posId":"121","price":25900,"isExtra":false},{"id":"62240274","note":"","count":1,"label":"Balné","posId":"K0000","price":1500,"isExtra":true}]</t>
  </si>
  <si>
    <t>2026-04-13T17:28:06.327+02:00</t>
  </si>
  <si>
    <t>2026-04-13T17:46:12.923+02:00</t>
  </si>
  <si>
    <t>[{"id":"5b1f2843-926a-4dd1-a5f0-4fddc7b45013","note":"","count":1,"label":"Margherita 32 cm","posId":"112","price":21900,"isExtra":false},{"id":"d1e9623b-89c9-4caa-a2ba-cbaafad1a883","note":"","count":1,"label":"slanina","posId":"d1e9623b-89c9-4caa-a2ba-cbaafad1a883","price":3000,"isExtra":true},{"id":"38de8e38-e51e-422d-9a89-960ebc505f1b","note":"","count":1,"label":"šunka","posId":"38de8e38-e51e-422d-9a89-960ebc505f1b","price":3000,"isExtra":true}]</t>
  </si>
  <si>
    <t>2026-04-13T16:59:49.742+02:00</t>
  </si>
  <si>
    <t>2026-04-13T17:16:28.847+02:00</t>
  </si>
  <si>
    <t>[{"id":"62240205","note":"","size":"BBQ Meteor 32cm","count":1,"label":"BBQ Meteor 32cm","posId":"118","price":25900,"isExtra":false},{"id":"62240274","note":"","count":1,"label":"Balné","posId":"K0000","price":1500,"isExtra":true},{"id":"62240304","note":"","count":1,"label":"okraj mozzarella, bbq omáčka","posId":"A123","price":5900,"isExtra":true},{"id":"62240347","note":"","count":1,"label":"Cibule","posId":"B103","price":2500,"KDSTags":["greenhighlight"],"isExtra":true},{"id":"62240364","note":"","count":1,"label":"Šunka","posId":"B106","price":3000,"KDSTags":["greenhighlight"],"isExtra":true},{"id":"62240367","note":"","count":1,"label":"Slanina","posId":"B108","price":3000,"KDSTags":["greenhighlight"],"isExtra":true}]</t>
  </si>
  <si>
    <t>2026-04-13T16:59:49.665+02:00</t>
  </si>
  <si>
    <t>2026-04-13T17:15:40.953+02:00</t>
  </si>
  <si>
    <t>[{"id":"62240223","note":"","size":"Spicy menu Comeback","count":1,"label":"Spicy menu Comeback","posId":"M100","price":34900,"isExtra":false},{"id":"62240259","note":"","count":1,"label":"Hot &amp; Spicy","posId":"Y122","price":0,"isExtra":true},{"id":"62240267","note":"","count":1,"label":"spicy wings 🌶️","posId":"P101","price":0,"isExtra":true},{"id":"62240404","note":"","count":1,"label":"Poděbradská malinovka 0,5l","posId":"N129","price":0,"isExtra":true},{"id":"62240207","note":"","size":"Hawai 32cm","count":1,"label":"Hawai 32cm","posId":"114","price":25900,"isExtra":false},{"id":"62240274","note":"","count":1,"label":"Balné","posId":"K0000","price":1500,"isExtra":true}]</t>
  </si>
  <si>
    <t>2026-04-13T16:54:18.286+02:00</t>
  </si>
  <si>
    <t>2026-04-13T17:19:42.543+02:00</t>
  </si>
  <si>
    <t>[{"id":"aeb1bf51-b610-45bb-bb71-8691c79c797d","count":1,"label":"Pizza Capricciosa 18","posId":"125","price":13900,"isExtra":false,"creatorId":"cFO7Wmqh1otT1-ObZhu6M","isPackging":0,"actualLabel":"Pizza Capricciosa 18"},{"id":"0b0f19cf-0e7b-4ef5-abad-53a9439da195","count":1,"label":"Pizza Hot &amp; Spicy 32","posId":"122","price":25900,"isExtra":false,"creatorId":"TsFND7tuTUtaspdpwW4zp","isPackging":0,"actualLabel":"Pizza Hot &amp; Spicy 32"},{"id":"hMGaGcFrM_lYgrFFGkOtz","count":1,"label":"Bez cibule","posId":"X103","price":0,"KDSTags":["redhighlight"],"isExtra":true,"mainItemId":"0b0f19cf-0e7b-4ef5-abad-53a9439da195"},{"id":"c547f780-e6f1-4d3b-9918-8b0f0ac6fdac","count":1,"label":"Americano","posId":"N158","price":5500,"isExtra":false,"creatorId":"tu5M8xy1JG942tBcLtnHN","isPackging":0,"actualLabel":"Americano"},{"id":"b85d1705-e25b-4881-80a6-a20ab4400208","count":1,"label":"Aquilla jemně perlivá","posId":"N141","price":3900,"isExtra":false,"creatorId":"wdhrRE1BaJ11Lj3nqZczk","isPackging":0,"actualLabel":"Aquilla jemně perlivá"}]</t>
  </si>
  <si>
    <t>2026-04-13T16:41:18.955+02:00</t>
  </si>
  <si>
    <t>2026-04-13T16:46:24.837+02:00</t>
  </si>
  <si>
    <t>[{"id":"f4434023-1838-40f3-bb9f-7f4156247330","count":1,"label":"Caffe latte","posId":"N153","price":7500,"isExtra":false,"creatorId":"DVMXr7ZI20pGIVn7mxCCS","isPackging":0,"actualLabel":"Caffe latte"}]</t>
  </si>
  <si>
    <t>2026-04-13T16:12:08.486+02:00</t>
  </si>
  <si>
    <t>2026-04-13T16:31:38.928+02:00</t>
  </si>
  <si>
    <t>[{"id":"62240207","note":"","size":"Hawai 32cm","count":1,"label":"Hawai 32cm","posId":"114","price":25900,"isExtra":false},{"id":"62240274","note":"","count":1,"label":"Balné","posId":"K0000","price":1500,"isExtra":true},{"id":"62240351","note":"","count":1,"label":"Kukuřice","posId":"B115","price":2500,"KDSTags":["greenhighlight"],"isExtra":true}]</t>
  </si>
  <si>
    <t>2026-04-13T16:07:15.236+02:00</t>
  </si>
  <si>
    <t>2026-04-13T16:09:10.576+02:00</t>
  </si>
  <si>
    <t>[{"id":"d524a5a3-a53a-4542-a32f-c55dbe2cd1d4","count":1,"label":"Cappucino","posId":"N152","price":6500,"isExtra":false,"creatorId":"46hxe489PEIBqO_2o-pu1","isPackging":0,"actualLabel":"Cappucino"}]</t>
  </si>
  <si>
    <t>2026-04-13T14:15:03.161+02:00</t>
  </si>
  <si>
    <t>2026-04-13T14:15:06.257+02:00</t>
  </si>
  <si>
    <t>[{"id":"34a0b831-1e92-45b3-8a4a-018d05baf41c","count":1,"label":"Pepsi zero 0,33l","posId":"N171","price":3900,"isExtra":false,"creatorId":"e-aLXG0VV_WPo5CWxqoVW","isPackging":0,"actualLabel":"Pepsi zero 0,33l"},{"id":"e3523d3e-33d0-41fa-a182-8b3cc697127a","count":1,"label":"Guarana classic zero","posId":"N143","price":5500,"isExtra":false,"discount":{"type":"absolute","value":35},"creatorId":"j6Q69DFU9_mOzB9SgyCcg","isPackging":0,"actualLabel":"Guarana classic zero"}]</t>
  </si>
  <si>
    <t>2026-04-13T14:00:31.606+02:00</t>
  </si>
  <si>
    <t>2026-04-13T14:20:27.360+02:00</t>
  </si>
  <si>
    <t>[{"id":"428e1c0b-4234-4b06-b060-02a3a194dbbd","count":1,"label":"Pizza Quattro Formaggi 18","posId":"135","price":13900,"isExtra":false,"creatorId":"8mR9sVuMb5MrLsn9mT5vd","isPackging":0,"actualLabel":"Pizza Quattro Formaggi 18"}]</t>
  </si>
  <si>
    <t>2026-04-13T13:59:09.939+02:00</t>
  </si>
  <si>
    <t>2026-04-13T14:20:25.550+02:00</t>
  </si>
  <si>
    <t>[{"id":"1bf8f3b6-43e9-4ddc-97f7-70f0b7f9dc97","count":1,"label":"Pizza Pepperoni 18","posId":"132","price":13900,"isExtra":false,"creatorId":"gTUdM9OVofYK6ZZOO7Fxs","isPackging":0,"actualLabel":"Pizza Pepperoni 18"}]</t>
  </si>
  <si>
    <t>2026-04-13T13:52:12.612+02:00</t>
  </si>
  <si>
    <t>2026-04-13T14:20:24.773+02:00</t>
  </si>
  <si>
    <t>[{"id":"864ed54f-c99e-45ab-b65e-dc3c6ef3ae72","count":1,"label":"Pizza Quattro Formaggi 32","posId":"123","price":25900,"isExtra":false,"creatorId":"n0fDmJs5ruPq6NWbQz02n","isPackging":0,"actualLabel":"Pizza Quattro Formaggi 32"}]</t>
  </si>
  <si>
    <t>2026-04-13T12:49:05.694+02:00</t>
  </si>
  <si>
    <t>2026-04-13T13:09:05.684+02:00</t>
  </si>
  <si>
    <t>[{"id":"e69ac8e4-ea63-41b0-ab11-56a29ce0429d","count":1,"label":"Pizza Margherita 18","posId":"124","price":13900,"isExtra":false,"creatorId":"UBlRBVJCtWgGXlpH36p4z","isPackging":0,"actualLabel":"Pizza Margherita 18"},{"id":"1bf8f3b6-43e9-4ddc-97f7-70f0b7f9dc97","count":1,"label":"Pizza Pepperoni 18","posId":"132","price":13900,"isExtra":false,"creatorId":"wQCJ1L04AmXiFi_p5ZM_4","isPackging":0,"actualLabel":"Pizza Pepperoni 18"}]</t>
  </si>
  <si>
    <t>2026-04-13T12:13:03.794+02:00</t>
  </si>
  <si>
    <t>2026-04-13T12:19:18.482+02:00</t>
  </si>
  <si>
    <t>2026-04-13T12:26:04.960+02:00</t>
  </si>
  <si>
    <t>2026-04-13T12:19:00.078+02:00</t>
  </si>
  <si>
    <t>2026-04-13T12:11:07.255+02:00</t>
  </si>
  <si>
    <t>2026-04-13T12:34:50.955+02:00</t>
  </si>
  <si>
    <t>[{"id":"194f980e-141e-4220-9f1e-0e1e9edc412e","note":"","count":1,"label":"Quattro Formaggi 18 cm","posId":"135","price":13900,"isExtra":false},{"id":"a3d62a5d-2e1d-48db-874e-d64becff7059","note":"","count":1,"label":"změna na BBQ základ","posId":"a3d62a5d-2e1d-48db-874e-d64becff7059","price":0,"isExtra":true}]</t>
  </si>
  <si>
    <t>2026-04-13T11:54:42.079+02:00</t>
  </si>
  <si>
    <t>2026-04-13T12:06:27.830+02:00</t>
  </si>
  <si>
    <t>[{"id":"62240198","note":"","size":"Veggieballs 40cm 🌶️🌶️","count":1,"label":"Veggieballs 40cm 🌶️🌶️","posId":"105","price":32900,"isExtra":false},{"id":"62240266","note":"","count":1,"label":"Balné","posId":"K0000","price":2000,"isExtra":true},{"id":"62240335","note":"","count":1,"label":"Ananas","posId":"C100","price":3500,"KDSTags":["greenhighlight"],"isExtra":true},{"id":"62240234","note":"","size":"Dip Jalapeňos","count":1,"label":"Dip Jalapeňos","posId":"P107","price":2500,"isExtra":false},{"id":"62240232","note":"","size":"Jalapenos Rolls","count":1,"label":"Jalapenos Rolls","posId":"jpr200","price":8900,"isExtra":false},{"id":"62240274","note":"","count":1,"label":"Balné","posId":"K0000","price":1500,"isExtra":true},{"id":"62240247","note":"","size":"Pepsi zero sugar 1l","count":1,"label":"Pepsi zero sugar 1l","posId":"N125","price":5900,"isExtra":false}]</t>
  </si>
  <si>
    <t>2026-04-13T11:34:57.846+02:00</t>
  </si>
  <si>
    <t>2026-04-13T11:37:41.376+02:00</t>
  </si>
  <si>
    <t>[{"id":"75282e98-d1a1-4e95-8f76-c7784170cfa5","count":1,"label":"Espresso","posId":"N150","price":5500,"isExtra":false,"creatorId":"iG-kbIlG-KKavuuBK2bNl","isPackging":0,"actualLabel":"Espresso"},{"id":"b9bfb1a3-8109-40d5-9579-74586cc805c5","count":1,"label":"Tvarohový koláč","posId":"Z106","price":4500,"isExtra":false,"creatorId":"K2UhFY3wIUsnFT73FTXVx","isPackging":0,"actualLabel":"Tvarohový koláč"},{"id":"bbef59ce-896e-4add-acca-1c087f56506a","count":1,"label":"Pepsi 0,33l","posId":"N170","price":3900,"isExtra":false,"creatorId":"yTpMzWK2CyB7HO2YUdttY","isPackging":0,"actualLabel":"Pepsi 0,33l"}]</t>
  </si>
  <si>
    <t>2026-04-13T11:12:52.403+02:00</t>
  </si>
  <si>
    <t>2026-04-13T11:21:50.978+02:00</t>
  </si>
  <si>
    <t>[{"id":"e69ac8e4-ea63-41b0-ab11-56a29ce0429d","count":1,"label":"Pizza Margherita 18","posId":"124","price":13900,"isExtra":false,"creatorId":"VtdOpmDzNJQkXZtowe6J_","isPackging":0,"actualLabel":"Pizza Margherita 18"}]</t>
  </si>
  <si>
    <t>2026-04-13T11:11:54.257+02:00</t>
  </si>
  <si>
    <t>2026-04-13T11:23:34.944+02:00</t>
  </si>
  <si>
    <t>[{"id":"62240202","note":"","size":"Comeback 32cm 🌶️","count":1,"label":"Comeback 32cm 🌶️","posId":"121","price":25900,"isExtra":false},{"id":"62240274","note":"","count":1,"label":"Balné","posId":"K0000","price":1500,"isExtra":true},{"id":"62240319","note":"","count":1,"label":"Bez salámu","posId":"X109","price":0,"KDSTags":["redhighlight"],"isExtra":true},{"id":"62240337","note":"","count":1,"label":"Bez cibule","posId":"X103","price":0,"KDSTags":["redhighlight"],"isExtra":true},{"id":"62240367","note":"","count":1,"label":"Slanina","posId":"B108","price":3000,"KDSTags":["greenhighlight"],"isExtra":true},{"id":"62240208","note":"","size":"Capricciosa 32cm","count":1,"label":"Capricciosa 32cm","posId":"113","price":25900,"isExtra":false},{"id":"62240274","note":"","count":1,"label":"Balné","posId":"K0000","price":1500,"isExtra":true}]</t>
  </si>
  <si>
    <t>2026-04-13T10:51:41.945+02:00</t>
  </si>
  <si>
    <t>2026-04-13T11:21:52.578+02:00</t>
  </si>
  <si>
    <t>[{"id":"d4397be7-89e6-46c3-a5ba-a8bbd0b2ec34","count":1,"label":"Pizza Hawai 18 cm","posId":"126","price":13900,"isExtra":false,"creatorId":"upDFYOGbDCpCOHHWuLCCP","isPackging":0,"actualLabel":"Pizza Hawai 18 cm"}]</t>
  </si>
  <si>
    <t>2026-04-13T10:17:04.106+02:00</t>
  </si>
  <si>
    <t>2026-04-13T11:18:33.496+02:00</t>
  </si>
  <si>
    <t>[{"id":"95bce60f-e62f-4ae7-90e9-e09260893da5","note":"","count":1,"label":"Baby špenát &amp; kuře 18 cm","posId":"128","price":13900,"isExtra":false}]</t>
  </si>
  <si>
    <t>2026-04-13T09:18:04.328+02:00</t>
  </si>
  <si>
    <t>2026-04-13T12:19:08.021+02:00</t>
  </si>
  <si>
    <t>[{"id":"0ea52415-fdb3-497f-b216-7fd5802f2e0f","note":"","count":1,"label":"Quattro Formaggi 32 cm","posId":"123","price":25900,"isExtra":false}]</t>
  </si>
  <si>
    <t>Libuš</t>
  </si>
  <si>
    <t>špenát</t>
  </si>
  <si>
    <t>9.000 záloha Bubník + 477 staff pití + 794 rukavice a brýle na chemie + 2.594 výběr z dýšek</t>
  </si>
  <si>
    <t>Malešice</t>
  </si>
  <si>
    <t>47 žárovka + 549 olej</t>
  </si>
  <si>
    <t>2.595 Rosťa doplatek mzdy + 10.000 záloha Rosťa + 1.000 výběr z dýšek + 495 smetáky + 580 rohožka a smeták</t>
  </si>
  <si>
    <t>Prosek</t>
  </si>
  <si>
    <t>445 miska na mouku a sýto a bedna + 404 váleček a věšák na zástěry</t>
  </si>
  <si>
    <t>Pondělí</t>
  </si>
  <si>
    <t>Neděle</t>
  </si>
  <si>
    <t>Úterý</t>
  </si>
  <si>
    <t>Středa</t>
  </si>
  <si>
    <t>600Kč Nasťa neví proč se nespočítalo</t>
  </si>
  <si>
    <t>HACCP</t>
  </si>
  <si>
    <t>HACCP 4580</t>
  </si>
  <si>
    <t>Pátek</t>
  </si>
  <si>
    <t>omylem jsem uložila bez zapsání tržby Majda</t>
  </si>
  <si>
    <t>Sobota</t>
  </si>
  <si>
    <t>klíče</t>
  </si>
  <si>
    <t>Pytle na odpadky + mléko</t>
  </si>
  <si>
    <t>lékárna,hodnocení,oprava pec</t>
  </si>
  <si>
    <t>Ženíšek instor- jezdil jako kurýr</t>
  </si>
  <si>
    <t>450 Roth prohlídka + 79 rukavice</t>
  </si>
  <si>
    <t>Čtvrtek</t>
  </si>
  <si>
    <t>koště na sníh</t>
  </si>
  <si>
    <t>Ženíšek záloha 2000</t>
  </si>
  <si>
    <t>toner</t>
  </si>
  <si>
    <t>Voucher, nešel přeskasu</t>
  </si>
  <si>
    <t>500 voucher nešel uplatnit + 544 staff pití</t>
  </si>
  <si>
    <t>500 voucher nešel</t>
  </si>
  <si>
    <t>cibule</t>
  </si>
  <si>
    <t xml:space="preserve">1.000 Horvát záloha + 165 smetáček s lopatkou </t>
  </si>
  <si>
    <t xml:space="preserve">2.278 zapoměli 31 zapsat hotovost </t>
  </si>
  <si>
    <t>Bidfood 2x5597 / Vydajovy - navyseni kasy vyroby 10000</t>
  </si>
  <si>
    <t>Zaloha 2000 Sebesta Tomas</t>
  </si>
  <si>
    <t>Vyroba - Bidfood 5597Kc, Nafta 2000Kc (zapocitano)</t>
  </si>
  <si>
    <t>Olej</t>
  </si>
  <si>
    <t>FA od metroservis, nevidim castku, makro 9795kc, Bidfood 2x5597Kc</t>
  </si>
  <si>
    <t>Bidfood 5597 x 2</t>
  </si>
  <si>
    <t>13432 Bidfood, 2000 dodavka benzin</t>
  </si>
  <si>
    <t>2000Kc Benzin dodavka, 8954Kc Bidfood</t>
  </si>
  <si>
    <t>2874Kc bezoplachova dezinfekce, 2000Kc nafta dodávka 21.11.2024 Hrebik Martin, OBI postřikovač tlakový 358Kc</t>
  </si>
  <si>
    <t>8988Kc MB Sving</t>
  </si>
  <si>
    <t xml:space="preserve">2001Kč nafta dodávka </t>
  </si>
  <si>
    <t>2000Kc nafta dodávka, 10074 Bidfood</t>
  </si>
  <si>
    <t>Maso Profit</t>
  </si>
  <si>
    <t>2000Kč Nafta dodávka, 10074Kč Bidfood</t>
  </si>
  <si>
    <t>Tomečková záloha mzdy 4000Kč</t>
  </si>
  <si>
    <t>Bidfood 10074Kc</t>
  </si>
  <si>
    <t>terminal z 30,12,2024</t>
  </si>
  <si>
    <t>bidfood 11194, nafta dodávka 2000</t>
  </si>
  <si>
    <t>2000Kč nafta dodávka</t>
  </si>
  <si>
    <t>11194Kč Bidfood</t>
  </si>
  <si>
    <t>2000Kč nafta dodávka / 11194Kč Bidfood / 598Kč Razítková  barva / 1178Kč profi vázací technika / 486Kč profi vázací technika</t>
  </si>
  <si>
    <t>Záloha ze mzdy Šebesta 5000Kč / 1173Kc Alza (datový kabel, nabíječka) / Mika shop 80Kč / Bauhaus EPS 70F FAS 10cm 142Kc</t>
  </si>
  <si>
    <t>-0.5#REF!000000000.5</t>
  </si>
  <si>
    <t>Záloha ze mzdy Karolína Tomečková 3000Kč</t>
  </si>
  <si>
    <t>Minuly tyden byli + 3541Kc</t>
  </si>
  <si>
    <t>11194Kč Bidfood / 150Kč Domácí potřeby</t>
  </si>
  <si>
    <t>Chybí účtenka/doklad</t>
  </si>
  <si>
    <t>2000Kč dodávka nafta</t>
  </si>
  <si>
    <t>2000Kč nafta dodávka, 11194Kč Bidfood</t>
  </si>
  <si>
    <t>4x75Kč, 3x120Kč</t>
  </si>
  <si>
    <t>1839Kč doplatek mzdy Hana Peštová</t>
  </si>
  <si>
    <t>14272Kč Bidfood</t>
  </si>
  <si>
    <t>Bidfood 14272Kč, 495Kč nafta, 2001Kč nafta</t>
  </si>
  <si>
    <t>610 nafta dodávka</t>
  </si>
  <si>
    <t>2x90Kč, 2x140Kč</t>
  </si>
  <si>
    <t>Doplatek mzdy únor Šebesta</t>
  </si>
  <si>
    <t>Bidfood 11194Kč</t>
  </si>
  <si>
    <t>Maso Profit Lžíce dávkovací / technický líh / plastová skříň OBI</t>
  </si>
  <si>
    <t>11194 bidfood, nafta dodavka</t>
  </si>
  <si>
    <t>2001Kč nafta dodávka</t>
  </si>
  <si>
    <t>Benu - lakarnička</t>
  </si>
  <si>
    <t>2000Kč nafta dodávka/ 11194Kč bidfood</t>
  </si>
  <si>
    <t>Bdifood 11194 / nafta dodávka 2012 / domácí potřeby 150</t>
  </si>
  <si>
    <t>1000Kc vstupní prohlídka Tomáš Václav Chlubna</t>
  </si>
  <si>
    <t>BidFood 11194Kč</t>
  </si>
  <si>
    <t>Auto kelly 111Kč žárovka / Carlson longlifeIII 305 Kč</t>
  </si>
  <si>
    <t>MasoProfit</t>
  </si>
  <si>
    <t>Bidfood, nafta</t>
  </si>
  <si>
    <t>nescafe</t>
  </si>
  <si>
    <t>Lapač hmyzu 2x alza</t>
  </si>
  <si>
    <t>2000Kč nafta dodávka / 11194Kč Bidfood / 5130KčMS Sving / 2038Kč Maso Profit</t>
  </si>
  <si>
    <t>Paprika</t>
  </si>
  <si>
    <t>?</t>
  </si>
  <si>
    <t>žárovka</t>
  </si>
  <si>
    <t>150 domácí potřeby / toptrans eu /OBI zásuvka</t>
  </si>
  <si>
    <t>2001Kč Nafta dodávka / 11194Kč BidFood / OBI barva, štětce 432</t>
  </si>
  <si>
    <t>Žárovka</t>
  </si>
  <si>
    <t>968Kč TOPTRANS / 1788Kč XXXlutz</t>
  </si>
  <si>
    <t>B2B Partner s.r.o.</t>
  </si>
  <si>
    <t>11194 Bidfood, 4331 voziky do vyroby, 2000 tankování</t>
  </si>
  <si>
    <t>2000Kč nafta</t>
  </si>
  <si>
    <t>15112Kč Bidfood</t>
  </si>
  <si>
    <t>2000Kč nafta výroba</t>
  </si>
  <si>
    <t>15112 bidfood</t>
  </si>
  <si>
    <t>4xuctenka za tankování na 500kč</t>
  </si>
  <si>
    <t>110 nescaffe classic</t>
  </si>
  <si>
    <t>340 domácí potřeby / 509 domácí potřeby</t>
  </si>
  <si>
    <t>2x2000Kč tankování</t>
  </si>
  <si>
    <t>11194Kč bid food / 10549Kč MB-SVING polypropylen</t>
  </si>
  <si>
    <t>Káva</t>
  </si>
  <si>
    <t>3420Kč HACCP / 3332Kč příčka MB-SVING</t>
  </si>
  <si>
    <t>Auto kelly žárovka, 170Kč domácí potřeby</t>
  </si>
  <si>
    <t>Nástěnka 450Kč, Bidfood 15112Kč, 4x2000Kč tankování</t>
  </si>
  <si>
    <t>Žárovka 133Kč</t>
  </si>
  <si>
    <t>2700Kč doplatek mzdy Pešovský</t>
  </si>
  <si>
    <t>10074 bidfood / 1908 nafta</t>
  </si>
  <si>
    <t>1303 masoprofit / 110 nescafe</t>
  </si>
  <si>
    <t>2x 2000Kč nafta / 11194Kč BidFood</t>
  </si>
  <si>
    <t>2x 2000Kč nafta / 11194 bidfood</t>
  </si>
  <si>
    <t>2x2000Kč nafta / 9480Kč Gastromania / 11194 Bidfood</t>
  </si>
  <si>
    <t>Alza - rychlovarná konvice 377Kč / Alza telefon 4539Kč / Hornbach dveře 1495Kč / Cartridge 1428Kč</t>
  </si>
  <si>
    <t>432 Kč žárovky do nahříváku (jen výdajový pokladní doklad)</t>
  </si>
  <si>
    <t>1900 nafta</t>
  </si>
  <si>
    <t>1307 nafta / 10074 bidfood</t>
  </si>
  <si>
    <t>3300Kč doplatek mzdy Pešová, hyg potřeby, Primalex, gastromania - spirala</t>
  </si>
  <si>
    <t>vyroba 4k</t>
  </si>
  <si>
    <t>2000 kurýři a 2000 závoz nafta VÝROBA</t>
  </si>
  <si>
    <t>VÝROBA - Bidfood</t>
  </si>
  <si>
    <t>2829 tankování závoz</t>
  </si>
  <si>
    <t>2000 tankování výroba</t>
  </si>
  <si>
    <t>Bidfood</t>
  </si>
  <si>
    <t>Doplatek mzdy Mesl 1225 a 110 káva</t>
  </si>
  <si>
    <t>Síta 9900 a Bidfood 15112</t>
  </si>
  <si>
    <t>4002 tankování výroba</t>
  </si>
  <si>
    <t>Výroba 2000 tankování</t>
  </si>
  <si>
    <t>17592 Bidfood</t>
  </si>
  <si>
    <t>doplatek mzdy Hřebín</t>
  </si>
  <si>
    <t>Chybí 1000kč v hotovosti, dají příští týden o 1000kč navíc. Odsouhlaseno Tomášem</t>
  </si>
  <si>
    <t>1000 navíc, mminulý týden tisíc chybělo</t>
  </si>
  <si>
    <t>Výroba 4000 tankování</t>
  </si>
  <si>
    <t>5510 Bidfood</t>
  </si>
  <si>
    <t>lih,žárovky</t>
  </si>
  <si>
    <t>2000 tankování Hřebík</t>
  </si>
  <si>
    <t>Doplatek bidfood + háčky na zeď</t>
  </si>
  <si>
    <t>3945 Hřebík tankování</t>
  </si>
  <si>
    <t xml:space="preserve">žárovka </t>
  </si>
  <si>
    <t xml:space="preserve">Bidfood </t>
  </si>
  <si>
    <t>3000 Záloha Céspedrs+110 káva + 462 kotouče do váhy</t>
  </si>
  <si>
    <t>3975 tankování Hřebík</t>
  </si>
  <si>
    <t>regál</t>
  </si>
  <si>
    <t>1873 Hřebík tankování</t>
  </si>
  <si>
    <t xml:space="preserve">Hřebík tankování </t>
  </si>
  <si>
    <t>voda do odstřikovače 189</t>
  </si>
  <si>
    <t>3598 tankování Hřebík</t>
  </si>
  <si>
    <t>1536 výroba klíčů,4331 přepravné výroba</t>
  </si>
  <si>
    <t>Omylem zaškrtnuto v Restii osobní auto, místo firemního</t>
  </si>
  <si>
    <t>3674 Hřebík tankování</t>
  </si>
  <si>
    <t>1834 šátky+400pití+1882podhledy</t>
  </si>
  <si>
    <t>vysavač + mytí auta + zimní směs</t>
  </si>
  <si>
    <t>1834 šátky + 165 metla + 80 lavon +159 sůl posypová</t>
  </si>
  <si>
    <t>4000 tankování Hřebík</t>
  </si>
  <si>
    <t>2000 Cespedes záloha + 110 káva</t>
  </si>
  <si>
    <t>3955Hřebík tankování</t>
  </si>
  <si>
    <t>11194 Bidfood + 1770 masoprofit + 280 jahody</t>
  </si>
  <si>
    <t>200 metla + 400 prohlídka Kursheva + 1000 prohlídka Chlubnová</t>
  </si>
  <si>
    <t>Hrach jezdil našim, ale v restii byl zaškrtlí</t>
  </si>
  <si>
    <t>4012 tankování Hřebík</t>
  </si>
  <si>
    <t>11485 Bidfood + 819 jahody + 110 káva</t>
  </si>
  <si>
    <t>4544 gastrošky + opravy Chodov plechy a rohy</t>
  </si>
  <si>
    <t>2000 tankování hřebík</t>
  </si>
  <si>
    <t>zimní směs</t>
  </si>
  <si>
    <t>280 jahody + 13.433 Bidfood</t>
  </si>
  <si>
    <t>1.700Solomia doplatek mzdy</t>
  </si>
  <si>
    <t>2000 Navíc uvidíme co příští týden</t>
  </si>
  <si>
    <t>2000 Miranda záloha 843 kování pobočka 1674 zámky výroba</t>
  </si>
  <si>
    <t>2000 bylo navíc minulý týden a tento týden jim to chybělo v tržbě</t>
  </si>
  <si>
    <t>15.112 Bidfood + 223 staff pití</t>
  </si>
  <si>
    <t>4.000 Hřebík tankování</t>
  </si>
  <si>
    <t>15.112 Bidfood + 3.402 masové kuličky</t>
  </si>
  <si>
    <t xml:space="preserve">1.246 kotoučky + 1.500 výběr dýšek </t>
  </si>
  <si>
    <t>1.197 Hřebík tankování do půjčené + 4.141 tankování Hřebík</t>
  </si>
  <si>
    <t>110 staff pití + 2.065 výběr dýška</t>
  </si>
  <si>
    <t>6.002 tankování Hřebík</t>
  </si>
  <si>
    <t>Bidfood11.194</t>
  </si>
  <si>
    <t>sušák</t>
  </si>
  <si>
    <t>3.000 tankování Hřebík</t>
  </si>
  <si>
    <t>4.973 Hřebík tankování</t>
  </si>
  <si>
    <t>110 staff pití 3.000 Žídek záloha 4.435 gastrošky</t>
  </si>
  <si>
    <t>káva</t>
  </si>
  <si>
    <t>zaloha ze mzdy Barbora Pechova</t>
  </si>
  <si>
    <t>zaloha Antonio Gomez 1500Kc</t>
  </si>
  <si>
    <t>zaloha za mzdy Antonio Gomez 2000Kc, Zaloha Otakar Cernohorsky 3000Kc</t>
  </si>
  <si>
    <t>Zaloha ze mzdy 5000Kc Antonio Gomez</t>
  </si>
  <si>
    <t>Záloha ze mzdy Otakar Černohorský 4000Kč</t>
  </si>
  <si>
    <t>Doplatek Mzdy Hřebík 3000Kč</t>
  </si>
  <si>
    <t>950Kc doktor</t>
  </si>
  <si>
    <t>Záloha Černohorský 2000Kč</t>
  </si>
  <si>
    <t>Záloha Barbora Pechová 1000Kč</t>
  </si>
  <si>
    <t>1#REF!000000000000.5000000000000000000000000</t>
  </si>
  <si>
    <t>? není k tomu podklad (účtenka, výdajový doklad...)</t>
  </si>
  <si>
    <t>ASP Faktura (výdajový) 6496Kč / Záloha ze mzdy Otakar Černohorský 2000Kč</t>
  </si>
  <si>
    <t>Chybí terminál z 6.2.2025</t>
  </si>
  <si>
    <t>2000Kč Záloha Černohorský Otakar</t>
  </si>
  <si>
    <t>Ikea 3780Kč, osvezovace 75Kč, káva 180Kč</t>
  </si>
  <si>
    <t>3000Kč záloha na mzdu Otakar Černohorský</t>
  </si>
  <si>
    <t>340Kč - uzavěrka z 10.4 9:48hod</t>
  </si>
  <si>
    <t>Ikea 1905Kč, Marko 369,6Kč</t>
  </si>
  <si>
    <t>Doplatek mzdy A Hanáková</t>
  </si>
  <si>
    <t>chybí terminál z 5.5.2025</t>
  </si>
  <si>
    <t>Chybí terminál z 13.5 a 18.5.2025</t>
  </si>
  <si>
    <t>Placacka na mouchy / cybí účtenka za 155Kč</t>
  </si>
  <si>
    <t>Chybí terminál z 24.5.2025</t>
  </si>
  <si>
    <t>IKEA</t>
  </si>
  <si>
    <t>200 zrnková káva</t>
  </si>
  <si>
    <t>Mýdlo, fresh air</t>
  </si>
  <si>
    <t>Makro</t>
  </si>
  <si>
    <t>Napsali tam spatnou cenu - platili hotovostí 2900Kč, 65kč jim vrátili</t>
  </si>
  <si>
    <t>chybí terminál z 24.6.</t>
  </si>
  <si>
    <t>Záloha na mzdu Černohorský + karel kučera</t>
  </si>
  <si>
    <t>ikea kuličky</t>
  </si>
  <si>
    <t>usb nabíječka, daatový kabel, usb kabel, káva</t>
  </si>
  <si>
    <t>544Kč věci pro úklid / 200Kč káva</t>
  </si>
  <si>
    <t>50Kč krém na ruce / 78 rozprašovač</t>
  </si>
  <si>
    <t>409Kč makro / Hornbach 1627Kč/ 195 kava</t>
  </si>
  <si>
    <t>Chybí  jedna uzávěrka 12.8.</t>
  </si>
  <si>
    <t>3420Kč HACCP / 35Kč mýdlo</t>
  </si>
  <si>
    <t>Ikea koule</t>
  </si>
  <si>
    <t>85Kč placacka na mouchy, baterie / 75Kč rozprašovač,  násada koštěte</t>
  </si>
  <si>
    <t>Chybí 1x zaverka z terminálu</t>
  </si>
  <si>
    <t>DMko</t>
  </si>
  <si>
    <t>regály</t>
  </si>
  <si>
    <t>200 káva / 328 kancelářské potřeby / 5625 Ikea uložné krabice, botník</t>
  </si>
  <si>
    <t>Mleko, cukr,, kafe, past na ovocne musky</t>
  </si>
  <si>
    <t>503 lékárna doplnění + 520 Nedbal taxi odovz tržeb na Libuš</t>
  </si>
  <si>
    <t>regál + hadice</t>
  </si>
  <si>
    <t>dálnička, koule, ubytování,pytle</t>
  </si>
  <si>
    <t>žárovka,klíče,metla</t>
  </si>
  <si>
    <t>jezdila Anna a zapsáno Kubovi</t>
  </si>
  <si>
    <t>Taxi Nedbal</t>
  </si>
  <si>
    <t>staff pití</t>
  </si>
  <si>
    <t>osvěžovače</t>
  </si>
  <si>
    <t>99 lžíce + 987 pití staff</t>
  </si>
  <si>
    <t>2580 zel.koule + 24 sůl</t>
  </si>
  <si>
    <t>200káva+2558 opravy+254hornbach+388hornbach + 7000 záloha Putna</t>
  </si>
  <si>
    <t>26 cibule + 2580 masové kuličky</t>
  </si>
  <si>
    <t>staff pití 988</t>
  </si>
  <si>
    <t>188 jahody</t>
  </si>
  <si>
    <t>700 Putna prohlídka + 98 karta pošta</t>
  </si>
  <si>
    <t>430bolt + 195káva+130rukavice</t>
  </si>
  <si>
    <t>999 police nerez + 990 staff pití</t>
  </si>
  <si>
    <t>jablka</t>
  </si>
  <si>
    <t xml:space="preserve">1.403 tyčka na nahřívák pro Chodov + 9.000 výběr dýška </t>
  </si>
  <si>
    <t>1.495 lékárna + 69 nůžky + 195 staff káva</t>
  </si>
  <si>
    <t>uvídíme co příští týden</t>
  </si>
  <si>
    <t>zel. kuličky</t>
  </si>
  <si>
    <t>výběr z dýšek</t>
  </si>
  <si>
    <t>Staff pití</t>
  </si>
  <si>
    <t>minulý týden 400 přebívalo</t>
  </si>
  <si>
    <t>pytle do koše</t>
  </si>
  <si>
    <t>2026-04-19T23:35:02.727+02:00</t>
  </si>
  <si>
    <t>2026-04-19T23:46:24.123+02:00</t>
  </si>
  <si>
    <t>2026-04-20T05:59:59.999+02:00</t>
  </si>
  <si>
    <t>Adaptee bridge</t>
  </si>
  <si>
    <t>[{"id":"95bce60f-e62f-4ae7-90e9-e09260893da5","note":"","count":1,"label":"Baby špenát &amp; kuře 18 cm","posId":"128","price":11900,"isExtra":false},{"id":"3a8b6a85-3b5c-4ee4-be2d-261ab8731d6e","note":"","count":1,"label":"Dip česnekový","posId":"P106","price":2000,"isExtra":false},{"id":"03ade9ce-5d0f-4499-a6a3-340b58ae4468","note":"","count":1,"label":"Capricciosa 32 cm","posId":"113","price":24900,"isExtra":false},{"id":"ea8ba6dd-c20a-4bae-a731-5344afc761eb","note":"","count":1,"label":"Capricciosa 18 cm","posId":"125","price":11900,"isExtra":false},{"id":"bd8e2f82-3d11-4ada-88ad-67191c012d18","note":"","count":1,"label":"BEZ -olivy","posId":"X112","price":0,"KDSTags":["redhighlight"],"isExtra":true},{"id":"ea8ba6dd-c20a-4bae-a731-5344afc761eb","note":"","count":1,"label":"Capricciosa 18 cm","posId":"125","price":11900,"isExtra":false},{"id":"bd8e2f82-3d11-4ada-88ad-67191c012d18","note":"","count":1,"label":"BEZ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-žampiony","posId":"X105","price":0,"KDSTags":["redhighlight"],"isExtra":true}]</t>
  </si>
  <si>
    <t>2026-04-19T23:23:34.192+02:00</t>
  </si>
  <si>
    <t>2026-04-19T23:37:20.653+02:00</t>
  </si>
  <si>
    <t>Pizza Comeback Zličín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</si>
  <si>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🌶️🌶️","posId":"122","price":24900,"isExtra":false},{"id":"54414789","note":"","count":1,"label":"Balné","posId":"K0000","price":1500,"isExtra":true},{"id":"54414818","note":"","count":1,"label":"okraj mozzarella, bylinky","posId":"A121","price":5700,"isExtra":true},{"id":"54414891","note":"","count":1,"label":"Mozzarella","posId":"B113","price":3000,"KDSTags":["greenhighlight"],"isExtra":true},{"id":"54414921","note":"","count":1,"label":"Masové kuličky","posId":"B116","price":5900,"KDSTags":["greenhighlight"],"isExtra":true},{"id":"57405815","note":"","size":"Pepsi zero sugar 1l","count":1,"label":"Pepsi zero sugar 1l","posId":"N125","price":5900,"isExtra":false},{"id":"54414750","note":"","size":"Česnekový dip","count":3,"label":"Česnekový dip","posId":"P106","price":2000,"isExtra":false},{"id":"54414789","note":"","count":3,"label":"Balné","posId":"K0000","price":1500,"isExtra":true}]</t>
  </si>
  <si>
    <t>Liubov Kormash</t>
  </si>
  <si>
    <t>2026-04-19T23:23:01.836+02:00</t>
  </si>
  <si>
    <t>2026-04-19T23:31:41.456+02:00</t>
  </si>
  <si>
    <t>2026-04-19T23:41:27.785+02:00</t>
  </si>
  <si>
    <t>2026-04-19T23:23:04.424+02:00</t>
  </si>
  <si>
    <t>[{"id":"ff8bc446-e047-44f1-bae5-423b565e0123","note":"","count":1,"label":"Capricciosa 32 cm","posId":"137","price":24900,"isExtra":false},{"id":"57c816b2-3e3f-46c2-b126-b09910d79cb0","note":"","count":1,"label":"změna na Smetanový základ","posId":"i129","price":0,"isExtra":true}]</t>
  </si>
  <si>
    <t>2026-04-19T23:15:52.791+02:00</t>
  </si>
  <si>
    <t>2026-04-19T23:33:15.659+02:00</t>
  </si>
  <si>
    <t>Pizza Comeback Zličín new</t>
  </si>
  <si>
    <t>[{"id":"69427585fd8faa40bcc99d7f","count":1,"label":"Hawai 32cm","posId":"114","price":24900,"isExtra":false},{"id":"6511bee39791b916de149f24","count":1,"label":"Balné","posId":"K0000","price":1500,"isExtra":true},{"id":"69427585fd8faa40bcc99da7","count":1,"label":"Spicy Wings 🌶️","posId":"P101","price":11900,"isExtra":false},{"id":"6511bee39791b916de149f24","count":1,"label":"Balné","posId":"K0000","price":1500,"isExtra":true},{"id":"69427585fd8faa40bcc99da9","count":1,"label":"Masové kuličky","posId":"P102","price":9900,"isExtra":false},{"id":"6511bee39791b916de149f24","count":1,"label":"Balné","posId":"K0000","price":1500,"isExtra":true}]</t>
  </si>
  <si>
    <t>2026-04-19T22:57:46.744+02:00</t>
  </si>
  <si>
    <t>2026-04-19T23:07:53.026+02:00</t>
  </si>
  <si>
    <t>[{"id":"59610943","note":"","size":"Capricciosa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okrajů","posId":"X1000","price":0,"isExtra":true},{"id":"54414841","note":"","count":1,"label":"Bez oliv","posId":"X112","price":0,"KDSTags":["redhighlight"],"isExtra":true}]</t>
  </si>
  <si>
    <t>2026-04-19T22:57:46.725+02:00</t>
  </si>
  <si>
    <t>2026-04-19T23:07:21.191+02:00</t>
  </si>
  <si>
    <t>[{"id":"59610934","note":"","size":"Margherita 32cm","count":1,"label":"Margherita 32cm","posId":"112","price":20900,"isExtra":false},{"id":"54414789","note":"","count":1,"label":"Balné","posId":"K0000","price":1500,"isExtra":true},{"id":"54414829","note":"","count":1,"label":"Žampiony","posId":"B105","price":2500,"KDSTags":["greenhighlight"]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54414912","note":"","count":1,"label":"Grana padano, pecorino, parmazán","posId":"B130","price":3000,"KDSTags":["greenhighlight"],"isExtra":true}]</t>
  </si>
  <si>
    <t>2026-04-19T22:44:44.870+02:00</t>
  </si>
  <si>
    <t>2026-04-19T22:57:15.304+02:00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</si>
  <si>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bylinky","posId":"A121","price":5700,"isExtra":true},{"id":"54414891","note":"","count":1,"label":"Mozzarella","posId":"B113","price":3000,"KDSTags":["greenhighlight"],"isExtra":true}]</t>
  </si>
  <si>
    <t>2026-04-19T22:38:53.637+02:00</t>
  </si>
  <si>
    <t>2026-04-19T22:54:16.128+02:00</t>
  </si>
  <si>
    <t>[{"id":"54414712","note":"","size":"BBQ Texas 40cm","count":1,"label":"BBQ Texas 40cm","posId":"107","price":30900,"isExtra":false},{"id":"54414779","note":"","count":1,"label":"Balné","posId":"K0000","price":2000,"isExtra":true},{"id":"59555827","note":"","count":1,"label":"Rajčatový základ","posId":"ZBR40","price":0,"isExtra":true},{"id":"54414813","note":"","count":1,"label":"okraj mozzarella, bylinky","posId":"A122","price":6500,"isExtra":true},{"id":"59610943","note":"","size":"Capricciosa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bylinky","posId":"A121","price":5700,"isExtra":true},{"id":"54414745","note":"","size":"Spicy Wings 🌶️","count":1,"label":"Spicy Wings 🌶️","posId":"P101","price":11900,"isExtra":false},{"id":"54414789","note":"","count":1,"label":"Balné","posId":"K0000","price":1500,"isExtra":true}]</t>
  </si>
  <si>
    <t>2026-04-19T22:37:03.017+02:00</t>
  </si>
  <si>
    <t>2026-04-19T22:46:39.818+02:00</t>
  </si>
  <si>
    <t>2026-04-19T22:56:48.684+02:00</t>
  </si>
  <si>
    <t>2026-04-19T22:37:04.023+02:00</t>
  </si>
  <si>
    <t>[{"id":"f4d7b9ad-ce62-498d-a90b-8016ab1e3604","note":"","count":1,"label":"Quattro Formaggi 32 cm","posId":"147","price":24900,"isExtra":false}]</t>
  </si>
  <si>
    <t>2026-04-19T22:33:02.496+02:00</t>
  </si>
  <si>
    <t>2026-04-19T22:44:33.676+02:00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</si>
  <si>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</si>
  <si>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2026-04-19T22:22:48.524+02:00</t>
  </si>
  <si>
    <t>2026-04-19T22:29:11.398+02:00</t>
  </si>
  <si>
    <t>[{"id":"69427585fd8faa40bcc99d5d","count":1,"label":"Pepperoni 40cm 🌶️🌶️","posId":"108","price":30900,"isExtra":false},{"id":"6511bee39791b916de149b1b","count":1,"label":"Balné","posId":"K0000","price":2000,"isExtra":true},{"id":"69427585fd8faa40bcc99daf","count":1,"label":"Pepperoni Rolls 🌶️","posId":"P100","price":8900,"isExtra":false},{"id":"6511bee39791b916de149f24","count":1,"label":"Balné","posId":"K0000","price":1500,"isExtra":true},{"id":"69427585fd8faa40bcc99dd3","count":1,"label":"Aquilla jemně perlivá","posId":"N141","price":3900,"isExtra":false},{"id":"69427585fd8faa40bcc99dc7","count":1,"label":"Aquilla zelený čaj/citron 0,5l","posId":"N121","price":4900,"isExtra":false},{"id":"69427585fd8faa40bcc99dc5","count":1,"label":"Aquilla černý čaj a broskev 0,5l","posId":"N120","price":4900,"isExtra":false}]</t>
  </si>
  <si>
    <t>2026-04-19T22:20:19.494+02:00</t>
  </si>
  <si>
    <t>2026-04-19T22:29:29.957+02:00</t>
  </si>
  <si>
    <t>[{"id":"69427585fd8faa40bcc99d55","count":1,"label":"Margherita 40cm","posId":"100","price":26900,"isExtra":false},{"id":"6511bee39791b916de149b1b","count":1,"label":"Balné","posId":"K0000","price":2000,"isExtra":true}]</t>
  </si>
  <si>
    <t>2026-04-19T22:10:36.111+02:00</t>
  </si>
  <si>
    <t>2026-04-19T22:21:59.223+02:00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</si>
  <si>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okrajů","posId":"X1000","price":0,"isExtra":true},{"id":"54414897","note":"","count":1,"label":"Šunka","posId":"B106","price":3000,"KDSTags":["greenhighlight"],"isExtra":true},{"id":"54414750","note":"","size":"Česnekový dip","count":2,"label":"Česnekový dip","posId":"P106","price":2000,"isExtra":false},{"id":"54414789","note":"","count":2,"label":"Balné","posId":"K0000","price":1500,"isExtra":true},{"id":"59610936","note":"","size":"Hot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🌶️🌶️","posId":"122","price":24900,"isExtra":false},{"id":"54414789","note":"","count":1,"label":"Balné","posId":"K0000","price":1500,"isExtra":true},{"id":"54414747","note":"","size":"Pečené brambory","count":1,"label":"Pečené brambory","posId":"P103","price":6900,"isExtra":false},{"id":"54414789","note":"","count":1,"label":"Balné","posId":"K0000","price":1500,"isExtra":true}]</t>
  </si>
  <si>
    <t>2026-04-19T22:10:10.112+02:00</t>
  </si>
  <si>
    <t>2026-04-19T22:18:47.541+02:00</t>
  </si>
  <si>
    <t>[{"id":"69427585fd8faa40bcc99d7f","count":1,"label":"Hawai 32cm","posId":"114","price":24900,"isExtra":false},{"id":"6511bee39791b916de149f24","count":1,"label":"Balné","posId":"K0000","price":1500,"isExtra":true},{"id":"69427585fd8faa40bcc99d75","count":1,"label":"Comeback 32cm 🌶️","posId":"121","price":24900,"isExtra":false},{"id":"6511bee39791b916de149f24","count":1,"label":"Balné","posId":"K0000","price":1500,"isExtra":true}]</t>
  </si>
  <si>
    <t>Berkay</t>
  </si>
  <si>
    <t>2026-04-19T22:09:43.877+02:00</t>
  </si>
  <si>
    <t>2026-04-19T22:17:35.513+02:00</t>
  </si>
  <si>
    <t>2026-04-19T22:08:44.001+02:00</t>
  </si>
  <si>
    <t>2026-04-19T22:16:43.447+02:00</t>
  </si>
  <si>
    <t>[{"id":"69427585fd8faa40bcc99d5d","count":1,"label":"Pepperoni 40cm 🌶️🌶️","posId":"108","price":30900,"isExtra":false},{"id":"6511bee39791b916de149b1b","count":1,"label":"Balné","posId":"K0000","price":2000,"isExtra":true},{"id":"69bc33d2440bbafa0ceb2209","count":1,"label":"okraj mozzarella, bylinky","posId":"A122","price":6500,"isExtra":true}]</t>
  </si>
  <si>
    <t>2026-04-19T22:08:02.883+02:00</t>
  </si>
  <si>
    <t>2026-04-19T22:18:29.900+02:00</t>
  </si>
  <si>
    <t>[{"id":"8c704055-e242-493d-b754-bb711e5a6c0b","note":"","count":1,"label":"Hawai 40 cm","posId":"102","price":30900,"isExtra":false}]</t>
  </si>
  <si>
    <t>2026-04-19T22:01:01.773+02:00</t>
  </si>
  <si>
    <t>2026-04-19T22:09:10.750+02:00</t>
  </si>
  <si>
    <t>[{"id":"1fae666b-4102-4ed0-b317-2a07b21ae279","note":"","count":1,"label":"Hot &amp; Spicy 40 cm","posId":"110","price":30900,"isExtra":false},{"id":"131c6239-e041-4ab5-9f75-400951ef95f4","note":"","count":1,"label":"Dip jalapenos","posId":"P107","price":2000,"isExtra":false}]</t>
  </si>
  <si>
    <t>2026-04-19T22:00:36.081+02:00</t>
  </si>
  <si>
    <t>2026-04-19T22:09:19.468+02:00</t>
  </si>
  <si>
    <t>[{"id":"69427585fd8faa40bcc99d81","count":1,"label":"Capricciosa 32cm","posId":"113","price":24900,"isExtra":false},{"id":"6511bee39791b916de149f24","count":1,"label":"Balné","posId":"K0000","price":1500,"isExtra":true},{"id":"684ae97920a48a7892c1fd47","count":1,"label":"Bez oliv","posId":"X112","price":0,"KDSTags":["redhighlight"],"isExtra":true},{"id":"684ae97920a48a7892c1fc13","count":1,"label":"Cibule","posId":"B103","price":2500,"KDSTags":["greenhighlight"],"isExtra":true},{"id":"684ae97920a48a7892c1fc16","count":1,"label":"Mozzarella","posId":"B113","price":3000,"KDSTags":["greenhighlight"],"isExtra":true}]</t>
  </si>
  <si>
    <t>2026-04-19T21:34:01.661+02:00</t>
  </si>
  <si>
    <t>2026-04-19T21:47:14.110+02:00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</si>
  <si>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jalapenos","posId":"P107","price":2000,"isExtra":false},{"id":"3a8b6a85-3b5c-4ee4-be2d-261ab8731d6e","note":"","count":1,"label":"Dip česnekový","posId":"P106","price":2000,"isExtra":false},{"id":"e1ef9526-7c68-483b-a8a1-92bb58ce9f1e","note":"","count":1,"label":"Jalapenos Rolls, 6 ks","posId":"jpr200","price":8900,"isExtra":false}]</t>
  </si>
  <si>
    <t>2026-04-19T21:28:01.907+02:00</t>
  </si>
  <si>
    <t>2026-04-19T21:35:02.550+02:00</t>
  </si>
  <si>
    <t>2026-04-19T21:56:59.652+02:00</t>
  </si>
  <si>
    <t>2026-04-19T21:28:03.195+02:00</t>
  </si>
  <si>
    <t>[{"id":"b0d5792c-72a3-41ec-9f78-3fedc41c2a8a","note":"","count":1,"label":"VEGGIE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základ","posId":"A127","price":0,"isExtra":true},{"id":"ccbbabfb-780b-41d6-8114-821ced779aaf","note":"","count":1,"label":"Česnekový chléb","posId":"P104","price":0,"isExtra":true},{"id":"09284538-623e-44fe-a20e-248d39eb68fc","note":"","count":1,"label":"Pepsi 1l","posId":"N124","price":0,"isExtra":true},{"id":"e1ef9526-7c68-483b-a8a1-92bb58ce9f1e","note":"","count":2,"label":"Jalapenos Rolls, 6 ks","posId":"jpr200","price":8900,"isExtra":false}]</t>
  </si>
  <si>
    <t>2026-04-19T21:25:43.861+02:00</t>
  </si>
  <si>
    <t>2026-04-19T21:34:25.655+02:00</t>
  </si>
  <si>
    <t>[{"id":"69427585fd8faa40bcc99d7f","count":1,"label":"Hawai 32cm","posId":"114","price":24900,"isExtra":false},{"id":"6511bee39791b916de149f24","count":1,"label":"Balné","posId":"K0000","price":1500,"isExtra":true},{"id":"69ba74bc7f50b02b155020da","count":1,"label":"USA těsto","posId":"17","price":1000,"isExtra":true},{"id":"69bc33d2440bbafa0ceb25fa","count":1,"label":"okraj mozzarella, bylinky","posId":"A121","price":5700,"isExtra":true},{"id":"684ae97920a48a7892c1fc11","count":1,"label":"Ananas","posId":"B100","price":2500,"KDSTags":["greenhighlight"],"isExtra":true}]</t>
  </si>
  <si>
    <t>2026-04-19T21:22:28.591+02:00</t>
  </si>
  <si>
    <t>2026-04-19T21:32:33.390+02:00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</si>
  <si>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🌶️🌶️","posId":"122","price":24900,"isExtra":false},{"id":"54414789","note":"","count":1,"label":"Balné","posId":"K0000","price":1500,"isExtra":true},{"id":"54414818","note":"","count":1,"label":"okraj mozzarella, bylinky","posId":"A121","price":5700,"isExtra":true},{"id":"54414863","note":"","count":1,"label":"Ananas","posId":"B100","price":2500,"KDSTags":["greenhighlight"],"isExtra":true},{"id":"54414904","note":"","count":1,"label":"Gorgonzola","posId":"B101","price":3000,"KDSTags":["greenhighlight"],"isExtra":true},{"id":"54414750","note":"","size":"Česnekový dip","count":2,"label":"Česnekový dip","posId":"P106","price":2000,"isExtra":false},{"id":"54414789","note":"","count":2,"label":"Balné","posId":"K0000","price":1500,"isExtra":true},{"id":"54414749","note":"","size":"Pepperoni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</si>
  <si>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2026-04-19T21:22:10.944+02:00</t>
  </si>
  <si>
    <t>2026-04-19T21:35:16.785+02:00</t>
  </si>
  <si>
    <t>[{"id":"69427585fd8faa40bcc99d5b","count":1,"label":"Comeback 40cm 🌶️","posId":"109","price":30900,"isExtra":false},{"id":"6511bee39791b916de149b1b","count":1,"label":"Balné","posId":"K0000","price":2000,"isExtra":true}]</t>
  </si>
  <si>
    <t>2026-04-19T21:19:37.939+02:00</t>
  </si>
  <si>
    <t>2026-04-19T21:27:04.631+02:00</t>
  </si>
  <si>
    <t>[{"id":"69427585fd8faa40bcc99d77","count":1,"label":"Pepperoni 32cm 🌶️🌶️","posId":"120","price":24900,"isExtra":false},{"id":"6511bee39791b916de149f24","count":1,"label":"Balné","posId":"K0000","price":1500,"isExtra":true},{"id":"684ae97920a48a7892c1fc0e","count":1,"label":"Jalapeňos","posId":"B102","price":2500,"KDSTags":["greenhighlight"],"isExtra":true},{"id":"684ae97920a48a7892c1fc1b","count":1,"label":"Pepperoni salám","posId":"B109","price":3000,"KDSTags":["greenhighlight"],"isExtra":true}]</t>
  </si>
  <si>
    <t>2026-04-19T21:11:01.479+02:00</t>
  </si>
  <si>
    <t>2026-04-19T21:20:41.485+02:00</t>
  </si>
  <si>
    <t>2026-04-19T21:43:30.088+02:00</t>
  </si>
  <si>
    <t>2026-04-19T21:11:02.212+02:00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</si>
  <si>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</si>
  <si>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2026-04-19T20:57:57.306+02:00</t>
  </si>
  <si>
    <t>2026-04-19T21:05:25.167+02:00</t>
  </si>
  <si>
    <t>[{"id":"69427585fd8faa40bcc99d71","count":1,"label":"Quattro Formaggi 32cm","posId":"123","price":24900,"isExtra":false},{"id":"6511bee39791b916de149f24","count":1,"label":"Balné","posId":"K0000","price":1500,"isExtra":true},{"id":"684ae97920a48a7892c1fc44","count":1,"label":"Bez gorgonzoly","posId":"X101","price":0,"KDSTags":["redhighlight"],"isExtra":true}]</t>
  </si>
  <si>
    <t>2026-04-19T20:56:27.069+02:00</t>
  </si>
  <si>
    <t>2026-04-19T21:04:35.484+02:00</t>
  </si>
  <si>
    <t>[{"id":"cc156dc9-e0f8-4747-a43c-aabfdf952563","count":1,"label":"Pizza Comeback 40","posId":"109","price":30900,"isExtra":false,"creatorId":"exNpqcUfSaIWbrdvZZAE2","isPackging":0,"actualLabel":"Pizza Comeback 40"},{"id":"cce43af1-f8b6-4049-afc7-b6c288007204","count":1,"label":"Pizza Quattro Formaggi 40","posId":"111","price":30900,"isExtra":false,"creatorId":"hi03UlyhzdoT765MOb4PP","isPackging":0,"actualLabel":"Pizza Quattro Formaggi 40"}]</t>
  </si>
  <si>
    <t>2026-04-19T20:43:07.920+02:00</t>
  </si>
  <si>
    <t>2026-04-19T20:54:36.969+02:00</t>
  </si>
  <si>
    <t>[{"id":"69427585fd8faa40bcc99d77","count":1,"label":"Pepperoni 32cm 🌶️🌶️","posId":"120","price":24900,"isExtra":false},{"id":"6511bee39791b916de149f24","count":1,"label":"Balné","posId":"K0000","price":1500,"isExtra":true}]</t>
  </si>
  <si>
    <t>2026-04-19T20:43:02.368+02:00</t>
  </si>
  <si>
    <t>2026-04-19T20:54:07.906+02:00</t>
  </si>
  <si>
    <t>2026-04-19T20:38:32.935+02:00</t>
  </si>
  <si>
    <t>2026-04-19T20:47:12.711+02:00</t>
  </si>
  <si>
    <t>[{"id":"69427585fd8faa40bcc99d77","count":2,"label":"Pepperoni 32cm 🌶️🌶️","posId":"120","price":24900,"isExtra":false},{"id":"6511bee39791b916de149f24","count":2,"label":"Balné","posId":"K0000","price":1500,"isExtra":true},{"id":"69427585fd8faa40bcc99dcb","count":1,"label":"Pepsi 1l","posId":"N124","price":5900,"isExtra":false}]</t>
  </si>
  <si>
    <t>2026-04-19T20:36:08.333+02:00</t>
  </si>
  <si>
    <t>2026-04-19T20:43:50.694+02:00</t>
  </si>
  <si>
    <t>[{"id":"272cd130-2932-4537-ac06-674dcc0d9489","count":1,"label":"Pizza Capricciosa 32","posId":"113","price":24900,"isExtra":false,"creatorId":"_5iCr7WZS8GSUUuzu7a7B","isPackging":0,"actualLabel":"Pizza Capricciosa 32"}]</t>
  </si>
  <si>
    <t>Tomáš</t>
  </si>
  <si>
    <t>2026-04-19T20:31:15.239+02:00</t>
  </si>
  <si>
    <t>2026-04-19T20:39:53.032+02:00</t>
  </si>
  <si>
    <t>[{"id":"108","note":"","count":1,"label":"Pepperoni 40cm 🌶️🌶️","posId":"108","price":30900,"isExtra":false},{"id":"K0000","note":"","count":1,"label":"Balné","posId":"K0000","price":2000,"isExtra":true},{"id":"121","note":"","count":1,"label":"Comeback 32cm 🌶️","posId":"121","price":24900,"isExtra":false},{"id":"K0000","note":"","count":1,"label":"Balné","posId":"K0000","price":1500,"isExtra":true}]</t>
  </si>
  <si>
    <t>2026-04-19T20:29:28.731+02:00</t>
  </si>
  <si>
    <t>2026-04-19T20:38:42.459+02:00</t>
  </si>
  <si>
    <t>[{"id":"59610934","note":"","size":"Margherita 32cm","count":1,"label":"Margherita 32cm","posId":"112","price":20900,"isExtra":false},{"id":"54414789","note":"","count":1,"label":"Balné","posId":"K0000","price":1500,"isExtra":true},{"id":"54414783","note":"","count":1,"label":"bez plněných okrajů","posId":"X1000","price":0,"isExtra":true},{"id":"54414847","note":"","count":1,"label":"Olivy","posId":"B112","price":2500,"KDSTags":["greenhighlight"],"isExtra":true},{"id":"57405818","note":"","size":"Poděbradská malinovka 0,5l","count":1,"label":"Poděbradská malinovka 0,5l","posId":"N129","price":4900,"isExtra":false},{"id":"59610943","note":"","size":"Capricciosa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okrajů","posId":"X1000","price":0,"isExtra":true},{"id":"57405810","note":"","size":"Aquilla zelený čaj/citron 0,5l","count":1,"label":"Aquilla zelený čaj/citron 0,5l","posId":"N121","price":4900,"isExtra":false}]</t>
  </si>
  <si>
    <t>2026-04-19T20:27:29.949+02:00</t>
  </si>
  <si>
    <t>2026-04-19T20:36:43.961+02:00</t>
  </si>
  <si>
    <t>[{"id":"69427585fd8faa40bcc99d75","count":1,"label":"Comeback 32cm 🌶️","posId":"121","price":24900,"isExtra":false},{"id":"6511bee39791b916de149f24","count":1,"label":"Balné","posId":"K0000","price":1500,"isExtra":true},{"id":"69bc33d2440bbafa0ceb25f9","count":1,"label":"bez plněných okrajů","posId":"X1000","price":0,"isExtra":true},{"id":"684ae97920a48a7892c1fc0f","count":1,"label":"Žampiony","posId":"B105","price":2500,"KDSTags":["greenhighlight"],"isExtra":true},{"id":"69427585fd8faa40bcc99da9","count":1,"label":"Masové kuličky","posId":"P102","price":9900,"isExtra":false},{"id":"6511bee39791b916de149f24","count":1,"label":"Balné","posId":"K0000","price":1500,"isExtra":true},{"id":"69427585fd8faa40bcc99db1","count":1,"label":"Česnekový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</si>
  <si>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2026-04-19T20:27:29.912+02:00</t>
  </si>
  <si>
    <t>2026-04-19T20:36:48.465+02:00</t>
  </si>
  <si>
    <t>[{"id":"69427585fd8faa40bcc99db1","count":1,"label":"Česnekový dip","posId":"P106","price":2000,"isExtra":false},{"id":"6511bee39791b916de149f24","count":1,"label":"Balné","posId":"K0000","price":1500,"isExtra":true},{"id":"69427585fd8faa40bcc99d75","count":1,"label":"Comeback 32cm 🌶️","posId":"121","price":24900,"isExtra":false},{"id":"6511bee39791b916de149f24","count":1,"label":"Balné","posId":"K0000","price":1500,"isExtra":true},{"id":"67484135a145e662976180c7","count":1,"label":"Smetanový základ","posId":"ZRS32","price":0,"isExtra":true},{"id":"69bc33d2440bbafa0ceb25fa","count":1,"label":"okraj mozzarella, bylinky","posId":"A121","price":5700,"isExtra":true},{"id":"69427585fd8faa40bcc99dcb","count":1,"label":"Pepsi 1l","posId":"N124","price":5900,"isExtra":false}]</t>
  </si>
  <si>
    <t>2026-04-19T20:27:19.140+02:00</t>
  </si>
  <si>
    <t>2026-04-19T20:34:23.159+02:00</t>
  </si>
  <si>
    <t>[{"id":"109","note":"","count":1,"label":"Comeback 40cm 🌶️","posId":"109","price":30900,"isExtra":false},{"id":"K0000","note":"","count":1,"label":"Balné","posId":"K0000","price":2000,"isExtra":true},{"id":"X103","note":"","count":1,"label":"Bez cibule","posId":"X103","price":0,"KDSTags":["redhighlight"],"isExtra":true}]</t>
  </si>
  <si>
    <t>2026-04-19T20:25:44.290+02:00</t>
  </si>
  <si>
    <t>2026-04-19T20:31:47.640+02:00</t>
  </si>
  <si>
    <t>[{"id":"59610942","note":"","size":"Hawai 32cm","count":1,"label":"Hawai 32cm","posId":"114","price":24900,"isExtra":false},{"id":"54414789","note":"","count":1,"label":"Balné","posId":"K0000","price":1500,"isExtra":true},{"id":"54414818","note":"","count":1,"label":"okraj mozzarella, bylinky","posId":"A121","price":5700,"isExtra":true},{"id":"54414824","note":"","count":1,"label":"Bez ananasu","posId":"X100","price":0,"KDSTags":["redhighlight"],"isExtra":true}]</t>
  </si>
  <si>
    <t>2026-04-19T20:21:21.707+02:00</t>
  </si>
  <si>
    <t>2026-04-19T20:28:41.653+02:00</t>
  </si>
  <si>
    <t>[{"id":"69427585fd8faa40bcc99d5d","count":1,"label":"Pepperoni 40cm 🌶️🌶️","posId":"108","price":30900,"isExtra":false},{"id":"6511bee39791b916de149b1b","count":1,"label":"Balné","posId":"K0000","price":2000,"isExtra":true},{"id":"684ae97920a48a7892c1fa36","count":1,"label":"Kukuřice","posId":"C115","price":3500,"KDSTags":["greenhighlight"],"isExtra":true}]</t>
  </si>
  <si>
    <t>2026-04-19T20:19:55.388+02:00</t>
  </si>
  <si>
    <t>2026-04-19T20:27:08.591+02:00</t>
  </si>
  <si>
    <t>[{"id":"54414707","note":"","size":"Margherita 40cm","count":1,"label":"Margherita 40cm","posId":"100","price":26900,"isExtra":false},{"id":"54414779","note":"","count":1,"label":"Balné","posId":"K0000","price":2000,"isExtra":true}]</t>
  </si>
  <si>
    <t>2026-04-19T20:11:11.383+02:00</t>
  </si>
  <si>
    <t>2026-04-19T20:21:09.722+02:00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</si>
  <si>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základ","posId":"ZSR40","price":0,"isExtra":true},{"id":"54414909","note":"","count":1,"label":"Pepperoni salám","posId":"C109","price":4000,"KDSTags":["greenhighlight"],"isExtra":true},{"id":"57405815","note":"","size":"Pepsi zero sugar 1l","count":1,"label":"Pepsi zero sugar 1l","posId":"N125","price":5900,"isExtra":false}]</t>
  </si>
  <si>
    <t>Bakhodirjon</t>
  </si>
  <si>
    <t>2026-04-19T20:10:05.410+02:00</t>
  </si>
  <si>
    <t>2026-04-19T20:19:50.644+02:00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</si>
  <si>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C105","note":"","count":1,"label":"Žampiony","posId":"C105","price":3500,"KDSTags":["greenhighlight"],"isExtra":true},{"id":"C113","note":"","count":1,"label":"Mozzarella","posId":"C113","price":4000,"KDSTags":["greenhighlight"],"isExtra":true}]</t>
  </si>
  <si>
    <t>2026-04-19T20:08:58.022+02:00</t>
  </si>
  <si>
    <t>2026-04-19T20:18:25.669+02:00</t>
  </si>
  <si>
    <t>[{"id":"59610940","note":"","size":"BBQ Meteor 32cm","count":1,"label":"BBQ Meteor 32cm","posId":"118","price":24900,"isExtra":false},{"id":"54414789","note":"","count":1,"label":"Balné","posId":"K0000","price":1500,"isExtra":true},{"id":"54414818","note":"","count":1,"label":"okraj mozzarella, bylinky","posId":"A121","price":5700,"isExtra":true},{"id":"59809293","note":"","size":"Jablečno-skořicové rolls","count":1,"label":"Jablečno-skořicové rolls","posId":"18","price":8900,"isExtra":false},{"id":"54414789","note":"","count":1,"label":"Balné","posId":"K0000","price":1500,"isExtra":true}]</t>
  </si>
  <si>
    <t>2026-04-19T20:08:32.932+02:00</t>
  </si>
  <si>
    <t>2026-04-19T20:19:27.414+02:00</t>
  </si>
  <si>
    <t>[{"id":"59610934","note":"","size":"Margherita 32cm","count":1,"label":"Margherita 32cm","posId":"112","price":20900,"isExtra":false},{"id":"54414789","note":"","count":1,"label":"Balné","posId":"K0000","price":1500,"isExtra":true},{"id":"59610946","note":"","count":1,"label":"USA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</si>
  <si>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2026-04-19T20:05:50.479+02:00</t>
  </si>
  <si>
    <t>2026-04-19T20:17:33.559+02:00</t>
  </si>
  <si>
    <t>[{"id":"bbd3709a-e168-4407-8515-6961f0b006a3","count":1,"label":"Pizza Hawai 32 cm","posId":"114","price":24900,"isExtra":false,"creatorId":"UB3yCIgFMa9fPMYM12zFF","isPackging":0,"actualLabel":"Pizza Hawai 32 cm"}]</t>
  </si>
  <si>
    <t>2026-04-19T20:03:52.843+02:00</t>
  </si>
  <si>
    <t>2026-04-19T20:14:04.972+02:00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</si>
  <si>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okrajů","posId":"X1000","price":0,"isExtra":true},{"id":"57405815","note":"","size":"Pepsi zero sugar 1l","count":1,"label":"Pepsi zero sugar 1l","posId":"N125","price":5900,"isExtra":false}]</t>
  </si>
  <si>
    <t>2026-04-19T20:03:01.933+02:00</t>
  </si>
  <si>
    <t>2026-04-19T20:27:56.353+02:00</t>
  </si>
  <si>
    <t>2026-04-19T20:35:06.600+02:00</t>
  </si>
  <si>
    <t>2026-04-19T20:03:03.203+02:00</t>
  </si>
  <si>
    <t>[{"id":"b0d5792c-72a3-41ec-9f78-3fedc41c2a8a","note":"","count":1,"label":"VEGGIE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těsto","posId":"15","price":0,"isExtra":true},{"id":"a0a20d0c-4422-439d-8c33-27905ee0699b","note":"","count":1,"label":"Smetanový základ","posId":"A129","price":0,"isExtra":true},{"id":"d52027ab-fcf5-41e6-945a-01e2fd9187a4","note":"","count":1,"label":"okraj Hotdog, hořčice","posId":"A117","price":5700,"isExtra":true},{"id":"ccbbabfb-780b-41d6-8114-821ced779aaf","note":"","count":1,"label":"Česnekový chléb","posId":"P104","price":0,"isExtra":true},{"id":"09284538-623e-44fe-a20e-248d39eb68fc","note":"","count":1,"label":"Pepsi 1l","posId":"N124","price":0,"isExtra":true}]</t>
  </si>
  <si>
    <t>2026-04-19T20:00:48.999+02:00</t>
  </si>
  <si>
    <t>2026-04-19T20:10:28.487+02:00</t>
  </si>
  <si>
    <t>[{"id":"57405814","note":"","size":"Pepsi 1l","count":1,"label":"Pepsi 1l","posId":"N124","price":5900,"isExtra":false},{"id":"54414711","note":"","size":"Pepperoni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</si>
  <si>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2026-04-19T20:00:48.530+02:00</t>
  </si>
  <si>
    <t>2026-04-19T20:08:44.877+02:00</t>
  </si>
  <si>
    <t>[{"id":"59610942","note":"","size":"Hawai 32cm","count":1,"label":"Hawai 32cm","posId":"114","price":24900,"isExtra":false},{"id":"54414789","note":"","count":1,"label":"Balné","posId":"K0000","price":1500,"isExtra":true}]</t>
  </si>
  <si>
    <t>2026-04-19T19:59:09.036+02:00</t>
  </si>
  <si>
    <t>2026-04-19T20:07:31.564+02:00</t>
  </si>
  <si>
    <t>2026-04-19T19:56:55.351+02:00</t>
  </si>
  <si>
    <t>2026-04-19T20:04:17.424+02:00</t>
  </si>
  <si>
    <t>[{"id":"69427585fd8faa40bcc99d5b","count":1,"label":"Comeback 40cm 🌶️","posId":"109","price":30900,"isExtra":false},{"id":"6511bee39791b916de149b1b","count":1,"label":"Balné","posId":"K0000","price":2000,"isExtra":true},{"id":"69bc33d2440bbafa0ceb2208","count":1,"label":"bez plněných okrajů","posId":"X1000","price":0,"isExtra":true},{"id":"684ae97920a48a7892c1fa31","count":1,"label":"Žampiony","posId":"C105","price":3500,"KDSTags":["greenhighlight"],"isExtra":true}]</t>
  </si>
  <si>
    <t>2026-04-19T19:55:02.435+02:00</t>
  </si>
  <si>
    <t>2026-04-19T20:08:42.565+02:00</t>
  </si>
  <si>
    <t>2026-04-19T20:21:33.501+02:00</t>
  </si>
  <si>
    <t>2026-04-19T19:55:40.210+02:00</t>
  </si>
  <si>
    <t>[{"id":"f4d7b9ad-ce62-498d-a90b-8016ab1e3604","note":"","count":1,"label":"Quattro Formaggi 32 cm","posId":"147","price":24900,"isExtra":false},{"id":"36ea3088-07fd-428f-b871-c4a5ee9cef7b","note":"","count":1,"label":"Comeback 40 cm","posId":"109","price":30900,"isExtra":false},{"id":"932d1eab-8f45-4992-b460-cc5099f91e14","note":"","count":1,"label":"Okraj Hotdog, BBQ","posId":"A120","price":6500,"isExtra":true}]</t>
  </si>
  <si>
    <t>2026-04-19T19:53:53.303+02:00</t>
  </si>
  <si>
    <t>2026-04-19T20:00:13.187+02:00</t>
  </si>
  <si>
    <t>[{"id":"69427585fd8faa40bcc99d65","count":1,"label":"Hawai 40cm","posId":"102","price":30900,"isExtra":false},{"id":"6511bee39791b916de149b1b","count":1,"label":"Balné","posId":"K0000","price":2000,"isExtra":true}]</t>
  </si>
  <si>
    <t>2026-04-19T19:53:17.930+02:00</t>
  </si>
  <si>
    <t>2026-04-19T20:03:19.295+02:00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</si>
  <si>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základ","posId":"ZRB40","price":0,"isExtra":true},{"id":"57405814","note":"","size":"Pepsi 1l","count":1,"label":"Pepsi 1l","posId":"N124","price":5900,"isExtra":false},{"id":"57405815","note":"","size":"Pepsi zero sugar 1l","count":1,"label":"Pepsi zero sugar 1l","posId":"N125","price":5900,"isExtra":false},{"id":"54414715","note":"","size":"Zeleninová 40cm","count":1,"label":"Zeleninová 40cm","posId":"103","price":30900,"isExtra":false},{"id":"54414779","note":"","count":1,"label":"Balné","posId":"K0000","price":2000,"isExtra":true},{"id":"59555837","note":"","count":1,"label":"BBQ základ","posId":"ZRB40","price":0,"isExtra":true},{"id":"54414813","note":"","count":1,"label":"okraj mozzarella, bylinky","posId":"A122","price":6500,"isExtra":true},{"id":"54414884","note":"","count":1,"label":"Špenát s česnekem","posId":"C107","price":3500,"KDSTags":["greenhighlight"],"isExtra":true},{"id":"54414752","note":"","size":"Jalapenos Rolls","count":1,"label":"Jalapenos Rolls","posId":"jpr200","price":8900,"isExtra":false},{"id":"54414789","note":"","count":1,"label":"Balné","posId":"K0000","price":1500,"isExtra":true}]</t>
  </si>
  <si>
    <t>2026-04-19T19:43:11.779+02:00</t>
  </si>
  <si>
    <t>2026-04-19T19:51:36.331+02:00</t>
  </si>
  <si>
    <t>[{"id":"69427585fd8faa40bcc99db7","count":2,"label":"Choco Rolls","posId":"chr100","price":8900,"isExtra":false},{"id":"6511bee39791b916de149f24","count":2,"label":"Balné","posId":"K0000","price":1500,"isExtra":true}]</t>
  </si>
  <si>
    <t>Ramo Skoko</t>
  </si>
  <si>
    <t>2026-04-19T19:41:33.698+02:00</t>
  </si>
  <si>
    <t>2026-04-19T19:52:32.561+02:00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</si>
  <si>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základ","posId":"ZBS40","price":0,"isExtra":true},{"id":"A124","note":"","count":1,"label":"okraj mozzarella, bbq omáčka","posId":"A124","price":6500,"isExtra":true}]</t>
  </si>
  <si>
    <t>2026-04-19T19:38:02.686+02:00</t>
  </si>
  <si>
    <t>2026-04-19T19:49:02.807+02:00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</si>
  <si>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základ","posId":"ZRS40","price":0,"isExtra":true},{"id":"57405815","note":"","size":"Pepsi zero sugar 1l","count":1,"label":"Pepsi zero sugar 1l","posId":"N125","price":5900,"isExtra":false}]</t>
  </si>
  <si>
    <t>2026-04-19T19:37:36.413+02:00</t>
  </si>
  <si>
    <t>2026-04-19T19:48:21.330+02:00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</si>
  <si>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54414880","note":"","count":1,"label":"Kukuřice","posId":"B115","price":2500,"KDSTags":["greenhighlight"],"isExtra":true},{"id":"54414891","note":"","count":1,"label":"Mozzarella","posId":"B113","price":3000,"KDSTags":["greenhighlight"],"isExtra":true},{"id":"54414912","note":"","count":1,"label":"Grana padano, pecorino, parmazán","posId":"B130","price":3000,"KDSTags":["greenhighlight"],"isExtra":true}]</t>
  </si>
  <si>
    <t>2026-04-19T19:30:01.675+02:00</t>
  </si>
  <si>
    <t>2026-04-19T19:40:38.557+02:00</t>
  </si>
  <si>
    <t>2026-04-19T19:56:41.695+02:00</t>
  </si>
  <si>
    <t>2026-04-19T19:30:11.507+02:00</t>
  </si>
  <si>
    <t>[{"id":"bf8dc38b-6c8e-42b6-9da3-3170253a57d4","note":"","count":2,"label":"Hot &amp; Spicy 32 cm","posId":"122","price":24900,"isExtra":false},{"id":"0b867b16-3995-4b4a-9deb-1c0d8cecf8d6","note":"","count":1,"label":"Pepperoni 32 cm","posId":"120","price":24900,"isExtra":false}]</t>
  </si>
  <si>
    <t>2026-04-19T19:26:14.940+02:00</t>
  </si>
  <si>
    <t>2026-04-19T19:44:23.313+02:00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</si>
  <si>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základ","posId":"ZRB40","price":0,"isExtra":true},{"id":"54414813","note":"","count":1,"label":"okraj mozzarella, bylinky","posId":"A122","price":6500,"isExtra":true},{"id":"54414864","note":"","count":1,"label":"Bez cibule","posId":"X103","price":0,"KDSTags":["redhighlight"],"isExtra":true}]</t>
  </si>
  <si>
    <t>2026-04-19T19:26:02.607+02:00</t>
  </si>
  <si>
    <t>2026-04-19T19:48:55.245+02:00</t>
  </si>
  <si>
    <t>[{"id":"a4efa812-1470-4ea2-a19d-39843abed3be","note":"","count":2,"label":"Comeback 32 cm","posId":"145","price":24900,"isExtra":false},{"id":"21fd0686-e8d1-43f1-84c9-d96f5842a3ca","note":"","count":2,"label":"okraj mozzarella, bylinky","posId":"A121","price":5700,"isExtra":true},{"id":"36ea3088-07fd-428f-b871-c4a5ee9cef7b","note":"","count":1,"label":"Comeback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česnekový","posId":"P106","price":2000,"isExtra":false}]</t>
  </si>
  <si>
    <t>2026-04-19T19:25:02.544+02:00</t>
  </si>
  <si>
    <t>2026-04-19T19:38:36.968+02:00</t>
  </si>
  <si>
    <t>2026-04-19T20:07:45.007+02:00</t>
  </si>
  <si>
    <t>2026-04-19T19:25:12.625+02:00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</si>
  <si>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,{"id":"8caf43fd-6a2c-427b-858a-17f37d37c439","note":"","count":1,"label":"Spicy wings","posId":"P101","price":0,"isExtra":true},{"id":"45f62a03-044a-4058-9438-b16ec409a867","note":"","count":1,"label":"Pepsi zero sugar 1l","posId":"N125","price":0,"isExtra":true},{"id":"f1315fc0-dfbb-459c-9f31-49d8e60875f4","note":"","count":1,"label":"Pepperoni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bylinky","posId":"A122","price":6500,"isExtra":true}]</t>
  </si>
  <si>
    <t>2026-04-19T19:20:50.335+02:00</t>
  </si>
  <si>
    <t>2026-04-19T19:33:08.681+02:00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</si>
  <si>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</si>
  <si>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2026-04-19T19:20:20.696+02:00</t>
  </si>
  <si>
    <t>2026-04-19T19:35:12.683+02:00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</si>
  <si>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40cm","posId":"104","price":30900,"isExtra":false},{"id":"54414779","note":"","count":1,"label":"Balné","posId":"K0000","price":2000,"isExtra":true},{"id":"59555833","note":"","count":1,"label":"Rajčatový základ","posId":"ZSR40","price":0,"isExtra":true},{"id":"59610944","note":"","size":"Baby Špenát &amp; kuře 32cm","count":1,"label":"Baby Špenát &amp; kuře 32cm","posId":"116","price":24900,"isExtra":false},{"id":"54414789","note":"","count":1,"label":"Balné","posId":"K0000","price":1500,"isExtra":true},{"id":"59555840","note":"","count":1,"label":"Rajčatový základ","posId":"ZSR32","price":0,"isExtra":true}]</t>
  </si>
  <si>
    <t>2026-04-19T19:19:03.328+02:00</t>
  </si>
  <si>
    <t>2026-04-19T19:32:16.036+02:00</t>
  </si>
  <si>
    <t>[{"id":"35e045f9-bc36-46e9-8142-6579de78a05b","note":"","count":2,"label":"Comeback 32 cm","posId":"121","price":24900,"isExtra":false},{"id":"03dae282-4cd4-4fa2-9169-2178ea3ed325","note":"","count":1,"label":"Quattro Formaggi 40 cm","posId":"111","price":30900,"isExtra":false}]</t>
  </si>
  <si>
    <t>2026-04-19T19:16:53.756+02:00</t>
  </si>
  <si>
    <t>2026-04-19T19:32:13.974+02:00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</si>
  <si>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🌶️🌶️","posId":"110","price":30900,"isExtra":false},{"id":"54414779","note":"","count":1,"label":"Balné","posId":"K0000","price":2000,"isExtra":true}]</t>
  </si>
  <si>
    <t>2026-04-19T19:14:44.411+02:00</t>
  </si>
  <si>
    <t>2026-04-19T19:32:02.898+02:00</t>
  </si>
  <si>
    <t>[{"id":"69427585fd8faa40bcc99d81","count":1,"label":"Capricciosa 32cm","posId":"113","price":24900,"isExtra":false},{"id":"6511bee39791b916de149f24","count":1,"label":"Balné","posId":"K0000","price":1500,"isExtra":true},{"id":"69bc33d2440bbafa0ceb25fc","count":1,"label":"okraj hotdog, hořčice","posId":"A117","price":5700,"isExtra":true},{"id":"69427585fd8faa40bcc99d75","count":1,"label":"Comeback 32cm 🌶️","posId":"121","price":24900,"isExtra":false},{"id":"6511bee39791b916de149f24","count":1,"label":"Balné","posId":"K0000","price":1500,"isExtra":true},{"id":"69bc33d2440bbafa0ceb25f9","count":1,"label":"bez plněných okrajů","posId":"X1000","price":0,"isExtra":true}]</t>
  </si>
  <si>
    <t>2026-04-19T19:10:16.232+02:00</t>
  </si>
  <si>
    <t>2026-04-19T19:17:15.954+02:00</t>
  </si>
  <si>
    <t>[{"id":"69427585fd8faa40bcc99d83","count":1,"label":"Baby Špenát &amp; kuře 32cm","posId":"116","price":24900,"isExtra":false},{"id":"6511bee39791b916de149f24","count":1,"label":"Balné","posId":"K0000","price":1500,"isExtra":true},{"id":"67484135a145e66297617eb4","count":1,"label":"Rajčatový základ","posId":"ZSR32","price":0,"isExtra":true},{"id":"69bc33d2440bbafa0ceb25f9","count":1,"label":"bez plněných okrajů","posId":"X1000","price":0,"isExtra":true},{"id":"69427585fd8faa40bcc99dc5","count":1,"label":"Aquilla černý čaj a broskev 0,5l","posId":"N120","price":4900,"isExtra":false}]</t>
  </si>
  <si>
    <t>2026-04-19T19:09:12.622+02:00</t>
  </si>
  <si>
    <t>2026-04-19T19:16:43.969+02:00</t>
  </si>
  <si>
    <t>[{"id":"69427585fd8faa40bcc99d6f","count":1,"label":"Margherita 32cm","posId":"112","price":20900,"isExtra":false},{"id":"6511bee39791b916de149f24","count":1,"label":"Balné","posId":"K0000","price":1500,"isExtra":true},{"id":"684ae97920a48a7892c1fc0e","count":1,"label":"Jalapeňos","posId":"B102","price":2500,"KDSTags":["greenhighlight"],"isExtra":true},{"id":"69427585fd8faa40bcc99db1","count":1,"label":"Česnekový dip","posId":"P106","price":2000,"isExtra":false},{"id":"6511bee39791b916de149f24","count":1,"label":"Balné","posId":"K0000","price":1500,"isExtra":true}]</t>
  </si>
  <si>
    <t>2026-04-19T19:06:42.792+02:00</t>
  </si>
  <si>
    <t>2026-04-19T19:16:16.795+02:00</t>
  </si>
  <si>
    <t>[{"id":"69427585fd8faa40bcc99d5b","count":1,"label":"Comeback 40cm 🌶️","posId":"109","price":30900,"isExtra":false},{"id":"6511bee39791b916de149b1b","count":1,"label":"Balné","posId":"K0000","price":2000,"isExtra":true},{"id":"69bc33d2440bbafa0ceb2209","count":1,"label":"okraj mozzarella, bylinky","posId":"A122","price":6500,"isExtra":true}]</t>
  </si>
  <si>
    <t>2026-04-19T19:05:42.902+02:00</t>
  </si>
  <si>
    <t>2026-04-19T19:14:34.429+02:00</t>
  </si>
  <si>
    <t>[{"id":"69427585fd8faa40bcc99d5f","count":1,"label":"BBQ Texas 40cm","posId":"107","price":30900,"isExtra":false},{"id":"6511bee39791b916de149b1b","count":1,"label":"Balné","posId":"K0000","price":2000,"isExtra":true},{"id":"69427585fd8faa40bcc99dcd","count":1,"label":"Pepsi zero sugar 1l","posId":"N125","price":5900,"isExtra":false}]</t>
  </si>
  <si>
    <t>2026-04-19T19:04:39.306+02:00</t>
  </si>
  <si>
    <t>2026-04-19T19:12:10.498+02:00</t>
  </si>
  <si>
    <t>[{"id":"69427585fd8faa40bcc99d71","count":1,"label":"Quattro Formaggi 32cm","posId":"123","price":24900,"isExtra":false},{"id":"6511bee39791b916de149f24","count":1,"label":"Balné","posId":"K0000","price":1500,"isExtra":true},{"id":"67484135a145e66297617eb4","count":1,"label":"Rajčatový základ","posId":"ZSR32","price":0,"isExtra":true},{"id":"69bc33d2440bbafa0ceb25f9","count":1,"label":"bez plněných okrajů","posId":"X1000","price":0,"isExtra":true},{"id":"684ae97920a48a7892c1fc17","count":1,"label":"Šunka","posId":"B106","price":3000,"KDSTags":["greenhighlight"],"isExtra":true}]</t>
  </si>
  <si>
    <t>2026-04-19T18:55:03.010+02:00</t>
  </si>
  <si>
    <t>2026-04-19T19:01:24.761+02:00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</si>
  <si>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28b3f739-f42a-4ef9-8499-ad66cad79c40","note":"","count":1,"label":"Hot &amp; Spicy 18 cm","posId":"134","price":11900,"isExtra":false}]</t>
  </si>
  <si>
    <t>2026-04-19T18:52:02.513+02:00</t>
  </si>
  <si>
    <t>2026-04-19T19:01:50.403+02:00</t>
  </si>
  <si>
    <t>2026-04-19T19:23:30.104+02:00</t>
  </si>
  <si>
    <t>2026-04-19T18:52:03.786+02:00</t>
  </si>
  <si>
    <t>[{"id":"944ada84-4b76-4cec-9248-ebcd083131da","note":"","count":1,"label":"Baby špenát &amp; kuře 32 cm","posId":"140","price":24900,"isExtra":false},{"id":"a4efa812-1470-4ea2-a19d-39843abed3be","note":"","count":1,"label":"Comeback 32 cm","posId":"145","price":24900,"isExtra":false}]</t>
  </si>
  <si>
    <t>2026-04-19T18:52:02.494+02:00</t>
  </si>
  <si>
    <t>2026-04-19T18:57:24.112+02:00</t>
  </si>
  <si>
    <t>2026-04-19T19:13:49.125+02:00</t>
  </si>
  <si>
    <t>2026-04-19T18:52:03.784+02:00</t>
  </si>
  <si>
    <t>[{"id":"03ade9ce-5d0f-4499-a6a3-340b58ae4468","note":"","count":1,"label":"Capricciosa 32 cm","posId":"113","price":24900,"isExtra":false}]</t>
  </si>
  <si>
    <t>2026-04-19T18:50:03.330+02:00</t>
  </si>
  <si>
    <t>2026-04-19T19:33:26.192+02:00</t>
  </si>
  <si>
    <t>2026-04-19T19:52:09.645+02:00</t>
  </si>
  <si>
    <t>2026-04-19T18:50:04.355+02:00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</si>
  <si>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bylinky","posId":"A122","price":6500,"isExtra":true},{"id":"99710cd8-fa1f-4712-84a8-85da37e18dd0","note":"","count":1,"label":"Česnekový chléb","posId":"P104","price":7900,"isExtra":false},{"id":"211d85d0-839e-41d0-89e3-ea177ad7489e","note":"","count":1,"label":"Dip česnekový","posId":"P106","price":2000,"isExtra":false},{"id":"9461c599-e1f4-4267-8dd8-c1eea66839a3","note":"","count":1,"label":"Choco Rolls, 6 ks","posId":"chr100","price":8900,"isExtra":false}]</t>
  </si>
  <si>
    <t>2026-04-19T18:45:25.157+02:00</t>
  </si>
  <si>
    <t>2026-04-19T18:52:08.414+02:00</t>
  </si>
  <si>
    <t>[{"id":"69427585fd8faa40bcc99d5d","count":1,"label":"Pepperoni 40cm 🌶️🌶️","posId":"108","price":30900,"isExtra":false},{"id":"6511bee39791b916de149b1b","count":1,"label":"Balné","posId":"K0000","price":2000,"isExtra":true},{"id":"69bc33d2440bbafa0ceb220c","count":1,"label":"okraj hotdog, bbq omáčka","posId":"A120","price":6500,"isExtra":true}]</t>
  </si>
  <si>
    <t>2026-04-19T18:45:01.932+02:00</t>
  </si>
  <si>
    <t>2026-04-19T18:52:58.891+02:00</t>
  </si>
  <si>
    <t>2026-04-19T19:07:40.277+02:00</t>
  </si>
  <si>
    <t>2026-04-19T18:45:03.156+02:00</t>
  </si>
  <si>
    <t>[{"id":"f9a8b09a-bed1-496c-b9fc-0dd1ce05cc0c","note":"","count":1,"label":"Veggieballs 40 cm","posId":"105","price":30900,"isExtra":false}]</t>
  </si>
  <si>
    <t>2026-04-19T18:37:25.279+02:00</t>
  </si>
  <si>
    <t>2026-04-19T18:44:33.747+02:00</t>
  </si>
  <si>
    <t>[{"id":"89bd6aa5-2940-480c-9e29-0ffa339d601c","count":1,"label":"Pizza Hot &amp; Spicy 32","posId":"122","price":24900,"isExtra":false,"creatorId":"6bjrTLwLs-TLmHw5Mlvta","isPackging":0,"actualLabel":"Pizza Hot &amp; Spicy 32"}]</t>
  </si>
  <si>
    <t>2026-04-19T18:29:02.621+02:00</t>
  </si>
  <si>
    <t>2026-04-19T19:03:43.905+02:00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</si>
  <si>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bylinky","posId":"A122","price":6500,"isExtra":true},{"id":"d5c01305-5b81-4931-8ef0-14413da22bab","note":"","count":1,"label":"Kukuřice","posId":"C115","price":3500,"KDSTags":["greenhighlight"],"isExtra":true}]</t>
  </si>
  <si>
    <t>2026-04-19T18:28:02.348+02:00</t>
  </si>
  <si>
    <t>2026-04-19T18:52:18.661+02:00</t>
  </si>
  <si>
    <t>[{"id":"6bbd4662-3c19-4725-919c-71f4c4e91f89","note":"","count":1,"label":"BBQ Meteor 32 cm","posId":"142","price":24900,"isExtra":false},{"id":"c9bf2e69-6fc6-4d64-86d6-ef55db64361f","note":"","count":1,"label":"párek","posId":"B110","price":3000,"KDSTags":["greenhighlight"],"isExtra":true},{"id":"824198b2-b88a-4fb6-92af-3365de773ad1","note":"","count":1,"label":"Pepsi 1l","posId":"N124","price":5900,"isExtra":false},{"id":"2863cfff-d34c-4eca-8cc1-a94c70c453ab","note":"","count":1,"label":"Mirinda 1l","posId":"N126","price":5900,"isExtra":false}]</t>
  </si>
  <si>
    <t>2026-04-19T18:24:56.632+02:00</t>
  </si>
  <si>
    <t>2026-04-19T18:33:11.050+02:00</t>
  </si>
  <si>
    <t>[{"id":"104","note":"","count":1,"label":"Baby špenát &amp; kuře 40cm","posId":"104","price":30900,"isExtra":false},{"id":"K0000","note":"","count":1,"label":"Balné","posId":"K0000","price":2000,"isExtra":true},{"id":"114","note":"","count":1,"label":"Hawai 32cm","posId":"114","price":24900,"isExtra":false},{"id":"K0000","note":"","count":1,"label":"Balné","posId":"K0000","price":1500,"isExtra":true}]</t>
  </si>
  <si>
    <t>2026-04-19T18:20:01.870+02:00</t>
  </si>
  <si>
    <t>2026-04-19T18:27:19.107+02:00</t>
  </si>
  <si>
    <t>2026-04-19T18:42:41.081+02:00</t>
  </si>
  <si>
    <t>2026-04-19T18:20:02.880+02:00</t>
  </si>
  <si>
    <t>[{"id":"5b1f2843-926a-4dd1-a5f0-4fddc7b45013","note":"","count":1,"label":"Margherita 32 cm","posId":"112","price":20900,"isExtra":false},{"id":"7bd52058-f7b0-4320-9d6c-79598e7d9b5f","note":"","count":1,"label":"Hawai 18 cm","posId":"126","price":11900,"isExtra":false},{"id":"57c816b2-3e3f-46c2-b126-b09910d79cb0","note":"","count":1,"label":"změna na Smetanový základ","posId":"i129","price":0,"isExtra":true},{"id":"c5b474e6-18c7-4e68-bfba-30417cf8de0f","note":"","count":1,"label":"Kukuřice.","posId":"A115","price":1500,"isExtra":true},{"id":"ede9e72e-2d68-47c4-ac43-66acb7a92f67","note":"","count":1,"label":"Cibule.","posId":"A103","price":1500,"isExtra":true},{"id":"007c7303-045c-4866-882d-38e13564ff34","note":"","count":1,"label":"BEZ -ananas","posId":"X100","price":0,"KDSTags":["redhighlight"],"isExtra":true},{"id":"10a95fda-50ac-4e8b-a092-eba50264ce8d","note":"","count":1,"label":"Comeback 18 cm","posId":"133","price":11900,"isExtra":false},{"id":"169906cc-98ac-4101-a361-79ae530758c3","note":"","count":1,"label":"BEZ -cibule","posId":"X103","price":0,"KDSTags":["redhighlight"],"isExtra":true},{"id":"19647242-c7ae-4948-97a4-fe55e47b6f96","note":"","count":1,"label":"BEZ -pepperoni salám","posId":"X109","price":0,"KDSTags":["redhighlight"],"isExtra":true},{"id":"f917a1e8-52b4-4621-aa24-89b06c89e060","note":"","count":1,"label":"BEZ -slanina","posId":"X108","price":0,"KDSTags":["redhighlight"],"isExtra":true}]</t>
  </si>
  <si>
    <t>2026-04-19T18:15:45.499+02:00</t>
  </si>
  <si>
    <t>2026-04-19T18:25:02.347+02:00</t>
  </si>
  <si>
    <t>[{"id":"54414707","note":"","size":"Margherita 40cm","count":1,"label":"Margherita 40cm","posId":"100","price":26900,"isExtra":false},{"id":"54414779","note":"","count":1,"label":"Balné","posId":"K0000","price":2000,"isExtra":true},{"id":"54414848","note":"","count":1,"label":"Olivy","posId":"C112","price":3500,"KDSTags":["greenhighlight"],"isExtra":true}]</t>
  </si>
  <si>
    <t>2026-04-19T18:13:16.984+02:00</t>
  </si>
  <si>
    <t>2026-04-19T18:22:50.026+02:00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</si>
  <si>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</si>
  <si>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Zohidjon</t>
  </si>
  <si>
    <t>2026-04-19T18:12:04.546+02:00</t>
  </si>
  <si>
    <t>2026-04-19T18:19:10.916+02:00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</si>
  <si>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okrajů","posId":"X1000","price":0,"isExtra":true},{"id":"P100","note":"","count":1,"label":"Pepperoni Rolls 🌶️","posId":"P100","price":8900,"isExtra":false},{"id":"K0000","note":"","count":1,"label":"Balné","posId":"K0000","price":1500,"isExtra":true}]</t>
  </si>
  <si>
    <t>2026-04-19T18:10:49.290+02:00</t>
  </si>
  <si>
    <t>2026-04-19T18:18:04.233+02:00</t>
  </si>
  <si>
    <t>[{"id":"cce43af1-f8b6-4049-afc7-b6c288007204","count":1,"label":"Pizza Quattro Formaggi 40","posId":"111","price":30900,"isExtra":false,"creatorId":"0Eav_XE6l5b7d0k7lbNdj","isPackging":0,"actualLabel":"Pizza Quattro Formaggi 40"}]</t>
  </si>
  <si>
    <t>2026-04-19T18:04:50.819+02:00</t>
  </si>
  <si>
    <t>2026-04-19T18:09:29.878+02:00</t>
  </si>
  <si>
    <t>2026-04-19T18:02:16.145+02:00</t>
  </si>
  <si>
    <t>2026-04-19T18:08:38.938+02:00</t>
  </si>
  <si>
    <t>[{"id":"69427585fd8faa40bcc99d65","count":1,"label":"Hawai 40cm","posId":"102","price":30900,"isExtra":false},{"id":"6511bee39791b916de149b1b","count":1,"label":"Balné","posId":"K0000","price":2000,"isExtra":true},{"id":"67484135a145e66297618376","count":1,"label":"Smetanový základ","posId":"ZRS40","price":0,"isExtra":true},{"id":"69427585fd8faa40bcc99d55","count":1,"label":"Margherita 40cm","posId":"100","price":26900,"isExtra":false},{"id":"6511bee39791b916de149b1b","count":1,"label":"Balné","posId":"K0000","price":2000,"isExtra":true},{"id":"67484135a145e66297618376","count":1,"label":"Smetanový základ","posId":"ZRS40","price":0,"isExtra":true}]</t>
  </si>
  <si>
    <t>2026-04-19T17:57:14.209+02:00</t>
  </si>
  <si>
    <t>2026-04-19T18:06:56.567+02:00</t>
  </si>
  <si>
    <t>[{"id":"69427585fd8faa40bcc99d75","count":1,"label":"Comeback 32cm 🌶️","posId":"121","price":24900,"isExtra":false},{"id":"6511bee39791b916de149f24","count":1,"label":"Balné","posId":"K0000","price":1500,"isExtra":true},{"id":"67484135a145e662976180c6","count":1,"label":"BBQ základ","posId":"ZRB32","price":0,"isExtra":true},{"id":"69bc33d2440bbafa0ceb25f9","count":1,"label":"bez plněných okrajů","posId":"X1000","price":0,"isExtra":true},{"id":"684ae97920a48a7892c1fc86","count":1,"label":"Bez salámu","posId":"X109","price":0,"KDSTags":["redhighlight"],"isExtra":true},{"id":"69427585fd8faa40bcc99d7f","count":1,"label":"Hawai 32cm","posId":"114","price":24900,"isExtra":false},{"id":"6511bee39791b916de149f24","count":1,"label":"Balné","posId":"K0000","price":1500,"isExtra":true}]</t>
  </si>
  <si>
    <t>2026-04-19T17:55:03.348+02:00</t>
  </si>
  <si>
    <t>2026-04-19T18:04:39.881+02:00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</si>
  <si>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</si>
  <si>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Jaromír</t>
  </si>
  <si>
    <t>2026-04-19T17:53:56.834+02:00</t>
  </si>
  <si>
    <t>2026-04-19T18:02:27.106+02:00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</si>
  <si>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omáčka","posId":"A124","price":6500,"isExtra":true}]</t>
  </si>
  <si>
    <t>2026-04-19T17:50:37.074+02:00</t>
  </si>
  <si>
    <t>2026-04-19T18:00:10.226+02:00</t>
  </si>
  <si>
    <t>[{"id":"69427585fd8faa40bcc99d55","count":1,"label":"Margherita 40cm","posId":"100","price":26900,"isExtra":false},{"id":"6511bee39791b916de149b1b","count":1,"label":"Balné","posId":"K0000","price":2000,"isExtra":true},{"id":"69427585fd8faa40bcc99d6f","count":1,"label":"Margherita 32cm","posId":"112","price":20900,"isExtra":false},{"id":"6511bee39791b916de149f24","count":1,"label":"Balné","posId":"K0000","price":1500,"isExtra":true},{"id":"69bc33d2440bbafa0ceb25fe","count":1,"label":"okraj hotdog, bez omáčky","posId":"A125","price":5700,"isExtra":true},{"id":"684ae97920a48a7892c1fc17","count":1,"label":"Šunka","posId":"B106","price":3000,"KDSTags":["greenhighlight"],"isExtra":true}]</t>
  </si>
  <si>
    <t>2026-04-19T17:42:33.298+02:00</t>
  </si>
  <si>
    <t>2026-04-19T17:51:06.303+02:00</t>
  </si>
  <si>
    <t>[{"id":"69427585fd8faa40bcc99d75","count":1,"label":"Comeback 32cm 🌶️","posId":"121","price":24900,"isExtra":false},{"id":"6511bee39791b916de149f24","count":1,"label":"Balné","posId":"K0000","price":1500,"isExtra":true},{"id":"69bc33d2440bbafa0ceb25fa","count":1,"label":"okraj mozzarella, bylinky","posId":"A121","price":5700,"isExtra":true},{"id":"684ae97920a48a7892c1fc87","count":1,"label":"Bez cibule","posId":"X103","price":0,"KDSTags":["redhighlight"],"isExtra":true},{"id":"684ae97920a48a7892c1fc1b","count":1,"label":"Pepperoni salám","posId":"B109","price":3000,"KDSTags":["greenhighlight"],"isExtra":true}]</t>
  </si>
  <si>
    <t>2026-04-19T17:36:40.367+02:00</t>
  </si>
  <si>
    <t>2026-04-19T17:49:16.688+02:00</t>
  </si>
  <si>
    <t>[{"id":"121","note":"","count":1,"label":"Comeback 32cm 🌶️","posId":"121","price":24900,"isExtra":false},{"id":"K0000","note":"","count":1,"label":"Balné","posId":"K0000","price":1500,"isExtra":true},{"id":"100","note":"","count":1,"label":"Margherita 40cm","posId":"100","price":26900,"isExtra":false},{"id":"K0000","note":"","count":1,"label":"Balné","posId":"K0000","price":2000,"isExtra":true}]</t>
  </si>
  <si>
    <t>2026-04-19T17:33:01.448+02:00</t>
  </si>
  <si>
    <t>2026-04-19T17:43:01.752+02:00</t>
  </si>
  <si>
    <t>2026-04-19T17:59:34.474+02:00</t>
  </si>
  <si>
    <t>2026-04-19T17:33:02.150+02:00</t>
  </si>
  <si>
    <t>[{"id":"1fae666b-4102-4ed0-b317-2a07b21ae279","note":"","count":1,"label":"Hot &amp; Spicy 40 cm","posId":"110","price":30900,"isExtra":false}]</t>
  </si>
  <si>
    <t>2026-04-19T17:32:00.709+02:00</t>
  </si>
  <si>
    <t>2026-04-19T17:47:17.531+02:00</t>
  </si>
  <si>
    <t>[{"id":"bbd3709a-e168-4407-8515-6961f0b006a3","count":1,"label":"Pizza Hawai 32 cm","posId":"114","price":24900,"isExtra":false,"creatorId":"B2JQgkRKzvF6-OiQt8_pd","isPackging":0,"actualLabel":"Pizza Hawai 32 cm"},{"id":"extra_20230331101812_71","count":1,"label":"Olivy","posId":"B112","price":2500,"KDSTags":["greenhighlight"],"isExtra":true,"mainItemId":"bbd3709a-e168-4407-8515-6961f0b006a3"},{"id":"cf05c4d3-5206-479a-94ab-2270ec0ff8e6","count":1,"label":"Pizza Pepperoni 32","posId":"120","price":24900,"isExtra":false,"creatorId":"BKQktu60WvBlRnwUkSpVe","isPackging":0,"actualLabel":"Pizza Pepperoni 32"},{"id":"extra_20230331101812_71","count":1,"label":"Olivy","posId":"B112","price":2500,"KDSTags":["greenhighlight"],"isExtra":true,"mainItemId":"cf05c4d3-5206-479a-94ab-2270ec0ff8e6"}]</t>
  </si>
  <si>
    <t>2026-04-19T17:30:44.297+02:00</t>
  </si>
  <si>
    <t>2026-04-19T17:47:09.353+02:00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</si>
  <si>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základ","posId":"ZBR32","price":0,"isExtra":true}]</t>
  </si>
  <si>
    <t>2026-04-19T17:30:31.477+02:00</t>
  </si>
  <si>
    <t>2026-04-19T17:39:41.212+02:00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</si>
  <si>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54414882","note":"","count":1,"label":"Kukuřice","posId":"C115","price":3500,"KDSTags":["greenhighlight"],"isExtra":true},{"id":"54414708","note":"","size":"Quattro Formaggi 40cm","count":1,"label":"Quattro Formaggi 40cm","posId":"111","price":30900,"isExtra":false},{"id":"54414779","note":"","count":1,"label":"Balné","posId":"K0000","price":2000,"isExtra":true},{"id":"54414750","note":"","size":"Česnekový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</si>
  <si>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2026-04-19T17:30:27.214+02:00</t>
  </si>
  <si>
    <t>2026-04-19T17:35:09.125+02:00</t>
  </si>
  <si>
    <t>[{"id":"69427585fd8faa40bcc99d65","count":1,"label":"Hawai 40cm","posId":"102","price":30900,"isExtra":false},{"id":"6511bee39791b916de149b1b","count":1,"label":"Balné","posId":"K0000","price":2000,"isExtra":true},{"id":"69bc33d2440bbafa0ceb2208","count":1,"label":"bez plněných okrajů","posId":"X1000","price":0,"isExtra":true}]</t>
  </si>
  <si>
    <t>2026-04-19T17:29:02.181+02:00</t>
  </si>
  <si>
    <t>2026-04-19T17:36:03.860+02:00</t>
  </si>
  <si>
    <t>2026-04-19T18:17:08.238+02:00</t>
  </si>
  <si>
    <t>2026-04-19T17:29:04.153+02:00</t>
  </si>
  <si>
    <t>[{"id":"8c704055-e242-493d-b754-bb711e5a6c0b","note":"","count":1,"label":"Hawai 40 cm","posId":"102","price":30900,"isExtra":false},{"id":"3a8b6a85-3b5c-4ee4-be2d-261ab8731d6e","note":"","count":1,"label":"Dip česnekový","posId":"P106","price":2000,"isExtra":false}]</t>
  </si>
  <si>
    <t>2026-04-19T17:29:02.151+02:00</t>
  </si>
  <si>
    <t>2026-04-19T17:47:48.784+02:00</t>
  </si>
  <si>
    <t>[{"id":"d63e9120-8ffe-444c-ba51-6c942a13f4fc","note":"","count":1,"label":"Margherita 40 cm","posId":"100","price":26900,"isExtra":false},{"id":"0b867b16-3995-4b4a-9deb-1c0d8cecf8d6","note":"","count":1,"label":"Pepperoni 32 cm","posId":"120","price":24900,"isExtra":false},{"id":"bf8dc38b-6c8e-42b6-9da3-3170253a57d4","note":"","count":1,"label":"Hot &amp; Spicy 32 cm","posId":"122","price":24900,"isExtra":false}]</t>
  </si>
  <si>
    <t>2026-04-19T17:27:02.618+02:00</t>
  </si>
  <si>
    <t>2026-04-19T17:34:41.590+02:00</t>
  </si>
  <si>
    <t>2026-04-19T17:54:56.222+02:00</t>
  </si>
  <si>
    <t>2026-04-19T17:27:03.347+02:00</t>
  </si>
  <si>
    <t>[{"id":"36ea3088-07fd-428f-b871-c4a5ee9cef7b","note":"","count":1,"label":"Comeback 40 cm","posId":"109","price":30900,"isExtra":false}]</t>
  </si>
  <si>
    <t>2026-04-19T17:26:16.502+02:00</t>
  </si>
  <si>
    <t>2026-04-19T17:32:18.682+02:00</t>
  </si>
  <si>
    <t>[{"id":"a3770f60-a823-4268-bed4-4dfb0f8bf695","count":1,"label":"Pizza Quattro Formaggi 18","posId":"135","price":11900,"isExtra":false,"creatorId":"X_rurj9Fmiw2Ifun32zGu","isPackging":0,"actualLabel":"Pizza Quattro Formaggi 18"},{"id":"3fbd17b1-044d-441d-95e8-c2ea0cecc4cd","count":1,"label":"Dip česnekový","posId":"P106","price":2000,"isExtra":false,"creatorId":"YoJ8SW7VjrIOHYRVi8tDe","isPackging":0,"actualLabel":"Dip česnekový"}]</t>
  </si>
  <si>
    <t>2026-04-19T17:25:27.592+02:00</t>
  </si>
  <si>
    <t>2026-04-19T17:32:20.919+02:00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</si>
  <si>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okrajů","posId":"X1000","price":0,"isExtra":true},{"id":"54414822","note":"","count":1,"label":"Bez žampionů","posId":"X105","price":0,"KDSTags":["redhighlight"],"isExtra":true}]</t>
  </si>
  <si>
    <t>2026-04-19T17:15:32.951+02:00</t>
  </si>
  <si>
    <t>2026-04-19T17:25:05.720+02:00</t>
  </si>
  <si>
    <t>[{"id":"54414707","note":"","size":"Margherita 40cm","count":1,"label":"Margherita 40cm","posId":"100","price":26900,"isExtra":false},{"id":"54414779","note":"","count":1,"label":"Balné","posId":"K0000","price":2000,"isExtra":true},{"id":"59555837","note":"","count":1,"label":"BBQ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</si>
  <si>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2026-04-19T17:15:17.429+02:00</t>
  </si>
  <si>
    <t>2026-04-19T17:24:23.475+02:00</t>
  </si>
  <si>
    <t>[{"id":"69427585fd8faa40bcc99d71","count":1,"label":"Quattro Formaggi 32cm","posId":"123","price":24900,"isExtra":false},{"id":"6511bee39791b916de149f24","count":1,"label":"Balné","posId":"K0000","price":1500,"isExtra":true},{"id":"69ba74bc7f50b02b155020da","count":1,"label":"USA těsto","posId":"17","price":1000,"isExtra":true},{"id":"69bc33d2440bbafa0ceb25f9","count":1,"label":"bez plněných okrajů","posId":"X1000","price":0,"isExtra":true},{"id":"69427585fd8faa40bcc99db1","count":1,"label":"Česnekový dip","posId":"P106","price":2000,"isExtra":false},{"id":"6511bee39791b916de149f24","count":1,"label":"Balné","posId":"K0000","price":1500,"isExtra":true}]</t>
  </si>
  <si>
    <t>2026-04-19T17:13:59.864+02:00</t>
  </si>
  <si>
    <t>2026-04-19T17:30:16.008+02:00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</si>
  <si>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bylinky","posId":"A122","price":6500,"isExtra":true},{"id":"54414882","note":"","count":1,"label":"Kukuřice","posId":"C115","price":3500,"KDSTags":["greenhighlight"],"isExtra":true},{"id":"54414914","note":"","count":1,"label":"Grana padano, pecorino, parmazán","posId":"C130","price":4000,"KDSTags":["greenhighlight"],"isExtra":true},{"id":"57405815","note":"","size":"Pepsi zero sugar 1l","count":1,"label":"Pepsi zero sugar 1l","posId":"N125","price":5900,"isExtra":false},{"id":"54414750","note":"","size":"Česnekový dip","count":3,"label":"Česnekový dip","posId":"P106","price":2000,"isExtra":false},{"id":"54414789","note":"","count":3,"label":"Balné","posId":"K0000","price":1500,"isExtra":true}]</t>
  </si>
  <si>
    <t>2026-04-19T17:13:01.833+02:00</t>
  </si>
  <si>
    <t>2026-04-19T17:28:40.052+02:00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</si>
  <si>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40cm","posId":"111","price":30900,"isExtra":false},{"id":"54414779","note":"","count":1,"label":"Balné","posId":"K0000","price":2000,"isExtra":true},{"id":"54414717","note":"","size":"Capricciosa 40cm","count":1,"label":"Capricciosa 40cm","posId":"101","price":30900,"isExtra":false},{"id":"54414779","note":"","count":1,"label":"Balné","posId":"K0000","price":2000,"isExtra":true},{"id":"54414711","note":"","size":"Pepperoni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</si>
  <si>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2026-04-19T17:08:39.013+02:00</t>
  </si>
  <si>
    <t>2026-04-19T17:16:52.968+02:00</t>
  </si>
  <si>
    <t>[{"id":"69427585fd8faa40bcc99d57","count":1,"label":"Quattro Formaggi 40cm","posId":"111","price":30900,"isExtra":false},{"id":"6511bee39791b916de149b1b","count":1,"label":"Balné","posId":"K0000","price":2000,"isExtra":true},{"id":"67484135a145e6629761848d","count":1,"label":"Rajčatový základ","posId":"ZSR40","price":0,"isExtra":true}]</t>
  </si>
  <si>
    <t>2026-04-19T17:04:38.319+02:00</t>
  </si>
  <si>
    <t>2026-04-19T17:16:13.213+02:00</t>
  </si>
  <si>
    <t>[{"id":"69427585fd8faa40bcc99d75","count":1,"label":"Comeback 32cm 🌶️","posId":"121","price":24900,"isExtra":false},{"id":"6511bee39791b916de149f24","count":1,"label":"Balné","posId":"K0000","price":1500,"isExtra":true},{"id":"684ae97920a48a7892c1fc87","count":1,"label":"Bez cibule","posId":"X103","price":0,"KDSTags":["redhighlight"],"isExtra":true}]</t>
  </si>
  <si>
    <t>2026-04-19T16:59:05.689+02:00</t>
  </si>
  <si>
    <t>2026-04-19T17:15:13.004+02:00</t>
  </si>
  <si>
    <t>[{"id":"69427585fd8faa40bcc99d77","count":1,"label":"Pepperoni 32cm 🌶️🌶️","posId":"120","price":24900,"isExtra":false},{"id":"6511bee39791b916de149f24","count":1,"label":"Balné","posId":"K0000","price":1500,"isExtra":true},{"id":"67484135a145e662976180c7","count":1,"label":"Smetanový základ","posId":"ZRS32","price":0,"isExtra":true},{"id":"69bc33d2440bbafa0ceb25fa","count":1,"label":"okraj mozzarella, bylinky","posId":"A121","price":5700,"isExtra":true},{"id":"69427585fd8faa40bcc99d7b","count":1,"label":"BBQ Meteor 32cm","posId":"118","price":24900,"isExtra":false},{"id":"6511bee39791b916de149f24","count":1,"label":"Balné","posId":"K0000","price":1500,"isExtra":true},{"id":"67484135a145e66297617e12","count":1,"label":"Smetanový základ","posId":"ZBS32","price":0,"isExtra":true},{"id":"69bc33d2440bbafa0ceb25fb","count":1,"label":"okraj mozzarella, bbq omáčka","posId":"A123","price":5700,"isExtra":true},{"id":"69427585fd8faa40bcc99db1","count":1,"label":"Česnekový dip","posId":"P106","price":2000,"isExtra":false},{"id":"6511bee39791b916de149f24","count":1,"label":"Balné","posId":"K0000","price":1500,"isExtra":true}]</t>
  </si>
  <si>
    <t>2026-04-19T16:59:01.525+02:00</t>
  </si>
  <si>
    <t>2026-04-19T17:11:39.447+02:00</t>
  </si>
  <si>
    <t>[{"id":"f1315fc0-dfbb-459c-9f31-49d8e60875f4","note":"","count":1,"label":"Pepperoni 40 cm","posId":"108","price":30900,"isExtra":false},{"id":"1e281388-c78a-4b3d-874d-346d699d1a35","note":"","count":1,"label":"Grana padano","posId":"C130","price":4000,"KDSTags":["greenhighlight"],"isExtra":true}]</t>
  </si>
  <si>
    <t>2026-04-19T16:51:02.130+02:00</t>
  </si>
  <si>
    <t>2026-04-19T17:52:49.653+02:00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</si>
  <si>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bylinky","posId":"A121","price":5700,"isExtra":true},{"id":"a62e938c-9a71-490f-818d-7d681b9da334","note":"","count":1,"label":"BEZ -žampiony","posId":"X105","price":0,"KDSTags":["redhighlight"],"isExtra":true},{"id":"b6658da4-b777-42a2-94b6-5ce20ff49587","note":"","count":1,"label":"Pepperoni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bylinky","posId":"A121","price":5700,"isExtra":true}]</t>
  </si>
  <si>
    <t>2026-04-19T16:32:05.844+02:00</t>
  </si>
  <si>
    <t>2026-04-19T16:45:38.853+02:00</t>
  </si>
  <si>
    <t>[{"id":"69427585fd8faa40bcc99d71","count":1,"label":"Quattro Formaggi 32cm","posId":"123","price":24900,"isExtra":false},{"id":"6511bee39791b916de149f24","count":1,"label":"Balné","posId":"K0000","price":1500,"isExtra":true}]</t>
  </si>
  <si>
    <t>2026-04-19T16:29:44.321+02:00</t>
  </si>
  <si>
    <t>2026-04-19T17:53:01.984+02:00</t>
  </si>
  <si>
    <t>2026-04-19T16:29:03.506+02:00</t>
  </si>
  <si>
    <t>2026-04-19T17:24:09.828+02:00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</si>
  <si>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</si>
  <si>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Jakub Novák</t>
  </si>
  <si>
    <t>2026-04-19T16:22:02.050+02:00</t>
  </si>
  <si>
    <t>2026-04-19T16:36:22.387+02:00</t>
  </si>
  <si>
    <t>2026-04-19T16:50:55.135+02:00</t>
  </si>
  <si>
    <t>2026-04-19T16:22:02.761+02:00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</si>
  <si>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]</t>
  </si>
  <si>
    <t>2026-04-19T16:18:02.163+02:00</t>
  </si>
  <si>
    <t>2026-04-19T16:36:33.648+02:00</t>
  </si>
  <si>
    <t>2026-04-19T16:44:59.211+02:00</t>
  </si>
  <si>
    <t>2026-04-19T16:18:04.032+02:00</t>
  </si>
  <si>
    <t>[{"id":"ad7c292a-48c9-48db-b64c-0f7f8ebced7f","note":"","count":1,"label":"BBQ Meteor 40 cm","posId":"106","price":30900,"isExtra":false}]</t>
  </si>
  <si>
    <t>Robert</t>
  </si>
  <si>
    <t>2026-04-19T16:00:35.768+02:00</t>
  </si>
  <si>
    <t>2026-04-19T16:12:21.198+02:00</t>
  </si>
  <si>
    <t>[{"id":"123","note":"","count":1,"label":"Quattro Formaggi 32cm","posId":"123","price":24900,"isExtra":false},{"id":"K0000","note":"","count":1,"label":"Balné","posId":"K0000","price":1500,"isExtra":true}]</t>
  </si>
  <si>
    <t>2026-04-19T15:41:02.143+02:00</t>
  </si>
  <si>
    <t>2026-04-19T15:49:12.184+02:00</t>
  </si>
  <si>
    <t>2026-04-19T16:02:51.786+02:00</t>
  </si>
  <si>
    <t>2026-04-19T15:41:03.397+02:00</t>
  </si>
  <si>
    <t>[{"id":"e8f571e6-dd36-42d7-8826-52c90315986b","note":"","count":1,"label":"Baby špenát &amp; kuře 40 cm","posId":"104","price":30900,"isExtra":false}]</t>
  </si>
  <si>
    <t>2026-04-19T15:37:24.527+02:00</t>
  </si>
  <si>
    <t>2026-04-19T15:45:13.438+02:00</t>
  </si>
  <si>
    <t>[{"id":"69427585fd8faa40bcc99d81","count":1,"label":"Capricciosa 32cm","posId":"113","price":24900,"isExtra":false},{"id":"6511bee39791b916de149f24","count":1,"label":"Balné","posId":"K0000","price":1500,"isExtra":true}]</t>
  </si>
  <si>
    <t>2026-04-19T15:37:09.978+02:00</t>
  </si>
  <si>
    <t>2026-04-19T15:48:52.835+02:00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</si>
  <si>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,{"id":"C102","note":"","count":1,"label":"Jalapeňos","posId":"C102","price":3500,"KDSTags":["greenhighlight"],"isExtra":true},{"id":"C112","note":"","count":1,"label":"Olivy","posId":"C112","price":3500,"KDSTags":["greenhighlight"],"isExtra":true},{"id":"N125","note":"","count":1,"label":"Pepsi zero sugar 1l","posId":"N125","price":5900,"isExtra":false}]</t>
  </si>
  <si>
    <t>2026-04-19T15:11:16.735+02:00</t>
  </si>
  <si>
    <t>2026-04-19T15:20:32.628+02:00</t>
  </si>
  <si>
    <t>[{"id":"f0c3e040-cb3d-47e5-b6d2-72bcabf48828","count":1,"label":"Pizza Zeleninová 32 cm","posId":"115","price":24900,"isExtra":false,"creatorId":"BFwN4aqszXyWQRZVCtZ9q","isPackging":0,"actualLabel":"Pizza Zeleninová 32 cm"}]</t>
  </si>
  <si>
    <t>2026-04-19T15:11:03.537+02:00</t>
  </si>
  <si>
    <t>2026-04-19T15:26:24.069+02:00</t>
  </si>
  <si>
    <t>[{"id":"69427585fd8faa40bcc99d75","count":2,"label":"Comeback 32cm 🌶️","posId":"121","price":24900,"isExtra":false},{"id":"6511bee39791b916de149f24","count":2,"label":"Balné","posId":"K0000","price":1500,"isExtra":true},{"id":"69bc33d2440bbafa0ceb25fa","count":2,"label":"okraj mozzarella, bylinky","posId":"A121","price":5700,"isExtra":true}]</t>
  </si>
  <si>
    <t>2026-04-19T15:09:02.621+02:00</t>
  </si>
  <si>
    <t>2026-04-19T15:22:16.236+02:00</t>
  </si>
  <si>
    <t>[{"id":"59610943","note":"","size":"Capricciosa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okrajů","posId":"X1000","price":0,"isExtra":true},{"id":"57405815","note":"","size":"Pepsi zero sugar 1l","count":1,"label":"Pepsi zero sugar 1l","posId":"N125","price":5900,"isExtra":false}]</t>
  </si>
  <si>
    <t>2026-04-19T15:08:18.583+02:00</t>
  </si>
  <si>
    <t>2026-04-19T15:18:49.326+02:00</t>
  </si>
  <si>
    <t>[{"id":"59610934","note":"","size":"Margherita 32cm","count":1,"label":"Margherita 32cm","posId":"112","price":20900,"isExtra":false},{"id":"54414789","note":"","count":1,"label":"Balné","posId":"K0000","price":1500,"isExtra":true},{"id":"59610940","note":"","size":"BBQ Meteor 32cm","count":1,"label":"BBQ Meteor 32cm","posId":"118","price":24900,"isExtra":false},{"id":"54414789","note":"","count":1,"label":"Balné","posId":"K0000","price":1500,"isExtra":true}]</t>
  </si>
  <si>
    <t>2026-04-19T15:05:26.489+02:00</t>
  </si>
  <si>
    <t>2026-04-19T15:11:50.780+02:00</t>
  </si>
  <si>
    <t>[{"id":"cc156dc9-e0f8-4747-a43c-aabfdf952563","count":1,"label":"Pizza Comeback 40","posId":"109","price":30900,"isExtra":false,"creatorId":"ByRGf8pqhxdJDsgHgSttX","isPackging":0,"actualLabel":"Pizza Comeback 40"}]</t>
  </si>
  <si>
    <t>2026-04-19T15:00:22.506+02:00</t>
  </si>
  <si>
    <t>2026-04-19T15:07:28.973+02:00</t>
  </si>
  <si>
    <t>[{"id":"69427585fd8faa40bcc99d7f","count":1,"label":"Hawai 32cm","posId":"114","price":24900,"isExtra":false},{"id":"6511bee39791b916de149f24","count":1,"label":"Balné","posId":"K0000","price":1500,"isExtra":true},{"id":"69427585fd8faa40bcc99d81","count":1,"label":"Capricciosa 32cm","posId":"113","price":24900,"isExtra":false},{"id":"6511bee39791b916de149f24","count":1,"label":"Balné","posId":"K0000","price":1500,"isExtra":true}]</t>
  </si>
  <si>
    <t>2026-04-19T14:58:01.812+02:00</t>
  </si>
  <si>
    <t>2026-04-19T15:06:04.186+02:00</t>
  </si>
  <si>
    <t>2026-04-19T15:28:54.710+02:00</t>
  </si>
  <si>
    <t>2026-04-19T14:58:03.247+02:00</t>
  </si>
  <si>
    <t>[{"id":"b3008ec8-24a5-4d30-bf46-9133028be7e4","note":"","count":1,"label":"Margherita 32 cm","posId":"136","price":20900,"isExtra":false},{"id":"211d85d0-839e-41d0-89e3-ea177ad7489e","note":"","count":1,"label":"Dip česnekový","posId":"P106","price":2000,"isExtra":false},{"id":"03ade9ce-5d0f-4499-a6a3-340b58ae4468","note":"","count":1,"label":"Capricciosa 32 cm","posId":"113","price":24900,"isExtra":false},{"id":"3a8b6a85-3b5c-4ee4-be2d-261ab8731d6e","note":"","count":1,"label":"Dip česnekový","posId":"P106","price":2000,"isExtra":false}]</t>
  </si>
  <si>
    <t>2026-04-19T14:47:51.024+02:00</t>
  </si>
  <si>
    <t>2026-04-19T15:00:07.737+02:00</t>
  </si>
  <si>
    <t>[{"id":"69427585fd8faa40bcc99d65","count":1,"label":"Hawai 40cm","posId":"102","price":30900,"isExtra":false},{"id":"6511bee39791b916de149b1b","count":1,"label":"Balné","posId":"K0000","price":2000,"isExtra":true},{"id":"69bc33d2440bbafa0ceb2209","count":1,"label":"okraj mozzarella, bylinky","posId":"A122","price":6500,"isExtra":true},{"id":"69427585fd8faa40bcc99da9","count":1,"label":"Masové kuličky","posId":"P102","price":9900,"isExtra":false},{"id":"6511bee39791b916de149f24","count":1,"label":"Balné","posId":"K0000","price":1500,"isExtra":true}]</t>
  </si>
  <si>
    <t>2026-04-19T14:46:02.255+02:00</t>
  </si>
  <si>
    <t>2026-04-19T14:57:50.017+02:00</t>
  </si>
  <si>
    <t>2026-04-19T15:18:08.579+02:00</t>
  </si>
  <si>
    <t>2026-04-19T14:46:03.228+02:00</t>
  </si>
  <si>
    <t>[{"id":"ee394832-8137-440a-84b7-b9e0df42a9ab","note":"","count":1,"label":"Hawai 32 cm","posId":"114","price":24900,"isExtra":false},{"id":"1da47ebe-2592-435a-b854-8cbe80b56263","note":"","count":1,"label":"Hawai 32 cm","posId":"138","price":24900,"isExtra":false}]</t>
  </si>
  <si>
    <t>2026-04-19T14:37:11.971+02:00</t>
  </si>
  <si>
    <t>2026-04-19T14:54:24.351+02:00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</si>
  <si>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základ","posId":"ZRS32","price":0,"isExtra":true},{"id":"X1000","note":"","count":1,"label":"bez plněných okrajů","posId":"X1000","price":0,"isExtra":true}]</t>
  </si>
  <si>
    <t>2026-04-19T14:36:38.923+02:00</t>
  </si>
  <si>
    <t>2026-04-19T14:51:42.110+02:00</t>
  </si>
  <si>
    <t>[{"id":"69427585fd8faa40bcc99d5b","count":1,"label":"Comeback 40cm 🌶️","posId":"109","price":30900,"isExtra":false},{"id":"6511bee39791b916de149b1b","count":1,"label":"Balné","posId":"K0000","price":2000,"isExtra":true},{"id":"69427585fd8faa40bcc99d81","count":1,"label":"Capricciosa 32cm","posId":"113","price":24900,"isExtra":false},{"id":"6511bee39791b916de149f24","count":1,"label":"Balné","posId":"K0000","price":1500,"isExtra":true},{"id":"69427585fd8faa40bcc99d83","count":1,"label":"Baby Špenát &amp; kuře 32cm","posId":"116","price":24900,"isExtra":false},{"id":"6511bee39791b916de149f24","count":1,"label":"Balné","posId":"K0000","price":1500,"isExtra":true},{"id":"69427585fd8faa40bcc99db7","count":1,"label":"Choco Rolls","posId":"chr100","price":8900,"isExtra":false},{"id":"6511bee39791b916de149f24","count":1,"label":"Balné","posId":"K0000","price":1500,"isExtra":true}]</t>
  </si>
  <si>
    <t>2026-04-19T14:29:06.518+02:00</t>
  </si>
  <si>
    <t>2026-04-19T14:35:36.889+02:00</t>
  </si>
  <si>
    <t>[{"id":"69427585fd8faa40bcc99d71","count":1,"label":"Quattro Formaggi 32cm","posId":"123","price":24900,"isExtra":false},{"id":"6511bee39791b916de149f24","count":1,"label":"Balné","posId":"K0000","price":1500,"isExtra":true},{"id":"69427585fd8faa40bcc99db9","count":1,"label":"Dip Jalapeňos","posId":"P107","price":2000,"isExtra":false},{"id":"6511bee39791b916de149f24","count":1,"label":"Balné","posId":"K0000","price":1500,"isExtra":true}]</t>
  </si>
  <si>
    <t>2026-04-19T14:28:33.150+02:00</t>
  </si>
  <si>
    <t>2026-04-19T14:34:20.021+02:00</t>
  </si>
  <si>
    <t>2026-04-19T14:22:28.564+02:00</t>
  </si>
  <si>
    <t>2026-04-19T14:29:06.681+02:00</t>
  </si>
  <si>
    <t>[{"id":"69427585fd8faa40bcc99d59","count":1,"label":"Hot &amp; Spicy 40cm 🌶️🌶️","posId":"110","price":30900,"isExtra":false},{"id":"6511bee39791b916de149b1b","count":1,"label":"Balné","posId":"K0000","price":2000,"isExtra":true},{"id":"69bc33d2440bbafa0ceb2208","count":1,"label":"bez plněných okrajů","posId":"X1000","price":0,"isExtra":true}]</t>
  </si>
  <si>
    <t>2026-04-19T14:15:02.377+02:00</t>
  </si>
  <si>
    <t>2026-04-19T14:26:51.791+02:00</t>
  </si>
  <si>
    <t>2026-04-19T14:37:20.851+02:00</t>
  </si>
  <si>
    <t>2026-04-19T14:15:03.183+02:00</t>
  </si>
  <si>
    <t>[{"id":"85dc195f-7d7b-4fb5-b41d-eb1c9c76b3a3","note":"","count":1,"label":"Hot &amp; Spicy 32 cm","posId":"146","price":24900,"isExtra":false},{"id":"a3d62a5d-2e1d-48db-874e-d64becff7059","note":"","count":1,"label":"změna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</si>
  <si>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2026-04-19T14:14:02.620+02:00</t>
  </si>
  <si>
    <t>2026-04-19T14:21:59.803+02:00</t>
  </si>
  <si>
    <t>[{"id":"aef5aaf8-2acf-4f20-91be-c8829f11cd0c","note":"","count":1,"label":"Capricciosa 40 cm","posId":"101","price":30900,"isExtra":false}]</t>
  </si>
  <si>
    <t>Petro</t>
  </si>
  <si>
    <t>2026-04-19T14:12:07.297+02:00</t>
  </si>
  <si>
    <t>2026-04-19T14:21:01.841+02:00</t>
  </si>
  <si>
    <t>[{"id":"100","note":"","count":1,"label":"Margherita 40cm","posId":"100","price":26900,"isExtra":false},{"id":"K0000","note":"","count":1,"label":"Balné","posId":"K0000","price":2000,"isExtra":true},{"id":"A118","note":"","count":1,"label":"okraj hotdog, hořčice","posId":"A118","price":6500,"isExtra":true}]</t>
  </si>
  <si>
    <t>2026-04-19T14:05:43.931+02:00</t>
  </si>
  <si>
    <t>2026-04-19T14:18:54.610+02:00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</si>
  <si>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bylinky","posId":"A122","price":6500,"isExtra":true},{"id":"54414717","note":"","size":"Capricciosa 40cm","count":1,"label":"Capricciosa 40cm","posId":"101","price":30900,"isExtra":false},{"id":"54414779","note":"","count":1,"label":"Balné","posId":"K0000","price":2000,"isExtra":true},{"id":"54414813","note":"","count":1,"label":"okraj mozzarella, bylinky","posId":"A122","price":6500,"isExtra":true}]</t>
  </si>
  <si>
    <t>Alisher Bakhtiyorovich</t>
  </si>
  <si>
    <t>2026-04-19T14:03:03.518+02:00</t>
  </si>
  <si>
    <t>2026-04-19T14:15:31.853+02:00</t>
  </si>
  <si>
    <t>[{"id":"109","note":"","count":1,"label":"Comeback 40cm 🌶️","posId":"109","price":30900,"isExtra":false},{"id":"K0000","note":"","count":1,"label":"Balné","posId":"K0000","price":2000,"isExtra":true},{"id":"107","note":"","count":1,"label":"BBQ Texas 40cm","posId":"107","price":30900,"isExtra":false},{"id":"K0000","note":"","count":1,"label":"Balné","posId":"K0000","price":2000,"isExtra":true}]</t>
  </si>
  <si>
    <t>2026-04-19T13:53:01.907+02:00</t>
  </si>
  <si>
    <t>2026-04-19T14:00:48.391+02:00</t>
  </si>
  <si>
    <t>[{"id":"5b1f2843-926a-4dd1-a5f0-4fddc7b45013","note":"","count":1,"label":"Margherita 32 cm","posId":"112","price":20900,"isExtra":false},{"id":"03ade9ce-5d0f-4499-a6a3-340b58ae4468","note":"","count":1,"label":"Capricciosa 32 cm","posId":"113","price":24900,"isExtra":false}]</t>
  </si>
  <si>
    <t>2026-04-19T13:50:37.799+02:00</t>
  </si>
  <si>
    <t>2026-04-19T13:57:54.589+02:00</t>
  </si>
  <si>
    <t>[{"id":"69427585fd8faa40bcc99d57","count":1,"label":"Quattro Formaggi 40cm","posId":"111","price":30900,"isExtra":false},{"id":"6511bee39791b916de149b1b","count":1,"label":"Balné","posId":"K0000","price":2000,"isExtra":true},{"id":"67484135a145e6629761848e","count":1,"label":"BBQ základ","posId":"ZSB49","price":0,"isExtra":true},{"id":"69427585fd8faa40bcc99d67","count":1,"label":"Capricciosa 40cm","posId":"101","price":30900,"isExtra":false},{"id":"6511bee39791b916de149b1b","count":1,"label":"Balné","posId":"K0000","price":2000,"isExtra":true},{"id":"67484135a145e66297618376","count":1,"label":"Smetanový základ","posId":"ZRS40","price":0,"isExtra":true}]</t>
  </si>
  <si>
    <t>2026-04-19T13:46:02.068+02:00</t>
  </si>
  <si>
    <t>2026-04-19T13:55:55.343+02:00</t>
  </si>
  <si>
    <t>2026-04-19T14:19:01.978+02:00</t>
  </si>
  <si>
    <t>2026-04-19T13:46:03.235+02:00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</si>
  <si>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bylinky","posId":"A122","price":6500,"isExtra":true}]</t>
  </si>
  <si>
    <t>Anzhelika</t>
  </si>
  <si>
    <t>2026-04-19T13:36:43.273+02:00</t>
  </si>
  <si>
    <t>2026-04-19T13:42:20.655+02:00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</si>
  <si>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</si>
  <si>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2026-04-19T13:30:02.157+02:00</t>
  </si>
  <si>
    <t>2026-04-19T13:38:12.247+02:00</t>
  </si>
  <si>
    <t>2026-04-19T13:57:07.733+02:00</t>
  </si>
  <si>
    <t>2026-04-19T13:30:03.044+02:00</t>
  </si>
  <si>
    <t>[{"id":"8c704055-e242-493d-b754-bb711e5a6c0b","note":"","count":1,"label":"Hawai 40 cm","posId":"102","price":30900,"isExtra":false},{"id":"211d85d0-839e-41d0-89e3-ea177ad7489e","note":"","count":1,"label":"Dip česnekový","posId":"P106","price":2000,"isExtra":false},{"id":"194f980e-141e-4220-9f1e-0e1e9edc412e","note":"","count":1,"label":"Quattro Formaggi 18 cm","posId":"135","price":11900,"isExtra":false}]</t>
  </si>
  <si>
    <t>2026-04-19T13:27:36.284+02:00</t>
  </si>
  <si>
    <t>2026-04-19T13:39:17.881+02:00</t>
  </si>
  <si>
    <t>2026-04-19T13:27:36.154+02:00</t>
  </si>
  <si>
    <t>2026-04-19T13:36:42.368+02:00</t>
  </si>
  <si>
    <t>[{"id":"54414712","note":"","size":"BBQ Texas 40cm","count":1,"label":"BBQ Texas 40cm","posId":"107","price":30900,"isExtra":false},{"id":"54414779","note":"","count":1,"label":"Balné","posId":"K0000","price":2000,"isExtra":true},{"id":"54414750","note":"","size":"Česnekový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</si>
  <si>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2026-04-19T13:26:56.222+02:00</t>
  </si>
  <si>
    <t>2026-04-19T13:35:26.592+02:00</t>
  </si>
  <si>
    <t>[{"id":"69427585fd8faa40bcc99d75","count":1,"label":"Comeback 32cm 🌶️","posId":"121","price":24900,"isExtra":false},{"id":"6511bee39791b916de149f24","count":1,"label":"Balné","posId":"K0000","price":1500,"isExtra":true},{"id":"69427585fd8faa40bcc99da9","count":1,"label":"Masové kuličky","posId":"P102","price":9900,"isExtra":false},{"id":"6511bee39791b916de149f24","count":1,"label":"Balné","posId":"K0000","price":1500,"isExtra":true}]</t>
  </si>
  <si>
    <t>2026-04-19T13:08:02.318+02:00</t>
  </si>
  <si>
    <t>2026-04-19T13:20:34.353+02:00</t>
  </si>
  <si>
    <t>2026-04-19T13:40:11.689+02:00</t>
  </si>
  <si>
    <t>2026-04-19T13:08:03.483+02:00</t>
  </si>
  <si>
    <t>[{"id":"0b867b16-3995-4b4a-9deb-1c0d8cecf8d6","note":"","count":1,"label":"Pepperoni 32 cm","posId":"120","price":24900,"isExtra":false},{"id":"35e045f9-bc36-46e9-8142-6579de78a05b","note":"","count":1,"label":"Comeback 32 cm","posId":"121","price":24900,"isExtra":false},{"id":"c8019f80-065c-4f09-9e80-65b85dae2ae1","note":"","count":1,"label":"kukuřice","posId":"B115","price":2500,"KDSTags":["greenhighlight"],"isExtra":true}]</t>
  </si>
  <si>
    <t>2026-04-19T13:07:14.106+02:00</t>
  </si>
  <si>
    <t>2026-04-19T13:18:53.665+02:00</t>
  </si>
  <si>
    <t>[{"id":"69427585fd8faa40bcc99d6f","count":1,"label":"Margherita 32cm","posId":"112","price":20900,"isExtra":false},{"id":"6511bee39791b916de149f24","count":1,"label":"Balné","posId":"K0000","price":1500,"isExtra":true},{"id":"69427585fd8faa40bcc99d81","count":1,"label":"Capricciosa 32cm","posId":"113","price":24900,"isExtra":false},{"id":"6511bee39791b916de149f24","count":1,"label":"Balné","posId":"K0000","price":1500,"isExtra":true},{"id":"684ae97920a48a7892c1fc18","count":1,"label":"Slanina","posId":"B108","price":3000,"KDSTags":["greenhighlight"],"isExtra":true}]</t>
  </si>
  <si>
    <t>2026-04-19T13:01:33.959+02:00</t>
  </si>
  <si>
    <t>2026-04-19T13:07:15.638+02:00</t>
  </si>
  <si>
    <t>[{"id":"69427585fd8faa40bcc99d81","count":1,"label":"Capricciosa 32cm","posId":"113","price":24900,"isExtra":false},{"id":"6511bee39791b916de149f24","count":1,"label":"Balné","posId":"K0000","price":1500,"isExtra":true},{"id":"69ba74bc7f50b02b155020da","count":1,"label":"USA těsto","posId":"17","price":1000,"isExtra":true}]</t>
  </si>
  <si>
    <t>2026-04-19T12:51:17.719+02:00</t>
  </si>
  <si>
    <t>2026-04-19T12:58:47.854+02:00</t>
  </si>
  <si>
    <t>[{"id":"69427585fd8faa40bcc99d59","count":1,"label":"Hot &amp; Spicy 40cm 🌶️🌶️","posId":"110","price":30900,"isExtra":false},{"id":"6511bee39791b916de149b1b","count":1,"label":"Balné","posId":"K0000","price":2000,"isExtra":true},{"id":"684ae97920a48a7892c1fc66","count":1,"label":"Bez jalapenos","posId":"X102","price":0,"KDSTags":["redhighlight"],"isExtra":true},{"id":"69427585fd8faa40bcc99db1","count":1,"label":"Česnekový dip","posId":"P106","price":2000,"isExtra":false},{"id":"6511bee39791b916de149f24","count":1,"label":"Balné","posId":"K0000","price":1500,"isExtra":true},{"id":"69427585fd8faa40bcc99dcd","count":1,"label":"Pepsi zero sugar 1l","posId":"N125","price":5900,"isExtra":false}]</t>
  </si>
  <si>
    <t>2026-04-19T12:49:01.841+02:00</t>
  </si>
  <si>
    <t>2026-04-19T13:01:42.359+02:00</t>
  </si>
  <si>
    <t>2026-04-19T13:17:03.212+02:00</t>
  </si>
  <si>
    <t>2026-04-19T12:49:02.616+02:00</t>
  </si>
  <si>
    <t>[{"id":"03dae282-4cd4-4fa2-9169-2178ea3ed325","note":"","count":1,"label":"Quattro Formaggi 40 cm","posId":"111","price":30900,"isExtra":false},{"id":"36ea3088-07fd-428f-b871-c4a5ee9cef7b","note":"","count":1,"label":"Comeback 40 cm","posId":"109","price":30900,"isExtra":false}]</t>
  </si>
  <si>
    <t>2026-04-19T12:35:48.102+02:00</t>
  </si>
  <si>
    <t>2026-04-19T12:44:17.742+02:00</t>
  </si>
  <si>
    <t>[{"id":"59610938","note":"Bbq základ prosím","size":"Pepperoni 32cm 🌶️🌶️","count":1,"label":"Pepperoni 32cm 🌶️🌶️","posId":"120","price":24900,"isExtra":false},{"id":"54414789","note":"","count":1,"label":"Balné","posId":"K0000","price":1500,"isExtra":true},{"id":"57278752","note":"","count":1,"label":"BBQ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</si>
  <si>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2026-04-19T12:35:40.241+02:00</t>
  </si>
  <si>
    <t>2026-04-19T12:41:50.440+02:00</t>
  </si>
  <si>
    <t>[{"id":"69427585fd8faa40bcc99d81","count":1,"label":"Capricciosa 32cm","posId":"113","price":24900,"isExtra":false},{"id":"6511bee39791b916de149f24","count":1,"label":"Balné","posId":"K0000","price":1500,"isExtra":true},{"id":"69bc33d2440bbafa0ceb25f9","count":1,"label":"bez plněných okrajů","posId":"X1000","price":0,"isExtra":true},{"id":"684ae97920a48a7892c1fd47","count":1,"label":"Bez oliv","posId":"X112","price":0,"KDSTags":["redhighlight"],"isExtra":true}]</t>
  </si>
  <si>
    <t>2026-04-19T12:35:02.609+02:00</t>
  </si>
  <si>
    <t>2026-04-19T12:53:00.255+02:00</t>
  </si>
  <si>
    <t>2026-04-19T13:10:53.792+02:00</t>
  </si>
  <si>
    <t>2026-04-19T12:39:11.744+02:00</t>
  </si>
  <si>
    <t>[{"id":"95bce60f-e62f-4ae7-90e9-e09260893da5","note":"","count":1,"label":"Baby špenát &amp; kuře 18 cm","posId":"128","price":11900,"isExtra":false},{"id":"ee394832-8137-440a-84b7-b9e0df42a9ab","note":"","count":1,"label":"Hawai 32 cm","posId":"114","price":24900,"isExtra":false},{"id":"10a95fda-50ac-4e8b-a092-eba50264ce8d","note":"","count":1,"label":"Comeback 18 cm","posId":"133","price":11900,"isExtra":false},{"id":"99710cd8-fa1f-4712-84a8-85da37e18dd0","note":"","count":1,"label":"Česnekový chléb","posId":"P104","price":7900,"isExtra":false}]</t>
  </si>
  <si>
    <t>2026-04-19T12:28:02.047+02:00</t>
  </si>
  <si>
    <t>2026-04-19T12:45:57.129+02:00</t>
  </si>
  <si>
    <t>2026-04-19T13:01:48.676+02:00</t>
  </si>
  <si>
    <t>2026-04-19T12:33:29.734+02:00</t>
  </si>
  <si>
    <t>[{"id":"80cdc162-f69f-4138-b690-77917e93790e","note":"","count":1,"label":"SPICY MENU COMEBACK","posId":"","price":34900,"isExtra":false},{"id":"afd61b76-df61-45ee-8ce6-ef96d680c04b","note":"","count":1,"label":"BBQ Meteor","posId":"Y118","price":0,"isExtra":true},{"id":"741f56e1-4be0-4a48-9425-3dc6aa7f97c3","note":"","count":1,"label":"Italské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základ","posId":"A127","price":0,"isExtra":true},{"id":"9044268d-9567-4604-8129-9d32c7630f2b","note":"","count":1,"label":"Příloha: Masové kuličky","posId":"P102","price":0,"isExtra":true},{"id":"45f62a03-044a-4058-9438-b16ec409a867","note":"","count":1,"label":"Pepsi zero sugar 1l","posId":"N125","price":0,"isExtra":true},{"id":"36ea3088-07fd-428f-b871-c4a5ee9cef7b","note":"","count":1,"label":"Comeback 40 cm","posId":"109","price":30900,"isExtra":false}]</t>
  </si>
  <si>
    <t>2026-04-19T12:28:01.024+02:00</t>
  </si>
  <si>
    <t>2026-04-19T12:41:41.348+02:00</t>
  </si>
  <si>
    <t>[{"id":"69427585fd8faa40bcc99d57","count":1,"label":"Quattro Formaggi 40cm","posId":"111","price":30900,"isExtra":false},{"id":"6511bee39791b916de149b1b","count":1,"label":"Balné","posId":"K0000","price":2000,"isExtra":true},{"id":"69427585fd8faa40bcc99d5b","count":1,"label":"Comeback 40cm 🌶️","posId":"109","price":30900,"isExtra":false},{"id":"6511bee39791b916de149b1b","count":1,"label":"Balné","posId":"K0000","price":2000,"isExtra":true}]</t>
  </si>
  <si>
    <t>2026-04-19T12:24:30.122+02:00</t>
  </si>
  <si>
    <t>2026-04-19T12:36:29.355+02:00</t>
  </si>
  <si>
    <t>[{"id":"59610934","note":"","size":"Margherita 32cm","count":1,"label":"Margherita 32cm","posId":"112","price":20900,"isExtra":false},{"id":"54414789","note":"","count":1,"label":"Balné","posId":"K0000","price":1500,"isExtra":true},{"id":"54414818","note":"","count":1,"label":"okraj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59610934","note":"","size":"Margherita 32cm","count":1,"label":"Margherita 32cm","posId":"112","price":20900,"isExtra":false},{"id":"54414789","note":"","count":1,"label":"Balné","posId":"K0000","price":1500,"isExtra":true},{"id":"54414818","note":"","count":1,"label":"okraj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bylinky","posId":"A121","price":5700,"isExtra":true},{"id":"54414880","note":"","count":1,"label":"Kukuřice","posId":"B115","price":2500,"KDSTags":["greenhighlight"],"isExtra":true},{"id":"57405809","note":"","size":"Aquilla černý čaj a broskev 0,5l","count":2,"label":"Aquilla černý čaj a broskev 0,5l","posId":"N120","price":4900,"isExtra":false}]</t>
  </si>
  <si>
    <t>2026-04-19T12:21:01.942+02:00</t>
  </si>
  <si>
    <t>2026-04-19T12:33:50.329+02:00</t>
  </si>
  <si>
    <t>2026-04-19T12:39:30.160+02:00</t>
  </si>
  <si>
    <t>2026-04-19T12:21:03.574+02:00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</si>
  <si>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základ","posId":"i128","price":0,"isExtra":true},{"id":"9299f155-5a92-429b-84f6-d394d16b07d0","note":"","count":1,"label":"Párek","posId":"C110","price":4000,"KDSTags":["greenhighlight"],"isExtra":true}]</t>
  </si>
  <si>
    <t>2026-04-19T12:15:02.839+02:00</t>
  </si>
  <si>
    <t>2026-04-19T12:27:09.120+02:00</t>
  </si>
  <si>
    <t>2026-04-19T12:13:52.148+02:00</t>
  </si>
  <si>
    <t>2026-04-19T12:24:47.432+02:00</t>
  </si>
  <si>
    <t>[{"id":"69427585fd8faa40bcc99d75","count":1,"label":"Comeback 32cm 🌶️","posId":"121","price":24900,"isExtra":false},{"id":"6511bee39791b916de149f24","count":1,"label":"Balné","posId":"K0000","price":1500,"isExtra":true},{"id":"67484135a145e662976180c7","count":1,"label":"Smetanový základ","posId":"ZRS32","price":0,"isExtra":true},{"id":"69427585fd8faa40bcc99d79","count":1,"label":"BBQ Texas 32cm","posId":"119","price":24900,"isExtra":false},{"id":"6511bee39791b916de149f24","count":1,"label":"Balné","posId":"K0000","price":1500,"isExtra":true}]</t>
  </si>
  <si>
    <t>2026-04-19T12:10:48.914+02:00</t>
  </si>
  <si>
    <t>2026-04-19T12:15:39.267+02:00</t>
  </si>
  <si>
    <t>[{"id":"69427585fd8faa40bcc99d6f","count":1,"label":"Margherita 32cm","posId":"112","price":20900,"isExtra":false},{"id":"6511bee39791b916de149f24","count":1,"label":"Balné","posId":"K0000","price":1500,"isExtra":true}]</t>
  </si>
  <si>
    <t>2026-04-19T12:02:02.001+02:00</t>
  </si>
  <si>
    <t>2026-04-19T12:12:38.126+02:00</t>
  </si>
  <si>
    <t>2026-04-19T12:32:01.696+02:00</t>
  </si>
  <si>
    <t>2026-04-19T12:04:49.384+02:00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</si>
  <si>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základ","posId":"i105","price":0,"isExtra":true}]</t>
  </si>
  <si>
    <t>2026-04-19T11:58:41.943+02:00</t>
  </si>
  <si>
    <t>2026-04-19T12:05:57.042+02:00</t>
  </si>
  <si>
    <t>[{"id":"69427585fd8faa40bcc99dcd","count":1,"label":"Pepsi zero sugar 1l","posId":"N125","price":5900,"isExtra":false},{"id":"69427585fd8faa40bcc99d73","count":1,"label":"Hot &amp; Spicy 32cm 🌶️🌶️","posId":"122","price":24900,"isExtra":false},{"id":"6511bee39791b916de149f24","count":1,"label":"Balné","posId":"K0000","price":1500,"isExtra":true},{"id":"69bc33d2440bbafa0ceb25f9","count":1,"label":"bez plněných okrajů","posId":"X1000","price":0,"isExtra":true}]</t>
  </si>
  <si>
    <t>2026-04-19T11:53:02.385+02:00</t>
  </si>
  <si>
    <t>2026-04-19T12:02:03.027+02:00</t>
  </si>
  <si>
    <t>2026-04-19T12:21:00.739+02:00</t>
  </si>
  <si>
    <t>2026-04-19T11:53:04.162+02:00</t>
  </si>
  <si>
    <t>[{"id":"03ade9ce-5d0f-4499-a6a3-340b58ae4468","note":"","count":1,"label":"Capricciosa 32 cm","posId":"113","price":24900,"isExtra":false},{"id":"1da47ebe-2592-435a-b854-8cbe80b56263","note":"","count":1,"label":"Hawai 32 cm","posId":"138","price":24900,"isExtra":false},{"id":"131c6239-e041-4ab5-9f75-400951ef95f4","note":"","count":1,"label":"Dip jalapenos","posId":"P107","price":2000,"isExtra":false}]</t>
  </si>
  <si>
    <t>2026-04-19T11:52:48.375+02:00</t>
  </si>
  <si>
    <t>2026-04-19T12:04:36.939+02:00</t>
  </si>
  <si>
    <t>[{"id":"59610934","note":"","size":"Margherita 32cm","count":1,"label":"Margherita 32cm","posId":"112","price":20900,"isExtra":false},{"id":"54414789","note":"","count":1,"label":"Balné","posId":"K0000","price":1500,"isExtra":true},{"id":"59610934","note":"","size":"Margherita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54414897","note":"","count":1,"label":"Šunka","posId":"B106","price":3000,"KDSTags":["greenhighlight"],"isExtra":true},{"id":"54414748","note":"","size":"Česnekový chléb 18cm","count":2,"label":"Česnekový chléb 18cm","posId":"P104","price":7900,"isExtra":false},{"id":"54414789","note":"","count":2,"label":"Balné","posId":"K0000","price":1500,"isExtra":true}]</t>
  </si>
  <si>
    <t>2026-04-19T11:43:02.300+02:00</t>
  </si>
  <si>
    <t>2026-04-19T12:31:23.998+02:00</t>
  </si>
  <si>
    <t>2026-04-19T12:44:01.500+02:00</t>
  </si>
  <si>
    <t>2026-04-19T11:43:03.374+02:00</t>
  </si>
  <si>
    <t>[{"id":"e525f614-2c06-459a-8d22-623546aa83fc","note":"","count":1,"label":"BBQ Texas 40 cm","posId":"107","price":30900,"isExtra":false},{"id":"2b9f361b-4416-409b-9b50-c5e648e65b24","note":"","count":1,"label":"Zeleninová 40 cm","posId":"103","price":30900,"isExtra":false},{"id":"670e963a-3bc6-4d99-8aed-b86eae3c2021","note":"","count":1,"label":"BEZ -mozzarella","posId":"X113","price":0,"KDSTags":["redhighlight"],"isExtra":true}]</t>
  </si>
  <si>
    <t>2026-04-19T11:36:03.176+02:00</t>
  </si>
  <si>
    <t>2026-04-19T12:22:19.177+02:00</t>
  </si>
  <si>
    <t>[{"id":"35e045f9-bc36-46e9-8142-6579de78a05b","note":"","count":1,"label":"Comeback 32 cm","posId":"121","price":24900,"isExtra":false},{"id":"bf8dc38b-6c8e-42b6-9da3-3170253a57d4","note":"","count":1,"label":"Hot &amp; Spicy 32 cm","posId":"122","price":24900,"isExtra":false},{"id":"ea8ba6dd-c20a-4bae-a731-5344afc761eb","note":"","count":1,"label":"Capricciosa 18 cm","posId":"125","price":11900,"isExtra":false}]</t>
  </si>
  <si>
    <t>2026-04-19T11:31:03.062+02:00</t>
  </si>
  <si>
    <t>2026-04-19T11:55:21.832+02:00</t>
  </si>
  <si>
    <t>2026-04-19T12:12:03.828+02:00</t>
  </si>
  <si>
    <t>2026-04-19T11:31:03.539+02:00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</si>
  <si>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,{"id":"85dc195f-7d7b-4fb5-b41d-eb1c9c76b3a3","note":"","count":1,"label":"Hot &amp; Spicy 32 cm","posId":"146","price":24900,"isExtra":false},{"id":"f4d7b9ad-ce62-498d-a90b-8016ab1e3604","note":"","count":1,"label":"Quattro Formaggi 32 cm","posId":"147","price":24900,"isExtra":false},{"id":"b6658da4-b777-42a2-94b6-5ce20ff49587","note":"","count":1,"label":"Pepperoni 32 cm","posId":"144","price":24900,"isExtra":false}]</t>
  </si>
  <si>
    <t>2026-04-19T11:30:20.764+02:00</t>
  </si>
  <si>
    <t>2026-04-19T11:37:15.249+02:00</t>
  </si>
  <si>
    <t>[{"id":"69427585fd8faa40bcc99d63","count":1,"label":"Zeleninová 40cm","posId":"103","price":30900,"isExtra":false},{"id":"6511bee39791b916de149b1b","count":1,"label":"Balné","posId":"K0000","price":2000,"isExtra":true},{"id":"69bc33d2440bbafa0ceb2208","count":1,"label":"bez plněných okrajů","posId":"X1000","price":0,"isExtra":true}]</t>
  </si>
  <si>
    <t>2026-04-19T11:30:01.588+02:00</t>
  </si>
  <si>
    <t>2026-04-19T13:05:29.180+02:00</t>
  </si>
  <si>
    <t>[{"id":"ea8ba6dd-c20a-4bae-a731-5344afc761eb","note":"","count":1,"label":"Capricciosa 18 cm","posId":"125","price":11900,"isExtra":false},{"id":"bd8e2f82-3d11-4ada-88ad-67191c012d18","note":"","count":1,"label":"BEZ -olivy","posId":"X112","price":0,"KDSTags":["redhighlight"],"isExtra":true},{"id":"4d0fe7ad-c88a-4a73-8015-c60680489cf8","note":"","count":1,"label":"Baby špenát &amp; kuře 32 cm","posId":"116","price":24900,"isExtra":false},{"id":"f4d7b9ad-ce62-498d-a90b-8016ab1e3604","note":"","count":1,"label":"Quattro Formaggi 32 cm","posId":"147","price":24900,"isExtra":false},{"id":"3a8b6a85-3b5c-4ee4-be2d-261ab8731d6e","note":"","count":2,"label":"Dip česnekový","posId":"P106","price":2000,"isExtra":false}]</t>
  </si>
  <si>
    <t>2026-04-19T11:24:02.699+02:00</t>
  </si>
  <si>
    <t>2026-04-19T12:10:52.270+02:00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</si>
  <si>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-olivy","posId":"X112","price":0,"KDSTags":["redhighlight"],"isExtra":true},{"id":"4d0fe7ad-c88a-4a73-8015-c60680489cf8","note":"","count":1,"label":"Baby špenát &amp; kuře 32 cm","posId":"116","price":24900,"isExtra":false},{"id":"0ea52415-fdb3-497f-b216-7fd5802f2e0f","note":"","count":1,"label":"Quattro Formaggi 32 cm","posId":"123","price":24900,"isExtra":false},{"id":"076ed74a-9e28-4a30-9b7c-06e6adbd9e27","note":"","count":1,"label":"Margherita 18 cm","posId":"124","price":11900,"isExtra":false},{"id":"fc34540c-3ca2-4bb0-bd98-dc6f769a38a1","note":"","count":1,"label":"Šunka.","posId":"A106","price":2000,"isExtra":true}]</t>
  </si>
  <si>
    <t>2026-04-19T11:18:41.401+02:00</t>
  </si>
  <si>
    <t>2026-04-19T11:30:35.147+02:00</t>
  </si>
  <si>
    <t>[{"id":"69427585fd8faa40bcc99d77","count":2,"label":"Pepperoni 32cm 🌶️🌶️","posId":"120","price":24900,"isExtra":false},{"id":"6511bee39791b916de149f24","count":2,"label":"Balné","posId":"K0000","price":1500,"isExtra":true},{"id":"69bc33d2440bbafa0ceb25f9","count":2,"label":"bez plněných okrajů","posId":"X1000","price":0,"isExtra":true},{"id":"684ae97920a48a7892c1fc19","count":2,"label":"Gorgonzola","posId":"B101","price":3000,"KDSTags":["greenhighlight"],"isExtra":true}]</t>
  </si>
  <si>
    <t>2026-04-19T11:10:12.499+02:00</t>
  </si>
  <si>
    <t>2026-04-19T11:22:21.839+02:00</t>
  </si>
  <si>
    <t>[{"id":"18","note":"","count":1,"label":"Jablečno-skořicové rolls","posId":"18","price":8900,"isExtra":false},{"id":"K0000","note":"","count":1,"label":"Balné","posId":"K0000","price":1500,"isExtra":true},{"id":"104","note":"","count":1,"label":"Baby špenát &amp; kuře 40cm","posId":"104","price":30900,"isExtra":false},{"id":"K0000","note":"","count":1,"label":"Balné","posId":"K0000","price":2000,"isExtra":true},{"id":"N121","note":"","count":1,"label":"Aquilla zelený čaj/citron 0,5l","posId":"N121","price":4900,"isExtra":false}]</t>
  </si>
  <si>
    <t>2026-04-19T11:07:34.206+02:00</t>
  </si>
  <si>
    <t>2026-04-19T11:24:12.750+02:00</t>
  </si>
  <si>
    <t>[{"id":"69427585fd8faa40bcc99d57","count":1,"label":"Quattro Formaggi 40cm","posId":"111","price":30900,"isExtra":false},{"id":"6511bee39791b916de149b1b","count":1,"label":"Balné","posId":"K0000","price":2000,"isExtra":true}]</t>
  </si>
  <si>
    <t>2026-04-19T10:41:02.401+02:00</t>
  </si>
  <si>
    <t>2026-04-19T11:08:33.021+02:00</t>
  </si>
  <si>
    <t>2026-04-19T11:27:27.031+02:00</t>
  </si>
  <si>
    <t>2026-04-19T10:41:03.414+02:00</t>
  </si>
  <si>
    <t>2026-04-19T00:43:02.597+02:00</t>
  </si>
  <si>
    <t>2026-04-19T00:51:37.245+02:00</t>
  </si>
  <si>
    <t>2026-04-19T00:56:20.811+02:00</t>
  </si>
  <si>
    <t>2026-04-19T00:43:03.440+02:00</t>
  </si>
  <si>
    <t>[{"id":"ee394832-8137-440a-84b7-b9e0df42a9ab","note":"","count":1,"label":"Hawai 32 cm","posId":"114","price":24900,"isExtra":false},{"id":"c8019f80-065c-4f09-9e80-65b85dae2ae1","note":"","count":1,"label":"kukuřice","posId":"B115","price":2500,"KDSTags":["greenhighlight"],"isExtra":true},{"id":"007c7303-045c-4866-882d-38e13564ff34","note":"","count":1,"label":"BEZ -ananas","posId":"X100","price":0,"KDSTags":["redhighlight"],"isExtra":true}]</t>
  </si>
  <si>
    <t>2026-04-19T00:38:37.892+02:00</t>
  </si>
  <si>
    <t>2026-04-19T00:50:49.689+02:00</t>
  </si>
  <si>
    <t>2026-04-19T00:13:54.695+02:00</t>
  </si>
  <si>
    <t>2026-04-19T00:19:32.376+02:00</t>
  </si>
  <si>
    <t>[{"id":"69427585fd8faa40bcc99d59","count":1,"label":"Hot &amp; Spicy 40cm 🌶️🌶️","posId":"110","price":30900,"isExtra":false},{"id":"6511bee39791b916de149b1b","count":1,"label":"Balné","posId":"K0000","price":2000,"isExtra":true}]</t>
  </si>
  <si>
    <t>Ibrohimjon</t>
  </si>
  <si>
    <t>2026-04-19T00:09:28.124+02:00</t>
  </si>
  <si>
    <t>2026-04-19T00:16:58.486+02:00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</si>
  <si>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okrajů","posId":"X1000","price":0,"isExtra":true},{"id":"P101","note":"","count":1,"label":"Spicy Wings 🌶️","posId":"P101","price":11900,"isExtra":false},{"id":"K0000","note":"","count":1,"label":"Balné","posId":"K0000","price":1500,"isExtra":true}]</t>
  </si>
  <si>
    <t>2026-04-19T00:04:53.504+02:00</t>
  </si>
  <si>
    <t>2026-04-19T00:10:30.202+02:00</t>
  </si>
  <si>
    <t>[{"id":"69427585fd8faa40bcc99d71","count":1,"label":"Quattro Formaggi 32cm","posId":"123","price":24900,"isExtra":false},{"id":"6511bee39791b916de149f24","count":1,"label":"Balné","posId":"K0000","price":1500,"isExtra":true},{"id":"69427585fd8faa40bcc99d83","count":1,"label":"Baby Špenát &amp; kuře 32cm","posId":"116","price":24900,"isExtra":false},{"id":"6511bee39791b916de149f24","count":1,"label":"Balné","posId":"K0000","price":1500,"isExtra":true},{"id":"69427585fd8faa40bcc99dcf","count":1,"label":"Mirinda 1l","posId":"N126","price":5900,"isExtra":false}]</t>
  </si>
  <si>
    <t>2026-04-18T23:59:20.625+02:00</t>
  </si>
  <si>
    <t>2026-04-19T00:07:22.323+02:00</t>
  </si>
  <si>
    <t>2026-04-18T23:59:02.323+02:00</t>
  </si>
  <si>
    <t>2026-04-19T00:06:27.200+02:00</t>
  </si>
  <si>
    <t>2026-04-19T00:28:55.818+02:00</t>
  </si>
  <si>
    <t>2026-04-18T23:59:04.238+02:00</t>
  </si>
  <si>
    <t>[{"id":"f1315fc0-dfbb-459c-9f31-49d8e60875f4","note":"","count":1,"label":"Pepperoni 40 cm","posId":"108","price":30900,"isExtra":false},{"id":"a3d62a5d-2e1d-48db-874e-d64becff7059","note":"","count":1,"label":"změna na BBQ základ","posId":"i128","price":0,"isExtra":true},{"id":"2b77c2f4-b7da-4d55-934c-2dd971e8586b","note":"","count":1,"label":"BBQ Meteor 18 cm","posId":"130","price":11900,"isExtra":false},{"id":"f61b7339-3b20-4583-b2b8-12e48de2876d","note":"","count":1,"label":"změna na Rajčatový základ","posId":"i105","price":0,"isExtra":true},{"id":"9461c599-e1f4-4267-8dd8-c1eea66839a3","note":"","count":1,"label":"Choco Rolls, 6 ks","posId":"chr100","price":8900,"isExtra":false}]</t>
  </si>
  <si>
    <t>2026-04-18T23:54:10.055+02:00</t>
  </si>
  <si>
    <t>2026-04-19T00:03:14.563+02:00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</si>
  <si>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základ","posId":"ZRS40","price":0,"isExtra":true},{"id":"P106","note":"","count":2,"label":"Česnekový dip","posId":"P106","price":2000,"isExtra":false},{"id":"K0000","note":"","count":2,"label":"Balné","posId":"K0000","price":1500,"isExtra":true},{"id":"N124","note":"","count":1,"label":"Pepsi 1l","posId":"N124","price":5900,"isExtra":false}]</t>
  </si>
  <si>
    <t>2026-04-18T23:48:42.335+02:00</t>
  </si>
  <si>
    <t>2026-04-18T23:57:08.044+02:00</t>
  </si>
  <si>
    <t>2026-04-18T23:47:02.350+02:00</t>
  </si>
  <si>
    <t>2026-04-18T23:58:54.045+02:00</t>
  </si>
  <si>
    <t>2026-04-19T00:18:29.272+02:00</t>
  </si>
  <si>
    <t>2026-04-18T23:47:03.954+02:00</t>
  </si>
  <si>
    <t>[{"id":"bf8dc38b-6c8e-42b6-9da3-3170253a57d4","note":"","count":1,"label":"Hot &amp; Spicy 32 cm","posId":"122","price":24900,"isExtra":false},{"id":"169906cc-98ac-4101-a361-79ae530758c3","note":"","count":1,"label":"BEZ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česnekový","posId":"P106","price":2000,"isExtra":false},{"id":"c1383a56-9eef-4159-8de6-52ba98917da4","note":"","count":1,"label":"Pepperoni Rolls, 6 ks","posId":"P100","price":8900,"isExtra":false}]</t>
  </si>
  <si>
    <t>2026-04-18T23:43:39.637+02:00</t>
  </si>
  <si>
    <t>2026-04-18T23:56:33.106+02:00</t>
  </si>
  <si>
    <t>[{"id":"69427585fd8faa40bcc99d75","count":1,"label":"Comeback 32cm 🌶️","posId":"121","price":24900,"isExtra":false},{"id":"6511bee39791b916de149f24","count":1,"label":"Balné","posId":"K0000","price":1500,"isExtra":true},{"id":"69bc33d2440bbafa0ceb25f9","count":1,"label":"bez plněných okrajů","posId":"X1000","price":0,"isExtra":true}]</t>
  </si>
  <si>
    <t>Bardi</t>
  </si>
  <si>
    <t>2026-04-18T23:39:24.009+02:00</t>
  </si>
  <si>
    <t>2026-04-18T23:47:06.283+02:00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</si>
  <si>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</si>
  <si>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2026-04-18T23:38:07.471+02:00</t>
  </si>
  <si>
    <t>2026-04-18T23:44:18.155+02:00</t>
  </si>
  <si>
    <t>[{"id":"69427585fd8faa40bcc99d7b","count":1,"label":"BBQ Meteor 32cm","posId":"118","price":24900,"isExtra":false},{"id":"6511bee39791b916de149f24","count":1,"label":"Balné","posId":"K0000","price":1500,"isExtra":true},{"id":"67484135a145e66297617e13","count":1,"label":"Rajčatový základ","posId":"ZBR32","price":0,"isExtra":true},{"id":"69bc33d2440bbafa0ceb25f9","count":1,"label":"bez plněných okrajů","posId":"X1000","price":0,"isExtra":true},{"id":"684ae97920a48a7892c1fc10","count":1,"label":"Olivy","posId":"B112","price":2500,"KDSTags":["greenhighlight"],"isExtra":true}]</t>
  </si>
  <si>
    <t>2026-04-18T23:33:07.233+02:00</t>
  </si>
  <si>
    <t>2026-04-18T23:38:53.467+02:00</t>
  </si>
  <si>
    <t>[{"id":"69427585fd8faa40bcc99d7f","count":1,"label":"Hawai 32cm","posId":"114","price":24900,"isExtra":false},{"id":"6511bee39791b916de149f24","count":1,"label":"Balné","posId":"K0000","price":1500,"isExtra":true},{"id":"684ae97920a48a7892c1fc14","count":1,"label":"Kukuřice","posId":"B115","price":2500,"KDSTags":["greenhighlight"],"isExtra":true},{"id":"684ae97920a48a7892c1fc16","count":1,"label":"Mozzarella","posId":"B113","price":3000,"KDSTags":["greenhighlight"],"isExtra":true},{"id":"684ae97920a48a7892c1fc17","count":1,"label":"Šunka","posId":"B106","price":3000,"KDSTags":["greenhighlight"],"isExtra":true},{"id":"684ae97920a48a7892c1fc18","count":1,"label":"Slanina","posId":"B108","price":3000,"KDSTags":["greenhighlight"],"isExtra":true},{"id":"684ae97920a48a7892c1fc1a","count":1,"label":"Kuře","posId":"B114","price":3000,"KDSTags":["greenhighlight"],"isExtra":true},{"id":"684ae97920a48a7892c1fc1b","count":1,"label":"Pepperoni salám","posId":"B109","price":3000,"KDSTags":["greenhighlight"],"isExtra":true},{"id":"69427585fd8faa40bcc99dbf","count":1,"label":"Opočno pistáciová","posId":"D109","price":12900,"isExtra":false},{"id":"69427585fd8faa40bcc99dcb","count":1,"label":"Pepsi 1l","posId":"N124","price":5900,"isExtra":false}]</t>
  </si>
  <si>
    <t>2026-04-18T23:26:34.026+02:00</t>
  </si>
  <si>
    <t>2026-04-18T23:36:02.994+02:00</t>
  </si>
  <si>
    <t>[{"id":"118","note":"","count":1,"label":"BBQ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základ","posId":"ZBS32","price":0,"isExtra":true},{"id":"N125","note":"","count":1,"label":"Pepsi zero sugar 1l","posId":"N125","price":5900,"isExtra":false}]</t>
  </si>
  <si>
    <t>2026-04-18T23:15:30.406+02:00</t>
  </si>
  <si>
    <t>2026-04-18T23:20:39.171+02:00</t>
  </si>
  <si>
    <t>[{"id":"69427585fd8faa40bcc99d75","count":1,"label":"Comeback 32cm 🌶️","posId":"121","price":24900,"isExtra":false},{"id":"6511bee39791b916de149f24","count":1,"label":"Balné","posId":"K0000","price":1500,"isExtra":true}]</t>
  </si>
  <si>
    <t>2026-04-18T23:08:02.542+02:00</t>
  </si>
  <si>
    <t>2026-04-18T23:19:51.961+02:00</t>
  </si>
  <si>
    <t>[{"id":"36ea3088-07fd-428f-b871-c4a5ee9cef7b","note":"","count":1,"label":"Comeback 40 cm","posId":"109","price":30900,"isExtra":false},{"id":"cd609a07-df60-45aa-80ee-74409e6c9fa9","note":"","count":1,"label":"Ananas","posId":"C100","price":3500,"KDSTags":["greenhighlight"],"isExtra":true},{"id":"f315e3ea-4d99-415a-ab21-4d8aa27beec9","note":"","count":1,"label":"Kuře","posId":"C114","price":4000,"KDSTags":["greenhighlight"],"isExtra":true},{"id":"7fdd6df3-b4af-470d-955c-d1de47ab00a5","note":"","count":1,"label":"Žampiony","posId":"C105","price":3500,"KDSTags":["greenhighlight"],"isExtra":true}]</t>
  </si>
  <si>
    <t>2026-04-18T23:07:55.287+02:00</t>
  </si>
  <si>
    <t>2026-04-18T23:19:41.719+02:00</t>
  </si>
  <si>
    <t>2026-04-18T23:02:23.618+02:00</t>
  </si>
  <si>
    <t>2026-04-18T23:07:44.104+02:00</t>
  </si>
  <si>
    <t>2026-04-18T22:43:19.867+02:00</t>
  </si>
  <si>
    <t>2026-04-18T22:53:56.259+02:00</t>
  </si>
  <si>
    <t>[{"id":"69427585fd8faa40bcc99d6b","count":1,"label":"Veggieballs 40cm 🌶️🌶️","posId":"105","price":30900,"isExtra":false},{"id":"6511bee39791b916de149b1b","count":1,"label":"Balné","posId":"K0000","price":2000,"isExtra":true},{"id":"67484135a145e66297618377","count":1,"label":"BBQ základ","posId":"ZRB40","price":0,"isExtra":true},{"id":"69bc33d2440bbafa0ceb2209","count":1,"label":"okraj mozzarella, bylinky","posId":"A122","price":6500,"isExtra":true},{"id":"69427585fd8faa40bcc99db1","count":2,"label":"Česnekový dip","posId":"P106","price":2000,"isExtra":false},{"id":"6511bee39791b916de149f24","count":2,"label":"Balné","posId":"K0000","price":1500,"isExtra":true},{"id":"69427585fd8faa40bcc99dcb","count":1,"label":"Pepsi 1l","posId":"N124","price":5900,"isExtra":false},{"id":"69427585fd8faa40bcc99dc7","count":1,"label":"Aquilla zelený čaj/citron 0,5l","posId":"N121","price":4900,"isExtra":false}]</t>
  </si>
  <si>
    <t>2026-04-18T22:33:02.281+02:00</t>
  </si>
  <si>
    <t>2026-04-18T22:39:05.081+02:00</t>
  </si>
  <si>
    <t>2026-04-18T22:51:00.415+02:00</t>
  </si>
  <si>
    <t>2026-04-18T22:33:03.835+02:00</t>
  </si>
  <si>
    <t>[{"id":"0ea52415-fdb3-497f-b216-7fd5802f2e0f","note":"","count":1,"label":"Quattro Formaggi 32 cm","posId":"123","price":24900,"isExtra":fals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</si>
  <si>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2026-04-18T22:27:48.443+02:00</t>
  </si>
  <si>
    <t>2026-04-18T22:39:03.717+02:00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</si>
  <si>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32cm","posId":"113","price":24900,"isExtra":false},{"id":"54414789","note":"","count":1,"label":"Balné","posId":"K0000","price":1500,"isExtra":true},{"id":"59610940","note":"","size":"BBQ Meteor 32cm","count":1,"label":"BBQ Meteor 32cm","posId":"118","price":24900,"isExtra":false},{"id":"54414789","note":"","count":1,"label":"Balné","posId":"K0000","price":1500,"isExtra":true},{"id":"57278741","note":"","count":1,"label":"Smetanový základ","posId":"ZBS32","price":0,"isExtra":true},{"id":"54414880","note":"","count":1,"label":"Kukuřice","posId":"B115","price":2500,"KDSTags":["greenhighlight"],"isExtra":true},{"id":"54414751","note":"","size":"BBQ dip","count":1,"label":"BBQ dip","posId":"P105","price":2000,"isExtra":false},{"id":"54414789","note":"","count":1,"label":"Balné","posId":"K0000","price":1500,"isExtra":true}]</t>
  </si>
  <si>
    <t>2026-04-18T22:24:58.896+02:00</t>
  </si>
  <si>
    <t>2026-04-18T22:36:12.889+02:00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</si>
  <si>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,{"id":"54414847","note":"","count":1,"label":"Olivy","posId":"B112","price":2500,"KDSTags":["greenhighlight"],"isExtra":true},{"id":"54414891","note":"","count":1,"label":"Mozzarella","posId":"B113","price":3000,"KDSTags":["greenhighlight"],"isExtra":true},{"id":"54414904","note":"","count":1,"label":"Gorgonzola","posId":"B101","price":3000,"KDSTags":["greenhighlight"],"isExtra":true},{"id":"54414911","note":"","count":1,"label":"Pepperoni salám","posId":"B109","price":3000,"KDSTags":["greenhighlight"],"isExtra":true},{"id":"54414750","note":"","size":"Česnekový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</si>
  <si>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2026-04-18T22:23:28.267+02:00</t>
  </si>
  <si>
    <t>2026-04-18T22:32:22.148+02:00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</si>
  <si>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okrajů","posId":"X1000","price":0,"isExtra":true},{"id":"54414844","note":"","count":1,"label":"Bez salámu","posId":"X109","price":0,"KDSTags":["redhighlight"],"isExtra":true},{"id":"54414864","note":"","count":1,"label":"Bez cibule","posId":"X103","price":0,"KDSTags":["redhighlight"],"isExtra":true},{"id":"54414829","note":"","count":1,"label":"Žampiony","posId":"B105","price":2500,"KDSTags":["greenhighlight"],"isExtra":true},{"id":"57405814","note":"","size":"Pepsi 1l","count":1,"label":"Pepsi 1l","posId":"N124","price":5900,"isExtra":false}]</t>
  </si>
  <si>
    <t>2026-04-18T22:18:40.479+02:00</t>
  </si>
  <si>
    <t>2026-04-18T22:32:48.936+02:00</t>
  </si>
  <si>
    <t>[{"id":"69427585fd8faa40bcc99d69","count":1,"label":"Baby špenát &amp; kuře 40cm","posId":"104","price":30900,"isExtra":false},{"id":"6511bee39791b916de149b1b","count":1,"label":"Balné","posId":"K0000","price":2000,"isExtra":true},{"id":"69427585fd8faa40bcc99d67","count":1,"label":"Capricciosa 40cm","posId":"101","price":30900,"isExtra":false},{"id":"6511bee39791b916de149b1b","count":1,"label":"Balné","posId":"K0000","price":2000,"isExtra":true},{"id":"67484135a145e66297618376","count":1,"label":"Smetanový základ","posId":"ZRS40","price":0,"isExtra":true}]</t>
  </si>
  <si>
    <t>2026-04-18T22:16:40.696+02:00</t>
  </si>
  <si>
    <t>2026-04-18T22:29:44.816+02:00</t>
  </si>
  <si>
    <t>[{"id":"69427585fd8faa40bcc99d67","count":1,"label":"Capricciosa 40cm","posId":"101","price":30900,"isExtra":false},{"id":"6511bee39791b916de149b1b","count":1,"label":"Balné","posId":"K0000","price":2000,"isExtra":true},{"id":"684ae97920a48a7892c1fd47","count":1,"label":"Bez oliv","posId":"X112","price":0,"KDSTags":["redhighlight"],"isExtra":true},{"id":"684ae97920a48a7892c1fa36","count":1,"label":"Kukuřice","posId":"C115","price":3500,"KDSTags":["greenhighlight"],"isExtra":true},{"id":"69427585fd8faa40bcc99d7f","count":1,"label":"Hawai 32cm","posId":"114","price":24900,"isExtra":false},{"id":"6511bee39791b916de149f24","count":1,"label":"Balné","posId":"K0000","price":1500,"isExtra":true}]</t>
  </si>
  <si>
    <t>2026-04-18T22:16:02.889+02:00</t>
  </si>
  <si>
    <t>2026-04-18T22:27:29.761+02:00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</si>
  <si>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0d0283d3-7aff-4b76-8938-87a4f5c742a9","note":"","count":1,"label":"Pepsi zero sugar 1l","posId":"N125","price":5900,"isExtra":false},{"id":"9461c599-e1f4-4267-8dd8-c1eea66839a3","note":"","count":1,"label":"Choco Rolls, 6 ks","posId":"chr100","price":8900,"isExtra":false}]</t>
  </si>
  <si>
    <t>Blanka</t>
  </si>
  <si>
    <t>2026-04-18T22:15:21.636+02:00</t>
  </si>
  <si>
    <t>2026-04-18T22:26:14.922+02:00</t>
  </si>
  <si>
    <t>[{"id":"109","note":"","count":1,"label":"Comeback 40cm 🌶️","posId":"109","price":30900,"isExtra":false},{"id":"K0000","note":"","count":1,"label":"Balné","posId":"K0000","price":2000,"isExtra":true},{"id":"A124","note":"","count":1,"label":"okraj mozzarella, bbq omáčka","posId":"A124","price":6500,"isExtra":true}]</t>
  </si>
  <si>
    <t>Najbuddin</t>
  </si>
  <si>
    <t>2026-04-18T22:12:35.804+02:00</t>
  </si>
  <si>
    <t>2026-04-18T22:21:27.140+02:00</t>
  </si>
  <si>
    <t>[{"id":"106","note":"","count":1,"label":"BBQ Meteor 40cm","posId":"106","price":30900,"isExtra":false},{"id":"K0000","note":"","count":1,"label":"Balné","posId":"K0000","price":2000,"isExtra":true},{"id":"A122","note":"","count":1,"label":"okraj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</si>
  <si>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2026-04-18T22:12:05.987+02:00</t>
  </si>
  <si>
    <t>2026-04-18T22:25:09.160+02:00</t>
  </si>
  <si>
    <t>[{"id":"69427585fd8faa40bcc99d75","count":1,"label":"Comeback 32cm 🌶️","posId":"121","price":24900,"isExtra":false},{"id":"6511bee39791b916de149f24","count":1,"label":"Balné","posId":"K0000","price":1500,"isExtra":true},{"id":"69bc33d2440bbafa0ceb25fa","count":1,"label":"okraj mozzarella, bylinky","posId":"A121","price":5700,"isExtra":true},{"id":"69427585fd8faa40bcc99d81","count":1,"label":"Capricciosa 32cm","posId":"113","price":24900,"isExtra":false},{"id":"6511bee39791b916de149f24","count":1,"label":"Balné","posId":"K0000","price":1500,"isExtra":true},{"id":"67484135a145e662976180c7","count":1,"label":"Smetanový základ","posId":"ZRS32","price":0,"isExtra":true},{"id":"69bc33d2440bbafa0ceb25fa","count":1,"label":"okraj mozzarella, bylinky","posId":"A121","price":5700,"isExtra":true}]</t>
  </si>
  <si>
    <t>Zdenek</t>
  </si>
  <si>
    <t>2026-04-18T22:02:19.661+02:00</t>
  </si>
  <si>
    <t>2026-04-18T22:11:11.888+02:00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</si>
  <si>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základ","posId":"ZSR40","price":0,"isExtra":true}]</t>
  </si>
  <si>
    <t>2026-04-18T22:01:26.008+02:00</t>
  </si>
  <si>
    <t>2026-04-18T22:09:54.196+02:00</t>
  </si>
  <si>
    <t>[{"id":"69427585fd8faa40bcc99d5b","count":1,"label":"Comeback 40cm 🌶️","posId":"109","price":30900,"isExtra":false},{"id":"6511bee39791b916de149b1b","count":1,"label":"Balné","posId":"K0000","price":2000,"isExtra":true},{"id":"69bc33d2440bbafa0ceb2209","count":1,"label":"okraj mozzarella, bylinky","posId":"A122","price":6500,"isExtra":true},{"id":"69427585fd8faa40bcc99db1","count":1,"label":"Česnekový dip","posId":"P106","price":2000,"isExtra":false},{"id":"6511bee39791b916de149f24","count":1,"label":"Balné","posId":"K0000","price":1500,"isExtra":true}]</t>
  </si>
  <si>
    <t>2026-04-18T21:56:54.367+02:00</t>
  </si>
  <si>
    <t>2026-04-18T22:05:03.872+02:00</t>
  </si>
  <si>
    <t>[{"id":"54414716","note":"","size":"Hawai 40cm","count":1,"label":"Hawai 40cm","posId":"102","price":30900,"isExtra":false},{"id":"54414779","note":"","count":1,"label":"Balné","posId":"K0000","price":2000,"isExtra":true},{"id":"54414777","note":"","count":1,"label":"bez plněných okrajů","posId":"X1000","price":0,"isExtra":true}]</t>
  </si>
  <si>
    <t>2026-04-18T21:55:19.794+02:00</t>
  </si>
  <si>
    <t>2026-04-18T22:04:50.513+02:00</t>
  </si>
  <si>
    <t>2026-04-18T21:43:11.745+02:00</t>
  </si>
  <si>
    <t>2026-04-18T21:49:45.704+02:00</t>
  </si>
  <si>
    <t>[{"id":"69427585fd8faa40bcc99d57","count":2,"label":"Quattro Formaggi 40cm","posId":"111","price":30900,"isExtra":false},{"id":"6511bee39791b916de149b1b","count":2,"label":"Balné","posId":"K0000","price":2000,"isExtra":true}]</t>
  </si>
  <si>
    <t>2026-04-18T21:42:02.794+02:00</t>
  </si>
  <si>
    <t>2026-04-18T22:07:16.578+02:00</t>
  </si>
  <si>
    <t>[{"id":"03ade9ce-5d0f-4499-a6a3-340b58ae4468","note":"","count":1,"label":"Capricciosa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,{"id":"bd8e2f82-3d11-4ada-88ad-67191c012d18","note":"","count":1,"label":"BEZ -olivy","posId":"X112","price":0,"KDSTags":["redhighlight"],"isExtra":true},{"id":"fcbcf6b6-34c6-4d5f-ac5b-f6ece72e0953","note":"","count":1,"label":"BBQ Meteor 32 cm","posId":"118","price":24900,"isExtra":false},{"id":"c9bf2e69-6fc6-4d64-86d6-ef55db64361f","note":"","count":1,"label":"párek","posId":"B110","price":3000,"KDSTags":["greenhighlight"],"isExtra":true}]</t>
  </si>
  <si>
    <t>2026-04-18T21:39:11.809+02:00</t>
  </si>
  <si>
    <t>2026-04-18T21:45:29.976+02:00</t>
  </si>
  <si>
    <t>Lenka</t>
  </si>
  <si>
    <t>2026-04-18T21:37:13.410+02:00</t>
  </si>
  <si>
    <t>2026-04-18T21:44:40.077+02:00</t>
  </si>
  <si>
    <t>[{"id":"122","note":"","count":1,"label":"Hot &amp; Spicy 32cm 🌶️🌶️","posId":"122","price":24900,"isExtra":false},{"id":"K0000","note":"","count":1,"label":"Balné","posId":"K0000","price":1500,"isExtra":true},{"id":"P101","note":"","count":1,"label":"Spicy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</si>
  <si>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2026-04-18T21:30:43.169+02:00</t>
  </si>
  <si>
    <t>2026-04-18T21:38:52.945+02:00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</si>
  <si>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</si>
  <si>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2026-04-18T21:13:55.215+02:00</t>
  </si>
  <si>
    <t>2026-04-18T21:19:46.640+02:00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</si>
  <si>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32cm","posId":"123","price":24900,"isExtra":false},{"id":"54414789","note":"","count":1,"label":"Balné","posId":"K0000","price":1500,"isExtra":true},{"id":"57405816","note":"","size":"Mirinda 1l","count":2,"label":"Mirinda 1l","posId":"N126","price":5900,"isExtra":false}]</t>
  </si>
  <si>
    <t>2026-04-18T21:10:02.013+02:00</t>
  </si>
  <si>
    <t>2026-04-18T22:06:01.993+02:00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</si>
  <si>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f315e3ea-4d99-415a-ab21-4d8aa27beec9","note":"","count":1,"label":"Kuře","posId":"C114","price":4000,"KDSTags":["greenhighlight"],"isExtra":true},{"id":"3a8b6a85-3b5c-4ee4-be2d-261ab8731d6e","note":"","count":1,"label":"Dip česnekový","posId":"P106","price":2000,"isExtra":false}]</t>
  </si>
  <si>
    <t>2026-04-18T21:03:01.805+02:00</t>
  </si>
  <si>
    <t>2026-04-18T21:11:41.840+02:00</t>
  </si>
  <si>
    <t>2026-04-18T21:36:13.427+02:00</t>
  </si>
  <si>
    <t>2026-04-18T21:03:02.749+02:00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</si>
  <si>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základ","posId":"i128","price":0,"isExtra":true}]</t>
  </si>
  <si>
    <t>2026-04-18T21:00:55.767+02:00</t>
  </si>
  <si>
    <t>2026-04-18T21:10:12.576+02:00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</si>
  <si>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40cm","posId":"111","price":30900,"isExtra":false},{"id":"54414779","note":"","count":1,"label":"Balné","posId":"K0000","price":2000,"isExtra":true},{"id":"57405815","note":"","size":"Pepsi zero sugar 1l","count":1,"label":"Pepsi zero sugar 1l","posId":"N125","price":5900,"isExtra":false}]</t>
  </si>
  <si>
    <t>2026-04-18T20:59:38.241+02:00</t>
  </si>
  <si>
    <t>2026-04-18T21:16:41.491+02:00</t>
  </si>
  <si>
    <t>[{"id":"54414707","note":"","size":"Margherita 40cm","count":2,"label":"Margherita 40cm","posId":"100","price":26900,"isExtra":false},{"id":"54414779","note":"","count":2,"label":"Balné","posId":"K0000","price":2000,"isExtra":true},{"id":"54414709","note":"No pepperoni salami","size":"Hot &amp; Spicy 40cm 🌶️🌶️","count":1,"label":"Hot &amp; Spicy 40cm 🌶️🌶️","posId":"110","price":30900,"isExtra":false},{"id":"54414779","note":"","count":1,"label":"Balné","posId":"K0000","price":2000,"isExtra":true},{"id":"54414747","note":"","size":"Pečené brambory","count":2,"label":"Pečené brambory","posId":"P103","price":6900,"isExtra":false},{"id":"54414789","note":"","count":2,"label":"Balné","posId":"K0000","price":1500,"isExtra":true}]</t>
  </si>
  <si>
    <t>2026-04-18T20:58:35.281+02:00</t>
  </si>
  <si>
    <t>2026-04-18T21:09:32.716+02:00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</si>
  <si>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40cm","posId":"101","price":30900,"isExtra":false},{"id":"54414779","note":"","count":1,"label":"Balné","posId":"K0000","price":2000,"isExtra":true},{"id":"54414813","note":"","count":1,"label":"okraj mozzarella, bylinky","posId":"A122","price":6500,"isExtra":true},{"id":"54414714","note":"","size":"Baby špenát &amp; kuře 40cm","count":1,"label":"Baby špenát &amp; kuře 40cm","posId":"104","price":30900,"isExtra":false},{"id":"54414779","note":"","count":1,"label":"Balné","posId":"K0000","price":2000,"isExtra":true},{"id":"54414747","note":"","size":"Pečené brambory","count":2,"label":"Pečené brambory","posId":"P103","price":6900,"isExtra":false},{"id":"54414789","note":"","count":2,"label":"Balné","posId":"K0000","price":1500,"isExtra":true},{"id":"54414752","note":"","size":"Jalapenos Rolls","count":1,"label":"Jalapenos Rolls","posId":"jpr200","price":8900,"isExtra":false},{"id":"54414789","note":"","count":1,"label":"Balné","posId":"K0000","price":1500,"isExtra":true},{"id":"54414746","note":"","size":"Masové kuličky","count":1,"label":"Masové kuličky","posId":"P102","price":9900,"isExtra":false},{"id":"54414789","note":"","count":1,"label":"Balné","posId":"K0000","price":1500,"isExtra":true}]</t>
  </si>
  <si>
    <t>2026-04-18T20:55:13.277+02:00</t>
  </si>
  <si>
    <t>2026-04-18T21:04:18.058+02:00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</si>
  <si>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okrajů","posId":"X1000","price":0,"isExtra":true},{"id":"X108","note":"","count":1,"label":"Bez slaniny","posId":"X108","price":0,"KDSTags":["redhighlight"],"isExtra":true}]</t>
  </si>
  <si>
    <t>2026-04-18T20:55:02.877+02:00</t>
  </si>
  <si>
    <t>2026-04-18T21:07:59.758+02:00</t>
  </si>
  <si>
    <t>2026-04-18T21:28:07.460+02:00</t>
  </si>
  <si>
    <t>2026-04-18T20:55:03.727+02:00</t>
  </si>
  <si>
    <t>[{"id":"95bce60f-e62f-4ae7-90e9-e09260893da5","note":"","count":1,"label":"Baby špenát &amp; kuře 18 cm","posId":"128","price":11900,"isExtra":false},{"id":"3a8b6a85-3b5c-4ee4-be2d-261ab8731d6e","note":"","count":1,"label":"Dip česnekový","posId":"P106","price":2000,"isExtra":false}]</t>
  </si>
  <si>
    <t>2026-04-18T20:48:41.529+02:00</t>
  </si>
  <si>
    <t>2026-04-18T20:54:20.344+02:00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</si>
  <si>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okrajů","posId":"X1000","price":0,"isExtra":true}]</t>
  </si>
  <si>
    <t>2026-04-18T20:45:02.910+02:00</t>
  </si>
  <si>
    <t>2026-04-18T20:51:52.793+02:00</t>
  </si>
  <si>
    <t>[{"id":"35e045f9-bc36-46e9-8142-6579de78a05b","note":"","count":1,"label":"Comeback 32 cm","posId":"121","price":24900,"isExtra":false},{"id":"bf8dc38b-6c8e-42b6-9da3-3170253a57d4","note":"","count":1,"label":"Hot &amp; Spicy 32 cm","posId":"122","price":24900,"isExtra":false}]</t>
  </si>
  <si>
    <t>2026-04-18T20:44:01.860+02:00</t>
  </si>
  <si>
    <t>2026-04-18T20:54:21.131+02:00</t>
  </si>
  <si>
    <t>2026-04-18T21:06:52.577+02:00</t>
  </si>
  <si>
    <t>2026-04-18T20:44:02.974+02:00</t>
  </si>
  <si>
    <t>[{"id":"03ade9ce-5d0f-4499-a6a3-340b58ae4468","note":"","count":1,"label":"Capricciosa 32 cm","posId":"113","price":24900,"isExtra":false},{"id":"57c816b2-3e3f-46c2-b126-b09910d79cb0","note":"","count":1,"label":"změna na Smetanový základ","posId":"i129","price":0,"isExtra":true},{"id":"35e045f9-bc36-46e9-8142-6579de78a05b","note":"","count":1,"label":"Comeback 32 cm","posId":"121","price":24900,"isExtra":false}]</t>
  </si>
  <si>
    <t>2026-04-18T20:37:13.231+02:00</t>
  </si>
  <si>
    <t>2026-04-18T20:43:22.606+02:00</t>
  </si>
  <si>
    <t>[{"id":"54414715","note":"","size":"Zeleninová 40cm","count":1,"label":"Zeleninová 40cm","posId":"103","price":30900,"isExtra":false},{"id":"54414779","note":"","count":1,"label":"Balné","posId":"K0000","price":2000,"isExtra":true}]</t>
  </si>
  <si>
    <t>2026-04-18T20:26:10.423+02:00</t>
  </si>
  <si>
    <t>2026-04-18T20:38:21.026+02:00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</si>
  <si>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bylinky","posId":"A122","price":6500,"isExtra":true},{"id":"54414747","note":"","size":"Pečené brambory","count":2,"label":"Pečené brambory","posId":"P103","price":6900,"isExtra":false},{"id":"54414789","note":"","count":2,"label":"Balné","posId":"K0000","price":1500,"isExtra":true}]</t>
  </si>
  <si>
    <t>2026-04-18T20:26:02.217+02:00</t>
  </si>
  <si>
    <t>2026-04-18T20:36:41.794+02:00</t>
  </si>
  <si>
    <t>[{"id":"272cd130-2932-4537-ac06-674dcc0d9489","count":1,"label":"Pizza Capricciosa 32","posId":"113","price":24900,"isExtra":false,"creatorId":"-iXfFwnM9bFINNweqzdKD","isPackging":0,"actualLabel":"Pizza Capricciosa 32"},{"id":"extra_20230331101812_69","count":1,"label":"Jalapeňos","posId":"B102","price":2500,"KDSTags":["greenhighlight"],"isExtra":true,"mainItemId":"272cd130-2932-4537-ac06-674dcc0d9489"}]</t>
  </si>
  <si>
    <t>2026-04-18T20:24:02.345+02:00</t>
  </si>
  <si>
    <t>2026-04-18T20:32:13.582+02:00</t>
  </si>
  <si>
    <t>2026-04-18T20:46:12.035+02:00</t>
  </si>
  <si>
    <t>2026-04-18T20:24:03.328+02:00</t>
  </si>
  <si>
    <t>[{"id":"e12521cc-9391-4513-be27-f090014536cf","note":"","count":1,"label":"BBQ Texas 32 cm","posId":"143","price":24900,"isExtra":false},{"id":"85dc195f-7d7b-4fb5-b41d-eb1c9c76b3a3","note":"","count":1,"label":"Hot &amp; Spicy 32 cm","posId":"146","price":24900,"isExtra":false},{"id":"3a8b6a85-3b5c-4ee4-be2d-261ab8731d6e","note":"","count":1,"label":"Dip česnekový","posId":"P106","price":2000,"isExtra":false}]</t>
  </si>
  <si>
    <t>2026-04-18T20:23:02.440+02:00</t>
  </si>
  <si>
    <t>2026-04-18T21:17:16.442+02:00</t>
  </si>
  <si>
    <t>[{"id":"a4efa812-1470-4ea2-a19d-39843abed3be","note":"","count":1,"label":"Comeback 32 cm","posId":"145","price":24900,"isExtra":false}]</t>
  </si>
  <si>
    <t>2026-04-18T20:20:22.291+02:00</t>
  </si>
  <si>
    <t>2026-04-18T20:27:10.116+02:00</t>
  </si>
  <si>
    <t>[{"id":"69427585fd8faa40bcc99dcd","count":1,"label":"Pepsi zero sugar 1l","posId":"N125","price":5900,"isExtra":false},{"id":"69427585fd8faa40bcc99d75","count":1,"label":"Comeback 32cm 🌶️","posId":"121","price":24900,"isExtra":false},{"id":"6511bee39791b916de149f24","count":1,"label":"Balné","posId":"K0000","price":1500,"isExtra":true},{"id":"69427585fd8faa40bcc99db7","count":1,"label":"Choco Rolls","posId":"chr100","price":8900,"isExtra":false},{"id":"6511bee39791b916de149f24","count":1,"label":"Balné","posId":"K0000","price":1500,"isExtra":true},{"id":"69427585fd8faa40bcc99db1","count":2,"label":"Česnekový dip","posId":"P106","price":2000,"isExtra":false},{"id":"6511bee39791b916de149f24","count":2,"label":"Balné","posId":"K0000","price":1500,"isExtra":true}]</t>
  </si>
  <si>
    <t>2026-04-18T20:20:02.746+02:00</t>
  </si>
  <si>
    <t>2026-04-18T20:40:04.398+02:00</t>
  </si>
  <si>
    <t>2026-04-18T20:55:19.705+02:00</t>
  </si>
  <si>
    <t>2026-04-18T20:21:39.091+02:00</t>
  </si>
  <si>
    <t>[{"id":"5b1f2843-926a-4dd1-a5f0-4fddc7b45013","note":"","count":1,"label":"Margherita 32 cm","posId":"112","price":20900,"isExtra":false},{"id":"0005ff76-02c8-47f3-a86e-87443988197a","note":"","count":1,"label":"BBQ Texas 32 cm","posId":"119","price":24900,"isExtra":false},{"id":"fcbcf6b6-34c6-4d5f-ac5b-f6ece72e0953","note":"","count":1,"label":"BBQ Meteor 32 cm","posId":"118","price":24900,"isExtra":false}]</t>
  </si>
  <si>
    <t>2026-04-18T20:18:25.519+02:00</t>
  </si>
  <si>
    <t>2026-04-18T20:25:06.704+02:00</t>
  </si>
  <si>
    <t>[{"id":"69427585fd8faa40bcc99d77","count":1,"label":"Pepperoni 32cm 🌶️🌶️","posId":"120","price":24900,"isExtra":false},{"id":"6511bee39791b916de149f24","count":1,"label":"Balné","posId":"K0000","price":1500,"isExtra":true},{"id":"67484135a145e662976180c7","count":1,"label":"Smetanový základ","posId":"ZRS32","price":0,"isExtra":true},{"id":"69bc33d2440bbafa0ceb25f9","count":1,"label":"bez plněných okrajů","posId":"X1000","price":0,"isExtra":true}]</t>
  </si>
  <si>
    <t>2026-04-18T20:16:02.015+02:00</t>
  </si>
  <si>
    <t>2026-04-18T20:35:11.710+02:00</t>
  </si>
  <si>
    <t>2026-04-18T21:03:44.074+02:00</t>
  </si>
  <si>
    <t>2026-04-18T20:21:43.862+02:00</t>
  </si>
  <si>
    <t>[{"id":"ad7c292a-48c9-48db-b64c-0f7f8ebced7f","note":"","count":1,"label":"BBQ Meteor 40 cm","posId":"106","price":30900,"isExtra":false},{"id":"932d1eab-8f45-4992-b460-cc5099f91e14","note":"","count":1,"label":"Okraj Hotdog, BBQ","posId":"A120","price":6500,"isExtra":true},{"id":"d3eb4d53-930f-46c7-bd43-afdbaaac1bcf","note":"","count":1,"label":"Masové kuličky, 10 ks","posId":"P102","price":9900,"isExtra":false}]</t>
  </si>
  <si>
    <t>2026-04-18T20:13:50.422+02:00</t>
  </si>
  <si>
    <t>2026-04-18T20:20:07.617+02:00</t>
  </si>
  <si>
    <t>[{"id":"69427585fd8faa40bcc99d6f","count":1,"label":"Margherita 32cm","posId":"112","price":20900,"isExtra":false},{"id":"6511bee39791b916de149f24","count":1,"label":"Balné","posId":"K0000","price":1500,"isExtra":true},{"id":"69ba74bc7f50b02b155020da","count":1,"label":"USA těsto","posId":"17","price":1000,"isExtra":true},{"id":"684ae97920a48a7892c1fc18","count":1,"label":"Slanina","posId":"B108","price":3000,"KDSTags":["greenhighlight"],"isExtra":true}]</t>
  </si>
  <si>
    <t>2026-04-18T20:09:12.147+02:00</t>
  </si>
  <si>
    <t>2026-04-18T20:18:14.410+02:00</t>
  </si>
  <si>
    <t>[{"id":"69427585fd8faa40bcc99d83","count":1,"label":"Baby Špenát &amp; kuře 32cm","posId":"116","price":24900,"isExtra":false},{"id":"6511bee39791b916de149f24","count":1,"label":"Balné","posId":"K0000","price":1500,"isExtra":true}]</t>
  </si>
  <si>
    <t>2026-04-18T20:05:46.796+02:00</t>
  </si>
  <si>
    <t>2026-04-18T20:11:30.579+02:00</t>
  </si>
  <si>
    <t>[{"id":"54414707","note":"","size":"Margherita 40cm","count":1,"label":"Margherita 40cm","posId":"100","price":26900,"isExtra":false},{"id":"54414779","note":"","count":1,"label":"Balné","posId":"K0000","price":2000,"isExtra":true},{"id":"54414894","note":"","count":1,"label":"Šunka","posId":"C106","price":4000,"KDSTags":["greenhighlight"],"isExtra":true}]</t>
  </si>
  <si>
    <t>2026-04-18T20:01:51.570+02:00</t>
  </si>
  <si>
    <t>2026-04-18T20:11:07.568+02:00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</si>
  <si>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bylinky","posId":"A121","price":5700,"isExtra":true},{"id":"57405815","note":"","size":"Pepsi zero sugar 1l","count":1,"label":"Pepsi zero sugar 1l","posId":"N125","price":5900,"isExtra":false}]</t>
  </si>
  <si>
    <t>2026-04-18T19:55:17.066+02:00</t>
  </si>
  <si>
    <t>2026-04-18T20:05:51.029+02:00</t>
  </si>
  <si>
    <t>[{"id":"54414747","note":"","size":"Pečené brambory","count":1,"label":"Pečené brambory","posId":"P103","price":6900,"isExtra":false},{"id":"54414789","note":"","count":1,"label":"Balné","posId":"K0000","price":1500,"isExtra":true},{"id":"54414750","note":"","size":"Česnekový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32cm","posId":"113","price":24900,"isExtra":false},{"id":"54414789","note":"","count":1,"label":"Balné","posId":"K0000","price":1500,"isExtra":true},{"id":"59610940","note":"","size":"BBQ Meteor 32cm","count":1,"label":"BBQ Meteor 32cm","posId":"118","price":24900,"isExtra":false},{"id":"54414789","note":"","count":1,"label":"Balné","posId":"K0000","price":1500,"isExtra":true}]</t>
  </si>
  <si>
    <t>2026-04-18T19:55:02.316+02:00</t>
  </si>
  <si>
    <t>2026-04-18T20:11:19.567+02:00</t>
  </si>
  <si>
    <t>2026-04-18T20:32:47.506+02:00</t>
  </si>
  <si>
    <t>2026-04-18T19:55:03.202+02:00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</si>
  <si>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česnekový","posId":"P106","price":2000,"isExtra":false},{"id":"ad7c292a-48c9-48db-b64c-0f7f8ebced7f","note":"","count":1,"label":"BBQ Meteor 40 cm","posId":"106","price":30900,"isExtra":false},{"id":"57c816b2-3e3f-46c2-b126-b09910d79cb0","note":"","count":1,"label":"změna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bylinky","posId":"A122","price":6500,"isExtra":true},{"id":"211d85d0-839e-41d0-89e3-ea177ad7489e","note":"","count":1,"label":"Dip česnekový","posId":"P106","price":2000,"isExtra":false}]</t>
  </si>
  <si>
    <t>2026-04-18T19:46:13.009+02:00</t>
  </si>
  <si>
    <t>2026-04-18T19:55:54.566+02:00</t>
  </si>
  <si>
    <t>[{"id":"120","note":"","count":1,"label":"Pepperoni 32cm 🌶️🌶️","posId":"120","price":24900,"isExtra":false},{"id":"K0000","note":"","count":1,"label":"Balné","posId":"K0000","price":1500,"isExtra":true}]</t>
  </si>
  <si>
    <t>2026-04-18T19:45:32.794+02:00</t>
  </si>
  <si>
    <t>2026-04-18T19:53:31.465+02:00</t>
  </si>
  <si>
    <t>[{"id":"59610934","note":"","size":"Margherita 32cm","count":1,"label":"Margherita 32cm","posId":"112","price":20900,"isExtra":false},{"id":"54414789","note":"","count":1,"label":"Balné","posId":"K0000","price":1500,"isExtra":true},{"id":"57278752","note":"","count":1,"label":"BBQ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bylinky","posId":"A121","price":5700,"isExtra":true}]</t>
  </si>
  <si>
    <t>2026-04-18T19:42:01.500+02:00</t>
  </si>
  <si>
    <t>2026-04-18T19:56:02.449+02:00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</si>
  <si>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bylinky","posId":"A122","price":6500,"isExtra":true}]</t>
  </si>
  <si>
    <t>2026-04-18T19:42:01.476+02:00</t>
  </si>
  <si>
    <t>2026-04-18T19:56:45.127+02:00</t>
  </si>
  <si>
    <t>2026-04-18T19:40:19.611+02:00</t>
  </si>
  <si>
    <t>2026-04-18T19:50:41.606+02:00</t>
  </si>
  <si>
    <t>[{"id":"59610943","note":"","size":"Capricciosa 32cm","count":1,"label":"Capricciosa 32cm","posId":"113","price":24900,"isExtra":false},{"id":"54414789","note":"","count":1,"label":"Balné","posId":"K0000","price":1500,"isExtra":true},{"id":"57405809","note":"","size":"Aquilla černý čaj a broskev 0,5l","count":1,"label":"Aquilla černý čaj a broskev 0,5l","posId":"N120","price":4900,"isExtra":false},{"id":"59610944","note":"","size":"Baby Špenát &amp; kuře 32cm","count":1,"label":"Baby Špenát &amp; kuře 32cm","posId":"116","price":24900,"isExtra":false},{"id":"54414789","note":"","count":1,"label":"Balné","posId":"K0000","price":1500,"isExtra":true}]</t>
  </si>
  <si>
    <t>Rudolf</t>
  </si>
  <si>
    <t>2026-04-18T19:36:29.525+02:00</t>
  </si>
  <si>
    <t>2026-04-18T19:51:49.376+02:00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</si>
  <si>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C101","note":"","count":2,"label":"Gorgonzola","posId":"C101","price":4000,"KDSTags":["greenhighlight"],"isExtra":true},{"id":"C114","note":"","count":3,"label":"Kuře","posId":"C114","price":4000,"KDSTags":["greenhighlight"],"isExtra":true}]</t>
  </si>
  <si>
    <t>Daviti</t>
  </si>
  <si>
    <t>2026-04-18T19:35:45.109+02:00</t>
  </si>
  <si>
    <t>2026-04-18T19:46:02.294+02:00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</si>
  <si>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bylinky","posId":"A122","price":6500,"isExtra":true},{"id":"P106","note":"","count":2,"label":"Česnekový dip","posId":"P106","price":2000,"isExtra":false},{"id":"K0000","note":"","count":2,"label":"Balné","posId":"K0000","price":1500,"isExtra":true}]</t>
  </si>
  <si>
    <t>2026-04-18T19:31:01.817+02:00</t>
  </si>
  <si>
    <t>2026-04-18T19:48:16.300+02:00</t>
  </si>
  <si>
    <t>[{"id":"03dae282-4cd4-4fa2-9169-2178ea3ed325","note":"","count":1,"label":"Quattro Formaggi 40 cm","posId":"111","price":30900,"isExtra":false},{"id":"ad7c292a-48c9-48db-b64c-0f7f8ebced7f","note":"","count":1,"label":"BBQ Meteor 40 cm","posId":"106","price":30900,"isExtra":false},{"id":"ff8bc446-e047-44f1-bae5-423b565e0123","note":"","count":1,"label":"Capricciosa 32 cm","posId":"137","price":24900,"isExtra":false},{"id":"de56def4-8429-46ca-bf08-8c8eba684591","note":"","count":1,"label":"Dip BBQ","posId":"P105","price":2000,"isExtra":false}]</t>
  </si>
  <si>
    <t>2026-04-18T19:29:35.791+02:00</t>
  </si>
  <si>
    <t>2026-04-18T19:43:27.843+02:00</t>
  </si>
  <si>
    <t>[{"id":"54414745","note":"","size":"Spicy Wings 🌶️","count":2,"label":"Spicy Wings 🌶️","posId":"P101","price":11900,"isExtra":false},{"id":"54414789","note":"","count":2,"label":"Balné","posId":"K0000","price":1500,"isExtra":true},{"id":"54414710","note":"","size":"Comeback 40cm 🌶️","count":1,"label":"Comeback 40cm 🌶️","posId":"109","price":30900,"isExtra":false},{"id":"54414779","note":"","count":1,"label":"Balné","posId":"K0000","price":2000,"isExtra":true}]</t>
  </si>
  <si>
    <t>2026-04-18T19:28:02.461+02:00</t>
  </si>
  <si>
    <t>2026-04-18T19:40:51.196+02:00</t>
  </si>
  <si>
    <t>[{"id":"bf8dc38b-6c8e-42b6-9da3-3170253a57d4","note":"","count":1,"label":"Hot &amp; Spicy 32 cm","posId":"122","price":24900,"isExtra":false},{"id":"a3d62a5d-2e1d-48db-874e-d64becff7059","note":"","count":1,"label":"změna na BBQ základ","posId":"i128","price":0,"isExtra":true}]</t>
  </si>
  <si>
    <t>2026-04-18T19:25:53.473+02:00</t>
  </si>
  <si>
    <t>2026-04-18T19:39:52.550+02:00</t>
  </si>
  <si>
    <t>[{"id":"54414707","note":"","size":"Margherita 40cm","count":1,"label":"Margherita 40cm","posId":"100","price":26900,"isExtra":false},{"id":"54414779","note":"","count":1,"label":"Balné","posId":"K0000","price":2000,"isExtra":true},{"id":"59610937","note":"","size":"Comeback 32cm 🌶️","count":1,"label":"Comeback 32cm 🌶️","posId":"121","price":24900,"isExtra":false},{"id":"54414789","note":"","count":1,"label":"Balné","posId":"K0000","price":1500,"isExtra":true},{"id":"59610935","note":"","size":"Quattro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</si>
  <si>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2026-04-18T19:25:44.416+02:00</t>
  </si>
  <si>
    <t>2026-04-18T19:31:45.388+02:00</t>
  </si>
  <si>
    <t>[{"id":"69427585fd8faa40bcc99d6f","count":1,"label":"Margherita 32cm","posId":"112","price":20900,"isExtra":false},{"id":"6511bee39791b916de149f24","count":1,"label":"Balné","posId":"K0000","price":1500,"isExtra":true},{"id":"69ba74bc7f50b02b155020da","count":1,"label":"USA těsto","posId":"17","price":1000,"isExtra":true},{"id":"69bc33d2440bbafa0ceb25fa","count":1,"label":"okraj mozzarella, bylinky","posId":"A121","price":5700,"isExtra":true},{"id":"69427585fd8faa40bcc99d85","count":1,"label":"Veggieballs 32cm 🌶️🌶️","posId":"117","price":24900,"isExtra":false},{"id":"6511bee39791b916de149f24","count":1,"label":"Balné","posId":"K0000","price":1500,"isExtra":true},{"id":"69ba74bc7f50b02b155020da","count":1,"label":"USA těsto","posId":"17","price":1000,"isExtra":true},{"id":"69bc33d2440bbafa0ceb25fa","count":1,"label":"okraj mozzarella, bylinky","posId":"A121","price":5700,"isExtra":true}]</t>
  </si>
  <si>
    <t>2026-04-18T19:16:02.477+02:00</t>
  </si>
  <si>
    <t>2026-04-18T19:28:55.142+02:00</t>
  </si>
  <si>
    <t>2026-04-18T19:46:28.077+02:00</t>
  </si>
  <si>
    <t>2026-04-18T19:16:11.227+02:00</t>
  </si>
  <si>
    <t>[{"id":"d63e9120-8ffe-444c-ba51-6c942a13f4fc","note":"","count":1,"label":"Margherita 40 cm","posId":"100","price":26900,"isExtra":false},{"id":"f1315fc0-dfbb-459c-9f31-49d8e60875f4","note":"","count":1,"label":"Pepperoni 40 cm","posId":"108","price":30900,"isExtra":false},{"id":"03dae282-4cd4-4fa2-9169-2178ea3ed325","note":"","count":1,"label":"Quattro Formaggi 40 cm","posId":"111","price":30900,"isExtra":false},{"id":"35e045f9-bc36-46e9-8142-6579de78a05b","note":"","count":1,"label":"Comeback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základ","posId":"i128","price":0,"isExtra":true},{"id":"169906cc-98ac-4101-a361-79ae530758c3","note":"","count":1,"label":"BEZ -cibule","posId":"X103","price":0,"KDSTags":["redhighlight"],"isExtra":true}]</t>
  </si>
  <si>
    <t>2026-04-18T19:16:02.459+02:00</t>
  </si>
  <si>
    <t>2026-04-18T19:33:06.620+02:00</t>
  </si>
  <si>
    <t>2026-04-18T19:45:41.443+02:00</t>
  </si>
  <si>
    <t>2026-04-18T19:16:10.825+02:00</t>
  </si>
  <si>
    <t>[{"id":"bf8dc38b-6c8e-42b6-9da3-3170253a57d4","note":"","count":1,"label":"Hot &amp; Spicy 32 cm","posId":"122","price":24900,"isExtra":false},{"id":"38de8e38-e51e-422d-9a89-960ebc505f1b","note":"","count":1,"label":"šunka","posId":"B106","price":3000,"KDSTags":["greenhighlight"],"isExtra":true},{"id":"169906cc-98ac-4101-a361-79ae530758c3","note":"","count":1,"label":"BEZ -cibule","posId":"X103","price":0,"KDSTags":["redhighlight"],"isExtra":true},{"id":"35e045f9-bc36-46e9-8142-6579de78a05b","note":"","count":1,"label":"Comeback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2f5e6647-81e9-4b87-979a-d1df9153229a","note":"","count":1,"label":"jalapeños","posId":"B102","price":2500,"KDSTags":["greenhighlight"],"isExtra":true},{"id":"3947f323-a970-4804-975e-3629dcabc0bd","note":"","count":1,"label":"zeleninové kuličky","posId":"B104","price":5900,"KDSTags":["greenhighlight"],"isExtra":true},{"id":"f917a1e8-52b4-4621-aa24-89b06c89e060","note":"","count":1,"label":"BEZ -slanina","posId":"X108","price":0,"KDSTags":["redhighlight"],"isExtra":true}]</t>
  </si>
  <si>
    <t>2026-04-18T19:11:02.617+02:00</t>
  </si>
  <si>
    <t>2026-04-18T19:27:00.706+02:00</t>
  </si>
  <si>
    <t>[{"id":"36ea3088-07fd-428f-b871-c4a5ee9cef7b","note":"","count":1,"label":"Comeback 40 cm","posId":"109","price":30900,"isExtra":false},{"id":"c1383a56-9eef-4159-8de6-52ba98917da4","note":"","count":1,"label":"Pepperoni Rolls, 6 ks","posId":"P100","price":8900,"isExtra":false},{"id":"fcbcf6b6-34c6-4d5f-ac5b-f6ece72e0953","note":"","count":1,"label":"BBQ Meteor 32 cm","posId":"118","price":24900,"isExtra":false}]</t>
  </si>
  <si>
    <t>2026-04-18T19:10:19.103+02:00</t>
  </si>
  <si>
    <t>2026-04-18T19:16:36.890+02:00</t>
  </si>
  <si>
    <t>[{"id":"8c0b19e8-b26c-42b3-87ff-7cc1c52d56ed","count":1,"label":"Česnekový chléb","posId":"P104","price":7900,"isExtra":false,"creatorId":"t1kymhMAlq0W2RIjfjF4w","isPackging":0,"actualLabel":"Česnekový chléb"}]</t>
  </si>
  <si>
    <t>2026-04-18T19:09:02.590+02:00</t>
  </si>
  <si>
    <t>2026-04-18T19:24:08.245+02:00</t>
  </si>
  <si>
    <t>2026-04-18T19:37:53.032+02:00</t>
  </si>
  <si>
    <t>2026-04-18T19:09:04.258+02:00</t>
  </si>
  <si>
    <t>[{"id":"0b867b16-3995-4b4a-9deb-1c0d8cecf8d6","note":"","count":1,"label":"Pepperoni 32 cm","posId":"120","price":24900,"isExtra":false},{"id":"211d85d0-839e-41d0-89e3-ea177ad7489e","note":"","count":1,"label":"Dip česnekový","posId":"P106","price":2000,"isExtra":false},{"id":"0ea52415-fdb3-497f-b216-7fd5802f2e0f","note":"","count":1,"label":"Quattro Formaggi 32 cm","posId":"123","price":24900,"isExtra":false},{"id":"3a8b6a85-3b5c-4ee4-be2d-261ab8731d6e","note":"","count":1,"label":"Dip česnekový","posId":"P106","price":2000,"isExtra":false}]</t>
  </si>
  <si>
    <t>2026-04-18T19:08:10.747+02:00</t>
  </si>
  <si>
    <t>2026-04-18T19:21:28.540+02:00</t>
  </si>
  <si>
    <t>[{"id":"59610942","note":"","size":"Hawai 32cm","count":1,"label":"Hawai 32cm","posId":"114","price":24900,"isExtra":false},{"id":"54414789","note":"","count":1,"label":"Balné","posId":"K0000","price":1500,"isExtra":true},{"id":"54414783","note":"","count":1,"label":"bez plněných okrajů","posId":"X1000","price":0,"isExtra":true}]</t>
  </si>
  <si>
    <t>2026-04-18T19:07:04.657+02:00</t>
  </si>
  <si>
    <t>2026-04-18T19:19:53.165+02:00</t>
  </si>
  <si>
    <t>[{"id":"69427585fd8faa40bcc99d65","count":1,"label":"Hawai 40cm","posId":"102","price":30900,"isExtra":false},{"id":"6511bee39791b916de149b1b","count":1,"label":"Balné","posId":"K0000","price":2000,"isExtra":true},{"id":"69427585fd8faa40bcc99d83","count":1,"label":"Baby Špenát &amp; kuře 32cm","posId":"116","price":24900,"isExtra":false},{"id":"6511bee39791b916de149f24","count":1,"label":"Balné","posId":"K0000","price":1500,"isExtra":true},{"id":"69bc33d2440bbafa0ceb25f9","count":1,"label":"bez plněných okrajů","posId":"X1000","price":0,"isExtra":true},{"id":"69427585fd8faa40bcc99da7","count":1,"label":"Spicy Wings 🌶️","posId":"P101","price":11900,"isExtra":false},{"id":"6511bee39791b916de149f24","count":1,"label":"Balné","posId":"K0000","price":1500,"isExtra":true}]</t>
  </si>
  <si>
    <t>2026-04-18T19:04:01.938+02:00</t>
  </si>
  <si>
    <t>2026-04-18T19:18:17.722+02:00</t>
  </si>
  <si>
    <t>[{"id":"35e045f9-bc36-46e9-8142-6579de78a05b","note":"","count":1,"label":"Comeback 32 cm","posId":"121","price":24900,"isExtra":false},{"id":"5b1f2843-926a-4dd1-a5f0-4fddc7b45013","note":"","count":1,"label":"Margherita 32 cm","posId":"112","price":20900,"isExtra":false}]</t>
  </si>
  <si>
    <t>2026-04-18T19:02:50.212+02:00</t>
  </si>
  <si>
    <t>2026-04-18T19:12:59.167+02:00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</si>
  <si>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🌶️🌶️","posId":"122","price":24900,"isExtra":false},{"id":"54414789","note":"","count":1,"label":"Balné","posId":"K0000","price":1500,"isExtra":true},{"id":"54414842","note":"","count":1,"label":"Bez cibule","posId":"X103","price":0,"KDSTags":["redhighlight"],"isExtra":true}]</t>
  </si>
  <si>
    <t>2026-04-18T18:58:34.151+02:00</t>
  </si>
  <si>
    <t>2026-04-18T18:59:11.381+02:00</t>
  </si>
  <si>
    <t>[{"id":"ba8e263a-8f3c-406a-a3a5-81a8428fbf97","count":1,"label":"Pizza Margherita 40","posId":"100","price":26900,"isExtra":false,"creatorId":"5wuHXhBQIxHJFbRxiFtQl","isPackging":0,"actualLabel":"Pizza Margherita 40"},{"id":"extra_20230331101812_96","count":1,"label":"Kukuřice","posId":"C115","price":3500,"KDSTags":["greenhighlight"],"isExtra":true,"mainItemId":"ba8e263a-8f3c-406a-a3a5-81a8428fbf97"},{"id":"3fbd17b1-044d-441d-95e8-c2ea0cecc4cd","count":1,"label":"Dip česnekový","posId":"P106","price":2000,"isExtra":false,"creatorId":"A6B9eE1NuNe6jcDf0ABck","isPackging":0,"actualLabel":"Dip česnekový"},{"id":"3fbd17b1-044d-441d-95e8-c2ea0cecc4cd","count":1,"label":"Dip česnekový","posId":"P106","price":2000,"isExtra":false,"creatorId":"SEG6si3s8QcHoowGwVttO","isPackging":0,"actualLabel":"Dip česnekový"},{"id":"3fbd17b1-044d-441d-95e8-c2ea0cecc4cd","count":1,"label":"Dip česnekový","posId":"P106","price":2000,"isExtra":false,"creatorId":"jnbwGzdkBqnUeLIvder3i","isPackging":0,"actualLabel":"Dip česnekový"},{"id":"3fbd17b1-044d-441d-95e8-c2ea0cecc4cd","count":1,"label":"Dip česnekový","posId":"P106","price":2000,"isExtra":false,"creatorId":"zYbwhyHtSxOY9Pp_KEXv_","isPackging":0,"actualLabel":"Dip česnekový"},{"id":"3fbd17b1-044d-441d-95e8-c2ea0cecc4cd","count":1,"label":"Dip česnekový","posId":"P106","price":2000,"isExtra":false,"creatorId":"QPYwu5olwhEgYXIXmqv6O","isPackging":0,"actualLabel":"Dip česnekový"}]</t>
  </si>
  <si>
    <t>2026-04-18T18:53:29.095+02:00</t>
  </si>
  <si>
    <t>2026-04-18T19:01:18.186+02:00</t>
  </si>
  <si>
    <t>2026-04-18T18:52:01.924+02:00</t>
  </si>
  <si>
    <t>2026-04-18T19:02:13.987+02:00</t>
  </si>
  <si>
    <t>[{"id":"03dae282-4cd4-4fa2-9169-2178ea3ed325","note":"","count":1,"label":"Quattro Formaggi 40 cm","posId":"111","price":30900,"isExtra":false},{"id":"4d17a249-2cb2-45af-b8bb-30f6adefd5de","note":"","count":1,"label":"BEZ -gorgonzola","posId":"X101","price":0,"KDSTags":["redhighlight"],"isExtra":true},{"id":"e4c90673-8957-4c9c-a784-3a1d0b3b4124","note":"","count":1,"label":"Pečené brambory","posId":"P103","price":6900,"isExtra":false},{"id":"211d85d0-839e-41d0-89e3-ea177ad7489e","note":"","count":2,"label":"Dip česnekový","posId":"P106","price":2000,"isExtra":false}]</t>
  </si>
  <si>
    <t>2026-04-18T18:47:41.393+02:00</t>
  </si>
  <si>
    <t>2026-04-18T18:55:28.107+02:00</t>
  </si>
  <si>
    <t>[{"id":"59610940","note":"","size":"BBQ Meteor 32cm","count":1,"label":"BBQ Meteor 32cm","posId":"118","price":24900,"isExtra":false},{"id":"54414789","note":"","count":1,"label":"Balné","posId":"K0000","price":1500,"isExtra":true},{"id":"54414712","note":"","size":"BBQ Texas 40cm","count":1,"label":"BBQ Texas 40cm","posId":"107","price":30900,"isExtra":false},{"id":"54414779","note":"","count":1,"label":"Balné","posId":"K0000","price":2000,"isExtra":true}]</t>
  </si>
  <si>
    <t>2026-04-18T18:41:30.880+02:00</t>
  </si>
  <si>
    <t>2026-04-18T18:51:03.073+02:00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</si>
  <si>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32cm","posId":"123","price":24900,"isExtra":false},{"id":"54414789","note":"","count":1,"label":"Balné","posId":"K0000","price":1500,"isExtra":true},{"id":"54414707","note":"","size":"Margherita 40cm","count":1,"label":"Margherita 40cm","posId":"100","price":26900,"isExtra":false},{"id":"54414779","note":"","count":1,"label":"Balné","posId":"K0000","price":2000,"isExtra":true},{"id":"54414745","note":"","size":"Spicy Wings 🌶️","count":1,"label":"Spicy Wings 🌶️","posId":"P101","price":11900,"isExtra":false},{"id":"54414789","note":"","count":1,"label":"Balné","posId":"K0000","price":1500,"isExtra":true}]</t>
  </si>
  <si>
    <t>2026-04-18T18:41:02.455+02:00</t>
  </si>
  <si>
    <t>2026-04-18T18:49:33.698+02:00</t>
  </si>
  <si>
    <t>2026-04-18T19:02:51.394+02:00</t>
  </si>
  <si>
    <t>2026-04-18T18:41:03.857+02:00</t>
  </si>
  <si>
    <t>[{"id":"5b1f2843-926a-4dd1-a5f0-4fddc7b45013","note":"","count":1,"label":"Margherita 32 cm","posId":"112","price":20900,"isExtra":false},{"id":"7bf5fb6e-17f1-4e62-b7d1-e31d7c483eb9","note":"","count":1,"label":"cibule","posId":"B103","price":2500,"KDSTags":["greenhighlight"],"isExtra":true},{"id":"38de8e38-e51e-422d-9a89-960ebc505f1b","note":"","count":1,"label":"šunka","posId":"B106","price":3000,"KDSTags":["greenhighlight"],"isExtra":true},{"id":"5b1f2843-926a-4dd1-a5f0-4fddc7b45013","note":"","count":1,"label":"Margherita 32 cm","posId":"112","price":20900,"isExtra":false},{"id":"8b18781f-3bd0-464d-aa33-9f081ecc1a3a","note":"","count":1,"label":"mozzarella","posId":"B113","price":3000,"KDSTags":["greenhighlight"],"isExtra":true}]</t>
  </si>
  <si>
    <t>2026-04-18T18:38:47.676+02:00</t>
  </si>
  <si>
    <t>2026-04-18T18:50:58.023+02:00</t>
  </si>
  <si>
    <t>[{"id":"69427585fd8faa40bcc99d67","count":1,"label":"Capricciosa 40cm","posId":"101","price":30900,"isExtra":false},{"id":"6511bee39791b916de149b1b","count":1,"label":"Balné","posId":"K0000","price":2000,"isExtra":true},{"id":"67484135a145e66297618377","count":1,"label":"BBQ základ","posId":"ZRB40","price":0,"isExtra":true},{"id":"684ae97920a48a7892c1fa3a","count":1,"label":"Slanina","posId":"C108","price":4000,"KDSTags":["greenhighlight"],"isExtra":true},{"id":"69427585fd8faa40bcc99d71","count":1,"label":"Quattro Formaggi 32cm","posId":"123","price":24900,"isExtra":false},{"id":"6511bee39791b916de149f24","count":1,"label":"Balné","posId":"K0000","price":1500,"isExtra":true}]</t>
  </si>
  <si>
    <t>Laura Daniela</t>
  </si>
  <si>
    <t>2026-04-18T18:26:16.935+02:00</t>
  </si>
  <si>
    <t>2026-04-18T18:31:47.882+02:00</t>
  </si>
  <si>
    <t>[{"id":"M100","note":"","count":1,"label":"Spicy menu Comeback","posId":"M100","price":34900,"isExtra":false},{"id":"K0000","note":"","count":1,"label":"Balné","posId":"K0000","price":3000,"isExtra":true},{"id":"Y123","note":"","count":1,"label":"Quattro Formaggi","posId":"Y123","price":0,"isExtra":true},{"id":"P101","note":"","count":1,"label":"spicy wings 🌶️","posId":"P101","price":0,"isExtra":true},{"id":"N144","note":"","count":1,"label":"Guarana kiwi a jablko","posId":"N144","price":0,"isExtra":true}]</t>
  </si>
  <si>
    <t>2026-04-18T18:12:28.024+02:00</t>
  </si>
  <si>
    <t>2026-04-18T18:21:35.028+02:00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</si>
  <si>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40cm","posId":"111","price":30900,"isExtra":false},{"id":"54414779","note":"","count":1,"label":"Balné","posId":"K0000","price":2000,"isExtra":true},{"id":"54414777","note":"","count":1,"label":"bez plněných okrajů","posId":"X1000","price":0,"isExtra":true},{"id":"54414890","note":"","count":1,"label":"Mozzarella","posId":"C113","price":4000,"KDSTags":["greenhighlight"],"isExtra":true}]</t>
  </si>
  <si>
    <t>2026-04-18T18:08:01.668+02:00</t>
  </si>
  <si>
    <t>2026-04-18T18:12:46.846+02:00</t>
  </si>
  <si>
    <t>2026-04-18T18:37:11.774+02:00</t>
  </si>
  <si>
    <t>2026-04-18T18:08:02.956+02:00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</si>
  <si>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e1ef9526-7c68-483b-a8a1-92bb58ce9f1e","note":"","count":1,"label":"Jalapenos Rolls, 6 ks","posId":"jpr200","price":8900,"isExtra":false}]</t>
  </si>
  <si>
    <t>2026-04-18T18:08:01.654+02:00</t>
  </si>
  <si>
    <t>2026-04-18T18:19:51.897+02:00</t>
  </si>
  <si>
    <t>2026-04-18T18:43:39.455+02:00</t>
  </si>
  <si>
    <t>2026-04-18T18:08:02.985+02:00</t>
  </si>
  <si>
    <t>[{"id":"ff8bc446-e047-44f1-bae5-423b565e0123","note":"","count":1,"label":"Capricciosa 32 cm","posId":"137","price":24900,"isExtra":false},{"id":"c8019f80-065c-4f09-9e80-65b85dae2ae1","note":"","count":1,"label":"kukuřice","posId":"B115","price":2500,"KDSTags":["greenhighlight"],"isExtra":true},{"id":"bd8e2f82-3d11-4ada-88ad-67191c012d18","note":"","count":1,"label":"BEZ -olivy","posId":"X112","price":0,"KDSTags":["redhighlight"],"isExtra":true},{"id":"0ea52415-fdb3-497f-b216-7fd5802f2e0f","note":"","count":1,"label":"Quattro Formaggi 32 cm","posId":"123","price":24900,"isExtra":false},{"id":"bf8dc38b-6c8e-42b6-9da3-3170253a57d4","note":"","count":1,"label":"Hot &amp; Spicy 32 cm","posId":"122","price":24900,"isExtra":false},{"id":"fcbcf6b6-34c6-4d5f-ac5b-f6ece72e0953","note":"","count":1,"label":"BBQ Meteor 32 cm","posId":"118","price":24900,"isExtra":false}]</t>
  </si>
  <si>
    <t>2026-04-18T18:06:02.388+02:00</t>
  </si>
  <si>
    <t>2026-04-18T18:14:31.970+02:00</t>
  </si>
  <si>
    <t>2026-04-18T18:26:14.543+02:00</t>
  </si>
  <si>
    <t>2026-04-18T18:06:03.111+02:00</t>
  </si>
  <si>
    <t>[{"id":"36ea3088-07fd-428f-b871-c4a5ee9cef7b","note":"","count":1,"label":"Comeback 40 cm","posId":"109","price":30900,"isExtra":false},{"id":"03dae282-4cd4-4fa2-9169-2178ea3ed325","note":"","count":1,"label":"Quattro Formaggi 40 cm","posId":"111","price":30900,"isExtra":false}]</t>
  </si>
  <si>
    <t>2026-04-18T18:05:44.203+02:00</t>
  </si>
  <si>
    <t>2026-04-18T18:15:14.897+02:00</t>
  </si>
  <si>
    <t>2026-04-18T17:58:54.354+02:00</t>
  </si>
  <si>
    <t>2026-04-18T18:11:27.922+02:00</t>
  </si>
  <si>
    <t>[{"id":"59610937","note":"","size":"Comeback 32cm 🌶️","count":2,"label":"Comeback 32cm 🌶️","posId":"121","price":24900,"isExtra":false},{"id":"54414789","note":"","count":2,"label":"Balné","posId":"K0000","price":1500,"isExtra":true}]</t>
  </si>
  <si>
    <t>2026-04-18T17:57:23.965+02:00</t>
  </si>
  <si>
    <t>2026-04-18T18:07:40.170+02:00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</si>
  <si>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bylinky","posId":"A122","price":6500,"isExtra":true},{"id":"54414864","note":"","count":1,"label":"Bez cibule","posId":"X103","price":0,"KDSTags":["redhighlight"],"isExtra":true},{"id":"54414750","note":"","size":"Česnekový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</si>
  <si>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2026-04-18T17:57:02.447+02:00</t>
  </si>
  <si>
    <t>2026-04-18T18:08:31.839+02:00</t>
  </si>
  <si>
    <t>[{"id":"1fae666b-4102-4ed0-b317-2a07b21ae279","note":"","count":1,"label":"Hot &amp; Spicy 40 cm","posId":"110","price":30900,"isExtra":false},{"id":"36ea3088-07fd-428f-b871-c4a5ee9cef7b","note":"","count":1,"label":"Comeback 40 cm","posId":"109","price":30900,"isExtra":false}]</t>
  </si>
  <si>
    <t>2026-04-18T17:53:55.833+02:00</t>
  </si>
  <si>
    <t>2026-04-18T18:04:32.276+02:00</t>
  </si>
  <si>
    <t>2026-04-18T17:53:52.513+02:00</t>
  </si>
  <si>
    <t>2026-04-18T18:03:47.748+02:00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</si>
  <si>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</si>
  <si>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2026-04-18T17:52:42.329+02:00</t>
  </si>
  <si>
    <t>2026-04-18T18:05:20.195+02:00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</si>
  <si>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okrajů","posId":"X1000","price":0,"isExtra":true},{"id":"54414817","note":"","count":1,"label":"Bez gorgonzoly","posId":"X101","price":0,"KDSTags":["redhighlight"],"isExtra":true},{"id":"59610935","note":"","size":"Quattro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okrajů","posId":"X1000","price":0,"isExtra":true}]</t>
  </si>
  <si>
    <t>2026-04-18T17:41:51.078+02:00</t>
  </si>
  <si>
    <t>2026-04-18T17:50:53.885+02:00</t>
  </si>
  <si>
    <t>[{"id":"69427585fd8faa40bcc99d5b","count":1,"label":"Comeback 40cm 🌶️","posId":"109","price":30900,"isExtra":false},{"id":"6511bee39791b916de149b1b","count":1,"label":"Balné","posId":"K0000","price":2000,"isExtra":true},{"id":"69427585fd8faa40bcc99db1","count":1,"label":"Česnekový dip","posId":"P106","price":2000,"isExtra":false},{"id":"6511bee39791b916de149f24","count":1,"label":"Balné","posId":"K0000","price":1500,"isExtra":true}]</t>
  </si>
  <si>
    <t>2026-04-18T17:35:19.055+02:00</t>
  </si>
  <si>
    <t>2026-04-18T17:43:35.181+02:00</t>
  </si>
  <si>
    <t>[{"id":"69427585fd8faa40bcc99d6f","count":1,"label":"Margherita 32cm","posId":"112","price":20900,"isExtra":false},{"id":"6511bee39791b916de149f24","count":1,"label":"Balné","posId":"K0000","price":1500,"isExtra":true},{"id":"69427585fd8faa40bcc99dcd","count":1,"label":"Pepsi zero sugar 1l","posId":"N125","price":5900,"isExtra":false}]</t>
  </si>
  <si>
    <t>2026-04-18T17:35:02.428+02:00</t>
  </si>
  <si>
    <t>2026-04-18T17:50:51.456+02:00</t>
  </si>
  <si>
    <t>[{"id":"d63e9120-8ffe-444c-ba51-6c942a13f4fc","note":"","count":1,"label":"Margherita 40 cm","posId":"100","price":26900,"isExtra":false},{"id":"a3d62a5d-2e1d-48db-874e-d64becff7059","note":"","count":1,"label":"změna na BBQ základ","posId":"i128","price":0,"isExtra":true},{"id":"932d1eab-8f45-4992-b460-cc5099f91e14","note":"","count":1,"label":"Okraj Hotdog, BBQ","posId":"A120","price":6500,"isExtra":true},{"id":"f1315fc0-dfbb-459c-9f31-49d8e60875f4","note":"","count":1,"label":"Pepperoni 40 cm","posId":"108","price":30900,"isExtra":false},{"id":"a3d62a5d-2e1d-48db-874e-d64becff7059","note":"","count":1,"label":"změna na BBQ základ","posId":"i128","price":0,"isExtra":true},{"id":"932d1eab-8f45-4992-b460-cc5099f91e14","note":"","count":1,"label":"Okraj Hotdog, BBQ","posId":"A120","price":6500,"isExtra":true}]</t>
  </si>
  <si>
    <t>2026-04-18T17:32:02.969+02:00</t>
  </si>
  <si>
    <t>2026-04-18T17:45:55.650+02:00</t>
  </si>
  <si>
    <t>2026-04-18T17:56:28.060+02:00</t>
  </si>
  <si>
    <t>2026-04-18T17:32:03.755+02:00</t>
  </si>
  <si>
    <t>[{"id":"076ed74a-9e28-4a30-9b7c-06e6adbd9e27","note":"","count":1,"label":"Margherita 18 cm","posId":"124","price":11900,"isExtra":false},{"id":"c5b474e6-18c7-4e68-bfba-30417cf8de0f","note":"","count":1,"label":"Kukuřice.","posId":"A115","price":1500,"isExtra":true},{"id":"fc34540c-3ca2-4bb0-bd98-dc6f769a38a1","note":"","count":1,"label":"Šunka.","posId":"A106","price":2000,"isExtra":true},{"id":"194f980e-141e-4220-9f1e-0e1e9edc412e","note":"","count":1,"label":"Quattro Formaggi 18 cm","posId":"135","price":11900,"isExtra":false},{"id":"a4efa812-1470-4ea2-a19d-39843abed3be","note":"","count":1,"label":"Comeback 32 cm","posId":"145","price":24900,"isExtra":false},{"id":"a3d62a5d-2e1d-48db-874e-d64becff7059","note":"","count":1,"label":"změna na BBQ základ","posId":"i128","price":0,"isExtra":true},{"id":"c8019f80-065c-4f09-9e80-65b85dae2ae1","note":"","count":1,"label":"kukuřice","posId":"B115","price":2500,"KDSTags":["greenhighlight"],"isExtra":true}]</t>
  </si>
  <si>
    <t>2026-04-18T17:30:24.123+02:00</t>
  </si>
  <si>
    <t>2026-04-18T17:43:49.796+02:00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</si>
  <si>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🌶️🌶️","posId":"110","price":30900,"isExtra":false},{"id":"54414779","note":"","count":1,"label":"Balné","posId":"K0000","price":2000,"isExtra":true},{"id":"54414716","note":"","size":"Hawai 40cm","count":1,"label":"Hawai 40cm","posId":"102","price":30900,"isExtra":false},{"id":"54414779","note":"","count":1,"label":"Balné","posId":"K0000","price":2000,"isExtra":true},{"id":"59610944","note":"","size":"Baby Špenát &amp; kuře 32cm","count":1,"label":"Baby Špenát &amp; kuře 32cm","posId":"116","price":24900,"isExtra":false},{"id":"54414789","note":"","count":1,"label":"Balné","posId":"K0000","price":1500,"isExtra":true},{"id":"59610946","note":"","count":1,"label":"USA těsto","posId":"17","price":1000,"isExtra":true}]</t>
  </si>
  <si>
    <t>2026-04-18T17:21:15.721+02:00</t>
  </si>
  <si>
    <t>2026-04-18T17:28:03.786+02:00</t>
  </si>
  <si>
    <t>[{"id":"54414743","note":"","size":"Spicy menu Comeback","count":1,"label":"Spicy menu Comeback","posId":"M100","price":34900,"isExtra":false},{"id":"54414772","note":"","count":1,"label":"Hot &amp; Spicy","posId":"Y122","price":0,"isExtra":true},{"id":"54414770","note":"","count":1,"label":"Balné","posId":"K0000","price":3000,"isExtra":true},{"id":"54414782","note":"","count":1,"label":"spicy wings 🌶️","posId":"P101","price":0,"isExtra":true},{"id":"57405827","note":"","count":1,"label":"Pepsi zero sugar 1l","posId":"N125","price":0,"isExtra":true},{"id":"54414749","note":"","size":"Pepperoni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</si>
  <si>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Oleh</t>
  </si>
  <si>
    <t>2026-04-18T17:19:14.901+02:00</t>
  </si>
  <si>
    <t>2026-04-18T17:27:11.919+02:00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</si>
  <si>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okrajů","posId":"X1000","price":0,"isExtra":true},{"id":"C108","note":"","count":1,"label":"Slanina","posId":"C108","price":4000,"KDSTags":["greenhighlight"],"isExtra":true},{"id":"P107","note":"","count":1,"label":"Dip Jalapeňos","posId":"P107","price":2000,"isExtra":false},{"id":"K0000","note":"","count":1,"label":"Balné","posId":"K0000","price":1500,"isExtra":true}]</t>
  </si>
  <si>
    <t>2026-04-18T17:11:33.701+02:00</t>
  </si>
  <si>
    <t>2026-04-18T17:22:03.244+02:00</t>
  </si>
  <si>
    <t>[{"id":"59610934","note":"","size":"Margherita 32cm","count":1,"label":"Margherita 32cm","posId":"112","price":20900,"isExtra":false},{"id":"54414789","note":"","count":1,"label":"Balné","posId":"K0000","price":1500,"isExtra":true},{"id":"54414708","note":"","size":"Quattro Formaggi 40cm","count":1,"label":"Quattro Formaggi 40cm","posId":"111","price":30900,"isExtra":false},{"id":"54414779","note":"","count":1,"label":"Balné","posId":"K0000","price":2000,"isExtra":true}]</t>
  </si>
  <si>
    <t>2026-04-18T17:08:30.431+02:00</t>
  </si>
  <si>
    <t>2026-04-18T17:13:54.255+02:00</t>
  </si>
  <si>
    <t>[{"id":"69427585fd8faa40bcc99d81","count":1,"label":"Capricciosa 32cm","posId":"113","price":24900,"isExtra":false},{"id":"6511bee39791b916de149f24","count":1,"label":"Balné","posId":"K0000","price":1500,"isExtra":true},{"id":"69ba74bc7f50b02b155020da","count":1,"label":"USA těsto","posId":"17","price":1000,"isExtra":true},{"id":"684ae97920a48a7892c1fd47","count":1,"label":"Bez oliv","posId":"X112","price":0,"KDSTags":["redhighlight"],"isExtra":true}]</t>
  </si>
  <si>
    <t>2026-04-18T16:49:37.485+02:00</t>
  </si>
  <si>
    <t>2026-04-18T16:51:07.464+02:00</t>
  </si>
  <si>
    <t>[{"id":"9a540762-1e40-43f4-867c-412cc6f22ca0","count":1,"label":"Guarana kiwi a jablko","posId":"N144","price":5500,"isExtra":false,"creatorId":"y_ljlIjCQRA94FN0FWN7W","isPackging":0,"actualLabel":"Guarana kiwi a jablko"},{"id":"9a540762-1e40-43f4-867c-412cc6f22ca0","count":1,"label":"Guarana kiwi a jablko","posId":"N144","price":5500,"isExtra":false,"discount":{"type":"absolute","value":70},"creatorId":"kQ8u0wpPf5XQAMbliJ2G9","isPackging":0,"actualLabel":"Guarana kiwi a jablko"}]</t>
  </si>
  <si>
    <t>2026-04-18T16:45:21.256+02:00</t>
  </si>
  <si>
    <t>2026-04-18T16:51:02.687+02:00</t>
  </si>
  <si>
    <t>Vitalii</t>
  </si>
  <si>
    <t>2026-04-18T16:39:50.436+02:00</t>
  </si>
  <si>
    <t>2026-04-18T16:45:28.991+02:00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</si>
  <si>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okrajů","posId":"X1000","price":0,"isExtra":true}]</t>
  </si>
  <si>
    <t>2026-04-18T16:35:26.751+02:00</t>
  </si>
  <si>
    <t>2026-04-18T16:39:49.628+02:00</t>
  </si>
  <si>
    <t>[{"id":"cf05c4d3-5206-479a-94ab-2270ec0ff8e6","count":1,"label":"Pizza Pepperoni 32","posId":"120","price":24900,"isExtra":false,"creatorId":"swuPd1G7n4iQp3IRB9KyT","isPackging":0,"actualLabel":"Pizza Pepperoni 32"}]</t>
  </si>
  <si>
    <t>2026-04-18T16:25:02.257+02:00</t>
  </si>
  <si>
    <t>2026-04-18T16:36:59.349+02:00</t>
  </si>
  <si>
    <t>2026-04-18T16:48:45.971+02:00</t>
  </si>
  <si>
    <t>2026-04-18T16:25:02.848+02:00</t>
  </si>
  <si>
    <t>[{"id":"4cd25cb7-e092-43a0-ab38-89c50a7e6a77","note":"","count":1,"label":"Pepperoni 18 cm","posId":"132","price":11900,"isExtra":false},{"id":"194f980e-141e-4220-9f1e-0e1e9edc412e","note":"","count":2,"label":"Quattro Formaggi 18 cm","posId":"135","price":11900,"isExtra":false},{"id":"10a95fda-50ac-4e8b-a092-eba50264ce8d","note":"","count":1,"label":"Comeback 18 cm","posId":"133","price":11900,"isExtra":false}]</t>
  </si>
  <si>
    <t>2026-04-18T16:04:35.032+02:00</t>
  </si>
  <si>
    <t>2026-04-18T16:10:34.721+02:00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</si>
  <si>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základ","posId":"ZSR40","price":0,"isExtra":true}]</t>
  </si>
  <si>
    <t>2026-04-18T15:56:02.302+02:00</t>
  </si>
  <si>
    <t>2026-04-18T16:09:39.269+02:00</t>
  </si>
  <si>
    <t>2026-04-18T15:56:02.282+02:00</t>
  </si>
  <si>
    <t>2026-04-18T16:09:41.273+02:00</t>
  </si>
  <si>
    <t>[{"id":"5b1f2843-926a-4dd1-a5f0-4fddc7b45013","note":"","count":1,"label":"Margherita 32 cm","posId":"112","price":20900,"isExtra":false}]</t>
  </si>
  <si>
    <t>2026-04-18T15:55:16.986+02:00</t>
  </si>
  <si>
    <t>2026-04-18T16:07:51.692+02:00</t>
  </si>
  <si>
    <t>2026-04-18T15:54:47.506+02:00</t>
  </si>
  <si>
    <t>2026-04-18T16:07:44.806+02:00</t>
  </si>
  <si>
    <t>[{"id":"69427585fd8faa40bcc99d5d","count":1,"label":"Pepperoni 40cm 🌶️🌶️","posId":"108","price":30900,"isExtra":false},{"id":"6511bee39791b916de149b1b","count":1,"label":"Balné","posId":"K0000","price":2000,"isExtra":true}]</t>
  </si>
  <si>
    <t>2026-04-18T15:33:02.444+02:00</t>
  </si>
  <si>
    <t>2026-04-18T15:42:03.189+02:00</t>
  </si>
  <si>
    <t>2026-04-18T15:51:35.121+02:00</t>
  </si>
  <si>
    <t>2026-04-18T15:33:04.380+02:00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</si>
  <si>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bylinky","posId":"A122","price":6500,"isExtra":true},{"id":"1e281388-c78a-4b3d-874d-346d699d1a35","note":"","count":1,"label":"Grana padano","posId":"C130","price":4000,"KDSTags":["greenhighlight"],"isExtra":true}]</t>
  </si>
  <si>
    <t>2026-04-18T15:32:01.395+02:00</t>
  </si>
  <si>
    <t>2026-04-18T15:40:36.296+02:00</t>
  </si>
  <si>
    <t>[{"id":"fcbcf6b6-34c6-4d5f-ac5b-f6ece72e0953","note":"","count":1,"label":"BBQ Meteor 32 cm","posId":"118","price":24900,"isExtra":false},{"id":"cf590a42-3894-4cb1-9be7-6da354b8453d","note":"","count":1,"label":"olivy","posId":"B112","price":2500,"KDSTags":["greenhighlight"],"isExtra":true}]</t>
  </si>
  <si>
    <t>2026-04-18T15:29:36.346+02:00</t>
  </si>
  <si>
    <t>2026-04-18T15:40:41.502+02:00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</si>
  <si>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40cm","posId":"101","price":30900,"isExtra":false},{"id":"54414779","note":"","count":1,"label":"Balné","posId":"K0000","price":2000,"isExtra":true},{"id":"54414777","note":"","count":1,"label":"bez plněných okrajů","posId":"X1000","price":0,"isExtra":true},{"id":"54414750","note":"","size":"Česnekový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</si>
  <si>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2026-04-18T15:23:56.963+02:00</t>
  </si>
  <si>
    <t>2026-04-18T15:29:47.445+02:00</t>
  </si>
  <si>
    <t>2026-04-18T15:22:28.370+02:00</t>
  </si>
  <si>
    <t>2026-04-18T15:29:12.151+02:00</t>
  </si>
  <si>
    <t>[{"id":"bbd3709a-e168-4407-8515-6961f0b006a3","count":1,"label":"Pizza Hawai 32 cm","posId":"114","price":24900,"isExtra":false,"creatorId":"Est8yRfrFzJjvI9wPoTCh","isPackging":0,"actualLabel":"Pizza Hawai 32 cm"}]</t>
  </si>
  <si>
    <t>2026-04-18T15:12:02.313+02:00</t>
  </si>
  <si>
    <t>2026-04-18T15:28:16.110+02:00</t>
  </si>
  <si>
    <t>[{"id":"bf8dc38b-6c8e-42b6-9da3-3170253a57d4","note":"","count":1,"label":"Hot &amp; Spicy 32 cm","posId":"122","price":24900,"isExtra":false},{"id":"8dc41ad9-a5c2-444f-9989-27a8aa38dce4","note":"","count":1,"label":"BEZ -jalapenos","posId":"X102","price":0,"KDSTags":["redhighlight"],"isExtra":true},{"id":"e12521cc-9391-4513-be27-f090014536cf","note":"","count":1,"label":"BBQ Texas 32 cm","posId":"143","price":24900,"isExtra":false}]</t>
  </si>
  <si>
    <t>2026-04-18T15:03:02.322+02:00</t>
  </si>
  <si>
    <t>2026-04-18T15:12:50.967+02:00</t>
  </si>
  <si>
    <t>2026-04-18T15:30:07.288+02:00</t>
  </si>
  <si>
    <t>2026-04-18T15:03:03.119+02:00</t>
  </si>
  <si>
    <t>[{"id":"ff8bc446-e047-44f1-bae5-423b565e0123","note":"","count":1,"label":"Capricciosa 32 cm","posId":"137","price":24900,"isExtra":false},{"id":"bd8e2f82-3d11-4ada-88ad-67191c012d18","note":"","count":1,"label":"BEZ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-žampiony","posId":"X105","price":0,"KDSTags":["redhighlight"],"isExtra":true},{"id":"e12521cc-9391-4513-be27-f090014536cf","note":"","count":1,"label":"BBQ Texas 32 cm","posId":"143","price":24900,"isExtra":false}]</t>
  </si>
  <si>
    <t>2026-04-18T15:00:38.859+02:00</t>
  </si>
  <si>
    <t>2026-04-18T15:10:20.576+02:00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</si>
  <si>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🌶️","posId":"109","price":30900,"isExtra":false},{"id":"54414779","note":"","count":1,"label":"Balné","posId":"K0000","price":2000,"isExtra":true},{"id":"54414843","note":"","count":1,"label":"okraj hotdog, hořčice","posId":"A118","price":6500,"isExtra":true}]</t>
  </si>
  <si>
    <t>2026-04-18T14:52:40.048+02:00</t>
  </si>
  <si>
    <t>2026-04-18T15:01:01.347+02:00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</si>
  <si>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40cm","posId":"101","price":30900,"isExtra":false},{"id":"54414779","note":"","count":1,"label":"Balné","posId":"K0000","price":2000,"isExtra":true},{"id":"54414813","note":"","count":1,"label":"okraj mozzarella, bylinky","posId":"A122","price":6500,"isExtra":true},{"id":"54414909","note":"","count":1,"label":"Pepperoni salám","posId":"C109","price":4000,"KDSTags":["greenhighlight"],"isExtra":true},{"id":"54414914","note":"","count":1,"label":"Grana padano, pecorino, parmazán","posId":"C130","price":4000,"KDSTags":["greenhighlight"],"isExtra":true},{"id":"57405816","note":"","size":"Mirinda 1l","count":1,"label":"Mirinda 1l","posId":"N126","price":5900,"isExtra":false}]</t>
  </si>
  <si>
    <t>Patabendi</t>
  </si>
  <si>
    <t>2026-04-18T14:52:01.079+02:00</t>
  </si>
  <si>
    <t>2026-04-18T15:11:25.393+02:00</t>
  </si>
  <si>
    <t>[{"id":"109","note":"","count":1,"label":"Comeback 40cm 🌶️","posId":"109","price":30900,"isExtra":false},{"id":"K0000","note":"","count":1,"label":"Balné","posId":"K0000","price":2000,"isExtra":true},{"id":"P106","note":"","count":1,"label":"Česnekový dip","posId":"P106","price":2000,"isExtra":false},{"id":"K0000","note":"","count":1,"label":"Balné","posId":"K0000","price":1500,"isExtra":true},{"id":"P103","note":"","count":2,"label":"Pečené brambory","posId":"P103","price":6900,"isExtra":false},{"id":"K0000","note":"","count":2,"label":"Balné","posId":"K0000","price":1500,"isExtra":true}]</t>
  </si>
  <si>
    <t>2026-04-18T14:32:55.159+02:00</t>
  </si>
  <si>
    <t>2026-04-18T14:44:18.316+02:00</t>
  </si>
  <si>
    <t>[{"id":"69427585fd8faa40bcc99d81","count":1,"label":"Capricciosa 32cm","posId":"113","price":24900,"isExtra":false},{"id":"6511bee39791b916de149f24","count":1,"label":"Balné","posId":"K0000","price":1500,"isExtra":true},{"id":"69427585fd8faa40bcc99d75","count":1,"label":"Comeback 32cm 🌶️","posId":"121","price":24900,"isExtra":false},{"id":"6511bee39791b916de149f24","count":1,"label":"Balné","posId":"K0000","price":1500,"isExtra":true}]</t>
  </si>
  <si>
    <t>2026-04-18T14:28:21.972+02:00</t>
  </si>
  <si>
    <t>2026-04-18T14:35:36.104+02:00</t>
  </si>
  <si>
    <t>[{"id":"69427585fd8faa40bcc99d55","count":1,"label":"Margherita 40cm","posId":"100","price":26900,"isExtra":false},{"id":"6511bee39791b916de149b1b","count":1,"label":"Balné","posId":"K0000","price":2000,"isExtra":true},{"id":"69427585fd8faa40bcc99db1","count":1,"label":"Česnekový dip","posId":"P106","price":2000,"isExtra":false},{"id":"6511bee39791b916de149f24","count":1,"label":"Balné","posId":"K0000","price":1500,"isExtra":true}]</t>
  </si>
  <si>
    <t>2026-04-18T14:27:14.335+02:00</t>
  </si>
  <si>
    <t>2026-04-18T14:32:51.376+02:00</t>
  </si>
  <si>
    <t>[{"id":"40d9cbbb-8f1e-4bb1-8779-b8a901a5b016","count":1,"label":"Pizza Quattro Formaggi 32","posId":"123","price":24900,"isExtra":false,"creatorId":"fHcKfiUfOxAybVkhx-Lhe","isPackging":0,"actualLabel":"Pizza Quattro Formaggi 32"}]</t>
  </si>
  <si>
    <t>2026-04-18T14:23:52.043+02:00</t>
  </si>
  <si>
    <t>2026-04-18T14:32:46.559+02:00</t>
  </si>
  <si>
    <t>[{"id":"54414750","note":"","size":"Česnekový dip","count":1,"label":"Česnekový dip","posId":"P106","price":2000,"isExtra":false},{"id":"54414789","note":"","count":1,"label":"Balné","posId":"K0000","price":1500,"isExtra":true},{"id":"59610943","note":"","size":"Capricciosa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32cm","posId":"113","price":24900,"isExtra":false},{"id":"54414789","note":"","count":1,"label":"Balné","posId":"K0000","price":1500,"isExtra":true}]</t>
  </si>
  <si>
    <t>2026-04-18T14:22:02.153+02:00</t>
  </si>
  <si>
    <t>2026-04-18T14:35:34.701+02:00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</si>
  <si>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169906cc-98ac-4101-a361-79ae530758c3","note":"","count":1,"label":"BEZ -cibule","posId":"X103","price":0,"KDSTags":["redhighlight"],"isExtra":true},{"id":"211d85d0-839e-41d0-89e3-ea177ad7489e","note":"","count":1,"label":"Dip česnekový","posId":"P106","price":2000,"isExtra":false}]</t>
  </si>
  <si>
    <t>2026-04-18T14:17:48.498+02:00</t>
  </si>
  <si>
    <t>2026-04-18T14:30:30.058+02:00</t>
  </si>
  <si>
    <t>[{"id":"69427585fd8faa40bcc99d77","count":1,"label":"Pepperoni 32cm 🌶️🌶️","posId":"120","price":24900,"isExtra":false},{"id":"6511bee39791b916de149f24","count":1,"label":"Balné","posId":"K0000","price":1500,"isExtra":true},{"id":"69bc33d2440bbafa0ceb25fa","count":1,"label":"okraj mozzarella, bylinky","posId":"A121","price":5700,"isExtra":true},{"id":"69427585fd8faa40bcc99dbf","count":1,"label":"Opočno pistáciová","posId":"D109","price":12900,"isExtra":false},{"id":"69427585fd8faa40bcc99dcb","count":1,"label":"Pepsi 1l","posId":"N124","price":5900,"isExtra":false}]</t>
  </si>
  <si>
    <t>2026-04-18T14:17:34.182+02:00</t>
  </si>
  <si>
    <t>2026-04-18T14:27:19.799+02:00</t>
  </si>
  <si>
    <t>[{"id":"54414707","note":"","size":"Margherita 40cm","count":1,"label":"Margherita 40cm","posId":"100","price":26900,"isExtra":false},{"id":"54414779","note":"","count":1,"label":"Balné","posId":"K0000","price":2000,"isExtra":true},{"id":"59555830","note":"","count":1,"label":"Smetanový základ","posId":"ZRS40","price":0,"isExtra":true},{"id":"54414894","note":"","count":1,"label":"Šunka","posId":"C106","price":4000,"KDSTags":["greenhighlight"],"isExtra":true},{"id":"59610942","note":"","size":"Hawai 32cm","count":1,"label":"Hawai 32cm","posId":"114","price":24900,"isExtra":false},{"id":"54414789","note":"","count":1,"label":"Balné","posId":"K0000","price":1500,"isExtra":true}]</t>
  </si>
  <si>
    <t>2026-04-18T14:08:01.742+02:00</t>
  </si>
  <si>
    <t>2026-04-18T14:13:47.323+02:00</t>
  </si>
  <si>
    <t>[{"id":"35e045f9-bc36-46e9-8142-6579de78a05b","note":"","count":1,"label":"Comeback 32 cm","posId":"121","price":24900,"isExtra":false}]</t>
  </si>
  <si>
    <t>2026-04-18T14:02:09.586+02:00</t>
  </si>
  <si>
    <t>2026-04-18T14:11:14.816+02:00</t>
  </si>
  <si>
    <t>[{"id":"59610939","note":"","size":"BBQ Texas 32cm","count":1,"label":"BBQ Texas 32cm","posId":"119","price":24900,"isExtra":false},{"id":"54414789","note":"","count":1,"label":"Balné","posId":"K0000","price":1500,"isExtra":true},{"id":"57278749","note":"","count":1,"label":"Rajčatový základ","posId":"ZBR32","price":0,"isExtra":true},{"id":"54414860","note":"","count":1,"label":"Bez cibule","posId":"X103","price":0,"KDSTags":["redhighlight"],"isExtra":true}]</t>
  </si>
  <si>
    <t>2026-04-18T14:01:42.425+02:00</t>
  </si>
  <si>
    <t>2026-04-18T14:13:15.446+02:00</t>
  </si>
  <si>
    <t>[{"id":"54414712","note":"","size":"BBQ Texas 40cm","count":1,"label":"BBQ Texas 40cm","posId":"107","price":30900,"isExtra":false},{"id":"54414779","note":"","count":1,"label":"Balné","posId":"K0000","price":2000,"isExtra":true},{"id":"54414708","note":"","size":"Quattro Formaggi 40cm","count":1,"label":"Quattro Formaggi 40cm","posId":"111","price":30900,"isExtra":false},{"id":"54414779","note":"","count":1,"label":"Balné","posId":"K0000","price":2000,"isExtra":true}]</t>
  </si>
  <si>
    <t>2026-04-18T13:42:02.260+02:00</t>
  </si>
  <si>
    <t>2026-04-18T13:49:22.382+02:00</t>
  </si>
  <si>
    <t>[{"id":"4d0fe7ad-c88a-4a73-8015-c60680489cf8","note":"","count":1,"label":"Baby špenát &amp; kuře 32 cm","posId":"116","price":24900,"isExtra":false}]</t>
  </si>
  <si>
    <t>2026-04-18T13:32:45.233+02:00</t>
  </si>
  <si>
    <t>2026-04-18T13:46:22.502+02:00</t>
  </si>
  <si>
    <t>[{"id":"69427585fd8faa40bcc99d7b","count":1,"label":"BBQ Meteor 32cm","posId":"118","price":24900,"isExtra":false},{"id":"6511bee39791b916de149f24","count":1,"label":"Balné","posId":"K0000","price":1500,"isExtra":true},{"id":"69bc33d2440bbafa0ceb25fa","count":1,"label":"okraj mozzarella, bylinky","posId":"A121","price":5700,"isExtra":true}]</t>
  </si>
  <si>
    <t>2026-04-18T13:30:02.605+02:00</t>
  </si>
  <si>
    <t>2026-04-18T13:47:34.244+02:00</t>
  </si>
  <si>
    <t>[{"id":"0b867b16-3995-4b4a-9deb-1c0d8cecf8d6","note":"","count":1,"label":"Pepperoni 32 cm","posId":"120","price":24900,"isExtra":false}]</t>
  </si>
  <si>
    <t>Shamsiddin</t>
  </si>
  <si>
    <t>2026-04-18T13:27:20.058+02:00</t>
  </si>
  <si>
    <t>2026-04-18T13:43:38.516+02:00</t>
  </si>
  <si>
    <t>[{"id":"101","note":"","count":1,"label":"Capricciosa 40cm","posId":"101","price":30900,"isExtra":false},{"id":"K0000","note":"","count":1,"label":"Balné","posId":"K0000","price":2000,"isExtra":true},{"id":"122","note":"","count":1,"label":"Hot &amp; Spicy 32cm 🌶️🌶️","posId":"122","price":24900,"isExtra":false},{"id":"K0000","note":"","count":1,"label":"Balné","posId":"K0000","price":1500,"isExtra":true},{"id":"114","note":"","count":1,"label":"Hawai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</si>
  <si>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2026-04-18T13:23:55.465+02:00</t>
  </si>
  <si>
    <t>2026-04-18T13:28:58.251+02:00</t>
  </si>
  <si>
    <t>[{"id":"bbd3709a-e168-4407-8515-6961f0b006a3","count":1,"label":"Pizza Hawai 32 cm","posId":"114","price":24900,"isExtra":false,"creatorId":"8fQZ5v3kiKEvUL4FVWHba","isPackging":0,"actualLabel":"Pizza Hawai 32 cm"}]</t>
  </si>
  <si>
    <t>Jana Lowe</t>
  </si>
  <si>
    <t>2026-04-18T13:12:02.660+02:00</t>
  </si>
  <si>
    <t>2026-04-18T13:23:04.111+02:00</t>
  </si>
  <si>
    <t>2026-04-18T13:42:42.203+02:00</t>
  </si>
  <si>
    <t>2026-04-18T13:12:04.156+02:00</t>
  </si>
  <si>
    <t>[{"id":"ad7c292a-48c9-48db-b64c-0f7f8ebced7f","note":"","count":1,"label":"BBQ Meteor 40 cm","posId":"106","price":30900,"isExtra":false},{"id":"211d85d0-839e-41d0-89e3-ea177ad7489e","note":"","count":1,"label":"Dip česnekový","posId":"P106","price":2000,"isExtra":false}]</t>
  </si>
  <si>
    <t>2026-04-18T12:59:01.679+02:00</t>
  </si>
  <si>
    <t>2026-04-18T13:11:57.203+02:00</t>
  </si>
  <si>
    <t>2026-04-18T13:23:33.102+02:00</t>
  </si>
  <si>
    <t>2026-04-18T12:59:02.617+02:00</t>
  </si>
  <si>
    <t>[{"id":"36ea3088-07fd-428f-b871-c4a5ee9cef7b","note":"","count":1,"label":"Comeback 40 cm","posId":"109","price":30900,"isExtra":false},{"id":"eae0baf6-2c0e-4081-8ab5-5266bc363ee5","note":"","count":1,"label":"Okraj mozzarella, BBQ omáčka","posId":"A124","price":6500,"isExtra":true}]</t>
  </si>
  <si>
    <t>2026-04-18T12:56:02.134+02:00</t>
  </si>
  <si>
    <t>2026-04-18T13:13:36.992+02:00</t>
  </si>
  <si>
    <t>2026-04-18T13:27:07.690+02:00</t>
  </si>
  <si>
    <t>2026-04-18T12:56:03.264+02:00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</si>
  <si>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bylinky","posId":"A122","price":6500,"isExtra":true},{"id":"211d85d0-839e-41d0-89e3-ea177ad7489e","note":"","count":1,"label":"Dip česnekový","posId":"P106","price":2000,"isExtra":false}]</t>
  </si>
  <si>
    <t>2026-04-18T12:50:32.111+02:00</t>
  </si>
  <si>
    <t>2026-04-18T13:21:28.356+02:00</t>
  </si>
  <si>
    <t>[{"id":"59610935","note":"","size":"Quattro Formaggi 32cm","count":2,"label":"Quattro Formaggi 32cm","posId":"123","price":24900,"isExtra":false},{"id":"54414789","note":"","count":2,"label":"Balné","posId":"K0000","price":1500,"isExtra":true},{"id":"59610939","note":"","size":"BBQ Texas 32cm","count":2,"label":"BBQ Texas 32cm","posId":"119","price":24900,"isExtra":false},{"id":"54414789","note":"","count":2,"label":"Balné","posId":"K0000","price":1500,"isExtra":true},{"id":"59610943","note":"","size":"Capricciosa 32cm","count":2,"label":"Capricciosa 32cm","posId":"113","price":24900,"isExtra":false},{"id":"54414789","note":"","count":2,"label":"Balné","posId":"K0000","price":1500,"isExtra":true},{"id":"59610944","note":"","size":"Baby Špenát &amp; kuře 32cm","count":1,"label":"Baby Špenát &amp; kuře 32cm","posId":"116","price":24900,"isExtra":false},{"id":"54414789","note":"","count":1,"label":"Balné","posId":"K0000","price":1500,"isExtra":true},{"id":"59610941","note":"","size":"Zeleninová 32cm","count":1,"label":"Zeleninová 32cm","posId":"115","price":24900,"isExtra":false},{"id":"54414789","note":"","count":1,"label":"Balné","posId":"K0000","price":1500,"isExtra":true},{"id":"59610934","note":"","size":"Margherita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32cm","posId":"113","price":24900,"isExtra":false},{"id":"54414789","note":"","count":1,"label":"Balné","posId":"K0000","price":1500,"isExtra":true},{"id":"54414841","note":"","count":1,"label":"Bez oliv","posId":"X112","price":0,"KDSTags":["redhighlight"],"isExtra":true}]</t>
  </si>
  <si>
    <t>2026-04-18T12:49:13.869+02:00</t>
  </si>
  <si>
    <t>2026-04-18T12:58:14.462+02:00</t>
  </si>
  <si>
    <t>[{"id":"59610934","note":"","size":"Margherita 32cm","count":1,"label":"Margherita 32cm","posId":"112","price":20900,"isExtra":false},{"id":"54414789","note":"","count":1,"label":"Balné","posId":"K0000","price":1500,"isExtra":true},{"id":"54414783","note":"","count":1,"label":"bez plněných okrajů","posId":"X1000","price":0,"isExtra":true},{"id":"54414897","note":"","count":1,"label":"Šunka","posId":"B106","price":3000,"KDSTags":["greenhighlight"],"isExtra":true},{"id":"59610939","note":"","size":"BBQ Texas 32cm","count":1,"label":"BBQ Texas 32cm","posId":"119","price":24900,"isExtra":false},{"id":"54414789","note":"","count":1,"label":"Balné","posId":"K0000","price":1500,"isExtra":true},{"id":"54414827","note":"","count":1,"label":"okraj mozzarella, bbq omáčka","posId":"A123","price":5700,"isExtra":true},{"id":"59610937","note":"","size":"Comeback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</si>
  <si>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2026-04-18T12:43:43.868+02:00</t>
  </si>
  <si>
    <t>2026-04-18T12:49:55.417+02:00</t>
  </si>
  <si>
    <t>[{"id":"69427585fd8faa40bcc99d57","count":1,"label":"Quattro Formaggi 40cm","posId":"111","price":30900,"isExtra":false},{"id":"6511bee39791b916de149b1b","count":1,"label":"Balné","posId":"K0000","price":2000,"isExtra":true},{"id":"67484135a145e6629761848d","count":1,"label":"Rajčatový základ","posId":"ZSR40","price":0,"isExtra":true},{"id":"684ae97920a48a7892c1fa32","count":1,"label":"Olivy","posId":"C112","price":3500,"KDSTags":["greenhighlight"],"isExtra":true}]</t>
  </si>
  <si>
    <t>2026-04-18T12:37:07.366+02:00</t>
  </si>
  <si>
    <t>2026-04-18T12:45:57.034+02:00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</si>
  <si>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</si>
  <si>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2026-04-18T12:33:01.761+02:00</t>
  </si>
  <si>
    <t>2026-04-18T12:45:09.967+02:00</t>
  </si>
  <si>
    <t>[{"id":"6bbd4662-3c19-4725-919c-71f4c4e91f89","note":"","count":1,"label":"BBQ Meteor 32 cm","posId":"142","price":24900,"isExtra":false},{"id":"3a8b6a85-3b5c-4ee4-be2d-261ab8731d6e","note":"","count":1,"label":"Dip česnekový","posId":"P106","price":2000,"isExtra":false}]</t>
  </si>
  <si>
    <t>2026-04-18T12:27:02.334+02:00</t>
  </si>
  <si>
    <t>2026-04-18T12:49:47.161+02:00</t>
  </si>
  <si>
    <t>[{"id":"2b9f361b-4416-409b-9b50-c5e648e65b24","note":"","count":1,"label":"Zeleninová 40 cm","posId":"103","price":30900,"isExtra":false},{"id":"57c816b2-3e3f-46c2-b126-b09910d79cb0","note":"","count":1,"label":"změna na Smetanový základ","posId":"i129","price":0,"isExtra":true}]</t>
  </si>
  <si>
    <t>2026-04-18T12:26:34.529+02:00</t>
  </si>
  <si>
    <t>2026-04-18T12:34:23.990+02:00</t>
  </si>
  <si>
    <t>[{"id":"54414707","note":"","size":"Margherita 40cm","count":1,"label":"Margherita 40cm","posId":"100","price":26900,"isExtra":false},{"id":"54414779","note":"","count":1,"label":"Balné","posId":"K0000","price":2000,"isExtra":true},{"id":"59555830","note":"","count":1,"label":"Smetanový základ","posId":"ZRS40","price":0,"isExtra":true},{"id":"54414894","note":"","count":1,"label":"Šunka","posId":"C106","price":4000,"KDSTags":["greenhighlight"],"isExtra":true},{"id":"57405814","note":"","size":"Pepsi 1l","count":1,"label":"Pepsi 1l","posId":"N124","price":5900,"isExtra":false}]</t>
  </si>
  <si>
    <t>2026-04-18T12:20:14.458+02:00</t>
  </si>
  <si>
    <t>2026-04-18T12:32:41.238+02:00</t>
  </si>
  <si>
    <t>[{"id":"54414707","note":"","size":"Margherita 40cm","count":1,"label":"Margherita 40cm","posId":"100","price":26900,"isExtra":false},{"id":"54414779","note":"","count":1,"label":"Balné","posId":"K0000","price":2000,"isExtra":true},{"id":"57405815","note":"","size":"Pepsi zero sugar 1l","count":1,"label":"Pepsi zero sugar 1l","posId":"N125","price":5900,"isExtra":false},{"id":"61817985","note":"","size":"Guarana kiwi a jablko","count":1,"label":"Guarana kiwi a jablko","posId":"N144","price":5500,"isExtra":false},{"id":"54414716","note":"","size":"Hawai 40cm","count":1,"label":"Hawai 40cm","posId":"102","price":30900,"isExtra":false},{"id":"54414779","note":"","count":1,"label":"Balné","posId":"K0000","price":2000,"isExtra":true},{"id":"54414824","note":"","count":1,"label":"Bez ananasu","posId":"X100","price":0,"KDSTags":["redhighlight"],"isExtra":true}]</t>
  </si>
  <si>
    <t>2026-04-18T12:20:02.534+02:00</t>
  </si>
  <si>
    <t>2026-04-18T12:27:59.783+02:00</t>
  </si>
  <si>
    <t>[{"id":"03dae282-4cd4-4fa2-9169-2178ea3ed325","note":"","count":1,"label":"Quattro Formaggi 40 cm","posId":"111","price":30900,"isExtra":false}]</t>
  </si>
  <si>
    <t>2026-04-18T12:18:02.834+02:00</t>
  </si>
  <si>
    <t>2026-04-18T12:26:33.179+02:00</t>
  </si>
  <si>
    <t>[{"id":"8c704055-e242-493d-b754-bb711e5a6c0b","note":"","count":1,"label":"Hawai 40 cm","posId":"102","price":30900,"isExtra":false},{"id":"d63e9120-8ffe-444c-ba51-6c942a13f4fc","note":"","count":1,"label":"Margherita 40 cm","posId":"100","price":26900,"isExtra":false}]</t>
  </si>
  <si>
    <t>2026-04-18T12:17:01.926+02:00</t>
  </si>
  <si>
    <t>2026-04-18T13:10:29.114+02:00</t>
  </si>
  <si>
    <t>[{"id":"194f980e-141e-4220-9f1e-0e1e9edc412e","note":"","count":2,"label":"Quattro Formaggi 18 cm","posId":"135","price":11900,"isExtra":false},{"id":"7bd52058-f7b0-4320-9d6c-79598e7d9b5f","note":"","count":1,"label":"Hawai 18 cm","posId":"126","price":11900,"isExtra":false},{"id":"fc34540c-3ca2-4bb0-bd98-dc6f769a38a1","note":"","count":1,"label":"Šunka.","posId":"A106","price":2000,"isExtra":true},{"id":"007c7303-045c-4866-882d-38e13564ff34","note":"","count":1,"label":"BEZ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česnekový","posId":"P106","price":2000,"isExtra":false}]</t>
  </si>
  <si>
    <t>2026-04-18T12:14:03.175+02:00</t>
  </si>
  <si>
    <t>2026-04-18T12:22:03.383+02:00</t>
  </si>
  <si>
    <t>[{"id":"59610942","note":"","size":"Hawai 32cm","count":1,"label":"Hawai 32cm","posId":"114","price":24900,"isExtra":false},{"id":"54414789","note":"","count":1,"label":"Balné","posId":"K0000","price":1500,"isExtra":true},{"id":"54414824","note":"","count":1,"label":"Bez ananasu","posId":"X100","price":0,"KDSTags":["redhighlight"],"isExtra":true},{"id":"54414897","note":"","count":1,"label":"Šunka","posId":"B106","price":3000,"KDSTags":["greenhighlight"],"isExtra":true}]</t>
  </si>
  <si>
    <t>2026-04-18T12:13:02.919+02:00</t>
  </si>
  <si>
    <t>2026-04-18T12:23:52.007+02:00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</si>
  <si>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základ","posId":"i105","price":0,"isExtra":true}]</t>
  </si>
  <si>
    <t>2026-04-18T12:06:02.753+02:00</t>
  </si>
  <si>
    <t>2026-04-18T12:32:29.786+02:00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</si>
  <si>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cm","posId":"111","price":30900,"isExtra":false},{"id":"10b1ebcf-eda6-410e-81f0-6a9182a548db","note":"","count":1,"label":"Slanina","posId":"C108","price":4000,"KDSTags":["greenhighlight"],"isExtra":true}]</t>
  </si>
  <si>
    <t>2026-04-18T12:05:23.453+02:00</t>
  </si>
  <si>
    <t>2026-04-18T12:13:20.898+02:00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</si>
  <si>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okrajů","posId":"X1000","price":0,"isExtra":true},{"id":"54414800","note":"","count":1,"label":"Jalapeňos","posId":"B102","price":2500,"KDSTags":["greenhighlight"],"isExtra":true}]</t>
  </si>
  <si>
    <t>2026-04-18T12:02:19.380+02:00</t>
  </si>
  <si>
    <t>2026-04-18T12:18:54.917+02:00</t>
  </si>
  <si>
    <t>[{"id":"59610939","note":"","size":"BBQ Texas 32cm","count":1,"label":"BBQ Texas 32cm","posId":"119","price":24900,"isExtra":false},{"id":"54414789","note":"","count":1,"label":"Balné","posId":"K0000","price":1500,"isExtra":true},{"id":"54414783","note":"","count":1,"label":"bez plněných okrajů","posId":"X1000","price":0,"isExtra":true},{"id":"54414849","note":"","count":1,"label":"Bez papriky","posId":"X111","price":0,"KDSTags":["redhighlight"],"isExtra":true},{"id":"59610935","note":"","size":"Quattro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okrajů","posId":"X1000","price":0,"isExtra":true},{"id":"54414900","note":"","count":1,"label":"Slanina","posId":"B108","price":3000,"KDSTags":["greenhighlight"],"isExtra":true},{"id":"59610937","note":"","size":"Comeback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okrajů","posId":"X1000","price":0,"isExtra":true},{"id":"54414844","note":"","count":1,"label":"Bez salámu","posId":"X109","price":0,"KDSTags":["redhighlight"],"isExtra":true},{"id":"54414864","note":"","count":1,"label":"Bez cibule","posId":"X103","price":0,"KDSTags":["redhighlight"],"isExtra":true}]</t>
  </si>
  <si>
    <t>2026-04-18T12:02:02.258+02:00</t>
  </si>
  <si>
    <t>2026-04-18T12:14:36.783+02:00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</si>
  <si>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</si>
  <si>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2026-04-18T11:57:39.436+02:00</t>
  </si>
  <si>
    <t>2026-04-18T21:51:42.411+02:00</t>
  </si>
  <si>
    <t>[{"id":"54414707","note":"","size":"Margherita 40cm","count":1,"label":"Margherita 40cm","posId":"100","price":26900,"isExtra":false},{"id":"54414779","note":"","count":1,"label":"Balné","posId":"K0000","price":2000,"isExtra":true},{"id":"54414894","note":"","count":1,"label":"Šunka","posId":"C106","price":4000,"KDSTags":["greenhighlight"],"isExtra":true},{"id":"54414708","note":"","size":"Quattro Formaggi 40cm","count":1,"label":"Quattro Formaggi 40cm","posId":"111","price":30900,"isExtra":false},{"id":"54414779","note":"","count":1,"label":"Balné","posId":"K0000","price":2000,"isExtra":true},{"id":"59610937","note":"","size":"Comeback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</si>
  <si>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Andrii</t>
  </si>
  <si>
    <t>2026-04-18T11:57:09.606+02:00</t>
  </si>
  <si>
    <t>2026-04-18T12:06:11.796+02:00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</si>
  <si>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základ","posId":"ZRB40","price":0,"isExtra":true}]</t>
  </si>
  <si>
    <t>2026-04-18T11:45:23.869+02:00</t>
  </si>
  <si>
    <t>2026-04-18T11:56:21.482+02:00</t>
  </si>
  <si>
    <t>[{"id":"59610939","note":"","size":"BBQ Texas 32cm","count":1,"label":"BBQ Texas 32cm","posId":"119","price":24900,"isExtra":false},{"id":"54414789","note":"","count":1,"label":"Balné","posId":"K0000","price":1500,"isExtra":true},{"id":"54414783","note":"","count":1,"label":"bez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</si>
  <si>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2026-04-18T11:45:23.368+02:00</t>
  </si>
  <si>
    <t>2026-04-18T11:52:47.840+02:00</t>
  </si>
  <si>
    <t>[{"id":"54414745","note":"","size":"Spicy Wings 🌶️","count":1,"label":"Spicy Wings 🌶️","posId":"P101","price":11900,"isExtra":false},{"id":"54414789","note":"","count":1,"label":"Balné","posId":"K0000","price":1500,"isExtra":true},{"id":"54414708","note":"","size":"Quattro Formaggi 40cm","count":1,"label":"Quattro Formaggi 40cm","posId":"111","price":30900,"isExtra":false},{"id":"54414779","note":"","count":1,"label":"Balné","posId":"K0000","price":2000,"isExtra":true},{"id":"54414901","note":"","count":1,"label":"Slanina","posId":"C108","price":4000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</si>
  <si>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2026-04-18T11:38:02.153+02:00</t>
  </si>
  <si>
    <t>2026-04-18T12:00:08.897+02:00</t>
  </si>
  <si>
    <t>2026-04-18T12:14:55.877+02:00</t>
  </si>
  <si>
    <t>2026-04-18T11:38:03.045+02:00</t>
  </si>
  <si>
    <t>[{"id":"e525f614-2c06-459a-8d22-623546aa83fc","note":"","count":1,"label":"BBQ Texas 40 cm","posId":"107","price":30900,"isExtra":false},{"id":"076ed74a-9e28-4a30-9b7c-06e6adbd9e27","note":"","count":1,"label":"Margherita 18 cm","posId":"124","price":11900,"isExtra":false},{"id":"fc34540c-3ca2-4bb0-bd98-dc6f769a38a1","note":"","count":1,"label":"Šunka.","posId":"A106","price":2000,"isExtra":true}]</t>
  </si>
  <si>
    <t>2026-04-18T11:34:05.314+02:00</t>
  </si>
  <si>
    <t>2026-04-18T11:40:10.837+02:00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</si>
  <si>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54414800","note":"","count":1,"label":"Jalapeňos","posId":"B102","price":2500,"KDSTags":["greenhighlight"],"isExtra":true},{"id":"54414829","note":"","count":1,"label":"Žampiony","posId":"B105","price":2500,"KDSTags":["greenhighlight"],"isExtra":true},{"id":"57405813","note":"","size":"BIRGO grapefruit 0,5l","count":1,"label":"BIRGO grapefruit 0,5l","posId":"N131","price":4900,"isExtra":false}]</t>
  </si>
  <si>
    <t>2026-04-18T11:32:54.649+02:00</t>
  </si>
  <si>
    <t>2026-04-18T11:38:44.044+02:00</t>
  </si>
  <si>
    <t>[{"id":"d98ec6be-4601-4566-82ac-62cba7863210","count":1,"label":"Pizza Hawai 40 cm","posId":"102","price":30900,"isExtra":false,"creatorId":"Ed77wMLePQNVYCbpEEiy9","isPackging":0,"actualLabel":"Pizza Hawai 40 cm"}]</t>
  </si>
  <si>
    <t>2026-04-18T11:28:02.234+02:00</t>
  </si>
  <si>
    <t>2026-04-18T12:01:53.535+02:00</t>
  </si>
  <si>
    <t>2026-04-18T12:24:57.289+02:00</t>
  </si>
  <si>
    <t>2026-04-18T11:28:03.473+02:00</t>
  </si>
  <si>
    <t>[{"id":"7bd52058-f7b0-4320-9d6c-79598e7d9b5f","note":"","count":1,"label":"Hawai 18 cm","posId":"126","price":11900,"isExtra":false},{"id":"3e2de0bb-95c5-440e-92fe-cedc9322e0ac","note":"","count":1,"label":"Ananas.","posId":"A100","price":1500,"isExtra":true},{"id":"0b867b16-3995-4b4a-9deb-1c0d8cecf8d6","note":"","count":1,"label":"Pepperoni 32 cm","posId":"120","price":24900,"isExtra":false},{"id":"0ea52415-fdb3-497f-b216-7fd5802f2e0f","note":"","count":1,"label":"Quattro Formaggi 32 cm","posId":"123","price":24900,"isExtra":false}]</t>
  </si>
  <si>
    <t>2026-04-18T11:24:54.407+02:00</t>
  </si>
  <si>
    <t>2026-04-18T11:35:57.807+02:00</t>
  </si>
  <si>
    <t>[{"id":"bbd3709a-e168-4407-8515-6961f0b006a3","count":1,"label":"Pizza Hawai 32 cm","posId":"114","price":24900,"isExtra":false,"creatorId":"yuXGMHxaQIUZBDf1iMzFl","isPackging":0,"actualLabel":"Pizza Hawai 32 cm"},{"id":"bbd3709a-e168-4407-8515-6961f0b006a3","count":1,"label":"Pizza Hawai 32 cm","posId":"114","price":24900,"isExtra":false,"creatorId":"dj6abm4mtxP0_jBIpSJhZ","isPackging":0,"actualLabel":"Pizza Hawai 32 cm"},{"id":"cf05c4d3-5206-479a-94ab-2270ec0ff8e6","count":1,"label":"Pizza Pepperoni 32","posId":"120","price":24900,"isExtra":false,"creatorId":"WfkuVedN4A_FxB-NPqHdu","isPackging":0,"actualLabel":"Pizza Pepperoni 32"},{"id":"cc156dc9-e0f8-4747-a43c-aabfdf952563","count":1,"label":"Pizza Comeback 40","posId":"109","price":30900,"isExtra":false,"creatorId":"eyeLrIabCJw8NRiY2T9m5","isPackging":0,"actualLabel":"Pizza Comeback 40"}]</t>
  </si>
  <si>
    <t>2026-04-18T11:09:01.993+02:00</t>
  </si>
  <si>
    <t>2026-04-18T11:22:32.524+02:00</t>
  </si>
  <si>
    <t>2026-04-18T11:36:35.081+02:00</t>
  </si>
  <si>
    <t>2026-04-18T11:09:03.031+02:00</t>
  </si>
  <si>
    <t>[{"id":"03ade9ce-5d0f-4499-a6a3-340b58ae4468","note":"","count":1,"label":"Capricciosa 32 cm","posId":"113","price":24900,"isExtra":false},{"id":"0b867b16-3995-4b4a-9deb-1c0d8cecf8d6","note":"","count":1,"label":"Pepperoni 32 cm","posId":"120","price":24900,"isExtra":false},{"id":"bf8dc38b-6c8e-42b6-9da3-3170253a57d4","note":"","count":1,"label":"Hot &amp; Spicy 32 cm","posId":"122","price":24900,"isExtra":false},{"id":"ee394832-8137-440a-84b7-b9e0df42a9ab","note":"","count":1,"label":"Hawai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-ananas","posId":"X100","price":0,"KDSTags":["redhighlight"],"isExtra":true}]</t>
  </si>
  <si>
    <t>Dušan</t>
  </si>
  <si>
    <t>2026-04-18T11:06:57.443+02:00</t>
  </si>
  <si>
    <t>2026-04-18T11:15:16.423+02:00</t>
  </si>
  <si>
    <t>[{"id":"112","note":"","count":1,"label":"Margherita 32cm","posId":"112","price":20900,"isExtra":false},{"id":"K0000","note":"","count":1,"label":"Balné","posId":"K0000","price":1500,"isExtra":true},{"id":"116","note":"","count":1,"label":"Baby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32cm","posId":"116","price":24900,"isExtra":false},{"id":"K0000","note":"","count":1,"label":"Balné","posId":"K0000","price":1500,"isExtra":true},{"id":"X1000","note":"","count":1,"label":"bez plněných okrajů","posId":"X1000","price":0,"isExtra":true}]</t>
  </si>
  <si>
    <t>2026-04-18T11:06:02.208+02:00</t>
  </si>
  <si>
    <t>2026-04-18T12:03:34.951+02:00</t>
  </si>
  <si>
    <t>2026-04-18T12:05:55.227+02:00</t>
  </si>
  <si>
    <t>2026-04-18T11:06:03.018+02:00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</si>
  <si>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-olivy","posId":"X112","price":0,"KDSTags":["redhighlight"],"isExtra":true}]</t>
  </si>
  <si>
    <t>2026-04-18T10:41:02.425+02:00</t>
  </si>
  <si>
    <t>2026-04-18T11:17:17.639+02:00</t>
  </si>
  <si>
    <t>2026-04-18T00:42:03.613+02:00</t>
  </si>
  <si>
    <t>2026-04-18T00:51:09.411+02:00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</si>
  <si>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40cm","posId":"104","price":30900,"isExtra":false},{"id":"54414779","note":"","count":1,"label":"Balné","posId":"K0000","price":2000,"isExtra":true}]</t>
  </si>
  <si>
    <t>Mikhail</t>
  </si>
  <si>
    <t>2026-04-18T00:38:10.841+02:00</t>
  </si>
  <si>
    <t>2026-04-18T00:50:44.498+02:00</t>
  </si>
  <si>
    <t>[{"id":"123","note":"","count":1,"label":"Quattro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ZRS32","note":"","count":1,"label":"Smetanový základ","posId":"ZRS32","price":0,"isExtra":true},{"id":"P101","note":"","count":1,"label":"spicy wings 🌶️","posId":"P101","price":0,"isExtra":true},{"id":"N125","note":"","count":1,"label":"Pepsi zero sugar 1l","posId":"N125","price":0,"isExtra":true}]</t>
  </si>
  <si>
    <t>Tejas</t>
  </si>
  <si>
    <t>2026-04-18T00:32:42.934+02:00</t>
  </si>
  <si>
    <t>2026-04-18T00:44:27.005+02:00</t>
  </si>
  <si>
    <t>[{"id":"102","note":"","count":1,"label":"Hawai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bylinky","posId":"A122","price":6500,"isExtra":true}]</t>
  </si>
  <si>
    <t>2026-04-18T00:19:32.763+02:00</t>
  </si>
  <si>
    <t>2026-04-18T00:29:51.106+02:00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</si>
  <si>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bylinky","posId":"A122","price":6500,"isExtra":true},{"id":"54414882","note":"","count":1,"label":"Kukuřice","posId":"C115","price":3500,"KDSTags":["greenhighlight"],"isExtra":true},{"id":"57405814","note":"","size":"Pepsi 1l","count":1,"label":"Pepsi 1l","posId":"N124","price":5900,"isExtra":false},{"id":"54414750","note":"","size":"Česnekový dip","count":1,"label":"Česnekový dip","posId":"P106","price":2000,"isExtra":false},{"id":"54414789","note":"","count":1,"label":"Balné","posId":"K0000","price":1500,"isExtra":true}]</t>
  </si>
  <si>
    <t>2026-04-18T00:05:51.556+02:00</t>
  </si>
  <si>
    <t>2026-04-18T00:15:13.047+02:00</t>
  </si>
  <si>
    <t>[{"id":"69427585fd8faa40bcc99d67","count":1,"label":"Capricciosa 40cm","posId":"101","price":30900,"isExtra":false},{"id":"6511bee39791b916de149b1b","count":1,"label":"Balné","posId":"K0000","price":2000,"isExtra":true},{"id":"684ae97920a48a7892c1fd46","count":1,"label":"Bez žampionů","posId":"X105","price":0,"KDSTags":["redhighlight"],"isExtra":true},{"id":"684ae97920a48a7892c1fd47","count":1,"label":"Bez oliv","posId":"X112","price":0,"KDSTags":["redhighlight"],"isExtra":true}]</t>
  </si>
  <si>
    <t>2026-04-18T00:05:20.990+02:00</t>
  </si>
  <si>
    <t>2026-04-18T00:11:41.054+02:00</t>
  </si>
  <si>
    <t>Gev</t>
  </si>
  <si>
    <t>2026-04-18T00:00:40.696+02:00</t>
  </si>
  <si>
    <t>2026-04-18T00:08:52.026+02:00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</si>
  <si>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základ","posId":"ZBR40","price":0,"isExtra":true},{"id":"A124","note":"","count":1,"label":"okraj mozzarella, bbq omáčka","posId":"A124","price":6500,"isExtra":true}]</t>
  </si>
  <si>
    <t>2026-04-18T00:00:16.922+02:00</t>
  </si>
  <si>
    <t>2026-04-18T00:06:12.811+02:00</t>
  </si>
  <si>
    <t>2026-04-18T05:59:59.999+02:00</t>
  </si>
  <si>
    <t>2026-04-17T23:59:07.360+02:00</t>
  </si>
  <si>
    <t>2026-04-18T00:12:09.043+02:00</t>
  </si>
  <si>
    <t>[{"id":"54414710","note":"bez cibule alergie !!","size":"Comeback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bylinky","posId":"A122","price":6500,"isExtra":true},{"id":"54414864","note":"","count":1,"label":"Bez cibule","posId":"X103","price":0,"KDSTags":["redhighlight"],"isExtra":true},{"id":"57464196","note":"","size":"Dip Jalapeňos","count":1,"label":"Dip Jalapeňos","posId":"P107","price":2000,"isExtra":false},{"id":"54414789","note":"","count":1,"label":"Balné","posId":"K0000","price":1500,"isExtra":true},{"id":"54414750","note":"","size":"Česnekový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dip","posId":"P106","price":2000,"isExtra":false},{"id":"54414789","note":"","count":1,"label":"Balné","posId":"K0000","price":1500,"isExtra":true},{"id":"54414752","note":"","size":"Jalapenos Rolls","count":1,"label":"Jalapenos Rolls","posId":"jpr200","price":8900,"isExtra":false},{"id":"54414789","note":"","count":1,"label":"Balné","posId":"K0000","price":1500,"isExtra":true}]</t>
  </si>
  <si>
    <t>2026-04-17T23:48:12.739+02:00</t>
  </si>
  <si>
    <t>2026-04-17T23:54:11.934+02:00</t>
  </si>
  <si>
    <t>[{"id":"69427585fd8faa40bcc99d81","count":1,"label":"Capricciosa 32cm","posId":"113","price":24900,"isExtra":false},{"id":"6511bee39791b916de149f24","count":1,"label":"Balné","posId":"K0000","price":1500,"isExtra":true},{"id":"67484135a145e662976180c7","count":1,"label":"Smetanový základ","posId":"ZRS32","price":0,"isExtra":true}]</t>
  </si>
  <si>
    <t>2026-04-17T23:42:39.042+02:00</t>
  </si>
  <si>
    <t>2026-04-17T23:50:08.469+02:00</t>
  </si>
  <si>
    <t>[{"id":"54414716","note":"","size":"Hawai 40cm","count":1,"label":"Hawai 40cm","posId":"102","price":30900,"isExtra":false},{"id":"54414779","note":"","count":1,"label":"Balné","posId":"K0000","price":2000,"isExtra":true},{"id":"54414750","note":"","size":"Česnekový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</si>
  <si>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2026-04-17T23:40:08.255+02:00</t>
  </si>
  <si>
    <t>2026-04-17T23:48:16.296+02:00</t>
  </si>
  <si>
    <t>[{"id":"69427585fd8faa40bcc99db7","count":1,"label":"Choco Rolls","posId":"chr100","price":8900,"isExtra":false},{"id":"6511bee39791b916de149f24","count":1,"label":"Balné","posId":"K0000","price":1500,"isExtra":true},{"id":"69427585fd8faa40bcc99d61","count":1,"label":"BBQ Meteor 40cm","posId":"106","price":30900,"isExtra":false},{"id":"6511bee39791b916de149b1b","count":1,"label":"Balné","posId":"K0000","price":2000,"isExtra":true}]</t>
  </si>
  <si>
    <t>2026-04-17T23:38:08.594+02:00</t>
  </si>
  <si>
    <t>2026-04-17T23:47:05.869+02:00</t>
  </si>
  <si>
    <t>[{"id":"123","note":"","count":1,"label":"Quattro Formaggi 32cm","posId":"123","price":24900,"isExtra":false},{"id":"K0000","note":"","count":1,"label":"Balné","posId":"K0000","price":1500,"isExtra":true},{"id":"N131","note":"","count":1,"label":"BIRGO grapefruit 0,5l","posId":"N131","price":4900,"isExtra":false}]</t>
  </si>
  <si>
    <t>2026-04-17T23:20:37.548+02:00</t>
  </si>
  <si>
    <t>2026-04-17T23:26:45.056+02:00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</si>
  <si>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</si>
  <si>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2026-04-17T23:20:27.737+02:00</t>
  </si>
  <si>
    <t>2026-04-17T23:31:11.061+02:00</t>
  </si>
  <si>
    <t>[{"id":"54414716","note":"","size":"Hawai 40cm","count":1,"label":"Hawai 40cm","posId":"102","price":30900,"isExtra":false},{"id":"54414779","note":"","count":1,"label":"Balné","posId":"K0000","price":2000,"isExtra":true},{"id":"54414777","note":"","count":1,"label":"bez plněných okrajů","posId":"X1000","price":0,"isExtra":true},{"id":"54414862","note":"","count":1,"label":"Ananas","posId":"C100","price":3500,"KDSTags":["greenhighlight"],"isExtra":true},{"id":"54414714","note":"","size":"Baby špenát &amp; kuře 40cm","count":1,"label":"Baby špenát &amp; kuře 40cm","posId":"104","price":30900,"isExtra":false},{"id":"54414779","note":"","count":1,"label":"Balné","posId":"K0000","price":2000,"isExtra":true},{"id":"54414777","note":"","count":1,"label":"bez plněných okrajů","posId":"X1000","price":0,"isExtra":true},{"id":"59809293","note":"","size":"Jablečno-skořicové rolls","count":1,"label":"Jablečno-skořicové rolls","posId":"18","price":8900,"isExtra":false},{"id":"54414789","note":"","count":1,"label":"Balné","posId":"K0000","price":1500,"isExtra":true}]</t>
  </si>
  <si>
    <t>2026-04-17T23:19:37.134+02:00</t>
  </si>
  <si>
    <t>2026-04-17T23:26:30.958+02:00</t>
  </si>
  <si>
    <t>[{"id":"59610942","note":"","size":"Hawai 32cm","count":1,"label":"Hawai 32cm","posId":"114","price":24900,"isExtra":false},{"id":"54414789","note":"","count":1,"label":"Balné","posId":"K0000","price":1500,"isExtra":true},{"id":"57278742","note":"","count":1,"label":"Smetanový základ","posId":"ZRS32","price":0,"isExtra":true},{"id":"54414854","note":"","count":1,"label":"okraj hotdog, bbq omáčka","posId":"A119","price":5700,"isExtra":true}]</t>
  </si>
  <si>
    <t>2026-04-17T23:18:28.046+02:00</t>
  </si>
  <si>
    <t>2026-04-17T23:23:48.041+02:00</t>
  </si>
  <si>
    <t>[{"id":"69427585fd8faa40bcc99d71","count":1,"label":"Quattro Formaggi 32cm","posId":"123","price":24900,"isExtra":false},{"id":"6511bee39791b916de149f24","count":1,"label":"Balné","posId":"K0000","price":1500,"isExtra":true},{"id":"69bc33d2440bbafa0ceb25f9","count":1,"label":"bez plněných okrajů","posId":"X1000","price":0,"isExtra":true}]</t>
  </si>
  <si>
    <t>2026-04-17T23:13:55.126+02:00</t>
  </si>
  <si>
    <t>2026-04-17T23:22:54.834+02:00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</si>
  <si>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🌶️🌶️","posId":"108","price":30900,"isExtra":false},{"id":"54414779","note":"","count":1,"label":"Balné","posId":"K0000","price":2000,"isExtra":true},{"id":"54414708","note":"","size":"Quattro Formaggi 40cm","count":1,"label":"Quattro Formaggi 40cm","posId":"111","price":30900,"isExtra":false},{"id":"54414779","note":"","count":1,"label":"Balné","posId":"K0000","price":2000,"isExtra":true},{"id":"54414894","note":"","count":1,"label":"Šunka","posId":"C106","price":4000,"KDSTags":["greenhighlight"],"isExtra":true}]</t>
  </si>
  <si>
    <t>2026-04-17T23:09:22.613+02:00</t>
  </si>
  <si>
    <t>2026-04-17T23:17:30.973+02:00</t>
  </si>
  <si>
    <t>2026-04-17T23:04:52.058+02:00</t>
  </si>
  <si>
    <t>2026-04-17T23:13:29.864+02:00</t>
  </si>
  <si>
    <t>Abror</t>
  </si>
  <si>
    <t>2026-04-17T23:04:34.477+02:00</t>
  </si>
  <si>
    <t>2026-04-17T23:12:13.642+02:00</t>
  </si>
  <si>
    <t>[{"id":"109","note":"","count":1,"label":"Comeback 40cm 🌶️","posId":"109","price":30900,"isExtra":false},{"id":"K0000","note":"","count":1,"label":"Balné","posId":"K0000","price":2000,"isExtra":true},{"id":"P106","note":"","count":1,"label":"Česnekový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</si>
  <si>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2026-04-17T23:00:16.286+02:00</t>
  </si>
  <si>
    <t>2026-04-17T23:10:58.607+02:00</t>
  </si>
  <si>
    <t>[{"id":"69427585fd8faa40bcc99dcb","count":1,"label":"Pepsi 1l","posId":"N124","price":5900,"isExtra":false},{"id":"69427585fd8faa40bcc99d73","count":1,"label":"Hot &amp; Spicy 32cm 🌶️🌶️","posId":"122","price":24900,"isExtra":false},{"id":"6511bee39791b916de149f24","count":1,"label":"Balné","posId":"K0000","price":1500,"isExtra":true}]</t>
  </si>
  <si>
    <t>2026-04-17T22:57:44.194+02:00</t>
  </si>
  <si>
    <t>2026-04-17T23:08:09.603+02:00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</si>
  <si>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🌶️🌶️","posId":"110","price":30900,"isExtra":false},{"id":"54414779","note":"","count":1,"label":"Balné","posId":"K0000","price":2000,"isExtra":true},{"id":"61817982","note":"","size":"Aquilla neperlivá","count":2,"label":"Aquilla neperlivá","posId":"N140","price":3900,"isExtra":false}]</t>
  </si>
  <si>
    <t>2026-04-17T22:57:03.864+02:00</t>
  </si>
  <si>
    <t>2026-04-17T23:06:57.710+02:00</t>
  </si>
  <si>
    <t>[{"id":"59610945","note":"","size":"Veggieballs 32cm 🌶️🌶️","count":1,"label":"Veggieballs 32cm 🌶️🌶️","posId":"117","price":24900,"isExtra":false},{"id":"54414789","note":"","count":1,"label":"Balné","posId":"K0000","price":1500,"isExtra":true},{"id":"57278752","note":"","count":1,"label":"BBQ základ","posId":"ZRB32","price":0,"isExtra":true}]</t>
  </si>
  <si>
    <t>2026-04-17T22:54:01.593+02:00</t>
  </si>
  <si>
    <t>2026-04-17T23:09:50.655+02:00</t>
  </si>
  <si>
    <t>2026-04-17T22:53:42.665+02:00</t>
  </si>
  <si>
    <t>2026-04-17T23:08:57.820+02:00</t>
  </si>
  <si>
    <t>[{"id":"54414707","note":"","size":"Margherita 40cm","count":2,"label":"Margherita 40cm","posId":"100","price":26900,"isExtra":false},{"id":"54414779","note":"","count":2,"label":"Balné","posId":"K0000","price":2000,"isExtra":true}]</t>
  </si>
  <si>
    <t>2026-04-17T22:52:42.463+02:00</t>
  </si>
  <si>
    <t>2026-04-17T22:58:32.178+02:00</t>
  </si>
  <si>
    <t>[{"id":"69427585fd8faa40bcc99d55","count":1,"label":"Margherita 40cm","posId":"100","price":26900,"isExtra":false},{"id":"6511bee39791b916de149b1b","count":1,"label":"Balné","posId":"K0000","price":2000,"isExtra":true},{"id":"69bc33d2440bbafa0ceb2208","count":1,"label":"bez plněných okrajů","posId":"X1000","price":0,"isExtra":true},{"id":"684ae97920a48a7892c1fa36","count":1,"label":"Kukuřice","posId":"C115","price":3500,"KDSTags":["greenhighlight"],"isExtra":true}]</t>
  </si>
  <si>
    <t>Anna Vaníková</t>
  </si>
  <si>
    <t>2026-04-17T22:52:01.726+02:00</t>
  </si>
  <si>
    <t>2026-04-17T23:16:38.498+02:00</t>
  </si>
  <si>
    <t>2026-04-17T23:26:42.697+02:00</t>
  </si>
  <si>
    <t>2026-04-17T22:52:02.652+02:00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</si>
  <si>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bylinky","posId":"A121","price":5700,"isExtra":true},{"id":"0b867b16-3995-4b4a-9deb-1c0d8cecf8d6","note":"","count":1,"label":"Pepperoni 32 cm","posId":"120","price":24900,"isExtra":false},{"id":"2f5e6647-81e9-4b87-979a-d1df9153229a","note":"","count":1,"label":"jalapeños","posId":"B102","price":2500,"KDSTags":["greenhighlight"],"isExtra":true},{"id":"e2500e14-36a7-442f-9e4c-8df3f05db108","note":"","count":1,"label":"pepperoni salám","posId":"B109","price":3000,"KDSTags":["greenhighlight"],"isExtra":true},{"id":"ee394832-8137-440a-84b7-b9e0df42a9ab","note":"","count":1,"label":"Hawai 32 cm","posId":"114","price":24900,"isExtra":false},{"id":"3a8b6a85-3b5c-4ee4-be2d-261ab8731d6e","note":"","count":4,"label":"Dip česnekový","posId":"P106","price":2000,"isExtra":false}]</t>
  </si>
  <si>
    <t>2026-04-17T22:50:45.366+02:00</t>
  </si>
  <si>
    <t>2026-04-17T23:05:40.015+02:00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</si>
  <si>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🌶️","posId":"121","price":24900,"isExtra":false},{"id":"54414789","note":"","count":1,"label":"Balné","posId":"K0000","price":1500,"isExtra":true},{"id":"59610946","note":"","count":1,"label":"USA těsto","posId":"17","price":1000,"isExtra":true},{"id":"57278752","note":"","count":1,"label":"BBQ základ","posId":"ZRB32","price":0,"isExtra":true},{"id":"54414818","note":"","count":1,"label":"okraj mozzarella, bylinky","posId":"A121","price":5700,"isExtra":true},{"id":"54414712","note":"","size":"BBQ Texas 40cm","count":1,"label":"BBQ Texas 40cm","posId":"107","price":30900,"isExtra":false},{"id":"54414779","note":"","count":1,"label":"Balné","posId":"K0000","price":2000,"isExtra":true},{"id":"54414777","note":"","count":1,"label":"bez plněných okrajů","posId":"X1000","price":0,"isExtra":true},{"id":"59610942","note":"","size":"Hawai 32cm","count":1,"label":"Hawai 32cm","posId":"114","price":24900,"isExtra":false},{"id":"54414789","note":"","count":1,"label":"Balné","posId":"K0000","price":1500,"isExtra":true},{"id":"57278752","note":"","count":1,"label":"BBQ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okrajů","posId":"X1000","price":0,"isExtra":true},{"id":"54414847","note":"","count":1,"label":"Olivy","posId":"B112","price":2500,"KDSTags":["greenhighlight"],"isExtra":true},{"id":"61817985","note":"","size":"Guarana kiwi a jablko","count":1,"label":"Guarana kiwi a jablko","posId":"N144","price":5500,"isExtra":false}]</t>
  </si>
  <si>
    <t>2026-04-17T22:50:12.428+02:00</t>
  </si>
  <si>
    <t>2026-04-17T23:01:34.216+02:00</t>
  </si>
  <si>
    <t>[{"id":"69427585fd8faa40bcc99d5b","count":1,"label":"Comeback 40cm 🌶️","posId":"109","price":30900,"isExtra":false},{"id":"6511bee39791b916de149b1b","count":1,"label":"Balné","posId":"K0000","price":2000,"isExtra":true},{"id":"69bc33d2440bbafa0ceb2209","count":1,"label":"okraj mozzarella, bylinky","posId":"A122","price":6500,"isExtra":true},{"id":"69427585fd8faa40bcc99d71","count":1,"label":"Quattro Formaggi 32cm","posId":"123","price":24900,"isExtra":false},{"id":"6511bee39791b916de149f24","count":1,"label":"Balné","posId":"K0000","price":1500,"isExtra":true}]</t>
  </si>
  <si>
    <t>2026-04-17T22:47:05.003+02:00</t>
  </si>
  <si>
    <t>2026-04-17T22:54:38.805+02:00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</si>
  <si>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okrajů","posId":"X1000","price":0,"isExtra":true},{"id":"X111","note":"","count":1,"label":"Bez papriky","posId":"X111","price":0,"KDSTags":["redhighlight"],"isExtra":true},{"id":"N125","note":"","count":1,"label":"Pepsi zero sugar 1l","posId":"N125","price":5900,"isExtra":false}]</t>
  </si>
  <si>
    <t>2026-04-17T22:45:32.396+02:00</t>
  </si>
  <si>
    <t>2026-04-17T22:52:51.818+02:00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</si>
  <si>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okrajů","posId":"X1000","price":0,"isExtra":true}]</t>
  </si>
  <si>
    <t>2026-04-17T22:44:02.016+02:00</t>
  </si>
  <si>
    <t>2026-04-17T22:57:31.375+02:00</t>
  </si>
  <si>
    <t>[{"id":"ee394832-8137-440a-84b7-b9e0df42a9ab","note":"","count":1,"label":"Hawai 32 cm","posId":"114","price":24900,"isExtra":false},{"id":"57c816b2-3e3f-46c2-b126-b09910d79cb0","note":"","count":1,"label":"změna na Smetanový základ","posId":"i129","price":0,"isExtra":true}]</t>
  </si>
  <si>
    <t>2026-04-17T22:42:08.375+02:00</t>
  </si>
  <si>
    <t>2026-04-17T22:51:24.510+02:00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</si>
  <si>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</si>
  <si>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2026-04-17T22:40:36.490+02:00</t>
  </si>
  <si>
    <t>2026-04-17T22:47:28.546+02:00</t>
  </si>
  <si>
    <t>2026-04-17T22:39:06.038+02:00</t>
  </si>
  <si>
    <t>2026-04-17T22:46:47.713+02:00</t>
  </si>
  <si>
    <t>[{"id":"69427585fd8faa40bcc99d65","count":1,"label":"Hawai 40cm","posId":"102","price":30900,"isExtra":false},{"id":"6511bee39791b916de149b1b","count":1,"label":"Balné","posId":"K0000","price":2000,"isExtra":true},{"id":"67484135a145e66297618376","count":1,"label":"Smetanový základ","posId":"ZRS40","price":0,"isExtra":true},{"id":"69bc33d2440bbafa0ceb2209","count":1,"label":"okraj mozzarella, bylinky","posId":"A122","price":6500,"isExtra":true},{"id":"69427585fd8faa40bcc99db1","count":1,"label":"Česnekový dip","posId":"P106","price":2000,"isExtra":false},{"id":"6511bee39791b916de149f24","count":1,"label":"Balné","posId":"K0000","price":1500,"isExtra":true}]</t>
  </si>
  <si>
    <t>2026-04-17T22:33:29.618+02:00</t>
  </si>
  <si>
    <t>2026-04-17T22:39:45.973+02:00</t>
  </si>
  <si>
    <t>[{"id":"69427585fd8faa40bcc99d81","count":1,"label":"Capricciosa 32cm","posId":"113","price":24900,"isExtra":false},{"id":"6511bee39791b916de149f24","count":1,"label":"Balné","posId":"K0000","price":1500,"isExtra":true},{"id":"67484135a145e662976180c7","count":1,"label":"Smetanový základ","posId":"ZRS32","price":0,"isExtra":true},{"id":"69bc33d2440bbafa0ceb25fa","count":1,"label":"okraj mozzarella, bylinky","posId":"A121","price":5700,"isExtra":true}]</t>
  </si>
  <si>
    <t>2026-04-17T22:27:10.490+02:00</t>
  </si>
  <si>
    <t>2026-04-17T22:28:20.609+02:00</t>
  </si>
  <si>
    <t>[{"id":"N131","note":"","count":2,"label":"BIRGO grapefruit 0,5l","posId":"N131","price":4900,"isExtra":false}]</t>
  </si>
  <si>
    <t>2026-04-17T22:17:51.538+02:00</t>
  </si>
  <si>
    <t>2026-04-17T22:26:31.503+02:00</t>
  </si>
  <si>
    <t>[{"id":"69427585fd8faa40bcc99d65","count":1,"label":"Hawai 40cm","posId":"102","price":30900,"isExtra":false},{"id":"6511bee39791b916de149b1b","count":1,"label":"Balné","posId":"K0000","price":2000,"isExtra":true},{"id":"684ae97920a48a7892c1fa3b","count":1,"label":"Gorgonzola","posId":"C101","price":4000,"KDSTags":["greenhighlight"],"isExtra":true}]</t>
  </si>
  <si>
    <t>2026-04-17T22:17:00.273+02:00</t>
  </si>
  <si>
    <t>2026-04-17T22:23:49.593+02:00</t>
  </si>
  <si>
    <t>[{"id":"P106","note":"","count":1,"label":"Česnekový dip","posId":"P106","price":2000,"isExtra":false},{"id":"K0000","note":"","count":1,"label":"Balné","posId":"K0000","price":1500,"isExtra":true},{"id":"108","note":"","count":1,"label":"Pepperoni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🌶️🌶️","posId":"108","price":30900,"isExtra":false},{"id":"K0000","note":"","count":1,"label":"Balné","posId":"K0000","price":2000,"isExtra":true}]</t>
  </si>
  <si>
    <t>2026-04-17T22:11:01.788+02:00</t>
  </si>
  <si>
    <t>2026-04-17T22:17:36.247+02:00</t>
  </si>
  <si>
    <t>2026-04-17T22:25:00.903+02:00</t>
  </si>
  <si>
    <t>2026-04-17T22:11:02.796+02:00</t>
  </si>
  <si>
    <t>2026-04-17T22:08:50.783+02:00</t>
  </si>
  <si>
    <t>2026-04-17T22:14:26.582+02:00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</si>
  <si>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🌶️🌶️","posId":"122","price":24900,"isExtra":false},{"id":"6511bee39791b916de149f24","count":1,"label":"Balné","posId":"K0000","price":1500,"isExtra":true},{"id":"684ae97920a48a7892c1fc66","count":1,"label":"Bez jalapenos","posId":"X102","price":0,"KDSTags":["redhighlight"],"isExtra":true},{"id":"69427585fd8faa40bcc99db1","count":1,"label":"Česnekový dip","posId":"P106","price":2000,"isExtra":false},{"id":"6511bee39791b916de149f24","count":1,"label":"Balné","posId":"K0000","price":1500,"isExtra":true}]</t>
  </si>
  <si>
    <t>2026-04-17T22:02:48.159+02:00</t>
  </si>
  <si>
    <t>2026-04-17T22:10:43.519+02:00</t>
  </si>
  <si>
    <t>[{"id":"69427585fd8faa40bcc99d61","count":1,"label":"BBQ Meteor 40cm","posId":"106","price":30900,"isExtra":false},{"id":"6511bee39791b916de149b1b","count":1,"label":"Balné","posId":"K0000","price":2000,"isExtra":true},{"id":"67484135a145e6629761846f","count":1,"label":"Rajčatový základ","posId":"ZBR40","price":0,"isExtra":true},{"id":"69bc33d2440bbafa0ceb2208","count":1,"label":"bez plněných okrajů","posId":"X1000","price":0,"isExtra":true},{"id":"69427585fd8faa40bcc99dcf","count":1,"label":"Mirinda 1l","posId":"N126","price":5900,"isExtra":false}]</t>
  </si>
  <si>
    <t>2026-04-17T22:02:25.956+02:00</t>
  </si>
  <si>
    <t>2026-04-17T22:09:01.794+02:00</t>
  </si>
  <si>
    <t>[{"id":"59610937","note":"","size":"Comeback 32cm 🌶️","count":1,"label":"Comeback 32cm 🌶️","posId":"121","price":24900,"isExtra":false},{"id":"54414789","note":"","count":1,"label":"Balné","posId":"K0000","price":1500,"isExtra":true}]</t>
  </si>
  <si>
    <t>2026-04-17T22:02:20.502+02:00</t>
  </si>
  <si>
    <t>2026-04-17T22:09:44.752+02:00</t>
  </si>
  <si>
    <t>[{"id":"69427585fd8faa40bcc99d7f","count":1,"label":"Hawai 32cm","posId":"114","price":24900,"isExtra":false},{"id":"6511bee39791b916de149f24","count":1,"label":"Balné","posId":"K0000","price":1500,"isExtra":true},{"id":"69bc33d2440bbafa0ceb25fa","count":1,"label":"okraj mozzarella, bylinky","posId":"A121","price":5700,"isExtra":true},{"id":"684ae97920a48a7892c1fc0f","count":1,"label":"Žampiony","posId":"B105","price":2500,"KDSTags":["greenhighlight"],"isExtra":true},{"id":"684ae97920a48a7892c1fc14","count":1,"label":"Kukuřice","posId":"B115","price":2500,"KDSTags":["greenhighlight"],"isExtra":true},{"id":"69427585fd8faa40bcc99db1","count":2,"label":"Česnekový dip","posId":"P106","price":2000,"isExtra":false},{"id":"6511bee39791b916de149f24","count":2,"label":"Balné","posId":"K0000","price":1500,"isExtra":true}]</t>
  </si>
  <si>
    <t>2026-04-17T21:44:41.691+02:00</t>
  </si>
  <si>
    <t>2026-04-17T21:51:42.244+02:00</t>
  </si>
  <si>
    <t>[{"id":"69427585fd8faa40bcc99d55","count":1,"label":"Margherita 40cm","posId":"100","price":26900,"isExtra":false},{"id":"6511bee39791b916de149b1b","count":1,"label":"Balné","posId":"K0000","price":2000,"isExtra":true},{"id":"684ae97920a48a7892c1fa3c","count":1,"label":"Kuře","posId":"C114","price":4000,"KDSTags":["greenhighlight"],"isExtra":true},{"id":"69427585fd8faa40bcc99d7d","count":1,"label":"Zeleninová 32cm","posId":"115","price":24900,"isExtra":false},{"id":"6511bee39791b916de149f24","count":1,"label":"Balné","posId":"K0000","price":1500,"isExtra":true}]</t>
  </si>
  <si>
    <t>2026-04-17T21:44:11.501+02:00</t>
  </si>
  <si>
    <t>2026-04-17T21:50:08.706+02:00</t>
  </si>
  <si>
    <t>[{"id":"69427585fd8faa40bcc99dcd","count":1,"label":"Pepsi zero sugar 1l","posId":"N125","price":5900,"isExtra":false},{"id":"69427585fd8faa40bcc99d77","count":1,"label":"Pepperoni 32cm 🌶️🌶️","posId":"120","price":24900,"isExtra":false},{"id":"6511bee39791b916de149f24","count":1,"label":"Balné","posId":"K0000","price":1500,"isExtra":true}]</t>
  </si>
  <si>
    <t>2026-04-17T21:43:11.126+02:00</t>
  </si>
  <si>
    <t>2026-04-17T21:47:55.628+02:00</t>
  </si>
  <si>
    <t>[{"id":"69427585fd8faa40bcc99d7f","count":1,"label":"Hawai 32cm","posId":"114","price":24900,"isExtra":false},{"id":"6511bee39791b916de149f24","count":1,"label":"Balné","posId":"K0000","price":1500,"isExtra":true},{"id":"67484135a145e662976180c7","count":1,"label":"Smetanový základ","posId":"ZRS32","price":0,"isExtra":true}]</t>
  </si>
  <si>
    <t>2026-04-17T21:34:55.304+02:00</t>
  </si>
  <si>
    <t>2026-04-17T21:43:24.754+02:00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</si>
  <si>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🌶️🌶️","posId":"108","price":30900,"isExtra":false},{"id":"54414779","note":"","count":1,"label":"Balné","posId":"K0000","price":2000,"isExtra":true},{"id":"57405809","note":"","size":"Aquilla černý čaj a broskev 0,5l","count":1,"label":"Aquilla černý čaj a broskev 0,5l","posId":"N120","price":4900,"isExtra":false}]</t>
  </si>
  <si>
    <t>2026-04-17T21:33:08.374+02:00</t>
  </si>
  <si>
    <t>2026-04-17T21:41:11.895+02:00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</si>
  <si>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bylinky","posId":"A121","price":5700,"isExtra":true},{"id":"59610943","note":"","size":"Capricciosa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základ","posId":"ZRS32","price":0,"isExtra":true}]</t>
  </si>
  <si>
    <t>2026-04-17T21:26:05.123+02:00</t>
  </si>
  <si>
    <t>2026-04-17T21:35:28.403+02:00</t>
  </si>
  <si>
    <t>[{"id":"59610935","note":"","size":"Quattro Formaggi 32cm","count":2,"label":"Quattro Formaggi 32cm","posId":"123","price":24900,"isExtra":false},{"id":"54414789","note":"","count":2,"label":"Balné","posId":"K0000","price":1500,"isExtra":true}]</t>
  </si>
  <si>
    <t>2026-04-17T21:18:02.217+02:00</t>
  </si>
  <si>
    <t>2026-04-17T21:24:01.278+02:00</t>
  </si>
  <si>
    <t>2026-04-17T21:36:01.247+02:00</t>
  </si>
  <si>
    <t>2026-04-17T21:18:03.231+02:00</t>
  </si>
  <si>
    <t>[{"id":"99710cd8-fa1f-4712-84a8-85da37e18dd0","note":"","count":2,"label":"Česnekový chléb","posId":"P104","price":7900,"isExtra":false},{"id":"3a8b6a85-3b5c-4ee4-be2d-261ab8731d6e","note":"","count":4,"label":"Dip česnekový","posId":"P106","price":2000,"isExtra":false}]</t>
  </si>
  <si>
    <t>2026-04-17T21:12:02.634+02:00</t>
  </si>
  <si>
    <t>2026-04-17T21:17:34.256+02:00</t>
  </si>
  <si>
    <t>2026-04-17T21:10:24.818+02:00</t>
  </si>
  <si>
    <t>2026-04-17T21:15:57.395+02:00</t>
  </si>
  <si>
    <t>[{"id":"69427585fd8faa40bcc99d5d","count":1,"label":"Pepperoni 40cm 🌶️🌶️","posId":"108","price":30900,"isExtra":false},{"id":"6511bee39791b916de149b1b","count":1,"label":"Balné","posId":"K0000","price":2000,"isExtra":true},{"id":"69427585fd8faa40bcc99db1","count":1,"label":"Česnekový dip","posId":"P106","price":2000,"isExtra":false},{"id":"6511bee39791b916de149f24","count":1,"label":"Balné","posId":"K0000","price":1500,"isExtra":true}]</t>
  </si>
  <si>
    <t>2026-04-17T21:10:02.623+02:00</t>
  </si>
  <si>
    <t>2026-04-17T21:15:04.316+02:00</t>
  </si>
  <si>
    <t>2026-04-17T21:32:20.537+02:00</t>
  </si>
  <si>
    <t>2026-04-17T21:10:03.476+02:00</t>
  </si>
  <si>
    <t>[{"id":"5b1f2843-926a-4dd1-a5f0-4fddc7b45013","note":"","count":1,"label":"Margherita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bylinky","posId":"A121","price":5700,"isExtra":true}]</t>
  </si>
  <si>
    <t>2026-04-17T21:04:14.630+02:00</t>
  </si>
  <si>
    <t>2026-04-17T21:11:56.932+02:00</t>
  </si>
  <si>
    <t>[{"id":"69427585fd8faa40bcc99d79","count":1,"label":"BBQ Texas 32cm","posId":"119","price":24900,"isExtra":false},{"id":"6511bee39791b916de149f24","count":1,"label":"Balné","posId":"K0000","price":1500,"isExtra":true}]</t>
  </si>
  <si>
    <t>2026-04-17T21:02:37.595+02:00</t>
  </si>
  <si>
    <t>2026-04-17T21:13:58.732+02:00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</si>
  <si>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základ","posId":"ZRB40","price":0,"isExtra":true},{"id":"54414856","note":"","count":1,"label":"okraj hotdog, bbq omáčka","posId":"A120","price":6500,"isExtra":true},{"id":"54414864","note":"","count":1,"label":"Bez cibule","posId":"X103","price":0,"KDSTags":["redhighlight"],"isExtra":true},{"id":"54414716","note":"","size":"Hawai 40cm","count":1,"label":"Hawai 40cm","posId":"102","price":30900,"isExtra":false},{"id":"54414779","note":"","count":1,"label":"Balné","posId":"K0000","price":2000,"isExtra":true},{"id":"59555830","note":"","count":1,"label":"Smetanový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okrajů","posId":"X1000","price":0,"isExtra":true},{"id":"54414862","note":"","count":1,"label":"Ananas","posId":"C100","price":3500,"KDSTags":["greenhighlight"],"isExtra":true}]</t>
  </si>
  <si>
    <t>2026-04-17T21:00:40.833+02:00</t>
  </si>
  <si>
    <t>2026-04-17T21:08:53.523+02:00</t>
  </si>
  <si>
    <t>[{"id":"69427585fd8faa40bcc99d5b","count":1,"label":"Comeback 40cm 🌶️","posId":"109","price":30900,"isExtra":false},{"id":"6511bee39791b916de149b1b","count":1,"label":"Balné","posId":"K0000","price":2000,"isExtra":true},{"id":"67484135a145e66297618376","count":1,"label":"Smetanový základ","posId":"ZRS40","price":0,"isExtra":true},{"id":"684ae97920a48a7892c1fc87","count":1,"label":"Bez cibule","posId":"X103","price":0,"KDSTags":["redhighlight"],"isExtra":true},{"id":"684ae97920a48a7892c1fa31","count":1,"label":"Žampiony","posId":"C105","price":3500,"KDSTags":["greenhighlight"],"isExtra":true},{"id":"69427585fd8faa40bcc99dcd","count":1,"label":"Pepsi zero sugar 1l","posId":"N125","price":5900,"isExtra":false}]</t>
  </si>
  <si>
    <t>2026-04-17T20:57:41.002+02:00</t>
  </si>
  <si>
    <t>2026-04-17T21:07:33.740+02:00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</si>
  <si>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okrajů","posId":"X1000","price":0,"isExtra":true},{"id":"P100","note":"","count":1,"label":"Pepperoni Rolls 🌶️","posId":"P100","price":8900,"isExtra":false},{"id":"K0000","note":"","count":1,"label":"Balné","posId":"K0000","price":1500,"isExtra":true}]</t>
  </si>
  <si>
    <t>2026-04-17T20:50:01.608+02:00</t>
  </si>
  <si>
    <t>2026-04-17T20:56:54.763+02:00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</si>
  <si>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základ","posId":"i129","price":0,"isExtra":true}]</t>
  </si>
  <si>
    <t>2026-04-17T20:48:37.643+02:00</t>
  </si>
  <si>
    <t>2026-04-17T20:56:58.464+02:00</t>
  </si>
  <si>
    <t>[{"id":"69427585fd8faa40bcc99d7f","count":1,"label":"Hawai 32cm","posId":"114","price":24900,"isExtra":false},{"id":"6511bee39791b916de149f24","count":1,"label":"Balné","posId":"K0000","price":1500,"isExtra":true},{"id":"69bc33d2440bbafa0ceb25fa","count":1,"label":"okraj mozzarella, bylinky","posId":"A121","price":5700,"isExtra":true},{"id":"69427585fd8faa40bcc99dcf","count":1,"label":"Mirinda 1l","posId":"N126","price":5900,"isExtra":false}]</t>
  </si>
  <si>
    <t>2026-04-17T20:35:02.753+02:00</t>
  </si>
  <si>
    <t>2026-04-17T20:51:03.587+02:00</t>
  </si>
  <si>
    <t>2026-04-17T21:07:48.852+02:00</t>
  </si>
  <si>
    <t>2026-04-17T20:35:04.774+02:00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</si>
  <si>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bylinky","posId":"A121","price":5700,"isExtra":true},{"id":"e525f614-2c06-459a-8d22-623546aa83fc","note":"","count":1,"label":"BBQ Texas 40 cm","posId":"107","price":30900,"isExtra":false},{"id":"eae0baf6-2c0e-4081-8ab5-5266bc363ee5","note":"","count":1,"label":"Okraj mozzarella, BBQ omáčka","posId":"A124","price":6500,"isExtra":true}]</t>
  </si>
  <si>
    <t>2026-04-17T20:35:02.107+02:00</t>
  </si>
  <si>
    <t>2026-04-17T20:43:13.109+02:00</t>
  </si>
  <si>
    <t>[{"id":"af56a8c5-97bc-46b9-b01e-e295e7dfc7cd","count":1,"label":"Pizza Comeback 32","posId":"121","price":24900,"isExtra":false,"creatorId":"ZbaTOUEHTYZG_4kjuNIN4","isPackging":0,"actualLabel":"Pizza Comeback 32"},{"id":"ymBOCn5TmdXromQHrpfrr","count":1,"label":"Smetanový základ","posId":"ZRS32","price":0,"isExtra":true,"mainItemId":"af56a8c5-97bc-46b9-b01e-e295e7dfc7cd"}]</t>
  </si>
  <si>
    <t>2026-04-17T20:31:02.589+02:00</t>
  </si>
  <si>
    <t>2026-04-17T20:42:15.205+02:00</t>
  </si>
  <si>
    <t>2026-04-17T20:28:44.013+02:00</t>
  </si>
  <si>
    <t>2026-04-17T20:36:25.359+02:00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</si>
  <si>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🌶️🌶️","posId":"120","price":24900,"isExtra":false},{"id":"54414789","note":"","count":1,"label":"Balné","posId":"K0000","price":1500,"isExtra":true},{"id":"57464196","note":"","size":"Dip Jalapeňos","count":1,"label":"Dip Jalapeňos","posId":"P107","price":2000,"isExtra":false},{"id":"54414789","note":"","count":1,"label":"Balné","posId":"K0000","price":1500,"isExtra":true},{"id":"57405809","note":"","size":"Aquilla černý čaj a broskev 0,5l","count":1,"label":"Aquilla černý čaj a broskev 0,5l","posId":"N120","price":4900,"isExtra":false}]</t>
  </si>
  <si>
    <t>2026-04-17T20:28:01.659+02:00</t>
  </si>
  <si>
    <t>2026-04-17T20:46:54.122+02:00</t>
  </si>
  <si>
    <t>2026-04-17T21:12:37.535+02:00</t>
  </si>
  <si>
    <t>2026-04-17T20:48:59.486+02:00</t>
  </si>
  <si>
    <t>[{"id":"36ea3088-07fd-428f-b871-c4a5ee9cef7b","note":"","count":1,"label":"Comeback 40 cm","posId":"109","price":30900,"isExtra":false},{"id":"622835b8-8ccd-4776-9f66-ccee484725e6","note":"","count":1,"label":"Okraj Hotdog, hořčice","posId":"A118","price":6500,"isExtra":true},{"id":"0f32557d-3b00-4445-b026-75e05c963906","note":"","count":1,"label":"Jalapeños","posId":"C102","price":3500,"KDSTags":["greenhighlight"],"isExtra":true}]</t>
  </si>
  <si>
    <t>2026-04-17T20:27:54.463+02:00</t>
  </si>
  <si>
    <t>2026-04-17T20:36:16.846+02:00</t>
  </si>
  <si>
    <t>[{"id":"69427585fd8faa40bcc99d5b","count":1,"label":"Comeback 40cm 🌶️","posId":"109","price":30900,"isExtra":false},{"id":"6511bee39791b916de149b1b","count":1,"label":"Balné","posId":"K0000","price":2000,"isExtra":true},{"id":"684ae97920a48a7892c1fa38","count":1,"label":"Mozzarella","posId":"C113","price":4000,"KDSTags":["greenhighlight"],"isExtra":true},{"id":"69427585fd8faa40bcc99dab","count":1,"label":"Pečené brambory","posId":"P103","price":6900,"isExtra":false},{"id":"6511bee39791b916de149f24","count":1,"label":"Balné","posId":"K0000","price":1500,"isExtra":true}]</t>
  </si>
  <si>
    <t>2026-04-17T20:25:23.902+02:00</t>
  </si>
  <si>
    <t>2026-04-17T20:42:47.483+02:00</t>
  </si>
  <si>
    <t>[{"id":"69427585fd8faa40bcc99d5d","count":1,"label":"Pepperoni 40cm 🌶️🌶️","posId":"108","price":30900,"isExtra":false},{"id":"6511bee39791b916de149b1b","count":1,"label":"Balné","posId":"K0000","price":2000,"isExtra":true},{"id":"67484135a145e66297618376","count":1,"label":"Smetanový základ","posId":"ZRS40","price":0,"isExtra":true},{"id":"69bc33d2440bbafa0ceb2209","count":1,"label":"okraj mozzarella, bylinky","posId":"A122","price":6500,"isExtra":true},{"id":"684ae97920a48a7892c1fa32","count":1,"label":"Olivy","posId":"C112","price":3500,"KDSTags":["greenhighlight"],"isExtra":true},{"id":"69427585fd8faa40bcc99d5b","count":1,"label":"Comeback 40cm 🌶️","posId":"109","price":30900,"isExtra":false},{"id":"6511bee39791b916de149b1b","count":1,"label":"Balné","posId":"K0000","price":2000,"isExtra":true},{"id":"67484135a145e66297618376","count":1,"label":"Smetanový základ","posId":"ZRS40","price":0,"isExtra":true},{"id":"69bc33d2440bbafa0ceb2209","count":1,"label":"okraj mozzarella, bylinky","posId":"A122","price":6500,"isExtra":true},{"id":"69427585fd8faa40bcc99da7","count":1,"label":"Spicy Wings 🌶️","posId":"P101","price":11900,"isExtra":false},{"id":"6511bee39791b916de149f24","count":1,"label":"Balné","posId":"K0000","price":1500,"isExtra":true}]</t>
  </si>
  <si>
    <t>2026-04-17T20:24:39.429+02:00</t>
  </si>
  <si>
    <t>2026-04-17T20:38:43.497+02:00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</si>
  <si>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okrajů","posId":"X1000","price":0,"isExtra":true},{"id":"54414710","note":"","size":"Comeback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okrajů","posId":"X1000","price":0,"isExtra":true}]</t>
  </si>
  <si>
    <t>Jevgenij</t>
  </si>
  <si>
    <t>2026-04-17T20:23:38.903+02:00</t>
  </si>
  <si>
    <t>2026-04-17T20:32:15.686+02:00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</si>
  <si>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základ","posId":"ZSR40","price":0,"isExtra":true},{"id":"107","note":"","count":1,"label":"BBQ Texas 40cm","posId":"107","price":30900,"isExtra":false},{"id":"K0000","note":"","count":1,"label":"Balné","posId":"K0000","price":2000,"isExtra":true},{"id":"A122","note":"","count":1,"label":"okraj mozzarella, bylinky","posId":"A122","price":6500,"isExtra":true}]</t>
  </si>
  <si>
    <t>2026-04-17T20:17:01.429+02:00</t>
  </si>
  <si>
    <t>2026-04-17T20:23:46.425+02:00</t>
  </si>
  <si>
    <t>[{"id":"03ade9ce-5d0f-4499-a6a3-340b58ae4468","note":"","count":1,"label":"Capricciosa 32 cm","posId":"113","price":24900,"isExtra":false},{"id":"7bf5fb6e-17f1-4e62-b7d1-e31d7c483eb9","note":"","count":1,"label":"cibule","posId":"B103","price":2500,"KDSTags":["greenhighlight"],"isExtra":true},{"id":"e2500e14-36a7-442f-9e4c-8df3f05db108","note":"","count":1,"label":"pepperoni salám","posId":"B109","price":3000,"KDSTags":["greenhighlight"],"isExtra":true},{"id":"35e045f9-bc36-46e9-8142-6579de78a05b","note":"","count":1,"label":"Comeback 32 cm","posId":"121","price":24900,"isExtra":false},{"id":"7bf5fb6e-17f1-4e62-b7d1-e31d7c483eb9","note":"","count":1,"label":"cibule","posId":"B103","price":2500,"KDSTags":["greenhighlight"],"isExtra":true}]</t>
  </si>
  <si>
    <t>2026-04-17T20:11:51.192+02:00</t>
  </si>
  <si>
    <t>2026-04-17T20:22:24.247+02:00</t>
  </si>
  <si>
    <t>[{"id":"54414750","note":"","size":"Česnekový dip","count":1,"label":"Česnekový dip","posId":"P106","price":2000,"isExtra":false},{"id":"54414789","note":"","count":1,"label":"Balné","posId":"K0000","price":1500,"isExtra":true},{"id":"54414716","note":"","size":"Hawai 40cm","count":1,"label":"Hawai 40cm","posId":"102","price":30900,"isExtra":false},{"id":"54414779","note":"","count":1,"label":"Balné","posId":"K0000","price":2000,"isExtra":true},{"id":"54414813","note":"","count":1,"label":"okraj mozzarella, bylinky","posId":"A122","price":6500,"isExtra":true}]</t>
  </si>
  <si>
    <t>2026-04-17T20:11:35.807+02:00</t>
  </si>
  <si>
    <t>2026-04-17T20:20:28.401+02:00</t>
  </si>
  <si>
    <t>[{"id":"59610945","note":"","size":"Veggieballs 32cm 🌶️🌶️","count":1,"label":"Veggieballs 32cm 🌶️🌶️","posId":"117","price":24900,"isExtra":false},{"id":"54414789","note":"","count":1,"label":"Balné","posId":"K0000","price":1500,"isExtra":true}]</t>
  </si>
  <si>
    <t>2026-04-17T20:10:53.264+02:00</t>
  </si>
  <si>
    <t>2026-04-17T20:18:45.104+02:00</t>
  </si>
  <si>
    <t>[{"id":"54414716","note":"","size":"Hawai 40cm","count":1,"label":"Hawai 40cm","posId":"102","price":30900,"isExtra":false},{"id":"54414779","note":"","count":1,"label":"Balné","posId":"K0000","price":2000,"isExtra":true},{"id":"54414882","note":"","count":1,"label":"Kukuřice","posId":"C115","price":3500,"KDSTags":["greenhighlight"],"isExtra":true},{"id":"54683561","note":"","size":"Choco Rolls","count":1,"label":"Choco Rolls","posId":"chr100","price":8900,"isExtra":false},{"id":"54414789","note":"","count":1,"label":"Balné","posId":"K0000","price":1500,"isExtra":true}]</t>
  </si>
  <si>
    <t>2026-04-17T20:05:47.649+02:00</t>
  </si>
  <si>
    <t>2026-04-17T20:17:08.029+02:00</t>
  </si>
  <si>
    <t>[{"id":"3c296b8f-0d24-41c9-a16f-8905213340ec","count":1,"label":"Pizza Margherita 32","posId":"112","price":20900,"isExtra":false,"creatorId":"MoYp-W9V0PnlKfEpkZtUe","isPackging":0,"actualLabel":"Pizza Margherita 32"},{"id":"463f2394-9ff7-40e2-b1f2-945909af0092","count":1,"label":"Pizza Zeleninová 40 cm","posId":"103","price":30900,"isExtra":false,"creatorId":"k6SjrCSNEwHDl-MZaE3t4","isPackging":0,"actualLabel":"Pizza Zeleninová 40 cm"},{"id":"WyMKcANdbQWEfe-b_aLn9","count":1,"label":"Bez žampionů","posId":"X105","price":0,"KDSTags":["redhighlight"],"isExtra":true,"mainItemId":"463f2394-9ff7-40e2-b1f2-945909af0092"},{"id":"extra_20230331101812_90","count":1,"label":"Jalapeňos","posId":"C102","price":3500,"KDSTags":["greenhighlight"],"isExtra":true,"mainItemId":"463f2394-9ff7-40e2-b1f2-945909af0092"},{"id":"00972dd1-72ed-492a-b07f-7d02d527af8d","count":1,"label":"Jalapenos Rolls","posId":"jpr200","price":8900,"isExtra":false,"creatorId":"jeelv2iHV0GmGnRJoPSxQ","isPackging":0,"actualLabel":"Jalapenos Rolls"}]</t>
  </si>
  <si>
    <t>2026-04-17T20:04:18.825+02:00</t>
  </si>
  <si>
    <t>2026-04-17T20:11:30.898+02:00</t>
  </si>
  <si>
    <t>[{"id":"111","note":"","count":1,"label":"Quattro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okrajů","posId":"X1000","price":0,"isExtra":true},{"id":"C109","note":"","count":1,"label":"Pepperoni salám","posId":"C109","price":4000,"KDSTags":["greenhighlight"],"isExtra":true}]</t>
  </si>
  <si>
    <t>2026-04-17T19:59:27.007+02:00</t>
  </si>
  <si>
    <t>2026-04-17T20:14:13.333+02:00</t>
  </si>
  <si>
    <t>[{"id":"69427585fd8faa40bcc99d71","count":1,"label":"Quattro Formaggi 32cm","posId":"123","price":24900,"isExtra":false},{"id":"6511bee39791b916de149f24","count":1,"label":"Balné","posId":"K0000","price":1500,"isExtra":true},{"id":"684ae97920a48a7892c1fc10","count":1,"label":"Olivy","posId":"B112","price":2500,"KDSTags":["greenhighlight"],"isExtra":true},{"id":"69427585fd8faa40bcc99d75","count":1,"label":"Comeback 32cm 🌶️","posId":"121","price":24900,"isExtra":false},{"id":"6511bee39791b916de149f24","count":1,"label":"Balné","posId":"K0000","price":1500,"isExtra":true},{"id":"69427585fd8faa40bcc99dcf","count":1,"label":"Mirinda 1l","posId":"N126","price":5900,"isExtra":false}]</t>
  </si>
  <si>
    <t>2026-04-17T19:58:39.214+02:00</t>
  </si>
  <si>
    <t>2026-04-17T20:08:20.185+02:00</t>
  </si>
  <si>
    <t>[{"id":"54414718","note":"","size":"Veggieballs 40cm 🌶️🌶️","count":1,"label":"Veggieballs 40cm 🌶️🌶️","posId":"105","price":30900,"isExtra":false},{"id":"54414779","note":"","count":1,"label":"Balné","posId":"K0000","price":2000,"isExtra":true},{"id":"59555830","note":"","count":1,"label":"Smetanový základ","posId":"ZRS40","price":0,"isExtra":true},{"id":"54414820","note":"","count":1,"label":"okraj mozzarella, bbq omáčka","posId":"A124","price":6500,"isExtra":true}]</t>
  </si>
  <si>
    <t>2026-04-17T19:58:27.036+02:00</t>
  </si>
  <si>
    <t>2026-04-17T20:10:11.899+02:00</t>
  </si>
  <si>
    <t>[{"id":"69427585fd8faa40bcc99d81","count":1,"label":"Capricciosa 32cm","posId":"113","price":24900,"isExtra":false},{"id":"6511bee39791b916de149f24","count":1,"label":"Balné","posId":"K0000","price":1500,"isExtra":true},{"id":"69427585fd8faa40bcc99d71","count":1,"label":"Quattro Formaggi 32cm","posId":"123","price":24900,"isExtra":false},{"id":"6511bee39791b916de149f24","count":1,"label":"Balné","posId":"K0000","price":1500,"isExtra":true}]</t>
  </si>
  <si>
    <t>2026-04-17T19:55:25.955+02:00</t>
  </si>
  <si>
    <t>2026-04-17T20:05:07.267+02:00</t>
  </si>
  <si>
    <t>[{"id":"69427585fd8faa40bcc99d69","count":1,"label":"Baby špenát &amp; kuře 40cm","posId":"104","price":30900,"isExtra":false},{"id":"6511bee39791b916de149b1b","count":1,"label":"Balné","posId":"K0000","price":2000,"isExtra":true},{"id":"69bc33d2440bbafa0ceb2208","count":1,"label":"bez plněných okrajů","posId":"X1000","price":0,"isExtra":true},{"id":"684ae97920a48a7892c1fa36","count":1,"label":"Kukuřice","posId":"C115","price":3500,"KDSTags":["greenhighlight"],"isExtra":true},{"id":"69427585fd8faa40bcc99db1","count":1,"label":"Česnekový dip","posId":"P106","price":2000,"isExtra":false},{"id":"6511bee39791b916de149f24","count":1,"label":"Balné","posId":"K0000","price":1500,"isExtra":true},{"id":"69427585fd8faa40bcc99dbb","count":1,"label":"Jablečno-skořicové rolls","posId":"18","price":8900,"isExtra":false},{"id":"6511bee39791b916de149f24","count":1,"label":"Balné","posId":"K0000","price":1500,"isExtra":true},{"id":"69427585fd8faa40bcc99dd3","count":1,"label":"Aquilla jemně perlivá","posId":"N141","price":3900,"isExtra":false}]</t>
  </si>
  <si>
    <t>2026-04-17T19:53:22.942+02:00</t>
  </si>
  <si>
    <t>2026-04-17T20:06:06.914+02:00</t>
  </si>
  <si>
    <t>[{"id":"69427585fd8faa40bcc99d81","count":1,"label":"Capricciosa 32cm","posId":"113","price":24900,"isExtra":false},{"id":"6511bee39791b916de149f24","count":1,"label":"Balné","posId":"K0000","price":1500,"isExtra":true},{"id":"69bc33d2440bbafa0ceb25fa","count":1,"label":"okraj mozzarella, bylinky","posId":"A121","price":5700,"isExtra":true},{"id":"69427585fd8faa40bcc99dad","count":1,"label":"Česnekový chléb 18cm","posId":"P104","price":7900,"isExtra":false},{"id":"6511bee39791b916de149f24","count":1,"label":"Balné","posId":"K0000","price":1500,"isExtra":true},{"id":"69427585fd8faa40bcc99db1","count":1,"label":"Česnekový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</si>
  <si>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2026-04-17T19:52:18.884+02:00</t>
  </si>
  <si>
    <t>2026-04-17T20:02:13.434+02:00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</si>
  <si>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okrajů","posId":"X1000","price":0,"isExtra":true},{"id":"X103","note":"","count":1,"label":"Bez cibule","posId":"X103","price":0,"KDSTags":["redhighlight"],"isExtra":true},{"id":"C108","note":"","count":1,"label":"Slanina","posId":"C108","price":4000,"KDSTags":["greenhighlight"],"isExtra":true}]</t>
  </si>
  <si>
    <t>2026-04-17T19:50:11.522+02:00</t>
  </si>
  <si>
    <t>2026-04-17T19:55:02.439+02:00</t>
  </si>
  <si>
    <t>[{"id":"59610943","note":"","size":"Capricciosa 32cm","count":1,"label":"Capricciosa 32cm","posId":"113","price":24900,"isExtra":false},{"id":"54414789","note":"","count":1,"label":"Balné","posId":"K0000","price":1500,"isExtra":true}]</t>
  </si>
  <si>
    <t>2026-04-17T19:41:32.883+02:00</t>
  </si>
  <si>
    <t>2026-04-17T19:52:01.010+02:00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</si>
  <si>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32cm","posId":"123","price":24900,"isExtra":false},{"id":"54414789","note":"","count":1,"label":"Balné","posId":"K0000","price":1500,"isExtra":true},{"id":"54414817","note":"","count":1,"label":"Bez gorgonzoly","posId":"X101","price":0,"KDSTags":["redhighlight"],"isExtra":true}]</t>
  </si>
  <si>
    <t>2026-04-17T19:39:01.966+02:00</t>
  </si>
  <si>
    <t>2026-04-17T19:51:46.308+02:00</t>
  </si>
  <si>
    <t>2026-04-17T20:05:48.746+02:00</t>
  </si>
  <si>
    <t>2026-04-17T19:39:06.465+02:00</t>
  </si>
  <si>
    <t>[{"id":"f4d7b9ad-ce62-498d-a90b-8016ab1e3604","note":"","count":1,"label":"Quattro Formaggi 32 cm","posId":"147","price":24900,"isExtra":false},{"id":"a3d62a5d-2e1d-48db-874e-d64becff7059","note":"","count":1,"label":"změna na BBQ základ","posId":"i128","price":0,"isExtra":true},{"id":"2be8bd8d-b8cf-456a-a9f3-1ae18c5726f9","note":"","count":1,"label":"okraj mozzarella, BBQ omáčka","posId":"A123","price":5700,"isExtra":true},{"id":"5b1f2843-926a-4dd1-a5f0-4fddc7b45013","note":"","count":1,"label":"Margherita 32 cm","posId":"112","price":20900,"isExtra":false},{"id":"a3d62a5d-2e1d-48db-874e-d64becff7059","note":"","count":1,"label":"změna na BBQ základ","posId":"i128","price":0,"isExtra":true},{"id":"2be8bd8d-b8cf-456a-a9f3-1ae18c5726f9","note":"","count":1,"label":"okraj mozzarella, BBQ omáčka","posId":"A123","price":5700,"isExtra":true}]</t>
  </si>
  <si>
    <t>2026-04-17T19:36:12.367+02:00</t>
  </si>
  <si>
    <t>2026-04-17T19:45:19.063+02:00</t>
  </si>
  <si>
    <t>2026-04-17T19:30:38.990+02:00</t>
  </si>
  <si>
    <t>2026-04-17T19:38:33.373+02:00</t>
  </si>
  <si>
    <t>[{"id":"54414744","note":"","size":"Veggie menu Comeback","count":1,"label":"Veggie menu Comeback","posId":"M200","price":34900,"isExtra":false},{"id":"54414896","note":"","count":1,"label":"Quattro Formaggi","posId":"Y123","price":0,"isExtra":true},{"id":"54414770","note":"","count":1,"label":"Balné","posId":"K0000","price":3000,"isExtra":true},{"id":"54414783","note":"","count":1,"label":"bez plněných okrajů","posId":"X1000","price":0,"isExtra":true},{"id":"54414799","note":"","count":1,"label":"česnekový chléb","posId":"P104","price":0,"isExtra":true},{"id":"57405828","note":"","count":1,"label":"Mirinda 1l","posId":"N126","price":0,"isExtra":true}]</t>
  </si>
  <si>
    <t>2026-04-17T19:28:37.821+02:00</t>
  </si>
  <si>
    <t>2026-04-17T19:38:47.048+02:00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</si>
  <si>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🌶️🌶️","posId":"110","price":30900,"isExtra":false},{"id":"54414779","note":"","count":1,"label":"Balné","posId":"K0000","price":2000,"isExtra":true},{"id":"54414856","note":"","count":1,"label":"okraj hotdog, bbq omáčka","posId":"A120","price":6500,"isExtra":true},{"id":"54414808","note":"","count":1,"label":"Jalapeňos","posId":"C102","price":3500,"KDSTags":["greenhighlight"],"isExtra":true}]</t>
  </si>
  <si>
    <t>2026-04-17T19:28:02.467+02:00</t>
  </si>
  <si>
    <t>2026-04-17T19:35:40.941+02:00</t>
  </si>
  <si>
    <t>2026-04-17T20:02:39.548+02:00</t>
  </si>
  <si>
    <t>2026-04-17T19:28:07.823+02:00</t>
  </si>
  <si>
    <t>[{"id":"b6658da4-b777-42a2-94b6-5ce20ff49587","note":"","count":1,"label":"Pepperoni 32 cm","posId":"144","price":24900,"isExtra":false},{"id":"8b18781f-3bd0-464d-aa33-9f081ecc1a3a","note":"","count":1,"label":"mozzarella","posId":"B113","price":3000,"KDSTags":["greenhighlight"],"isExtra":true},{"id":"26378531-c5c0-43f4-9535-09f267896a62","note":"","count":1,"label":"Spicy Wings","posId":"P101","price":11900,"isExtra":false},{"id":"c1383a56-9eef-4159-8de6-52ba98917da4","note":"","count":1,"label":"Pepperoni Rolls, 6 ks","posId":"P100","price":8900,"isExtra":false},{"id":"ff8bc446-e047-44f1-bae5-423b565e0123","note":"","count":1,"label":"Capricciosa 32 cm","posId":"137","price":24900,"isExtra":false},{"id":"cf590a42-3894-4cb1-9be7-6da354b8453d","note":"","count":1,"label":"olivy","posId":"B112","price":2500,"KDSTags":["greenhighlight"],"isExtra":true}]</t>
  </si>
  <si>
    <t>2026-04-17T19:28:02.347+02:00</t>
  </si>
  <si>
    <t>2026-04-17T19:40:29.871+02:00</t>
  </si>
  <si>
    <t>2026-04-17T19:24:23.608+02:00</t>
  </si>
  <si>
    <t>2026-04-17T19:34:02.033+02:00</t>
  </si>
  <si>
    <t>[{"id":"54414710","note":"","size":"Comeback 40cm 🌶️","count":1,"label":"Comeback 40cm 🌶️","posId":"109","price":30900,"isExtra":false},{"id":"54414779","note":"","count":1,"label":"Balné","posId":"K0000","price":2000,"isExtra":true}]</t>
  </si>
  <si>
    <t>2026-04-17T19:19:45.271+02:00</t>
  </si>
  <si>
    <t>2026-04-17T19:28:50.521+02:00</t>
  </si>
  <si>
    <t>2026-04-17T19:18:59.806+02:00</t>
  </si>
  <si>
    <t>2026-04-17T19:45:28.071+02:00</t>
  </si>
  <si>
    <t>[{"id":"69427585fd8faa40bcc99d83","count":1,"label":"Baby Špenát &amp; kuře 32cm","posId":"116","price":24900,"isExtra":false},{"id":"6511bee39791b916de149f24","count":1,"label":"Balné","posId":"K0000","price":1500,"isExtra":true},{"id":"69427585fd8faa40bcc99d77","count":2,"label":"Pepperoni 32cm 🌶️🌶️","posId":"120","price":24900,"isExtra":false},{"id":"6511bee39791b916de149f24","count":2,"label":"Balné","posId":"K0000","price":1500,"isExtra":true},{"id":"69bc33d2440bbafa0ceb25fc","count":2,"label":"okraj hotdog, hořčice","posId":"A117","price":5700,"isExtra":true}]</t>
  </si>
  <si>
    <t>2026-04-17T19:18:02.152+02:00</t>
  </si>
  <si>
    <t>2026-04-17T19:27:11.427+02:00</t>
  </si>
  <si>
    <t>2026-04-17T19:34:02.389+02:00</t>
  </si>
  <si>
    <t>2026-04-17T19:18:05.793+02:00</t>
  </si>
  <si>
    <t>[{"id":"5b1f2843-926a-4dd1-a5f0-4fddc7b45013","note":"","count":1,"label":"Margherita 32 cm","posId":"112","price":20900,"isExtra":false},{"id":"0b867b16-3995-4b4a-9deb-1c0d8cecf8d6","note":"","count":1,"label":"Pepperoni 32 cm","posId":"120","price":24900,"isExtra":false},{"id":"a3d62a5d-2e1d-48db-874e-d64becff7059","note":"","count":1,"label":"změna na BBQ základ","posId":"i128","price":0,"isExtra":true},{"id":"076ed74a-9e28-4a30-9b7c-06e6adbd9e27","note":"","count":1,"label":"Margherita 18 cm","posId":"124","price":11900,"isExtra":false},{"id":"fc34540c-3ca2-4bb0-bd98-dc6f769a38a1","note":"","count":1,"label":"Šunka.","posId":"A106","price":2000,"isExtra":true}]</t>
  </si>
  <si>
    <t>2026-04-17T19:16:29.440+02:00</t>
  </si>
  <si>
    <t>2026-04-17T19:30:51.075+02:00</t>
  </si>
  <si>
    <t>[{"id":"69427585fd8faa40bcc99d77","count":2,"label":"Pepperoni 32cm 🌶️🌶️","posId":"120","price":24900,"isExtra":false},{"id":"6511bee39791b916de149f24","count":2,"label":"Balné","posId":"K0000","price":1500,"isExtra":true},{"id":"69427585fd8faa40bcc99d75","count":1,"label":"Comeback 32cm 🌶️","posId":"121","price":24900,"isExtra":false},{"id":"6511bee39791b916de149f24","count":1,"label":"Balné","posId":"K0000","price":1500,"isExtra":true},{"id":"67484135a145e662976180c6","count":1,"label":"BBQ základ","posId":"ZRB32","price":0,"isExtra":true},{"id":"69bc33d2440bbafa0ceb25f9","count":1,"label":"bez plněných okrajů","posId":"X1000","price":0,"isExtra":true},{"id":"69427585fd8faa40bcc99db1","count":1,"label":"Česnekový dip","posId":"P106","price":2000,"isExtra":false},{"id":"6511bee39791b916de149f24","count":1,"label":"Balné","posId":"K0000","price":1500,"isExtra":true}]</t>
  </si>
  <si>
    <t>2026-04-17T19:15:03.014+02:00</t>
  </si>
  <si>
    <t>2026-04-17T19:26:02.194+02:00</t>
  </si>
  <si>
    <t>2026-04-17T19:15:02.712+02:00</t>
  </si>
  <si>
    <t>2026-04-17T19:22:47.532+02:00</t>
  </si>
  <si>
    <t>2026-04-17T19:33:47.256+02:00</t>
  </si>
  <si>
    <t>2026-04-17T19:15:05.749+02:00</t>
  </si>
  <si>
    <t>[{"id":"03ade9ce-5d0f-4499-a6a3-340b58ae4468","note":"","count":2,"label":"Capricciosa 32 cm","posId":"113","price":24900,"isExtra":false},{"id":"bd8e2f82-3d11-4ada-88ad-67191c012d18","note":"","count":2,"label":"BEZ -olivy","posId":"X112","price":0,"KDSTags":["redhighlight"],"isExtra":true},{"id":"35e045f9-bc36-46e9-8142-6579de78a05b","note":"","count":1,"label":"Comeback 32 cm","posId":"121","price":24900,"isExtra":false}]</t>
  </si>
  <si>
    <t>2026-04-17T19:14:01.628+02:00</t>
  </si>
  <si>
    <t>2026-04-17T19:23:09.238+02:00</t>
  </si>
  <si>
    <t>2026-04-17T19:46:36.142+02:00</t>
  </si>
  <si>
    <t>2026-04-17T19:14:02.340+02:00</t>
  </si>
  <si>
    <t>[{"id":"076ed74a-9e28-4a30-9b7c-06e6adbd9e27","note":"","count":1,"label":"Margherita 18 cm","posId":"124","price":11900,"isExtra":false},{"id":"ac558eb4-a8cc-4599-b29e-fe73c365b2c7","note":"","count":1,"label":"Mozzarella.","posId":"A113","price":2000,"isExtra":true},{"id":"d3eb4d53-930f-46c7-bd43-afdbaaac1bcf","note":"","count":1,"label":"Masové kuličky, 10 ks","posId":"P102","price":9900,"isExtra":false}]</t>
  </si>
  <si>
    <t>2026-04-17T19:08:02.343+02:00</t>
  </si>
  <si>
    <t>2026-04-17T19:14:39.655+02:00</t>
  </si>
  <si>
    <t>[{"id":"03ade9ce-5d0f-4499-a6a3-340b58ae4468","note":"","count":1,"label":"Capricciosa 32 cm","posId":"113","price":24900,"isExtra":false},{"id":"57c816b2-3e3f-46c2-b126-b09910d79cb0","note":"","count":1,"label":"změna na Smetanový základ","posId":"i129","price":0,"isExtra":true}]</t>
  </si>
  <si>
    <t>2026-04-17T19:07:02.581+02:00</t>
  </si>
  <si>
    <t>2026-04-17T19:13:59.036+02:00</t>
  </si>
  <si>
    <t>2026-04-17T19:30:56.197+02:00</t>
  </si>
  <si>
    <t>2026-04-17T19:07:03.536+02:00</t>
  </si>
  <si>
    <t>[{"id":"03ade9ce-5d0f-4499-a6a3-340b58ae4468","note":"","count":1,"label":"Capricciosa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-žampiony","posId":"X105","price":0,"KDSTags":["redhighlight"],"isExtra":true}]</t>
  </si>
  <si>
    <t>2026-04-17T19:06:43.743+02:00</t>
  </si>
  <si>
    <t>2026-04-17T19:12:57.800+02:00</t>
  </si>
  <si>
    <t>2026-04-17T19:04:01.998+02:00</t>
  </si>
  <si>
    <t>2026-04-17T19:12:27.815+02:00</t>
  </si>
  <si>
    <t>[{"id":"0005ff76-02c8-47f3-a86e-87443988197a","note":"","count":1,"label":"BBQ Texas 32 cm","posId":"119","price":24900,"isExtra":false},{"id":"35e045f9-bc36-46e9-8142-6579de78a05b","note":"","count":2,"label":"Comeback 32 cm","posId":"121","price":24900,"isExtra":false}]</t>
  </si>
  <si>
    <t>2026-04-17T19:01:28.075+02:00</t>
  </si>
  <si>
    <t>2026-04-17T19:08:45.388+02:00</t>
  </si>
  <si>
    <t>[{"id":"59610934","note":"","size":"Margherita 32cm","count":1,"label":"Margherita 32cm","posId":"112","price":20900,"isExtra":false},{"id":"54414789","note":"","count":1,"label":"Balné","posId":"K0000","price":1500,"isExtra":true},{"id":"59610937","note":"","size":"Comeback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</si>
  <si>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2026-04-17T19:01:02.641+02:00</t>
  </si>
  <si>
    <t>2026-04-17T19:10:33.035+02:00</t>
  </si>
  <si>
    <t>2026-04-17T19:21:25.643+02:00</t>
  </si>
  <si>
    <t>2026-04-17T19:01:03.716+02:00</t>
  </si>
  <si>
    <t>[{"id":"fcbcf6b6-34c6-4d5f-ac5b-f6ece72e0953","note":"","count":1,"label":"BBQ Meteor 32 cm","posId":"118","price":24900,"isExtra":false},{"id":"3a8b6a85-3b5c-4ee4-be2d-261ab8731d6e","note":"","count":1,"label":"Dip česnekový","posId":"P106","price":2000,"isExtra":false}]</t>
  </si>
  <si>
    <t>2026-04-17T18:52:14.716+02:00</t>
  </si>
  <si>
    <t>2026-04-17T19:02:11.480+02:00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</si>
  <si>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okrajů","posId":"X1000","price":0,"isExtra":true},{"id":"54414876","note":"","count":1,"label":"Cibule","posId":"B103","price":2500,"KDSTags":["greenhighlight"],"isExtra":true},{"id":"54414715","note":"","size":"Zeleninová 40cm","count":1,"label":"Zeleninová 40cm","posId":"103","price":30900,"isExtra":false},{"id":"54414779","note":"","count":1,"label":"Balné","posId":"K0000","price":2000,"isExtra":true},{"id":"59555837","note":"","count":1,"label":"BBQ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okrajů","posId":"X1000","price":0,"isExtra":true},{"id":"54414830","note":"","count":1,"label":"Žampiony","posId":"C105","price":3500,"KDSTags":["greenhighlight"],"isExtra":true}]</t>
  </si>
  <si>
    <t>2026-04-17T18:51:41.168+02:00</t>
  </si>
  <si>
    <t>2026-04-17T18:57:59.246+02:00</t>
  </si>
  <si>
    <t>[{"id":"69427585fd8faa40bcc99d5d","count":1,"label":"Pepperoni 40cm 🌶️🌶️","posId":"108","price":30900,"isExtra":false},{"id":"6511bee39791b916de149b1b","count":1,"label":"Balné","posId":"K0000","price":2000,"isExtra":true},{"id":"69427585fd8faa40bcc99db9","count":1,"label":"Dip Jalapeňos","posId":"P107","price":2000,"isExtra":false},{"id":"6511bee39791b916de149f24","count":1,"label":"Balné","posId":"K0000","price":1500,"isExtra":true}]</t>
  </si>
  <si>
    <t>2026-04-17T18:51:02.252+02:00</t>
  </si>
  <si>
    <t>2026-04-17T18:59:57.041+02:00</t>
  </si>
  <si>
    <t>[{"id":"bf8dc38b-6c8e-42b6-9da3-3170253a57d4","note":"","count":1,"label":"Hot &amp; Spicy 32 cm","posId":"122","price":24900,"isExtra":false},{"id":"2f5e6647-81e9-4b87-979a-d1df9153229a","note":"","count":1,"label":"jalapeños","posId":"B102","price":2500,"KDSTags":["greenhighlight"],"isExtra":true},{"id":"35e045f9-bc36-46e9-8142-6579de78a05b","note":"","count":1,"label":"Comeback 32 cm","posId":"121","price":24900,"isExtra":false}]</t>
  </si>
  <si>
    <t>2026-04-17T18:44:50.204+02:00</t>
  </si>
  <si>
    <t>2026-04-17T18:56:47.266+02:00</t>
  </si>
  <si>
    <t>[{"id":"64093372","note":"","size":"Sweet passion 32 cm","count":1,"label":"Sweet passion 32 cm","posId":"29","price":20900,"isExtra":false},{"id":"54414789","note":"","count":1,"label":"Balné","posId":"K0000","price":1500,"isExtra":true},{"id":"59610943","note":"","size":"Capricciosa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32cm","posId":"113","price":24900,"isExtra":false},{"id":"54414789","note":"","count":1,"label":"Balné","posId":"K0000","price":1500,"isExtra":true},{"id":"54414822","note":"","count":1,"label":"Bez žampionů","posId":"X105","price":0,"KDSTags":["redhighlight"],"isExtra":true},{"id":"54414891","note":"","count":1,"label":"Mozzarella","posId":"B113","price":3000,"KDSTags":["greenhighlight"],"isExtra":true},{"id":"59610943","note":"","size":"Capricciosa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54414872","note":"","count":1,"label":"Paprika","posId":"B111","price":2500,"KDSTags":["greenhighlight"],"isExtra":true},{"id":"54414876","note":"","count":1,"label":"Cibule","posId":"B103","price":2500,"KDSTags":["greenhighlight"],"isExtra":true},{"id":"54414891","note":"","count":1,"label":"Mozzarella","posId":"B113","price":3000,"KDSTags":["greenhighlight"],"isExtra":true},{"id":"54414748","note":"","size":"Česnekový chléb 18cm","count":1,"label":"Česnekový chléb 18cm","posId":"P104","price":7900,"isExtra":false},{"id":"54414789","note":"","count":1,"label":"Balné","posId":"K0000","price":1500,"isExtra":true}]</t>
  </si>
  <si>
    <t>2026-04-17T18:44:01.601+02:00</t>
  </si>
  <si>
    <t>2026-04-17T19:03:03.257+02:00</t>
  </si>
  <si>
    <t>[{"id":"f4d7b9ad-ce62-498d-a90b-8016ab1e3604","note":"","count":1,"label":"Quattro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bylinky","posId":"A121","price":5700,"isExtra":true},{"id":"a62e938c-9a71-490f-818d-7d681b9da334","note":"","count":1,"label":"BEZ -žampiony","posId":"X105","price":0,"KDSTags":["redhighlight"],"isExtra":true},{"id":"ff8bc446-e047-44f1-bae5-423b565e0123","note":"","count":1,"label":"Capricciosa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bylinky","posId":"A121","price":5700,"isExtra":true},{"id":"a62e938c-9a71-490f-818d-7d681b9da334","note":"","count":1,"label":"BEZ -žampiony","posId":"X105","price":0,"KDSTags":["redhighlight"],"isExtra":true},{"id":"944ada84-4b76-4cec-9248-ebcd083131da","note":"","count":1,"label":"Baby špenát &amp; kuře 32 cm","posId":"140","price":24900,"isExtra":false}]</t>
  </si>
  <si>
    <t>2026-04-17T18:40:02.477+02:00</t>
  </si>
  <si>
    <t>2026-04-17T18:45:29.930+02:00</t>
  </si>
  <si>
    <t>2026-04-17T18:36:08.756+02:00</t>
  </si>
  <si>
    <t>2026-04-17T18:43:07.014+02:00</t>
  </si>
  <si>
    <t>[{"id":"69427585fd8faa40bcc99d77","count":1,"label":"Pepperoni 32cm 🌶️🌶️","posId":"120","price":24900,"isExtra":false},{"id":"6511bee39791b916de149f24","count":1,"label":"Balné","posId":"K0000","price":1500,"isExtra":true},{"id":"69bc33d2440bbafa0ceb25f9","count":1,"label":"bez plněných okrajů","posId":"X1000","price":0,"isExtra":true},{"id":"684ae97920a48a7892c1fca3","count":1,"label":"Bez mozzarelly","posId":"X113","price":0,"KDSTags":["redhighlight"],"isExtra":true}]</t>
  </si>
  <si>
    <t>2026-04-17T18:36:08.563+02:00</t>
  </si>
  <si>
    <t>2026-04-17T18:41:55.271+02:00</t>
  </si>
  <si>
    <t>[{"id":"69427585fd8faa40bcc99d75","count":1,"label":"Comeback 32cm 🌶️","posId":"121","price":24900,"isExtra":false},{"id":"6511bee39791b916de149f24","count":1,"label":"Balné","posId":"K0000","price":1500,"isExtra":true},{"id":"69427585fd8faa40bcc99db1","count":1,"label":"Česnekový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</si>
  <si>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2026-04-17T18:34:50.207+02:00</t>
  </si>
  <si>
    <t>2026-04-17T18:42:16.029+02:00</t>
  </si>
  <si>
    <t>[{"id":"54414717","note":"prosim pulku bez žampionu","size":"Capricciosa 40cm","count":1,"label":"Capricciosa 40cm","posId":"101","price":30900,"isExtra":false},{"id":"54414779","note":"","count":1,"label":"Balné","posId":"K0000","price":2000,"isExtra":true},{"id":"59555830","note":"","count":1,"label":"Smetanový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bylinky","posId":"A122","price":6500,"isExtra":true}]</t>
  </si>
  <si>
    <t>2026-04-17T18:28:42.162+02:00</t>
  </si>
  <si>
    <t>2026-04-17T18:36:43.322+02:00</t>
  </si>
  <si>
    <t>[{"id":"54414713","note":"","size":"BBQ Meteor 40cm","count":1,"label":"BBQ Meteor 40cm","posId":"106","price":30900,"isExtra":false},{"id":"54414779","note":"","count":1,"label":"Balné","posId":"K0000","price":2000,"isExtra":true},{"id":"59555827","note":"","count":1,"label":"Rajčatový základ","posId":"ZBR40","price":0,"isExtra":true}]</t>
  </si>
  <si>
    <t>2026-04-17T18:27:53.391+02:00</t>
  </si>
  <si>
    <t>2026-04-17T18:32:58.262+02:00</t>
  </si>
  <si>
    <t>[{"id":"59610934","note":"","size":"Margherita 32cm","count":1,"label":"Margherita 32cm","posId":"112","price":20900,"isExtra":false},{"id":"54414789","note":"","count":1,"label":"Balné","posId":"K0000","price":1500,"isExtra":true},{"id":"59610946","note":"","count":1,"label":"USA těsto","posId":"17","price":1000,"isExtra":true}]</t>
  </si>
  <si>
    <t>Kostiantyn</t>
  </si>
  <si>
    <t>2026-04-17T18:26:31.655+02:00</t>
  </si>
  <si>
    <t>2026-04-17T18:36:03.923+02:00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</si>
  <si>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základ","posId":"ZRB40","price":0,"isExtra":true},{"id":"A120","note":"","count":1,"label":"okraj hotdog, bbq omáčka","posId":"A120","price":6500,"isExtra":true},{"id":"D109","note":"","count":1,"label":"Opočno pistáciová","posId":"D109","price":12900,"isExtra":false}]</t>
  </si>
  <si>
    <t>2026-04-17T18:21:08.493+02:00</t>
  </si>
  <si>
    <t>2026-04-17T18:26:29.692+02:00</t>
  </si>
  <si>
    <t>[{"id":"cce43af1-f8b6-4049-afc7-b6c288007204","count":1,"label":"Pizza Quattro Formaggi 40","posId":"111","price":30900,"isExtra":false,"creatorId":"ivW2pHalbUMm0RGqmYX-W","isPackging":0,"actualLabel":"Pizza Quattro Formaggi 40"}]</t>
  </si>
  <si>
    <t>2026-04-17T18:20:10.806+02:00</t>
  </si>
  <si>
    <t>2026-04-17T18:26:00.876+02:00</t>
  </si>
  <si>
    <t>[{"id":"39c3593c-4f4f-4a54-877a-252accc32e74","count":1,"label":"Pizza Pepperoni 40","posId":"108","price":30900,"isExtra":false,"creatorId":"hwOMVj_TtKi9b4X7SITIc","isPackging":0,"actualLabel":"Pizza Pepperoni 40"}]</t>
  </si>
  <si>
    <t>2026-04-17T18:19:49.529+02:00</t>
  </si>
  <si>
    <t>2026-04-17T18:27:38.880+02:00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</si>
  <si>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okrajů","posId":"X1000","price":0,"isExtra":true}]</t>
  </si>
  <si>
    <t>2026-04-17T18:15:01.708+02:00</t>
  </si>
  <si>
    <t>2026-04-17T18:46:20.928+02:00</t>
  </si>
  <si>
    <t>[{"id":"bf8dc38b-6c8e-42b6-9da3-3170253a57d4","note":"","count":1,"label":"Hot &amp; Spicy 32 cm","posId":"122","price":24900,"isExtra":false},{"id":"c8019f80-065c-4f09-9e80-65b85dae2ae1","note":"","count":1,"label":"kukuřice","posId":"B115","price":2500,"KDSTags":["greenhighlight"],"isExtra":true},{"id":"cf590a42-3894-4cb1-9be7-6da354b8453d","note":"","count":1,"label":"olivy","posId":"B112","price":2500,"KDSTags":["greenhighlight"],"isExtra":true},{"id":"d1e9623b-89c9-4caa-a2ba-cbaafad1a883","note":"","count":1,"label":"slanina","posId":"B108","price":3000,"KDSTags":["greenhighlight"],"isExtra":true},{"id":"2f5e6647-81e9-4b87-979a-d1df9153229a","note":"","count":1,"label":"jalapeños","posId":"B102","price":2500,"KDSTags":["greenhighlight"],"isExtra":true},{"id":"535b9312-93c3-44a2-9448-b49d9d5fa589","note":"","count":1,"label":"špenát s česnekem","posId":"B107","price":2500,"KDSTags":["greenhighlight"],"isExtra":true},{"id":"3a8b6a85-3b5c-4ee4-be2d-261ab8731d6e","note":"","count":1,"label":"Dip česnekový","posId":"P106","price":2000,"isExtra":false}]</t>
  </si>
  <si>
    <t>2026-04-17T18:14:02.775+02:00</t>
  </si>
  <si>
    <t>2026-04-17T18:39:24.931+02:00</t>
  </si>
  <si>
    <t>[{"id":"5b1f2843-926a-4dd1-a5f0-4fddc7b45013","note":"","count":1,"label":"Margherita 32 cm","posId":"112","price":20900,"isExtra":false},{"id":"0b867b16-3995-4b4a-9deb-1c0d8cecf8d6","note":"","count":1,"label":"Pepperoni 32 cm","posId":"120","price":24900,"isExtra":false},{"id":"7bf5fb6e-17f1-4e62-b7d1-e31d7c483eb9","note":"","count":1,"label":"cibule","posId":"B103","price":2500,"KDSTags":["greenhighlight"],"isExtra":true}]</t>
  </si>
  <si>
    <t>2026-04-17T18:07:02.665+02:00</t>
  </si>
  <si>
    <t>2026-04-17T18:17:10.925+02:00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</si>
  <si>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</si>
  <si>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2026-04-17T18:06:23.520+02:00</t>
  </si>
  <si>
    <t>2026-04-17T18:12:57.135+02:00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</si>
  <si>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🌶️","posId":"121","price":24900,"isExtra":false},{"id":"54414789","note":"","count":1,"label":"Balné","posId":"K0000","price":1500,"isExtra":true},{"id":"54414864","note":"","count":1,"label":"Bez cibule","posId":"X103","price":0,"KDSTags":["redhighlight"],"isExtra":true}]</t>
  </si>
  <si>
    <t>2026-04-17T18:05:19.884+02:00</t>
  </si>
  <si>
    <t>2026-04-17T18:15:22.974+02:00</t>
  </si>
  <si>
    <t>[{"id":"69427585fd8faa40bcc99d5d","count":1,"label":"Pepperoni 40cm 🌶️🌶️","posId":"108","price":30900,"isExtra":false},{"id":"6511bee39791b916de149b1b","count":1,"label":"Balné","posId":"K0000","price":2000,"isExtra":true},{"id":"684ae97920a48a7892c1fa35","count":1,"label":"Cibule","posId":"C103","price":3500,"KDSTags":["greenhighlight"],"isExtra":true},{"id":"69427585fd8faa40bcc99d5d","count":1,"label":"Pepperoni 40cm 🌶️🌶️","posId":"108","price":30900,"isExtra":false},{"id":"6511bee39791b916de149b1b","count":1,"label":"Balné","posId":"K0000","price":2000,"isExtra":true},{"id":"684ae97920a48a7892c1fa34","count":1,"label":"Paprika","posId":"C111","price":3500,"KDSTags":["greenhighlight"],"isExtra":true},{"id":"684ae97920a48a7892c1fa35","count":1,"label":"Cibule","posId":"C103","price":3500,"KDSTags":["greenhighlight"],"isExtra":true},{"id":"684ae97920a48a7892c1fa39","count":1,"label":"Šunka","posId":"C106","price":4000,"KDSTags":["greenhighlight"],"isExtra":true}]</t>
  </si>
  <si>
    <t>2026-04-17T18:01:52.263+02:00</t>
  </si>
  <si>
    <t>2026-04-17T18:11:29.333+02:00</t>
  </si>
  <si>
    <t>[{"id":"54414713","note":"","size":"BBQ Meteor 40cm","count":1,"label":"BBQ Meteor 40cm","posId":"106","price":30900,"isExtra":false},{"id":"54414779","note":"","count":1,"label":"Balné","posId":"K0000","price":2000,"isExtra":true},{"id":"54414813","note":"","count":1,"label":"okraj mozzarella, bylinky","posId":"A122","price":6500,"isExtra":true}]</t>
  </si>
  <si>
    <t>2026-04-17T18:01:03.106+02:00</t>
  </si>
  <si>
    <t>2026-04-17T18:12:16.939+02:00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</si>
  <si>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54414880","note":"","count":1,"label":"Kukuřice","posId":"B115","price":2500,"KDSTags":["greenhighlight"],"isExtra":true},{"id":"54414897","note":"","count":1,"label":"Šunka","posId":"B106","price":3000,"KDSTags":["greenhighlight"],"isExtra":true}]</t>
  </si>
  <si>
    <t>2026-04-17T17:56:01.891+02:00</t>
  </si>
  <si>
    <t>2026-04-17T18:08:33.918+02:00</t>
  </si>
  <si>
    <t>[{"id":"ee394832-8137-440a-84b7-b9e0df42a9ab","note":"","count":1,"label":"Hawai 32 cm","posId":"114","price":24900,"isExtra":false},{"id":"bf8dc38b-6c8e-42b6-9da3-3170253a57d4","note":"","count":1,"label":"Hot &amp; Spicy 32 cm","posId":"122","price":24900,"isExtra":false},{"id":"0ea52415-fdb3-497f-b216-7fd5802f2e0f","note":"","count":1,"label":"Quattro Formaggi 32 cm","posId":"123","price":24900,"isExtra":false},{"id":"535b9312-93c3-44a2-9448-b49d9d5fa589","note":"","count":1,"label":"špenát s česnekem","posId":"B107","price":2500,"KDSTags":["greenhighlight"],"isExtra":true},{"id":"68d93a2c-5ce2-44a5-857b-6d579cd1f445","note":"","count":1,"label":"žampiony","posId":"B105","price":2500,"KDSTags":["greenhighlight"],"isExtra":true}]</t>
  </si>
  <si>
    <t>2026-04-17T17:49:02.163+02:00</t>
  </si>
  <si>
    <t>2026-04-17T18:58:38.923+02:00</t>
  </si>
  <si>
    <t>2026-04-17T19:09:20.636+02:00</t>
  </si>
  <si>
    <t>2026-04-17T17:49:03.402+02:00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</si>
  <si>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-olivy","posId":"X112","price":0,"KDSTags":["redhighlight"],"isExtra":true},{"id":"ee394832-8137-440a-84b7-b9e0df42a9ab","note":"","count":1,"label":"Hawai 32 cm","posId":"114","price":24900,"isExtra":false},{"id":"d1e9623b-89c9-4caa-a2ba-cbaafad1a883","note":"","count":1,"label":"slanina","posId":"B108","price":3000,"KDSTags":["greenhighlight"],"isExtra":true},{"id":"2863cfff-d34c-4eca-8cc1-a94c70c453ab","note":"","count":1,"label":"Mirinda 1l","posId":"N126","price":5900,"isExtra":false},{"id":"6463d074-457d-4955-9cf5-43bdb5619e32","note":"","count":1,"label":"Jablečno-skořicové rolls, 8ks","posId":"18","price":8900,"isExtra":false},{"id":"26378531-c5c0-43f4-9535-09f267896a62","note":"","count":1,"label":"Spicy Wings","posId":"P101","price":11900,"isExtra":false},{"id":"e4c90673-8957-4c9c-a784-3a1d0b3b4124","note":"","count":1,"label":"Pečené brambory","posId":"P103","price":6900,"isExtra":false}]</t>
  </si>
  <si>
    <t>2026-04-17T17:44:02.391+02:00</t>
  </si>
  <si>
    <t>2026-04-17T17:51:38.904+02:00</t>
  </si>
  <si>
    <t>2026-04-17T18:06:00.760+02:00</t>
  </si>
  <si>
    <t>2026-04-17T17:44:03.166+02:00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</si>
  <si>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-cibule","posId":"X103","price":0,"KDSTags":["redhighlight"],"isExtra":true},{"id":"2863cfff-d34c-4eca-8cc1-a94c70c453ab","note":"","count":1,"label":"Mirinda 1l","posId":"N126","price":5900,"isExtra":false}]</t>
  </si>
  <si>
    <t>2026-04-17T17:42:58.963+02:00</t>
  </si>
  <si>
    <t>2026-04-17T17:50:00.086+02:00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</si>
  <si>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</si>
  <si>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2026-04-17T17:41:08.285+02:00</t>
  </si>
  <si>
    <t>2026-04-17T17:46:12.973+02:00</t>
  </si>
  <si>
    <t>[{"id":"69427585fd8faa40bcc99d77","count":1,"label":"Pepperoni 32cm 🌶️🌶️","posId":"120","price":24900,"isExtra":false},{"id":"6511bee39791b916de149f24","count":1,"label":"Balné","posId":"K0000","price":1500,"isExtra":true},{"id":"69427585fd8faa40bcc99db9","count":1,"label":"Dip Jalapeňos","posId":"P107","price":2000,"isExtra":false},{"id":"6511bee39791b916de149f24","count":1,"label":"Balné","posId":"K0000","price":1500,"isExtra":true}]</t>
  </si>
  <si>
    <t>2026-04-17T17:36:05.550+02:00</t>
  </si>
  <si>
    <t>2026-04-17T17:41:24.023+02:00</t>
  </si>
  <si>
    <t>[{"id":"69427585fd8faa40bcc99d7f","count":1,"label":"Hawai 32cm","posId":"114","price":24900,"isExtra":false},{"id":"6511bee39791b916de149f24","count":1,"label":"Balné","posId":"K0000","price":1500,"isExtra":true},{"id":"69427585fd8faa40bcc99dcd","count":1,"label":"Pepsi zero sugar 1l","posId":"N125","price":5900,"isExtra":false}]</t>
  </si>
  <si>
    <t>2026-04-17T17:29:13.065+02:00</t>
  </si>
  <si>
    <t>2026-04-17T17:36:24.806+02:00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</si>
  <si>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40cm","posId":"101","price":30900,"isExtra":false},{"id":"54414779","note":"","count":1,"label":"Balné","posId":"K0000","price":2000,"isExtra":true},{"id":"54414777","note":"","count":1,"label":"bez plněných okrajů","posId":"X1000","price":0,"isExtra":true},{"id":"54414841","note":"","count":1,"label":"Bez oliv","posId":"X112","price":0,"KDSTags":["redhighlight"],"isExtra":true},{"id":"54414878","note":"","count":1,"label":"Cibule","posId":"C103","price":3500,"KDSTags":["greenhighlight"],"isExtra":true},{"id":"57405814","note":"","size":"Pepsi 1l","count":1,"label":"Pepsi 1l","posId":"N124","price":5900,"isExtra":false}]</t>
  </si>
  <si>
    <t>2026-04-17T17:29:02.067+02:00</t>
  </si>
  <si>
    <t>2026-04-17T17:36:38.622+02:00</t>
  </si>
  <si>
    <t>2026-04-17T17:26:57.781+02:00</t>
  </si>
  <si>
    <t>2026-04-17T17:34:42.210+02:00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</si>
  <si>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54414800","note":"","count":1,"label":"Jalapeňos","posId":"B102","price":2500,"KDSTags":["greenhighlight"],"isExtra":true},{"id":"59610943","note":"","size":"Capricciosa 32cm","count":1,"label":"Capricciosa 32cm","posId":"113","price":24900,"isExtra":false},{"id":"54414789","note":"","count":1,"label":"Balné","posId":"K0000","price":1500,"isExtra":true},{"id":"54414752","note":"","size":"Jalapenos Rolls","count":1,"label":"Jalapenos Rolls","posId":"jpr200","price":8900,"isExtra":false},{"id":"54414789","note":"","count":1,"label":"Balné","posId":"K0000","price":1500,"isExtra":true}]</t>
  </si>
  <si>
    <t>2026-04-17T17:19:36.602+02:00</t>
  </si>
  <si>
    <t>2026-04-17T17:26:23.832+02:00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</si>
  <si>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32cm","posId":"123","price":24900,"isExtra":false},{"id":"54414789","note":"","count":1,"label":"Balné","posId":"K0000","price":1500,"isExtra":true},{"id":"59610942","note":"","size":"Hawai 32cm","count":1,"label":"Hawai 32cm","posId":"114","price":24900,"isExtra":false},{"id":"54414789","note":"","count":1,"label":"Balné","posId":"K0000","price":1500,"isExtra":true},{"id":"54414783","note":"","count":1,"label":"bez plněných okrajů","posId":"X1000","price":0,"isExtra":true}]</t>
  </si>
  <si>
    <t>2026-04-17T17:13:49.813+02:00</t>
  </si>
  <si>
    <t>2026-04-17T17:24:18.840+02:00</t>
  </si>
  <si>
    <t>[{"id":"69427585fd8faa40bcc99da5","count":1,"label":"Spicy menu Comeback","posId":"M100","price":34900,"isExtra":false},{"id":"6511bee39791b916de149ee5","count":1,"label":"Balné","posId":"K0000","price":3000,"isExtra":true},{"id":"6511bee39791b916de149ef5","count":1,"label":"Hot &amp; Spicy","posId":"Y122","price":0,"isExtra":true},{"id":"69bc33d2440bbafa0ceb25f9","count":1,"label":"bez plněných okrajů","posId":"X1000","price":0,"isExtra":true},{"id":"66212149b485705388effd8c","count":1,"label":"spicy wings 🌶️","posId":"P101","price":0,"isExtra":true},{"id":"69427545ef82e630b05e401d","count":1,"label":"Guarana kiwi a jablko","posId":"N144","price":0,"isExtra":true},{"id":"69427585fd8faa40bcc99db9","count":1,"label":"Dip Jalapeňos","posId":"P107","price":2000,"isExtra":false},{"id":"6511bee39791b916de149f24","count":1,"label":"Balné","posId":"K0000","price":1500,"isExtra":true},{"id":"69427585fd8faa40bcc99d75","count":1,"label":"Comeback 32cm 🌶️","posId":"121","price":24900,"isExtra":false},{"id":"6511bee39791b916de149f24","count":1,"label":"Balné","posId":"K0000","price":1500,"isExtra":true},{"id":"69427585fd8faa40bcc99d77","count":1,"label":"Pepperoni 32cm 🌶️🌶️","posId":"120","price":24900,"isExtra":false},{"id":"6511bee39791b916de149f24","count":1,"label":"Balné","posId":"K0000","price":1500,"isExtra":true},{"id":"684ae97920a48a7892c1fc10","count":1,"label":"Olivy","posId":"B112","price":2500,"KDSTags":["greenhighlight"],"isExtra":true},{"id":"684ae97920a48a7892c1fc14","count":1,"label":"Kukuřice","posId":"B115","price":2500,"KDSTags":["greenhighlight"],"isExtra":true}]</t>
  </si>
  <si>
    <t>2026-04-17T17:11:22.945+02:00</t>
  </si>
  <si>
    <t>2026-04-17T17:19:56.819+02:00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</si>
  <si>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🌶️","posId":"109","price":30900,"isExtra":false},{"id":"54414779","note":"","count":1,"label":"Balné","posId":"K0000","price":2000,"isExtra":true},{"id":"54414717","note":"","size":"Capricciosa 40cm","count":1,"label":"Capricciosa 40cm","posId":"101","price":30900,"isExtra":false},{"id":"54414779","note":"","count":1,"label":"Balné","posId":"K0000","price":2000,"isExtra":true},{"id":"54414841","note":"","count":1,"label":"Bez oliv","posId":"X112","price":0,"KDSTags":["redhighlight"],"isExtra":true}]</t>
  </si>
  <si>
    <t>2026-04-17T17:10:02.481+02:00</t>
  </si>
  <si>
    <t>2026-04-17T17:40:29.609+02:00</t>
  </si>
  <si>
    <t>2026-04-17T17:52:37.131+02:00</t>
  </si>
  <si>
    <t>2026-04-17T17:10:03.131+02:00</t>
  </si>
  <si>
    <t>[{"id":"95bce60f-e62f-4ae7-90e9-e09260893da5","note":"","count":1,"label":"Baby špenát &amp; kuře 18 cm","posId":"128","price":11900,"isExtra":false},{"id":"194f980e-141e-4220-9f1e-0e1e9edc412e","note":"","count":1,"label":"Quattro Formaggi 18 cm","posId":"135","price":11900,"isExtra":false},{"id":"36ea3088-07fd-428f-b871-c4a5ee9cef7b","note":"","count":1,"label":"Comeback 40 cm","posId":"109","price":30900,"isExtra":false}]</t>
  </si>
  <si>
    <t>2026-04-17T17:06:48.650+02:00</t>
  </si>
  <si>
    <t>2026-04-17T17:15:30.491+02:00</t>
  </si>
  <si>
    <t>[{"id":"f18a3b7f-dd15-4ab8-8eb9-a097164b8360","count":1,"label":"Pizza BBQ Texas 32","posId":"119","price":24900,"isExtra":false,"creatorId":"1g38xGC0-fBdwtP2AdtYy","isPackging":0,"actualLabel":"Pizza BBQ Texas 32"}]</t>
  </si>
  <si>
    <t>2026-04-17T17:06:32.076+02:00</t>
  </si>
  <si>
    <t>2026-04-17T17:11:37.819+02:00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</si>
  <si>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32cm","posId":"123","price":24900,"isExtra":false},{"id":"54414789","note":"","count":1,"label":"Balné","posId":"K0000","price":1500,"isExtra":true},{"id":"59610946","note":"","count":1,"label":"USA těsto","posId":"17","price":1000,"isExtra":true},{"id":"59555840","note":"","count":1,"label":"Rajčatový základ","posId":"ZSR32","price":0,"isExtra":true},{"id":"54414783","note":"","count":1,"label":"bez plněných okrajů","posId":"X1000","price":0,"isExtra":true}]</t>
  </si>
  <si>
    <t>2026-04-17T17:05:44.409+02:00</t>
  </si>
  <si>
    <t>2026-04-17T17:17:02.699+02:00</t>
  </si>
  <si>
    <t>[{"id":"69427585fd8faa40bcc99d65","count":1,"label":"Hawai 40cm","posId":"102","price":30900,"isExtra":false},{"id":"6511bee39791b916de149b1b","count":1,"label":"Balné","posId":"K0000","price":2000,"isExtra":true},{"id":"67484135a145e66297618376","count":1,"label":"Smetanový základ","posId":"ZRS40","price":0,"isExtra":true},{"id":"69bc33d2440bbafa0ceb2208","count":1,"label":"bez plněných okrajů","posId":"X1000","price":0,"isExtra":true},{"id":"684ae97920a48a7892c1fa33","count":1,"label":"Ananas","posId":"C100","price":3500,"KDSTags":["greenhighlight"],"isExtra":true},{"id":"69427585fd8faa40bcc99d81","count":1,"label":"Capricciosa 32cm","posId":"113","price":24900,"isExtra":false},{"id":"6511bee39791b916de149f24","count":1,"label":"Balné","posId":"K0000","price":1500,"isExtra":true},{"id":"69bc33d2440bbafa0ceb25f9","count":1,"label":"bez plněných okrajů","posId":"X1000","price":0,"isExtra":true},{"id":"69427585fd8faa40bcc99d81","count":1,"label":"Capricciosa 32cm","posId":"113","price":24900,"isExtra":false},{"id":"6511bee39791b916de149f24","count":1,"label":"Balné","posId":"K0000","price":1500,"isExtra":true},{"id":"69bc33d2440bbafa0ceb25f9","count":1,"label":"bez plněných okrajů","posId":"X1000","price":0,"isExtra":true},{"id":"684ae97920a48a7892c1fd47","count":1,"label":"Bez oliv","posId":"X112","price":0,"KDSTags":["redhighlight"],"isExtra":true},{"id":"684ae97920a48a7892c1fc0e","count":1,"label":"Jalapeňos","posId":"B102","price":2500,"KDSTags":["greenhighlight"],"isExtra":true}]</t>
  </si>
  <si>
    <t>2026-04-17T17:05:02.089+02:00</t>
  </si>
  <si>
    <t>2026-04-17T17:12:49.715+02:00</t>
  </si>
  <si>
    <t>2026-04-17T16:59:48.037+02:00</t>
  </si>
  <si>
    <t>2026-04-17T17:06:26.885+02:00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</si>
  <si>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40cm","posId":"111","price":30900,"isExtra":false},{"id":"54414779","note":"","count":1,"label":"Balné","posId":"K0000","price":2000,"isExtra":true},{"id":"59610934","note":"","size":"Margherita 32cm","count":1,"label":"Margherita 32cm","posId":"112","price":20900,"isExtra":false},{"id":"54414789","note":"","count":1,"label":"Balné","posId":"K0000","price":1500,"isExtra":true}]</t>
  </si>
  <si>
    <t>2026-04-17T16:46:58.049+02:00</t>
  </si>
  <si>
    <t>2026-04-17T16:52:26.686+02:00</t>
  </si>
  <si>
    <t>[{"id":"69427585fd8faa40bcc99d55","count":1,"label":"Margherita 40cm","posId":"100","price":26900,"isExtra":false},{"id":"6511bee39791b916de149b1b","count":1,"label":"Balné","posId":"K0000","price":2000,"isExtra":true},{"id":"684ae97920a48a7892c1fa39","count":1,"label":"Šunka","posId":"C106","price":4000,"KDSTags":["greenhighlight"],"isExtra":true}]</t>
  </si>
  <si>
    <t>2026-04-17T16:26:02.895+02:00</t>
  </si>
  <si>
    <t>2026-04-17T16:38:28.512+02:00</t>
  </si>
  <si>
    <t>2026-04-17T16:53:14.714+02:00</t>
  </si>
  <si>
    <t>2026-04-17T16:26:03.924+02:00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</si>
  <si>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-žampiony","posId":"X105","price":0,"KDSTags":["redhighlight"],"isExtra":true},{"id":"35e045f9-bc36-46e9-8142-6579de78a05b","note":"","count":1,"label":"Comeback 32 cm","posId":"121","price":24900,"isExtra":false},{"id":"f917a1e8-52b4-4621-aa24-89b06c89e060","note":"","count":1,"label":"BEZ -slanina","posId":"X108","price":0,"KDSTags":["redhighlight"],"isExtra":true},{"id":"ea8ba6dd-c20a-4bae-a731-5344afc761eb","note":"","count":1,"label":"Capricciosa 18 cm","posId":"125","price":11900,"isExtra":false},{"id":"bd8e2f82-3d11-4ada-88ad-67191c012d18","note":"","count":1,"label":"BEZ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-žampiony","posId":"X105","price":0,"KDSTags":["redhighlight"],"isExtra":true},{"id":"824198b2-b88a-4fb6-92af-3365de773ad1","note":"","count":1,"label":"Pepsi 1l","posId":"N124","price":5900,"isExtra":false},{"id":"2863cfff-d34c-4eca-8cc1-a94c70c453ab","note":"","count":1,"label":"Mirinda 1l","posId":"N126","price":5900,"isExtra":false}]</t>
  </si>
  <si>
    <t>2026-04-17T16:25:02.254+02:00</t>
  </si>
  <si>
    <t>2026-04-17T18:18:26.674+02:00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</si>
  <si>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3a8b6a85-3b5c-4ee4-be2d-261ab8731d6e","note":"","count":1,"label":"Dip česnekový","posId":"P106","price":2000,"isExtra":false}]</t>
  </si>
  <si>
    <t>2026-04-17T16:07:26.990+02:00</t>
  </si>
  <si>
    <t>2026-04-17T16:19:32.741+02:00</t>
  </si>
  <si>
    <t>2026-04-17T16:04:01.377+02:00</t>
  </si>
  <si>
    <t>2026-04-17T16:33:38.526+02:00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</si>
  <si>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614269dd-2dbe-47e4-81f8-670c7ef03e2f","note":"","count":1,"label":"Pepperoni salám","posId":"C109","price":4000,"KDSTags":["greenhighlight"],"isExtra":true},{"id":"aef5aaf8-2acf-4f20-91be-c8829f11cd0c","note":"","count":1,"label":"Capricciosa 40 cm","posId":"101","price":30900,"isExtra":false},{"id":"a62e938c-9a71-490f-818d-7d681b9da334","note":"","count":1,"label":"BEZ -žampiony","posId":"X105","price":0,"KDSTags":["redhighlight"],"isExtra":true}]</t>
  </si>
  <si>
    <t>2026-04-17T15:48:01.887+02:00</t>
  </si>
  <si>
    <t>2026-04-17T15:54:16.171+02:00</t>
  </si>
  <si>
    <t>[{"id":"0ea52415-fdb3-497f-b216-7fd5802f2e0f","note":"","count":1,"label":"Quattro Formaggi 32 cm","posId":"123","price":24900,"isExtra":false},{"id":"2f5e6647-81e9-4b87-979a-d1df9153229a","note":"","count":1,"label":"jalapeños","posId":"B102","price":2500,"KDSTags":["greenhighlight"],"isExtra":true}]</t>
  </si>
  <si>
    <t>2026-04-17T15:36:02.445+02:00</t>
  </si>
  <si>
    <t>2026-04-17T16:19:17.759+02:00</t>
  </si>
  <si>
    <t>2026-04-17T16:26:30.458+02:00</t>
  </si>
  <si>
    <t>2026-04-17T15:36:03.481+02:00</t>
  </si>
  <si>
    <t>[{"id":"076ed74a-9e28-4a30-9b7c-06e6adbd9e27","note":"","count":1,"label":"Margherita 18 cm","posId":"124","price":11900,"isExtra":false},{"id":"c5b474e6-18c7-4e68-bfba-30417cf8de0f","note":"","count":1,"label":"Kukuřice.","posId":"A115","price":1500,"isExtra":true},{"id":"10a95fda-50ac-4e8b-a092-eba50264ce8d","note":"","count":1,"label":"Comeback 18 cm","posId":"133","price":11900,"isExtra":false}]</t>
  </si>
  <si>
    <t>2026-04-17T15:18:09.063+02:00</t>
  </si>
  <si>
    <t>2026-04-17T15:26:45.481+02:00</t>
  </si>
  <si>
    <t>2026-04-17T14:49:43.108+02:00</t>
  </si>
  <si>
    <t>2026-04-17T14:57:13.293+02:00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</si>
  <si>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🌶️🌶️","posId":"120","price":24900,"isExtra":false},{"id":"54414789","note":"","count":1,"label":"Balné","posId":"K0000","price":1500,"isExtra":true},{"id":"54414850","note":"","count":1,"label":"okraj hotdog, hořčice","posId":"A117","price":5700,"isExtra":true},{"id":"54414911","note":"","count":1,"label":"Pepperoni salám","posId":"B109","price":3000,"KDSTags":["greenhighlight"],"isExtra":true},{"id":"57405815","note":"","size":"Pepsi zero sugar 1l","count":1,"label":"Pepsi zero sugar 1l","posId":"N125","price":5900,"isExtra":false}]</t>
  </si>
  <si>
    <t>2026-04-17T14:47:02.894+02:00</t>
  </si>
  <si>
    <t>2026-04-17T15:49:57.319+02:00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</si>
  <si>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-ananas","posId":"X100","price":0,"KDSTags":["redhighlight"],"isExtra":true},{"id":"1fae666b-4102-4ed0-b317-2a07b21ae279","note":"","count":1,"label":"Hot &amp; Spicy 40 cm","posId":"110","price":30900,"isExtra":false},{"id":"36ea3088-07fd-428f-b871-c4a5ee9cef7b","note":"","count":1,"label":"Comeback 40 cm","posId":"109","price":30900,"isExtra":false}]</t>
  </si>
  <si>
    <t>2026-04-17T14:45:02.474+02:00</t>
  </si>
  <si>
    <t>2026-04-17T16:02:16.182+02:00</t>
  </si>
  <si>
    <t>2026-04-17T14:38:44.361+02:00</t>
  </si>
  <si>
    <t>2026-04-17T14:50:39.292+02:00</t>
  </si>
  <si>
    <t>[{"id":"101","note":"","count":1,"label":"Capricciosa 40cm","posId":"101","price":30900,"isExtra":false},{"id":"K0000","note":"","count":1,"label":"Balné","posId":"K0000","price":2000,"isExtra":true},{"id":"C100","note":"","count":1,"label":"Ananas","posId":"C100","price":3500,"KDSTags":["greenhighlight"],"isExtra":true},{"id":"C115","note":"","count":2,"label":"Kukuřice","posId":"C115","price":3500,"KDSTags":["greenhighlight"],"isExtra":true},{"id":"C114","note":"","count":1,"label":"Kuře","posId":"C114","price":4000,"KDSTags":["greenhighlight"],"isExtra":true},{"id":"P106","note":"","count":1,"label":"Česnekový dip","posId":"P106","price":2000,"isExtra":false},{"id":"K0000","note":"","count":1,"label":"Balné","posId":"K0000","price":1500,"isExtra":true},{"id":"N124","note":"","count":1,"label":"Pepsi 1l","posId":"N124","price":5900,"isExtra":false}]</t>
  </si>
  <si>
    <t>2026-04-17T14:28:08.699+02:00</t>
  </si>
  <si>
    <t>2026-04-17T14:33:53.978+02:00</t>
  </si>
  <si>
    <t>[{"id":"69427585fd8faa40bcc99d77","count":1,"label":"Pepperoni 32cm 🌶️🌶️","posId":"120","price":24900,"isExtra":false},{"id":"6511bee39791b916de149f24","count":1,"label":"Balné","posId":"K0000","price":1500,"isExtra":true},{"id":"684ae97920a48a7892c1fc1a","count":1,"label":"Kuře","posId":"B114","price":3000,"KDSTags":["greenhighlight"],"isExtra":true}]</t>
  </si>
  <si>
    <t>2026-04-17T13:51:02.398+02:00</t>
  </si>
  <si>
    <t>2026-04-17T13:59:41.708+02:00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</si>
  <si>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bylinky","posId":"A121","price":5700,"isExtra":true},{"id":"3a8b6a85-3b5c-4ee4-be2d-261ab8731d6e","note":"","count":3,"label":"Dip česnekový","posId":"P106","price":2000,"isExtra":false}]</t>
  </si>
  <si>
    <t>2026-04-17T13:50:01.711+02:00</t>
  </si>
  <si>
    <t>2026-04-17T13:57:11.144+02:00</t>
  </si>
  <si>
    <t>2026-04-17T13:47:02.162+02:00</t>
  </si>
  <si>
    <t>2026-04-17T13:54:48.720+02:00</t>
  </si>
  <si>
    <t>2026-04-17T14:03:19.830+02:00</t>
  </si>
  <si>
    <t>2026-04-17T13:47:03.032+02:00</t>
  </si>
  <si>
    <t>[{"id":"e8f571e6-dd36-42d7-8826-52c90315986b","note":"","count":1,"label":"Baby špenát &amp; kuře 40 cm","posId":"104","price":30900,"isExtra":false},{"id":"d5c01305-5b81-4931-8ef0-14413da22bab","note":"","count":1,"label":"Kukuřice","posId":"C115","price":3500,"KDSTags":["greenhighlight"],"isExtra":true},{"id":"7fdd6df3-b4af-470d-955c-d1de47ab00a5","note":"","count":1,"label":"Žampiony","posId":"C105","price":3500,"KDSTags":["greenhighlight"],"isExtra":true}]</t>
  </si>
  <si>
    <t>2026-04-17T13:40:02.662+02:00</t>
  </si>
  <si>
    <t>2026-04-17T13:51:07.727+02:00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</si>
  <si>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základ","posId":"i128","price":0,"isExtra":true},{"id":"adb25a98-2836-4da5-82f5-82c3fc24d621","note":"","count":1,"label":"grana padano","posId":"B130","price":3000,"KDSTags":["greenhighlight"],"isExtra":true}]</t>
  </si>
  <si>
    <t>2026-04-17T13:39:15.356+02:00</t>
  </si>
  <si>
    <t>2026-04-17T13:51:43.801+02:00</t>
  </si>
  <si>
    <t>[{"id":"69427585fd8faa40bcc99dbb","count":1,"label":"Jablečno-skořicové rolls","posId":"18","price":8900,"isExtra":false},{"id":"6511bee39791b916de149f24","count":1,"label":"Balné","posId":"K0000","price":1500,"isExtra":true},{"id":"69427585fd8faa40bcc99d5f","count":1,"label":"BBQ Texas 40cm","posId":"107","price":30900,"isExtra":false},{"id":"6511bee39791b916de149b1b","count":1,"label":"Balné","posId":"K0000","price":2000,"isExtra":true},{"id":"67484135a145e66297618470","count":1,"label":"Smetanový základ","posId":"ZBS40","price":0,"isExtra":true},{"id":"684ae97920a48a7892c1fcc4","count":1,"label":"Bez cibule","posId":"X103","price":0,"KDSTags":["redhighlight"],"isExtra":true},{"id":"684ae97920a48a7892c1fa36","count":1,"label":"Kukuřice","posId":"C115","price":3500,"KDSTags":["greenhighlight"],"isExtra":true},{"id":"69427585fd8faa40bcc99d67","count":1,"label":"Capricciosa 40cm","posId":"101","price":30900,"isExtra":false},{"id":"6511bee39791b916de149b1b","count":1,"label":"Balné","posId":"K0000","price":2000,"isExtra":true},{"id":"67484135a145e66297618377","count":1,"label":"BBQ základ","posId":"ZRB40","price":0,"isExtra":true},{"id":"684ae97920a48a7892c1fa3d","count":1,"label":"Pepperoni salám","posId":"C109","price":4000,"KDSTags":["greenhighlight"],"isExtra":true}]</t>
  </si>
  <si>
    <t>2026-04-17T13:38:39.845+02:00</t>
  </si>
  <si>
    <t>2026-04-17T13:49:27.220+02:00</t>
  </si>
  <si>
    <t>[{"id":"57279387","note":"","size":"Opočno pistáciová","count":1,"label":"Opočno pistáciová","posId":"D109","price":12900,"isExtra":false},{"id":"54683561","note":"","size":"Choco Rolls","count":1,"label":"Choco Rolls","posId":"chr100","price":8900,"isExtra":false},{"id":"54414789","note":"","count":1,"label":"Balné","posId":"K0000","price":1500,"isExtra":true},{"id":"54414747","note":"","size":"Pečené brambory","count":1,"label":"Pečené brambory","posId":"P103","price":6900,"isExtra":false},{"id":"54414789","note":"","count":1,"label":"Balné","posId":"K0000","price":1500,"isExtra":true},{"id":"54414750","note":"","size":"Česnekový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</si>
  <si>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2026-04-17T13:29:32.083+02:00</t>
  </si>
  <si>
    <t>2026-04-17T13:38:55.425+02:00</t>
  </si>
  <si>
    <t>[{"id":"69427585fd8faa40bcc99d69","count":1,"label":"Baby špenát &amp; kuře 40cm","posId":"104","price":30900,"isExtra":false},{"id":"6511bee39791b916de149b1b","count":1,"label":"Balné","posId":"K0000","price":2000,"isExtra":true},{"id":"67484135a145e6629761848d","count":1,"label":"Rajčatový základ","posId":"ZSR40","price":0,"isExtra":true}]</t>
  </si>
  <si>
    <t>2026-04-17T13:29:00.944+02:00</t>
  </si>
  <si>
    <t>2026-04-17T13:36:56.763+02:00</t>
  </si>
  <si>
    <t>[{"id":"69427585fd8faa40bcc99d7d","count":1,"label":"Zeleninová 32cm","posId":"115","price":24900,"isExtra":false},{"id":"6511bee39791b916de149f24","count":1,"label":"Balné","posId":"K0000","price":1500,"isExtra":true},{"id":"67484135a145e662976180c7","count":1,"label":"Smetanový základ","posId":"ZRS32","price":0,"isExtra":true},{"id":"684ae97920a48a7892c1fd07","count":1,"label":"Bez oliv","posId":"X112","price":0,"KDSTags":["redhighlight"],"isExtra":true}]</t>
  </si>
  <si>
    <t>2026-04-17T13:26:02.641+02:00</t>
  </si>
  <si>
    <t>2026-04-17T13:52:55.725+02:00</t>
  </si>
  <si>
    <t>Ihor</t>
  </si>
  <si>
    <t>2026-04-17T13:23:36.138+02:00</t>
  </si>
  <si>
    <t>2026-04-17T13:31:04.714+02:00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</si>
  <si>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základ","posId":"ZRS32","price":0,"isExtra":true},{"id":"X103","note":"","count":1,"label":"Bez cibule","posId":"X103","price":0,"KDSTags":["redhighlight"],"isExtra":true}]</t>
  </si>
  <si>
    <t>2026-04-17T13:07:53.213+02:00</t>
  </si>
  <si>
    <t>2026-04-17T13:17:25.687+02:00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</si>
  <si>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🌶️🌶️","posId":"122","price":24900,"isExtra":false},{"id":"6511bee39791b916de149f24","count":1,"label":"Balné","posId":"K0000","price":1500,"isExtra":true},{"id":"69bc33d2440bbafa0ceb25fa","count":1,"label":"okraj mozzarella, bylinky","posId":"A121","price":5700,"isExtra":true}]</t>
  </si>
  <si>
    <t>2026-04-17T13:04:47.471+02:00</t>
  </si>
  <si>
    <t>2026-04-17T13:12:26.574+02:00</t>
  </si>
  <si>
    <t>[{"id":"69427585fd8faa40bcc99d69","count":1,"label":"Baby špenát &amp; kuře 40cm","posId":"104","price":30900,"isExtra":false},{"id":"6511bee39791b916de149b1b","count":1,"label":"Balné","posId":"K0000","price":2000,"isExtra":true}]</t>
  </si>
  <si>
    <t>2026-04-17T13:04:47.413+02:00</t>
  </si>
  <si>
    <t>2026-04-17T13:19:34.960+02:00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</si>
  <si>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🌶️🌶️","posId":"120","price":24900,"isExtra":false},{"id":"54414789","note":"","count":1,"label":"Balné","posId":"K0000","price":1500,"isExtra":true},{"id":"59610935","note":"","size":"Quattro Formaggi 32cm","count":2,"label":"Quattro Formaggi 32cm","posId":"123","price":24900,"isExtra":false},{"id":"54414789","note":"","count":2,"label":"Balné","posId":"K0000","price":1500,"isExtra":true}]</t>
  </si>
  <si>
    <t>2026-04-17T12:59:29.941+02:00</t>
  </si>
  <si>
    <t>2026-04-17T13:06:32.777+02:00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</si>
  <si>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32cm","posId":"116","price":24900,"isExtra":false},{"id":"54414789","note":"","count":1,"label":"Balné","posId":"K0000","price":1500,"isExtra":true},{"id":"54414876","note":"","count":1,"label":"Cibule","posId":"B103","price":2500,"KDSTags":["greenhighlight"],"isExtra":true}]</t>
  </si>
  <si>
    <t>2026-04-17T12:50:40.547+02:00</t>
  </si>
  <si>
    <t>2026-04-17T12:59:20.655+02:00</t>
  </si>
  <si>
    <t>[{"id":"69427585fd8faa40bcc99d65","count":1,"label":"Hawai 40cm","posId":"102","price":30900,"isExtra":false},{"id":"6511bee39791b916de149b1b","count":1,"label":"Balné","posId":"K0000","price":2000,"isExtra":true},{"id":"67484135a145e66297618377","count":1,"label":"BBQ základ","posId":"ZRB40","price":0,"isExtra":true}]</t>
  </si>
  <si>
    <t>2026-04-17T12:48:48.971+02:00</t>
  </si>
  <si>
    <t>2026-04-17T12:56:01.751+02:00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</si>
  <si>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</si>
  <si>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2026-04-17T12:31:32.861+02:00</t>
  </si>
  <si>
    <t>2026-04-17T12:40:56.316+02:00</t>
  </si>
  <si>
    <t>[{"id":"9a540762-1e40-43f4-867c-412cc6f22ca0","count":1,"label":"Guarana kiwi a jablko","posId":"N144","price":5500,"isExtra":false,"creatorId":"3syphk-k1IrRqu8t9sBU4","isPackging":0,"actualLabel":"Guarana kiwi a jablko"}]</t>
  </si>
  <si>
    <t>2026-04-17T12:15:16.472+02:00</t>
  </si>
  <si>
    <t>2026-04-17T12:25:45.393+02:00</t>
  </si>
  <si>
    <t>[{"id":"69427585fd8faa40bcc99d73","count":1,"label":"Hot &amp; Spicy 32cm 🌶️🌶️","posId":"122","price":24900,"isExtra":false},{"id":"6511bee39791b916de149f24","count":1,"label":"Balné","posId":"K0000","price":1500,"isExtra":true}]</t>
  </si>
  <si>
    <t>2026-04-17T12:11:23.167+02:00</t>
  </si>
  <si>
    <t>2026-04-17T12:30:31.422+02:00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</si>
  <si>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bylinky","posId":"A121","price":5700,"isExtra":true},{"id":"59610943","note":"","size":"Capricciosa 32cm","count":1,"label":"Capricciosa 32cm","posId":"113","price":24900,"isExtra":false},{"id":"54414789","note":"","count":1,"label":"Balné","posId":"K0000","price":1500,"isExtra":true},{"id":"59610939","note":"","size":"BBQ Texas 32cm","count":1,"label":"BBQ Texas 32cm","posId":"119","price":24900,"isExtra":false},{"id":"54414789","note":"","count":1,"label":"Balné","posId":"K0000","price":1500,"isExtra":true},{"id":"59610946","note":"","count":1,"label":"USA těsto","posId":"17","price":1000,"isExtra":true}]</t>
  </si>
  <si>
    <t>2026-04-17T12:02:58.323+02:00</t>
  </si>
  <si>
    <t>2026-04-17T12:21:54.420+02:00</t>
  </si>
  <si>
    <t>[{"id":"69427585fd8faa40bcc99d5b","count":1,"label":"Comeback 40cm 🌶️","posId":"109","price":30900,"isExtra":false},{"id":"6511bee39791b916de149b1b","count":1,"label":"Balné","posId":"K0000","price":2000,"isExtra":true},{"id":"69427585fd8faa40bcc99d5f","count":1,"label":"BBQ Texas 40cm","posId":"107","price":30900,"isExtra":false},{"id":"6511bee39791b916de149b1b","count":1,"label":"Balné","posId":"K0000","price":2000,"isExtra":true},{"id":"67484135a145e66297618470","count":1,"label":"Smetanový základ","posId":"ZBS40","price":0,"isExtra":true},{"id":"684ae97920a48a7892c1fa3b","count":1,"label":"Gorgonzola","posId":"C101","price":4000,"KDSTags":["greenhighlight"],"isExtra":true}]</t>
  </si>
  <si>
    <t>2026-04-17T11:56:51.904+02:00</t>
  </si>
  <si>
    <t>2026-04-17T12:25:53.764+02:00</t>
  </si>
  <si>
    <t>[{"id":"69427585fd8faa40bcc99d67","count":1,"label":"Capricciosa 40cm","posId":"101","price":30900,"isExtra":false},{"id":"6511bee39791b916de149b1b","count":1,"label":"Balné","posId":"K0000","price":2000,"isExtra":true}]</t>
  </si>
  <si>
    <t>2026-04-17T11:55:51.395+02:00</t>
  </si>
  <si>
    <t>2026-04-17T12:04:46.540+02:00</t>
  </si>
  <si>
    <t>2026-04-17T11:55:01.812+02:00</t>
  </si>
  <si>
    <t>2026-04-17T12:13:41.973+02:00</t>
  </si>
  <si>
    <t>2026-04-17T11:54:35.858+02:00</t>
  </si>
  <si>
    <t>2026-04-17T12:11:55.421+02:00</t>
  </si>
  <si>
    <t>[{"id":"116","note":"","count":1,"label":"Baby Špenát &amp; kuře 32cm","posId":"116","price":24900,"isExtra":false},{"id":"K0000","note":"","count":1,"label":"Balné","posId":"K0000","price":1500,"isExtra":true},{"id":"122","note":"","count":1,"label":"Hot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</si>
  <si>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2026-04-17T11:52:24.983+02:00</t>
  </si>
  <si>
    <t>2026-04-17T12:10:06.357+02:00</t>
  </si>
  <si>
    <t>[{"id":"59610942","note":"","size":"Hawai 32cm","count":1,"label":"Hawai 32cm","posId":"114","price":24900,"isExtra":false},{"id":"54414789","note":"","count":1,"label":"Balné","posId":"K0000","price":1500,"isExtra":true},{"id":"59610946","note":"","count":1,"label":"USA těsto","posId":"17","price":1000,"isExtra":true},{"id":"54414827","note":"","count":1,"label":"okraj mozzarella, bbq omáčka","posId":"A123","price":5700,"isExtra":true},{"id":"59610936","note":"","size":"Hot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🌶️🌶️","posId":"122","price":24900,"isExtra":false},{"id":"54414789","note":"","count":1,"label":"Balné","posId":"K0000","price":1500,"isExtra":true}]</t>
  </si>
  <si>
    <t>2026-04-17T11:50:01.563+02:00</t>
  </si>
  <si>
    <t>2026-04-17T12:04:12.724+02:00</t>
  </si>
  <si>
    <t>2026-04-17T12:19:20.809+02:00</t>
  </si>
  <si>
    <t>2026-04-17T11:50:02.429+02:00</t>
  </si>
  <si>
    <t>[{"id":"36ea3088-07fd-428f-b871-c4a5ee9cef7b","note":"","count":1,"label":"Comeback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-cibule","posId":"X103","price":0,"KDSTags":["redhighlight"],"isExtra":true}]</t>
  </si>
  <si>
    <t>2026-04-17T11:49:16.005+02:00</t>
  </si>
  <si>
    <t>2026-04-17T11:59:13.384+02:00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</si>
  <si>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32cm","posId":"113","price":24900,"isExtra":false},{"id":"54414789","note":"","count":1,"label":"Balné","posId":"K0000","price":1500,"isExtra":true}]</t>
  </si>
  <si>
    <t>2026-04-17T11:48:33.147+02:00</t>
  </si>
  <si>
    <t>2026-04-17T12:16:45.251+02:00</t>
  </si>
  <si>
    <t>[{"id":"69427585fd8faa40bcc99d83","count":1,"label":"Baby Špenát &amp; kuře 32cm","posId":"116","price":24900,"isExtra":false},{"id":"6511bee39791b916de149f24","count":1,"label":"Balné","posId":"K0000","price":1500,"isExtra":true},{"id":"684ae97920a48a7892c1fc14","count":1,"label":"Kukuřice","posId":"B115","price":2500,"KDSTags":["greenhighlight"],"isExtra":true},{"id":"69427585fd8faa40bcc99db1","count":1,"label":"Česnekový dip","posId":"P106","price":2000,"isExtra":false},{"id":"6511bee39791b916de149f24","count":1,"label":"Balné","posId":"K0000","price":1500,"isExtra":true}]</t>
  </si>
  <si>
    <t>2026-04-17T11:48:03.879+02:00</t>
  </si>
  <si>
    <t>2026-04-17T11:57:24.709+02:00</t>
  </si>
  <si>
    <t>[{"id":"69427585fd8faa40bcc99d77","count":1,"label":"Pepperoni 32cm 🌶️🌶️","posId":"120","price":24900,"isExtra":false},{"id":"6511bee39791b916de149f24","count":1,"label":"Balné","posId":"K0000","price":1500,"isExtra":true},{"id":"69427585fd8faa40bcc99dcd","count":1,"label":"Pepsi zero sugar 1l","posId":"N125","price":5900,"isExtra":false}]</t>
  </si>
  <si>
    <t>2026-04-17T11:42:02.949+02:00</t>
  </si>
  <si>
    <t>2026-04-17T12:14:46.076+02:00</t>
  </si>
  <si>
    <t>[{"id":"c1383a56-9eef-4159-8de6-52ba98917da4","note":"","count":2,"label":"Pepperoni Rolls, 6 ks","posId":"P100","price":8900,"isExtra":false}]</t>
  </si>
  <si>
    <t>2026-04-17T11:38:01.656+02:00</t>
  </si>
  <si>
    <t>2026-04-17T11:49:17.989+02:00</t>
  </si>
  <si>
    <t>2026-04-17T11:54:45.635+02:00</t>
  </si>
  <si>
    <t>2026-04-17T11:38:03.207+02:00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</si>
  <si>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131c6239-e041-4ab5-9f75-400951ef95f4","note":"","count":1,"label":"Dip jalapenos","posId":"P107","price":2000,"isExtra":false}]</t>
  </si>
  <si>
    <t>2026-04-17T11:30:02.424+02:00</t>
  </si>
  <si>
    <t>2026-04-17T11:51:26.241+02:00</t>
  </si>
  <si>
    <t>[{"id":"4d0fe7ad-c88a-4a73-8015-c60680489cf8","note":"","count":1,"label":"Baby špenát &amp; kuře 32 cm","posId":"116","price":24900,"isExtra":false},{"id":"38de8e38-e51e-422d-9a89-960ebc505f1b","note":"","count":1,"label":"šunka","posId":"B106","price":3000,"KDSTags":["greenhighlight"],"isExtra":true},{"id":"3214bac7-f6a4-460b-92bd-e59397636ecb","note":"","count":1,"label":"BEZ -kuře","posId":"X114","price":0,"KDSTags":["redhighlight"],"isExtra":true}]</t>
  </si>
  <si>
    <t>2026-04-17T11:29:26.631+02:00</t>
  </si>
  <si>
    <t>2026-04-17T11:44:38.467+02:00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</si>
  <si>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základ","posId":"ZRS32","price":0,"isExtra":true},{"id":"jpr200","note":"","count":1,"label":"Jalapenos Rolls","posId":"jpr200","price":8900,"isExtra":false},{"id":"K0000","note":"","count":1,"label":"Balné","posId":"K0000","price":1500,"isExtra":true}]</t>
  </si>
  <si>
    <t>2026-04-17T11:18:06.743+02:00</t>
  </si>
  <si>
    <t>2026-04-17T11:32:36.111+02:00</t>
  </si>
  <si>
    <t>2026-04-17T11:17:05.942+02:00</t>
  </si>
  <si>
    <t>2026-04-17T11:38:29.483+02:00</t>
  </si>
  <si>
    <t>2026-04-17T11:15:02.195+02:00</t>
  </si>
  <si>
    <t>2026-04-17T12:07:54.984+02:00</t>
  </si>
  <si>
    <t>2026-04-17T12:22:18.214+02:00</t>
  </si>
  <si>
    <t>2026-04-17T11:15:03.150+02:00</t>
  </si>
  <si>
    <t>[{"id":"36ea3088-07fd-428f-b871-c4a5ee9cef7b","note":"","count":1,"label":"Comeback 40 cm","posId":"109","price":30900,"isExtra":false},{"id":"3a8b6a85-3b5c-4ee4-be2d-261ab8731d6e","note":"","count":3,"label":"Dip česnekový","posId":"P106","price":2000,"isExtra":false}]</t>
  </si>
  <si>
    <t>2026-04-17T11:10:16.689+02:00</t>
  </si>
  <si>
    <t>2026-04-17T11:20:08.247+02:00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</si>
  <si>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32cm","posId":"116","price":24900,"isExtra":false},{"id":"54414789","note":"","count":1,"label":"Balné","posId":"K0000","price":1500,"isExtra":true}]</t>
  </si>
  <si>
    <t>2026-04-17T11:08:08.878+02:00</t>
  </si>
  <si>
    <t>2026-04-17T11:18:16.171+02:00</t>
  </si>
  <si>
    <t>[{"id":"54414716","note":"","size":"Hawai 40cm","count":1,"label":"Hawai 40cm","posId":"102","price":30900,"isExtra":false},{"id":"54414779","note":"","count":1,"label":"Balné","posId":"K0000","price":2000,"isExtra":true}]</t>
  </si>
  <si>
    <t>2026-04-17T11:04:14.877+02:00</t>
  </si>
  <si>
    <t>2026-04-17T11:27:49.257+02:00</t>
  </si>
  <si>
    <t>[{"id":"59610942","note":"","size":"Hawai 32cm","count":3,"label":"Hawai 32cm","posId":"114","price":24900,"isExtra":false},{"id":"54414789","note":"","count":3,"label":"Balné","posId":"K0000","price":1500,"isExtra":true},{"id":"54414783","note":"","count":3,"label":"bez plněných okrajů","posId":"X1000","price":0,"isExtra":true},{"id":"54414824","note":"","count":3,"label":"Bez ananasu","posId":"X100","price":0,"KDSTags":["redhighlight"],"isExtra":true},{"id":"59610939","note":"","size":"BBQ Texas 32cm","count":1,"label":"BBQ Texas 32cm","posId":"119","price":24900,"isExtra":false},{"id":"54414789","note":"","count":1,"label":"Balné","posId":"K0000","price":1500,"isExtra":true},{"id":"54414783","note":"","count":1,"label":"bez plněných okrajů","posId":"X1000","price":0,"isExtra":true}]</t>
  </si>
  <si>
    <t>2026-04-17T11:03:03.636+02:00</t>
  </si>
  <si>
    <t>2026-04-17T11:13:33.121+02:00</t>
  </si>
  <si>
    <t>[{"id":"113","note":"","count":1,"label":"Capricciosa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bylinky","posId":"A121","price":5700,"isExtra":true},{"id":"B115","note":"","count":1,"label":"Kukuřice","posId":"B115","price":2500,"KDSTags":["greenhighlight"],"isExtra":true},{"id":"N129","note":"","count":1,"label":"Poděbradská malinovka 0,5l","posId":"N129","price":4900,"isExtra":false},{"id":"P106","note":"","count":1,"label":"Česnekový dip","posId":"P106","price":2000,"isExtra":false},{"id":"K0000","note":"","count":1,"label":"Balné","posId":"K0000","price":1500,"isExtra":true}]</t>
  </si>
  <si>
    <t>2026-04-17T11:01:21.041+02:00</t>
  </si>
  <si>
    <t>2026-04-17T11:15:22.162+02:00</t>
  </si>
  <si>
    <t>[{"id":"69427585fd8faa40bcc99d77","count":1,"label":"Pepperoni 32cm 🌶️🌶️","posId":"120","price":24900,"isExtra":false},{"id":"6511bee39791b916de149f24","count":1,"label":"Balné","posId":"K0000","price":1500,"isExtra":true},{"id":"69bc33d2440bbafa0ceb25f9","count":1,"label":"bez plněných okrajů","posId":"X1000","price":0,"isExtra":true},{"id":"69427585fd8faa40bcc99d7f","count":1,"label":"Hawai 32cm","posId":"114","price":24900,"isExtra":false},{"id":"6511bee39791b916de149f24","count":1,"label":"Balné","posId":"K0000","price":1500,"isExtra":true}]</t>
  </si>
  <si>
    <t>2026-04-17T10:53:02.440+02:00</t>
  </si>
  <si>
    <t>2026-04-17T11:08:20.849+02:00</t>
  </si>
  <si>
    <t>2026-04-17T11:30:44.323+02:00</t>
  </si>
  <si>
    <t>2026-04-17T10:53:04.587+02:00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</si>
  <si>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bylinky","posId":"A121","price":5700,"isExtra":true},{"id":"117c830b-d7db-490d-a3b9-365f8c4fa2d3","note":"","count":1,"label":"Zeleninová 32 cm","posId":"115","price":24900,"isExtra":false},{"id":"a62e938c-9a71-490f-818d-7d681b9da334","note":"","count":1,"label":"BEZ -žampiony","posId":"X105","price":0,"KDSTags":["redhighlight"],"isExtra":true},{"id":"4147b968-a692-4d16-977d-197623f79340","note":"","count":1,"label":"Poctivá malinovka 0,5l","posId":"N129","price":4900,"isExtra":false}]</t>
  </si>
  <si>
    <t>2026-04-17T10:46:02.246+02:00</t>
  </si>
  <si>
    <t>2026-04-17T11:02:34.013+02:00</t>
  </si>
  <si>
    <t>2026-04-17T11:18:22.067+02:00</t>
  </si>
  <si>
    <t>2026-04-17T10:46:03.593+02:00</t>
  </si>
  <si>
    <t>[{"id":"ad7c292a-48c9-48db-b64c-0f7f8ebced7f","note":"","count":1,"label":"BBQ Meteor 40 cm","posId":"106","price":30900,"isExtra":false},{"id":"6c7e46c7-f00f-41d6-82a9-53830cfaf582","note":"","count":1,"label":"BEZ -masové kuličky","posId":"X116","price":0,"KDSTags":["redhighlight"],"isExtra":true},{"id":"c1383a56-9eef-4159-8de6-52ba98917da4","note":"","count":1,"label":"Pepperoni Rolls, 6 ks","posId":"P100","price":8900,"isExtra":false}]</t>
  </si>
  <si>
    <t>2026-04-17T09:56:02.162+02:00</t>
  </si>
  <si>
    <t>2026-04-17T11:47:37.101+02:00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</si>
  <si>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-žampiony","posId":"X105","price":0,"KDSTags":["redhighlight"],"isExtra":true},{"id":"0005ff76-02c8-47f3-a86e-87443988197a","note":"","count":1,"label":"BBQ Texas 32 cm","posId":"119","price":24900,"isExtra":false}]</t>
  </si>
  <si>
    <t>2026-04-16T23:22:33.535+02:00</t>
  </si>
  <si>
    <t>2026-04-16T23:31:38.691+02:00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</si>
  <si>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🌶️🌶️","posId":"110","price":30900,"isExtra":false},{"id":"54414779","note":"","count":1,"label":"Balné","posId":"K0000","price":2000,"isExtra":true},{"id":"54414820","note":"","count":1,"label":"okraj mozzarella, bbq omáčka","posId":"A124","price":6500,"isExtra":true}]</t>
  </si>
  <si>
    <t>2026-04-16T23:11:04.528+02:00</t>
  </si>
  <si>
    <t>2026-04-16T23:16:26.038+02:00</t>
  </si>
  <si>
    <t>[{"id":"69427585fd8faa40bcc99d75","count":1,"label":"Comeback 32cm 🌶️","posId":"121","price":24900,"isExtra":false},{"id":"6511bee39791b916de149f24","count":1,"label":"Balné","posId":"K0000","price":1500,"isExtra":true},{"id":"69ba74bc7f50b02b155020da","count":1,"label":"USA těsto","posId":"17","price":1000,"isExtra":true}]</t>
  </si>
  <si>
    <t>2026-04-16T23:06:20.409+02:00</t>
  </si>
  <si>
    <t>2026-04-16T23:15:08.630+02:00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</si>
  <si>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🌶️🌶️","posId":"120","price":24900,"isExtra":false},{"id":"54414789","note":"","count":1,"label":"Balné","posId":"K0000","price":1500,"isExtra":true},{"id":"57278752","note":"","count":1,"label":"BBQ základ","posId":"ZRB32","price":0,"isExtra":true},{"id":"54414863","note":"","count":1,"label":"Ananas","posId":"B100","price":2500,"KDSTags":["greenhighlight"],"isExtra":true},{"id":"54414897","note":"","count":1,"label":"Šunka","posId":"B106","price":3000,"KDSTags":["greenhighlight"],"isExtra":true},{"id":"54414900","note":"","count":1,"label":"Slanina","posId":"B108","price":3000,"KDSTags":["greenhighlight"],"isExtra":true},{"id":"57405809","note":"","size":"Aquilla černý čaj a broskev 0,5l","count":1,"label":"Aquilla černý čaj a broskev 0,5l","posId":"N120","price":4900,"isExtra":false},{"id":"54414750","note":"","size":"Česnekový dip","count":1,"label":"Česnekový dip","posId":"P106","price":2000,"isExtra":false},{"id":"54414789","note":"","count":1,"label":"Balné","posId":"K0000","price":1500,"isExtra":true}]</t>
  </si>
  <si>
    <t>2026-04-16T22:58:00.238+02:00</t>
  </si>
  <si>
    <t>2026-04-16T23:03:34.810+02:00</t>
  </si>
  <si>
    <t>2026-04-16T22:47:19.078+02:00</t>
  </si>
  <si>
    <t>2026-04-16T22:57:27.463+02:00</t>
  </si>
  <si>
    <t>[{"id":"104","note":"","count":1,"label":"Baby špenát &amp; kuře 40cm","posId":"104","price":30900,"isExtra":false},{"id":"K0000","note":"","count":1,"label":"Balné","posId":"K0000","price":2000,"isExtra":true},{"id":"X1000","note":"","count":1,"label":"bez plněných okrajů","posId":"X1000","price":0,"isExtra":true}]</t>
  </si>
  <si>
    <t>2026-04-16T22:10:59.624+02:00</t>
  </si>
  <si>
    <t>2026-04-16T22:20:00.215+02:00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</si>
  <si>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okrajů","posId":"X1000","price":0,"isExtra":true},{"id":"54414882","note":"","count":1,"label":"Kukuřice","posId":"C115","price":3500,"KDSTags":["greenhighlight"],"isExtra":true},{"id":"54414909","note":"","count":1,"label":"Pepperoni salám","posId":"C109","price":4000,"KDSTags":["greenhighlight"],"isExtra":true}]</t>
  </si>
  <si>
    <t>2026-04-16T21:48:37.982+02:00</t>
  </si>
  <si>
    <t>2026-04-16T21:55:51.226+02:00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</si>
  <si>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okrajů","posId":"X1000","price":0,"isExtra":true},{"id":"57405816","note":"","size":"Mirinda 1l","count":1,"label":"Mirinda 1l","posId":"N126","price":5900,"isExtra":false}]</t>
  </si>
  <si>
    <t>Filip Němec</t>
  </si>
  <si>
    <t>2026-04-16T21:43:01.678+02:00</t>
  </si>
  <si>
    <t>2026-04-16T21:50:21.825+02:00</t>
  </si>
  <si>
    <t>2026-04-16T22:22:52.057+02:00</t>
  </si>
  <si>
    <t>2026-04-16T21:43:03.034+02:00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</si>
  <si>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,{"id":"bd8e2f82-3d11-4ada-88ad-67191c012d18","note":"","count":1,"label":"BEZ -olivy","posId":"X112","price":0,"KDSTags":["redhighlight"],"isExtra":true},{"id":"ee394832-8137-440a-84b7-b9e0df42a9ab","note":"","count":1,"label":"Hawai 32 cm","posId":"114","price":24900,"isExtra":false},{"id":"d1e9623b-89c9-4caa-a2ba-cbaafad1a883","note":"","count":1,"label":"slanina","posId":"B108","price":3000,"KDSTags":["greenhighlight"],"isExtra":true},{"id":"adb25a98-2836-4da5-82f5-82c3fc24d621","note":"","count":1,"label":"grana padano","posId":"B130","price":3000,"KDSTags":["greenhighlight"],"isExtra":true}]</t>
  </si>
  <si>
    <t>2026-04-16T21:40:40.756+02:00</t>
  </si>
  <si>
    <t>2026-04-16T21:48:32.122+02:00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</si>
  <si>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základ","posId":"ZRB32","price":0,"isExtra":true},{"id":"B115","note":"","count":1,"label":"Kukuřice","posId":"B115","price":2500,"KDSTags":["greenhighlight"],"isExtra":true},{"id":"114","note":"","count":1,"label":"Hawai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B112","note":"","count":1,"label":"Olivy","posId":"B112","price":2500,"KDSTags":["greenhighlight"],"isExtra":true},{"id":"B106","note":"","count":1,"label":"Šunka","posId":"B106","price":3000,"KDSTags":["greenhighlight"],"isExtra":true},{"id":"B114","note":"","count":1,"label":"Kuře","posId":"B114","price":3000,"KDSTags":["greenhighlight"],"isExtra":true},{"id":"N126","note":"","count":1,"label":"Mirinda 1l","posId":"N126","price":5900,"isExtra":false},{"id":"jpr200","note":"","count":1,"label":"Jalapenos Rolls","posId":"jpr200","price":8900,"isExtra":false},{"id":"K0000","note":"","count":1,"label":"Balné","posId":"K0000","price":1500,"isExtra":true}]</t>
  </si>
  <si>
    <t>2026-04-16T21:20:55.871+02:00</t>
  </si>
  <si>
    <t>2026-04-16T21:31:05.135+02:00</t>
  </si>
  <si>
    <t>[{"id":"69427585fd8faa40bcc99d7d","count":1,"label":"Zeleninová 32cm","posId":"115","price":24900,"isExtra":false},{"id":"6511bee39791b916de149f24","count":1,"label":"Balné","posId":"K0000","price":1500,"isExtra":true},{"id":"67484135a145e662976180c7","count":1,"label":"Smetanový základ","posId":"ZRS32","price":0,"isExtra":true},{"id":"69427585fd8faa40bcc99d7f","count":1,"label":"Hawai 32cm","posId":"114","price":24900,"isExtra":false},{"id":"6511bee39791b916de149f24","count":1,"label":"Balné","posId":"K0000","price":1500,"isExtra":true},{"id":"67484135a145e662976180c7","count":1,"label":"Smetanový základ","posId":"ZRS32","price":0,"isExtra":true},{"id":"69427585fd8faa40bcc99da9","count":1,"label":"Masové kuličky","posId":"P102","price":9900,"isExtra":false},{"id":"6511bee39791b916de149f24","count":1,"label":"Balné","posId":"K0000","price":1500,"isExtra":true}]</t>
  </si>
  <si>
    <t>2026-04-16T21:20:21.221+02:00</t>
  </si>
  <si>
    <t>2026-04-16T21:30:48.928+02:00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</si>
  <si>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bylinky","posId":"A122","price":6500,"isExtra":true},{"id":"54414864","note":"","count":1,"label":"Bez cibule","posId":"X103","price":0,"KDSTags":["redhighlight"],"isExtra":true}]</t>
  </si>
  <si>
    <t>2026-04-16T21:17:48.587+02:00</t>
  </si>
  <si>
    <t>2026-04-16T21:29:05.035+02:00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</si>
  <si>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</si>
  <si>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Otabek</t>
  </si>
  <si>
    <t>2026-04-16T21:15:43.005+02:00</t>
  </si>
  <si>
    <t>2026-04-16T21:28:28.207+02:00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</si>
  <si>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</si>
  <si>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2026-04-16T21:04:01.852+02:00</t>
  </si>
  <si>
    <t>2026-04-16T22:22:18.139+02:00</t>
  </si>
  <si>
    <t>2026-04-17T05:59:59.999+02:00</t>
  </si>
  <si>
    <t>[{"id":"f1315fc0-dfbb-459c-9f31-49d8e60875f4","note":"","count":1,"label":"Pepperoni 40 cm","posId":"108","price":30900,"isExtra":false},{"id":"aef5aaf8-2acf-4f20-91be-c8829f11cd0c","note":"","count":1,"label":"Capricciosa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-olivy","posId":"X112","price":0,"KDSTags":["redhighlight"],"isExtra":true}]</t>
  </si>
  <si>
    <t>2026-04-16T20:59:46.866+02:00</t>
  </si>
  <si>
    <t>2026-04-16T21:11:10.387+02:00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</si>
  <si>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54414900","note":"","count":1,"label":"Slanina","posId":"B108","price":3000,"KDSTags":["greenhighlight"]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🌶️🌶️","posId":"122","price":24900,"isExtra":false},{"id":"54414789","note":"","count":1,"label":"Balné","posId":"K0000","price":1500,"isExtra":true}]</t>
  </si>
  <si>
    <t>2026-04-16T20:56:53.140+02:00</t>
  </si>
  <si>
    <t>2026-04-16T21:09:02.103+02:00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</si>
  <si>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okrajů","posId":"X1000","price":0,"isExtra":true},{"id":"108","note":"","count":1,"label":"Pepperoni 40cm 🌶️🌶️","posId":"108","price":30900,"isExtra":false},{"id":"K0000","note":"","count":1,"label":"Balné","posId":"K0000","price":2000,"isExtra":true}]</t>
  </si>
  <si>
    <t>2026-04-16T20:55:11.901+02:00</t>
  </si>
  <si>
    <t>2026-04-16T21:07:18.035+02:00</t>
  </si>
  <si>
    <t>[{"id":"59610942","note":"","size":"Hawai 32cm","count":1,"label":"Hawai 32cm","posId":"114","price":24900,"isExtra":false},{"id":"54414789","note":"","count":1,"label":"Balné","posId":"K0000","price":1500,"isExtra":true},{"id":"54414783","note":"","count":1,"label":"bez plněných okrajů","posId":"X1000","price":0,"isExtra":true},{"id":"54414717","note":"","size":"Capricciosa 40cm","count":1,"label":"Capricciosa 40cm","posId":"101","price":30900,"isExtra":false},{"id":"54414779","note":"","count":1,"label":"Balné","posId":"K0000","price":2000,"isExtra":true},{"id":"59555837","note":"","count":1,"label":"BBQ základ","posId":"ZRB40","price":0,"isExtra":true},{"id":"54414841","note":"","count":1,"label":"Bez oliv","posId":"X112","price":0,"KDSTags":["redhighlight"],"isExtra":true}]</t>
  </si>
  <si>
    <t>2026-04-16T20:53:13.872+02:00</t>
  </si>
  <si>
    <t>2026-04-16T21:02:33.896+02:00</t>
  </si>
  <si>
    <t>2026-04-16T20:53:10.599+02:00</t>
  </si>
  <si>
    <t>2026-04-16T21:02:41.239+02:00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</si>
  <si>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okrajů","posId":"X1000","price":0,"isExtra":true}]</t>
  </si>
  <si>
    <t>2026-04-16T20:53:01.975+02:00</t>
  </si>
  <si>
    <t>2026-04-16T21:02:37.679+02:00</t>
  </si>
  <si>
    <t>2026-04-16T21:19:48.557+02:00</t>
  </si>
  <si>
    <t>2026-04-16T20:55:45.936+02:00</t>
  </si>
  <si>
    <t>[{"id":"f1315fc0-dfbb-459c-9f31-49d8e60875f4","note":"","count":1,"label":"Pepperoni 40 cm","posId":"108","price":30900,"isExtra":false},{"id":"932d1eab-8f45-4992-b460-cc5099f91e14","note":"","count":1,"label":"Okraj Hotdog, BBQ","posId":"A120","price":6500,"isExtra":true},{"id":"78a6e98d-57cb-4e2c-9a3c-9d40f7b79583","note":"","count":1,"label":"Gorgonzola","posId":"C101","price":4000,"KDSTags":["greenhighlight"],"isExtra":true},{"id":"1e281388-c78a-4b3d-874d-346d699d1a35","note":"","count":1,"label":"Grana padano","posId":"C130","price":4000,"KDSTags":["greenhighlight"],"isExtra":true},{"id":"824198b2-b88a-4fb6-92af-3365de773ad1","note":"","count":1,"label":"Pepsi 1l","posId":"N124","price":5900,"isExtra":false},{"id":"211d85d0-839e-41d0-89e3-ea177ad7489e","note":"","count":1,"label":"Dip česnekový","posId":"P106","price":2000,"isExtra":false},{"id":"99710cd8-fa1f-4712-84a8-85da37e18dd0","note":"","count":1,"label":"Česnekový chléb","posId":"P104","price":7900,"isExtra":false}]</t>
  </si>
  <si>
    <t>2026-04-16T20:52:02.289+02:00</t>
  </si>
  <si>
    <t>2026-04-16T21:05:29.672+02:00</t>
  </si>
  <si>
    <t>[{"id":"bf8dc38b-6c8e-42b6-9da3-3170253a57d4","note":"","count":1,"label":"Hot &amp; Spicy 32 cm","posId":"122","price":24900,"isExtra":false},{"id":"d1e9623b-89c9-4caa-a2ba-cbaafad1a883","note":"","count":1,"label":"slanina","posId":"B108","price":3000,"KDSTags":["greenhighlight"],"isExtra":true},{"id":"e2500e14-36a7-442f-9e4c-8df3f05db108","note":"","count":1,"label":"pepperoni salám","posId":"B109","price":3000,"KDSTags":["greenhighlight"],"isExtra":true},{"id":"99710cd8-fa1f-4712-84a8-85da37e18dd0","note":"","count":1,"label":"Česnekový chléb","posId":"P104","price":7900,"isExtra":false},{"id":"3a8b6a85-3b5c-4ee4-be2d-261ab8731d6e","note":"","count":2,"label":"Dip česnekový","posId":"P106","price":2000,"isExtra":false}]</t>
  </si>
  <si>
    <t>2026-04-16T20:51:53.841+02:00</t>
  </si>
  <si>
    <t>2026-04-16T21:00:40.312+02:00</t>
  </si>
  <si>
    <t>[{"id":"54414750","note":"","size":"Česnekový dip","count":1,"label":"Česnekový dip","posId":"P106","price":2000,"isExtra":false},{"id":"54414789","note":"","count":1,"label":"Balné","posId":"K0000","price":1500,"isExtra":true},{"id":"54414711","note":"","size":"Pepperoni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</si>
  <si>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2026-04-16T20:41:02.225+02:00</t>
  </si>
  <si>
    <t>2026-04-16T20:47:37.481+02:00</t>
  </si>
  <si>
    <t>2026-04-16T21:16:00.668+02:00</t>
  </si>
  <si>
    <t>2026-04-16T20:41:02.988+02:00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</si>
  <si>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3a8b6a85-3b5c-4ee4-be2d-261ab8731d6e","note":"","count":2,"label":"Dip česnekový","posId":"P106","price":2000,"isExtra":false},{"id":"2863cfff-d34c-4eca-8cc1-a94c70c453ab","note":"","count":1,"label":"Mirinda 1l","posId":"N126","price":5900,"isExtra":false}]</t>
  </si>
  <si>
    <t>2026-04-16T20:36:33.758+02:00</t>
  </si>
  <si>
    <t>2026-04-16T20:44:03.002+02:00</t>
  </si>
  <si>
    <t>[{"id":"69427585fd8faa40bcc99d77","count":1,"label":"Pepperoni 32cm 🌶️🌶️","posId":"120","price":24900,"isExtra":false},{"id":"6511bee39791b916de149f24","count":1,"label":"Balné","posId":"K0000","price":1500,"isExtra":true},{"id":"684ae97920a48a7892c1fc16","count":1,"label":"Mozzarella","posId":"B113","price":3000,"KDSTags":["greenhighlight"],"isExtra":true},{"id":"69427585fd8faa40bcc99d7d","count":1,"label":"Zeleninová 32cm","posId":"115","price":24900,"isExtra":false},{"id":"6511bee39791b916de149f24","count":1,"label":"Balné","posId":"K0000","price":1500,"isExtra":true},{"id":"69bc33d2440bbafa0ceb25f9","count":1,"label":"bez plněných okrajů","posId":"X1000","price":0,"isExtra":true},{"id":"69427585fd8faa40bcc99d85","count":1,"label":"Veggieballs 32cm 🌶️🌶️","posId":"117","price":24900,"isExtra":false},{"id":"6511bee39791b916de149f24","count":1,"label":"Balné","posId":"K0000","price":1500,"isExtra":true},{"id":"69bc33d2440bbafa0ceb25f9","count":1,"label":"bez plněných okrajů","posId":"X1000","price":0,"isExtra":true}]</t>
  </si>
  <si>
    <t>2026-04-16T20:33:02.845+02:00</t>
  </si>
  <si>
    <t>2026-04-16T20:40:49.535+02:00</t>
  </si>
  <si>
    <t>2026-04-16T21:01:26.825+02:00</t>
  </si>
  <si>
    <t>2026-04-16T20:33:04.342+02:00</t>
  </si>
  <si>
    <t>[{"id":"35e045f9-bc36-46e9-8142-6579de78a05b","note":"","count":1,"label":"Comeback 32 cm","posId":"121","price":24900,"isExtra":false},{"id":"57c816b2-3e3f-46c2-b126-b09910d79cb0","note":"","count":1,"label":"změna na Smetanový základ","posId":"i129","price":0,"isExtra":true},{"id":"2f5e6647-81e9-4b87-979a-d1df9153229a","note":"","count":1,"label":"jalapeños","posId":"B102","price":2500,"KDSTags":["greenhighlight"],"isExtra":true},{"id":"169906cc-98ac-4101-a361-79ae530758c3","note":"","count":1,"label":"BEZ -cibule","posId":"X103","price":0,"KDSTags":["redhighlight"],"isExtra":true}]</t>
  </si>
  <si>
    <t>2026-04-16T20:24:02.210+02:00</t>
  </si>
  <si>
    <t>2026-04-16T20:36:51.554+02:00</t>
  </si>
  <si>
    <t>2026-04-16T20:58:06.063+02:00</t>
  </si>
  <si>
    <t>2026-04-16T20:24:03.073+02:00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</si>
  <si>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c8019f80-065c-4f09-9e80-65b85dae2ae1","note":"","count":1,"label":"kukuřice","posId":"B115","price":2500,"KDSTags":["greenhighlight"],"isExtra":true},{"id":"0ea52415-fdb3-497f-b216-7fd5802f2e0f","note":"","count":1,"label":"Quattro Formaggi 32 cm","posId":"123","price":24900,"isExtra":false},{"id":"2585f58b-88a9-4cf3-bee9-d0f178b1877c","note":"","count":1,"label":"okraj Hotdog bez omáčky","posId":"A125","price":5700,"isExtra":true},{"id":"131c6239-e041-4ab5-9f75-400951ef95f4","note":"","count":3,"label":"Dip jalapenos","posId":"P107","price":2000,"isExtra":false},{"id":"076ed74a-9e28-4a30-9b7c-06e6adbd9e27","note":"","count":1,"label":"Margherita 18 cm","posId":"124","price":11900,"isExtra":false},{"id":"c5b474e6-18c7-4e68-bfba-30417cf8de0f","note":"","count":1,"label":"Kukuřice.","posId":"A115","price":1500,"isExtra":true}]</t>
  </si>
  <si>
    <t>2026-04-16T20:20:53.950+02:00</t>
  </si>
  <si>
    <t>2026-04-16T20:28:27.918+02:00</t>
  </si>
  <si>
    <t>2026-04-16T20:17:55.283+02:00</t>
  </si>
  <si>
    <t>2026-04-16T20:38:24.445+02:00</t>
  </si>
  <si>
    <t>[{"id":"af56a8c5-97bc-46b9-b01e-e295e7dfc7cd","count":1,"label":"Pizza Comeback 32","posId":"121","price":24900,"isExtra":false,"creatorId":"ck6ogmFBCBPP0b36Z2U8u","isPackging":0,"actualLabel":"Pizza Comeback 32"}]</t>
  </si>
  <si>
    <t>2026-04-16T20:17:02.738+02:00</t>
  </si>
  <si>
    <t>2026-04-16T20:25:55.704+02:00</t>
  </si>
  <si>
    <t>[{"id":"1da47ebe-2592-435a-b854-8cbe80b56263","note":"","count":1,"label":"Hawai 32 cm","posId":"138","price":24900,"isExtra":false}]</t>
  </si>
  <si>
    <t>2026-04-16T20:17:02.718+02:00</t>
  </si>
  <si>
    <t>2026-04-16T20:29:53.599+02:00</t>
  </si>
  <si>
    <t>2026-04-16T20:50:18.053+02:00</t>
  </si>
  <si>
    <t>2026-04-16T20:17:04.010+02:00</t>
  </si>
  <si>
    <t>[{"id":"36ea3088-07fd-428f-b871-c4a5ee9cef7b","note":"","count":1,"label":"Comeback 40 cm","posId":"109","price":30900,"isExtra":false},{"id":"3a8b6a85-3b5c-4ee4-be2d-261ab8731d6e","note":"","count":4,"label":"Dip česnekový","posId":"P106","price":2000,"isExtra":false}]</t>
  </si>
  <si>
    <t>2026-04-16T20:16:03.769+02:00</t>
  </si>
  <si>
    <t>2026-04-16T20:26:25.499+02:00</t>
  </si>
  <si>
    <t>[{"id":"6bbd4662-3c19-4725-919c-71f4c4e91f89","note":"","count":1,"label":"BBQ Meteor 32 cm","posId":"142","price":24900,"isExtra":false},{"id":"b3008ec8-24a5-4d30-bf46-9133028be7e4","note":"","count":1,"label":"Margherita 32 cm","posId":"136","price":20900,"isExtra":false},{"id":"57c816b2-3e3f-46c2-b126-b09910d79cb0","note":"","count":1,"label":"změna na Smetanový základ","posId":"i129","price":0,"isExtra":true},{"id":"535b9312-93c3-44a2-9448-b49d9d5fa589","note":"","count":1,"label":"špenát s česnekem","posId":"B107","price":2500,"KDSTags":["greenhighlight"],"isExtra":true}]</t>
  </si>
  <si>
    <t>2026-04-16T20:11:38.362+02:00</t>
  </si>
  <si>
    <t>2026-04-16T20:20:15.935+02:00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</si>
  <si>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základ","posId":"ZRB32","price":0,"isExtra":true}]</t>
  </si>
  <si>
    <t>2026-04-16T20:11:28.614+02:00</t>
  </si>
  <si>
    <t>2026-04-16T20:24:37.316+02:00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</si>
  <si>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40cm","posId":"101","price":30900,"isExtra":false},{"id":"54414779","note":"","count":1,"label":"Balné","posId":"K0000","price":2000,"isExtra":true},{"id":"54414820","note":"","count":1,"label":"okraj mozzarella, bbq omáčka","posId":"A124","price":6500,"isExtra":true},{"id":"54414714","note":"","size":"Baby špenát &amp; kuře 40cm","count":1,"label":"Baby špenát &amp; kuře 40cm","posId":"104","price":30900,"isExtra":false},{"id":"54414779","note":"","count":1,"label":"Balné","posId":"K0000","price":2000,"isExtra":true},{"id":"54414820","note":"","count":1,"label":"okraj mozzarella, bbq omáčka","posId":"A124","price":6500,"isExtra":true}]</t>
  </si>
  <si>
    <t>2026-04-16T20:10:02.477+02:00</t>
  </si>
  <si>
    <t>2026-04-16T20:21:41.779+02:00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</si>
  <si>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okrajů","posId":"X1000","price":0,"isExtra":true}]</t>
  </si>
  <si>
    <t>2026-04-16T20:08:02.203+02:00</t>
  </si>
  <si>
    <t>2026-04-16T20:14:22.472+02:00</t>
  </si>
  <si>
    <t>[{"id":"ee394832-8137-440a-84b7-b9e0df42a9ab","note":"","count":1,"label":"Hawai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c8019f80-065c-4f09-9e80-65b85dae2ae1","note":"","count":1,"label":"kukuřice","posId":"B115","price":2500,"KDSTags":["greenhighlight"],"isExtra":true},{"id":"007c7303-045c-4866-882d-38e13564ff34","note":"","count":1,"label":"BEZ -ananas","posId":"X100","price":0,"KDSTags":["redhighlight"],"isExtra":true},{"id":"0ea52415-fdb3-497f-b216-7fd5802f2e0f","note":"","count":1,"label":"Quattro Formaggi 32 cm","posId":"123","price":24900,"isExtra":false},{"id":"d1e9623b-89c9-4caa-a2ba-cbaafad1a883","note":"","count":1,"label":"slanina","posId":"B108","price":3000,"KDSTags":["greenhighlight"],"isExtra":true}]</t>
  </si>
  <si>
    <t>2026-04-16T20:07:01.906+02:00</t>
  </si>
  <si>
    <t>2026-04-16T20:18:23.544+02:00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</si>
  <si>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bylinky","posId":"A121","price":5700,"isExtra":true}]</t>
  </si>
  <si>
    <t>2026-04-16T20:07:01.873+02:00</t>
  </si>
  <si>
    <t>2026-04-16T20:13:09.633+02:00</t>
  </si>
  <si>
    <t>2026-04-16T20:00:01.775+02:00</t>
  </si>
  <si>
    <t>2026-04-16T20:09:33.063+02:00</t>
  </si>
  <si>
    <t>2026-04-16T20:28:21.420+02:00</t>
  </si>
  <si>
    <t>2026-04-16T20:00:03.249+02:00</t>
  </si>
  <si>
    <t>[{"id":"0b867b16-3995-4b4a-9deb-1c0d8cecf8d6","note":"","count":1,"label":"Pepperoni 32 cm","posId":"120","price":24900,"isExtra":false},{"id":"0ea52415-fdb3-497f-b216-7fd5802f2e0f","note":"","count":1,"label":"Quattro Formaggi 32 cm","posId":"123","price":24900,"isExtra":false},{"id":"131c6239-e041-4ab5-9f75-400951ef95f4","note":"","count":1,"label":"Dip jalapenos","posId":"P107","price":2000,"isExtra":false}]</t>
  </si>
  <si>
    <t>2026-04-16T19:59:09.123+02:00</t>
  </si>
  <si>
    <t>2026-04-16T20:17:56.176+02:00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</si>
  <si>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bylinky","posId":"A122","price":6500,"isExtra":true}]</t>
  </si>
  <si>
    <t>2026-04-16T19:57:01.666+02:00</t>
  </si>
  <si>
    <t>2026-04-16T20:04:40.500+02:00</t>
  </si>
  <si>
    <t>2026-04-16T20:17:09.456+02:00</t>
  </si>
  <si>
    <t>2026-04-16T19:57:02.167+02:00</t>
  </si>
  <si>
    <t>[{"id":"5b1f2843-926a-4dd1-a5f0-4fddc7b45013","note":"","count":1,"label":"Margherita 32 cm","posId":"112","price":20900,"isExtra":false},{"id":"8b18781f-3bd0-464d-aa33-9f081ecc1a3a","note":"","count":1,"label":"mozzarella","posId":"B113","price":3000,"KDSTags":["greenhighlight"],"isExtra":true}]</t>
  </si>
  <si>
    <t>2026-04-16T19:54:01.739+02:00</t>
  </si>
  <si>
    <t>2026-04-16T20:04:15.749+02:00</t>
  </si>
  <si>
    <t>2026-04-16T20:43:22.452+02:00</t>
  </si>
  <si>
    <t>2026-04-16T20:06:36.538+02:00</t>
  </si>
  <si>
    <t>[{"id":"36ea3088-07fd-428f-b871-c4a5ee9cef7b","note":"","count":1,"label":"Comeback 40 cm","posId":"109","price":30900,"isExtra":false},{"id":"5b1f2843-926a-4dd1-a5f0-4fddc7b45013","note":"","count":1,"label":"Margherita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</si>
  <si>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2026-04-16T19:34:27.702+02:00</t>
  </si>
  <si>
    <t>2026-04-16T19:45:33.745+02:00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</si>
  <si>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32cm","posId":"113","price":24900,"isExtra":false},{"id":"54414789","note":"","count":1,"label":"Balné","posId":"K0000","price":1500,"isExtra":true},{"id":"54414750","note":"","size":"Česnekový dip","count":2,"label":"Česnekový dip","posId":"P106","price":2000,"isExtra":false},{"id":"54414789","note":"","count":2,"label":"Balné","posId":"K0000","price":1500,"isExtra":true},{"id":"59610936","note":"","size":"Hot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🌶️🌶️","posId":"122","price":24900,"isExtra":false},{"id":"54414789","note":"","count":1,"label":"Balné","posId":"K0000","price":1500,"isExtra":true},{"id":"54414807","note":"","count":1,"label":"Bez salámu","posId":"X109","price":0,"KDSTags":["redhighlight"],"isExtra":true},{"id":"54414891","note":"","count":1,"label":"Mozzarella","posId":"B113","price":3000,"KDSTags":["greenhighlight"],"isExtra":true},{"id":"54414900","note":"","count":1,"label":"Slanina","posId":"B108","price":3000,"KDSTags":["greenhighlight"],"isExtra":true}]</t>
  </si>
  <si>
    <t>2026-04-16T19:33:02.237+02:00</t>
  </si>
  <si>
    <t>2026-04-16T19:46:22.489+02:00</t>
  </si>
  <si>
    <t>2026-04-16T20:00:31.019+02:00</t>
  </si>
  <si>
    <t>2026-04-16T19:33:02.959+02:00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</si>
  <si>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bylinky","posId":"A121","price":5700,"isExtra":true}]</t>
  </si>
  <si>
    <t>2026-04-16T19:31:29.884+02:00</t>
  </si>
  <si>
    <t>2026-04-16T19:44:16.719+02:00</t>
  </si>
  <si>
    <t>[{"id":"54414750","note":"","size":"Česnekový dip","count":7,"label":"Česnekový dip","posId":"P106","price":2000,"isExtra":false},{"id":"54414789","note":"","count":7,"label":"Balné","posId":"K0000","price":1500,"isExtra":true},{"id":"54414752","note":"","size":"Jalapenos Rolls","count":1,"label":"Jalapenos Rolls","posId":"jpr200","price":8900,"isExtra":false},{"id":"54414789","note":"","count":1,"label":"Balné","posId":"K0000","price":1500,"isExtra":true},{"id":"59610938","note":"","size":"Pepperoni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🌶️🌶️","posId":"120","price":24900,"isExtra":false},{"id":"54414789","note":"","count":1,"label":"Balné","posId":"K0000","price":1500,"isExtra":true},{"id":"57278742","note":"","count":1,"label":"Smetanový základ","posId":"ZRS32","price":0,"isExtra":true},{"id":"54414827","note":"","count":1,"label":"okraj mozzarella, bbq omáčka","posId":"A123","price":5700,"isExtra":true},{"id":"54414847","note":"","count":1,"label":"Olivy","posId":"B112","price":2500,"KDSTags":["greenhighlight"],"isExtra":true},{"id":"54414880","note":"","count":1,"label":"Kukuřice","posId":"B115","price":2500,"KDSTags":["greenhighlight"],"isExtra":true},{"id":"54414713","note":"","size":"BBQ Meteor 40cm","count":1,"label":"BBQ Meteor 40cm","posId":"106","price":30900,"isExtra":false},{"id":"54414779","note":"","count":1,"label":"Balné","posId":"K0000","price":2000,"isExtra":true},{"id":"59555835","note":"","count":1,"label":"Smetanový základ","posId":"ZBS40","price":0,"isExtra":true},{"id":"54414813","note":"","count":1,"label":"okraj mozzarella, bylinky","posId":"A122","price":6500,"isExtra":true}]</t>
  </si>
  <si>
    <t>2026-04-16T19:30:22.559+02:00</t>
  </si>
  <si>
    <t>2026-04-16T19:39:16.620+02:00</t>
  </si>
  <si>
    <t>[{"id":"69427585fd8faa40bcc99d71","count":1,"label":"Quattro Formaggi 32cm","posId":"123","price":24900,"isExtra":false},{"id":"6511bee39791b916de149f24","count":1,"label":"Balné","posId":"K0000","price":1500,"isExtra":true},{"id":"69427585fd8faa40bcc99d85","count":1,"label":"Veggieballs 32cm 🌶️🌶️","posId":"117","price":24900,"isExtra":false},{"id":"6511bee39791b916de149f24","count":1,"label":"Balné","posId":"K0000","price":1500,"isExtra":true}]</t>
  </si>
  <si>
    <t>2026-04-16T19:28:01.443+02:00</t>
  </si>
  <si>
    <t>2026-04-16T19:36:50.603+02:00</t>
  </si>
  <si>
    <t>[{"id":"f1315fc0-dfbb-459c-9f31-49d8e60875f4","note":"","count":1,"label":"Pepperoni 40 cm","posId":"108","price":30900,"isExtra":false}]</t>
  </si>
  <si>
    <t>2026-04-16T19:27:02.063+02:00</t>
  </si>
  <si>
    <t>2026-04-16T19:35:30.754+02:00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</si>
  <si>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okrajů","posId":"X1000","price":0,"isExtra":true},{"id":"54414900","note":"","count":1,"label":"Slanina","posId":"B108","price":3000,"KDSTags":["greenhighlight"],"isExtra":true},{"id":"54414911","note":"","count":1,"label":"Pepperoni salám","posId":"B109","price":3000,"KDSTags":["greenhighlight"],"isExtra":true},{"id":"54414748","note":"","size":"Česnekový chléb 18cm","count":1,"label":"Česnekový chléb 18cm","posId":"P104","price":7900,"isExtra":false},{"id":"54414789","note":"","count":1,"label":"Balné","posId":"K0000","price":1500,"isExtra":true},{"id":"59610934","note":"Jako sýr navíc prosím parmazán. Děkuji","size":"Margherita 32cm","count":1,"label":"Margherita 32cm","posId":"112","price":20900,"isExtra":false},{"id":"54414789","note":"","count":1,"label":"Balné","posId":"K0000","price":1500,"isExtra":true},{"id":"54414897","note":"","count":1,"label":"Šunka","posId":"B106","price":3000,"KDSTags":["greenhighlight"],"isExtra":true},{"id":"54414912","note":"","count":1,"label":"Grana padano, pecorino, parmazán","posId":"B130","price":3000,"KDSTags":["greenhighlight"],"isExtra":true}]</t>
  </si>
  <si>
    <t>2026-04-16T19:26:02.297+02:00</t>
  </si>
  <si>
    <t>2026-04-16T19:31:29.668+02:00</t>
  </si>
  <si>
    <t>2026-04-16T19:24:02.447+02:00</t>
  </si>
  <si>
    <t>2026-04-16T19:29:31.277+02:00</t>
  </si>
  <si>
    <t>2026-04-16T19:37:31.589+02:00</t>
  </si>
  <si>
    <t>2026-04-16T19:24:03.538+02:00</t>
  </si>
  <si>
    <t>2026-04-16T19:24:02.424+02:00</t>
  </si>
  <si>
    <t>2026-04-16T19:28:06.262+02:00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</si>
  <si>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česnekový","posId":"P106","price":2000,"isExtra":false}]</t>
  </si>
  <si>
    <t>2026-04-16T19:19:01.717+02:00</t>
  </si>
  <si>
    <t>2026-04-16T19:26:28.439+02:00</t>
  </si>
  <si>
    <t>[{"id":"03ade9ce-5d0f-4499-a6a3-340b58ae4468","note":"","count":1,"label":"Capricciosa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,{"id":"a4efa812-1470-4ea2-a19d-39843abed3be","note":"","count":1,"label":"Comeback 32 cm","posId":"145","price":24900,"isExtra":false}]</t>
  </si>
  <si>
    <t>2026-04-16T19:18:02.721+02:00</t>
  </si>
  <si>
    <t>2026-04-16T19:23:37.204+02:00</t>
  </si>
  <si>
    <t>[{"id":"e8f571e6-dd36-42d7-8826-52c90315986b","note":"","count":1,"label":"Baby špenát &amp; kuře 40 cm","posId":"104","price":30900,"isExtra":false},{"id":"7fdd6df3-b4af-470d-955c-d1de47ab00a5","note":"","count":1,"label":"Žampiony","posId":"C105","price":3500,"KDSTags":["greenhighlight"],"isExtra":true}]</t>
  </si>
  <si>
    <t>2026-04-16T19:13:39.142+02:00</t>
  </si>
  <si>
    <t>2026-04-16T19:22:12.049+02:00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</si>
  <si>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🌶️🌶️","posId":"108","price":30900,"isExtra":false},{"id":"54414779","note":"","count":1,"label":"Balné","posId":"K0000","price":2000,"isExtra":true},{"id":"54414843","note":"","count":1,"label":"okraj hotdog, hořčice","posId":"A118","price":6500,"isExtra":true}]</t>
  </si>
  <si>
    <t>2026-04-16T19:11:02.002+02:00</t>
  </si>
  <si>
    <t>2026-04-16T19:20:51.702+02:00</t>
  </si>
  <si>
    <t>[{"id":"d63e9120-8ffe-444c-ba51-6c942a13f4fc","note":"","count":1,"label":"Margherita 40 cm","posId":"100","price":26900,"isExtra":false},{"id":"3a8b6a85-3b5c-4ee4-be2d-261ab8731d6e","note":"","count":1,"label":"Dip česnekový","posId":"P106","price":2000,"isExtra":false}]</t>
  </si>
  <si>
    <t>2026-04-16T19:09:31.880+02:00</t>
  </si>
  <si>
    <t>2026-04-16T19:14:39.093+02:00</t>
  </si>
  <si>
    <t>2026-04-16T19:08:02.224+02:00</t>
  </si>
  <si>
    <t>2026-04-16T19:17:40.587+02:00</t>
  </si>
  <si>
    <t>[{"id":"f1315fc0-dfbb-459c-9f31-49d8e60875f4","note":"","count":1,"label":"Pepperoni 40 cm","posId":"108","price":30900,"isExtra":false},{"id":"ed9751e1-1886-4b0f-b8dd-d3c6488dfd29","note":"","count":1,"label":"Mozzarella","posId":"C113","price":4000,"KDSTags":["greenhighlight"],"isExtra":true}]</t>
  </si>
  <si>
    <t>2026-04-16T19:02:05.793+02:00</t>
  </si>
  <si>
    <t>2026-04-16T19:08:41.846+02:00</t>
  </si>
  <si>
    <t>[{"id":"109","note":"","count":1,"label":"Comeback 40cm 🌶️","posId":"109","price":30900,"isExtra":false},{"id":"K0000","note":"","count":1,"label":"Balné","posId":"K0000","price":2000,"isExtra":true},{"id":"C112","note":"","count":1,"label":"Olivy","posId":"C112","price":3500,"KDSTags":["greenhighlight"],"isExtra":true}]</t>
  </si>
  <si>
    <t>2026-04-16T18:55:02.578+02:00</t>
  </si>
  <si>
    <t>2026-04-16T19:01:55.541+02:00</t>
  </si>
  <si>
    <t>2026-04-16T18:52:02.744+02:00</t>
  </si>
  <si>
    <t>2026-04-16T18:58:32.560+02:00</t>
  </si>
  <si>
    <t>2026-04-16T19:16:32.679+02:00</t>
  </si>
  <si>
    <t>2026-04-16T18:52:03.302+02:00</t>
  </si>
  <si>
    <t>[{"id":"1fae666b-4102-4ed0-b317-2a07b21ae279","note":"","count":1,"label":"Hot &amp; Spicy 40 cm","posId":"110","price":30900,"isExtra":false},{"id":"8dc41ad9-a5c2-444f-9989-27a8aa38dce4","note":"","count":1,"label":"BEZ -jalapenos","posId":"X102","price":0,"KDSTags":["redhighlight"],"isExtra":true},{"id":"3a8b6a85-3b5c-4ee4-be2d-261ab8731d6e","note":"","count":1,"label":"Dip česnekový","posId":"P106","price":2000,"isExtra":false}]</t>
  </si>
  <si>
    <t>2026-04-16T18:48:02.297+02:00</t>
  </si>
  <si>
    <t>2026-04-16T18:54:30.713+02:00</t>
  </si>
  <si>
    <t>2026-04-16T19:08:40.997+02:00</t>
  </si>
  <si>
    <t>2026-04-16T18:48:04.189+02:00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</si>
  <si>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3a8b6a85-3b5c-4ee4-be2d-261ab8731d6e","note":"","count":1,"label":"Dip česnekový","posId":"P106","price":2000,"isExtra":false}]</t>
  </si>
  <si>
    <t>2026-04-16T18:48:02.268+02:00</t>
  </si>
  <si>
    <t>2026-04-16T19:18:48.412+02:00</t>
  </si>
  <si>
    <t>[{"id":"4d0fe7ad-c88a-4a73-8015-c60680489cf8","note":"","count":1,"label":"Baby špenát &amp; kuře 32 cm","posId":"116","price":24900,"isExtra":false},{"id":"f61b7339-3b20-4583-b2b8-12e48de2876d","note":"","count":1,"label":"změna na Rajčatový základ","posId":"i105","price":0,"isExtra":true}]</t>
  </si>
  <si>
    <t>2026-04-16T18:45:42.810+02:00</t>
  </si>
  <si>
    <t>2026-04-16T18:51:19.061+02:00</t>
  </si>
  <si>
    <t>[{"id":"100","note":"","count":1,"label":"Margherita 40cm","posId":"100","price":26900,"isExtra":false},{"id":"K0000","note":"","count":1,"label":"Balné","posId":"K0000","price":2000,"isExtra":true},{"id":"ZRB40","note":"","count":1,"label":"BBQ základ","posId":"ZRB40","price":0,"isExtra":true},{"id":"P106","note":"","count":1,"label":"Česnekový dip","posId":"P106","price":2000,"isExtra":false},{"id":"K0000","note":"","count":1,"label":"Balné","posId":"K0000","price":1500,"isExtra":true}]</t>
  </si>
  <si>
    <t>2026-04-16T18:41:02.234+02:00</t>
  </si>
  <si>
    <t>2026-04-16T18:49:25.650+02:00</t>
  </si>
  <si>
    <t>[{"id":"0ea52415-fdb3-497f-b216-7fd5802f2e0f","note":"","count":1,"label":"Quattro Formaggi 32 cm","posId":"123","price":24900,"isExtra":false}]</t>
  </si>
  <si>
    <t>2026-04-16T18:40:38.190+02:00</t>
  </si>
  <si>
    <t>2026-04-16T18:50:35.902+02:00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</si>
  <si>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32cm","posId":"113","price":24900,"isExtra":false},{"id":"54414789","note":"","count":1,"label":"Balné","posId":"K0000","price":1500,"isExtra":true},{"id":"54414841","note":"","count":1,"label":"Bez oliv","posId":"X112","price":0,"KDSTags":["redhighlight"],"isExtra":true},{"id":"54414876","note":"","count":1,"label":"Cibule","posId":"B103","price":2500,"KDSTags":["greenhighlight"],"isExtra":true},{"id":"59610936","note":"","size":"Hot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🌶️🌶️","posId":"122","price":24900,"isExtra":false},{"id":"54414789","note":"","count":1,"label":"Balné","posId":"K0000","price":1500,"isExtra":true},{"id":"54414842","note":"","count":1,"label":"Bez cibule","posId":"X103","price":0,"KDSTags":["redhighlight"],"isExtra":true}]</t>
  </si>
  <si>
    <t>2026-04-16T18:39:05.391+02:00</t>
  </si>
  <si>
    <t>2026-04-16T18:49:46.875+02:00</t>
  </si>
  <si>
    <t>[{"id":"59610934","note":"","size":"Margherita 32cm","count":1,"label":"Margherita 32cm","posId":"112","price":20900,"isExtra":false},{"id":"54414789","note":"","count":1,"label":"Balné","posId":"K0000","price":1500,"isExtra":true},{"id":"54414708","note":"","size":"Quattro Formaggi 40cm","count":1,"label":"Quattro Formaggi 40cm","posId":"111","price":30900,"isExtra":false},{"id":"54414779","note":"","count":1,"label":"Balné","posId":"K0000","price":2000,"isExtra":true},{"id":"54414820","note":"","count":1,"label":"okraj mozzarella, bbq omáčka","posId":"A124","price":6500,"isExtra":true}]</t>
  </si>
  <si>
    <t>2026-04-16T18:31:34.557+02:00</t>
  </si>
  <si>
    <t>2026-04-16T18:36:31.745+02:00</t>
  </si>
  <si>
    <t>2026-04-16T18:23:02.487+02:00</t>
  </si>
  <si>
    <t>2026-04-16T18:37:37.383+02:00</t>
  </si>
  <si>
    <t>2026-04-16T18:49:18.490+02:00</t>
  </si>
  <si>
    <t>2026-04-16T18:23:03.079+02:00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</si>
  <si>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bylinky","posId":"A121","price":5700,"isExtra":true}]</t>
  </si>
  <si>
    <t>2026-04-16T18:20:37.820+02:00</t>
  </si>
  <si>
    <t>2026-04-16T18:35:55.668+02:00</t>
  </si>
  <si>
    <t>[{"id":"54414713","note":"","size":"BBQ Meteor 40cm","count":1,"label":"BBQ Meteor 40cm","posId":"106","price":30900,"isExtra":false},{"id":"54414779","note":"","count":1,"label":"Balné","posId":"K0000","price":2000,"isExtra":true},{"id":"54414714","note":"","size":"Baby špenát &amp; kuře 40cm","count":1,"label":"Baby špenát &amp; kuře 40cm","posId":"104","price":30900,"isExtra":false},{"id":"54414779","note":"","count":1,"label":"Balné","posId":"K0000","price":2000,"isExtra":true}]</t>
  </si>
  <si>
    <t>2026-04-16T18:16:50.929+02:00</t>
  </si>
  <si>
    <t>2026-04-16T18:24:58.738+02:00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</si>
  <si>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</si>
  <si>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2026-04-16T18:16:02.323+02:00</t>
  </si>
  <si>
    <t>2026-04-16T18:21:28.363+02:00</t>
  </si>
  <si>
    <t>[{"id":"d63e9120-8ffe-444c-ba51-6c942a13f4fc","note":"","count":1,"label":"Margherita 40 cm","posId":"100","price":26900,"isExtra":false}]</t>
  </si>
  <si>
    <t>2026-04-16T18:15:02.201+02:00</t>
  </si>
  <si>
    <t>2026-04-16T18:20:31.639+02:00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</si>
  <si>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🌶️🌶️","posId":"122","price":24900,"isExtra":false},{"id":"54414789","note":"","count":1,"label":"Balné","posId":"K0000","price":1500,"isExtra":true},{"id":"54414747","note":"","size":"Pečené brambory","count":1,"label":"Pečené brambory","posId":"P103","price":6900,"isExtra":false},{"id":"54414789","note":"","count":1,"label":"Balné","posId":"K0000","price":1500,"isExtra":true}]</t>
  </si>
  <si>
    <t>2026-04-16T18:14:10.040+02:00</t>
  </si>
  <si>
    <t>2026-04-16T18:15:43.665+02:00</t>
  </si>
  <si>
    <t>[{"id":"9a540762-1e40-43f4-867c-412cc6f22ca0","count":1,"label":"Guarana kiwi a jablko","posId":"N144","price":5500,"isExtra":false,"discount":{"type":"absolute","value":35},"creatorId":"O6ALS1aLIdTgxPKCcJhcK","isPackging":0,"actualLabel":"Guarana kiwi a jablko"}]</t>
  </si>
  <si>
    <t>2026-04-16T18:13:14.431+02:00</t>
  </si>
  <si>
    <t>2026-04-16T18:18:36.993+02:00</t>
  </si>
  <si>
    <t>[{"id":"69427585fd8faa40bcc99d79","count":1,"label":"BBQ Texas 32cm","posId":"119","price":24900,"isExtra":false},{"id":"6511bee39791b916de149f24","count":1,"label":"Balné","posId":"K0000","price":1500,"isExtra":true},{"id":"69427585fd8faa40bcc99d7f","count":1,"label":"Hawai 32cm","posId":"114","price":24900,"isExtra":false},{"id":"6511bee39791b916de149f24","count":1,"label":"Balné","posId":"K0000","price":1500,"isExtra":true}]</t>
  </si>
  <si>
    <t>2026-04-16T18:09:03.021+02:00</t>
  </si>
  <si>
    <t>2026-04-16T18:16:54.672+02:00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</si>
  <si>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32cm","posId":"123","price":24900,"isExtra":false},{"id":"54414789","note":"","count":1,"label":"Balné","posId":"K0000","price":1500,"isExtra":true},{"id":"59610941","note":"","size":"Zeleninová 32cm","count":1,"label":"Zeleninová 32cm","posId":"115","price":24900,"isExtra":false},{"id":"54414789","note":"","count":1,"label":"Balné","posId":"K0000","price":1500,"isExtra":true},{"id":"54414868","note":"","count":1,"label":"Bez oliv","posId":"X112","price":0,"KDSTags":["redhighlight"],"isExtra":true},{"id":"54414710","note":"","size":"Comeback 40cm 🌶️","count":1,"label":"Comeback 40cm 🌶️","posId":"109","price":30900,"isExtra":false},{"id":"54414779","note":"","count":1,"label":"Balné","posId":"K0000","price":2000,"isExtra":true}]</t>
  </si>
  <si>
    <t>2026-04-16T18:07:38.510+02:00</t>
  </si>
  <si>
    <t>2026-04-16T18:13:36.768+02:00</t>
  </si>
  <si>
    <t>[{"id":"69427585fd8faa40bcc99d75","count":1,"label":"Comeback 32cm 🌶️","posId":"121","price":24900,"isExtra":false},{"id":"6511bee39791b916de149f24","count":1,"label":"Balné","posId":"K0000","price":1500,"isExtra":true},{"id":"67484135a145e662976180c6","count":1,"label":"BBQ základ","posId":"ZRB32","price":0,"isExtra":true},{"id":"69bc33d2440bbafa0ceb25f9","count":1,"label":"bez plněných okrajů","posId":"X1000","price":0,"isExtra":true},{"id":"69427585fd8faa40bcc99d81","count":1,"label":"Capricciosa 32cm","posId":"113","price":24900,"isExtra":false},{"id":"6511bee39791b916de149f24","count":1,"label":"Balné","posId":"K0000","price":1500,"isExtra":true},{"id":"69427585fd8faa40bcc99d7f","count":1,"label":"Hawai 32cm","posId":"114","price":24900,"isExtra":false},{"id":"6511bee39791b916de149f24","count":1,"label":"Balné","posId":"K0000","price":1500,"isExtra":true},{"id":"684ae97920a48a7892c1fd25","count":1,"label":"Bez ananasu","posId":"X100","price":0,"KDSTags":["redhighlight"],"isExtra":true}]</t>
  </si>
  <si>
    <t>2026-04-16T18:05:02.238+02:00</t>
  </si>
  <si>
    <t>2026-04-16T18:11:55.425+02:00</t>
  </si>
  <si>
    <t>2026-04-16T18:33:41.988+02:00</t>
  </si>
  <si>
    <t>2026-04-16T18:05:03.551+02:00</t>
  </si>
  <si>
    <t>[{"id":"03ade9ce-5d0f-4499-a6a3-340b58ae4468","note":"","count":1,"label":"Capricciosa 32 cm","posId":"113","price":24900,"isExtra":false},{"id":"e525f614-2c06-459a-8d22-623546aa83fc","note":"","count":1,"label":"BBQ Texas 40 cm","posId":"107","price":30900,"isExtra":false}]</t>
  </si>
  <si>
    <t>2026-04-16T18:03:34.552+02:00</t>
  </si>
  <si>
    <t>2026-04-16T18:09:48.918+02:00</t>
  </si>
  <si>
    <t>[{"id":"69427585fd8faa40bcc99d65","count":1,"label":"Hawai 40cm","posId":"102","price":30900,"isExtra":false},{"id":"6511bee39791b916de149b1b","count":1,"label":"Balné","posId":"K0000","price":2000,"isExtra":true},{"id":"69427585fd8faa40bcc99d6f","count":1,"label":"Margherita 32cm","posId":"112","price":20900,"isExtra":false},{"id":"6511bee39791b916de149f24","count":1,"label":"Balné","posId":"K0000","price":1500,"isExtra":true}]</t>
  </si>
  <si>
    <t>2026-04-16T18:02:03.095+02:00</t>
  </si>
  <si>
    <t>2026-04-16T18:09:13.607+02:00</t>
  </si>
  <si>
    <t>2026-04-16T18:38:59.477+02:00</t>
  </si>
  <si>
    <t>2026-04-16T18:02:03.827+02:00</t>
  </si>
  <si>
    <t>[{"id":"1fae666b-4102-4ed0-b317-2a07b21ae279","note":"","count":1,"label":"Hot &amp; Spicy 40 cm","posId":"110","price":30900,"isExtra":false},{"id":"03dae282-4cd4-4fa2-9169-2178ea3ed325","note":"","count":1,"label":"Quattro Formaggi 40 cm","posId":"111","price":30900,"isExtra":false}]</t>
  </si>
  <si>
    <t>2026-04-16T17:59:06.083+02:00</t>
  </si>
  <si>
    <t>2026-04-16T18:06:35.677+02:00</t>
  </si>
  <si>
    <t>[{"id":"69427585fd8faa40bcc99d6f","count":1,"label":"Margherita 32cm","posId":"112","price":20900,"isExtra":false},{"id":"6511bee39791b916de149f24","count":1,"label":"Balné","posId":"K0000","price":1500,"isExtra":true},{"id":"69427585fd8faa40bcc99d75","count":1,"label":"Comeback 32cm 🌶️","posId":"121","price":24900,"isExtra":false},{"id":"6511bee39791b916de149f24","count":1,"label":"Balné","posId":"K0000","price":1500,"isExtra":true},{"id":"69427585fd8faa40bcc99d77","count":1,"label":"Pepperoni 32cm 🌶️🌶️","posId":"120","price":24900,"isExtra":false},{"id":"6511bee39791b916de149f24","count":1,"label":"Balné","posId":"K0000","price":1500,"isExtra":true}]</t>
  </si>
  <si>
    <t>2026-04-16T17:52:19.140+02:00</t>
  </si>
  <si>
    <t>2026-04-16T17:59:30.537+02:00</t>
  </si>
  <si>
    <t>[{"id":"54414715","note":"","size":"Zeleninová 40cm","count":1,"label":"Zeleninová 40cm","posId":"103","price":30900,"isExtra":false},{"id":"54414779","note":"","count":1,"label":"Balné","posId":"K0000","price":2000,"isExtra":true},{"id":"54414908","note":"","count":1,"label":"Kuře","posId":"C114","price":4000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dip","posId":"P106","price":2000,"isExtra":false},{"id":"54414789","note":"","count":1,"label":"Balné","posId":"K0000","price":1500,"isExtra":true},{"id":"54414751","note":"","size":"BBQ dip","count":1,"label":"BBQ dip","posId":"P105","price":2000,"isExtra":false},{"id":"54414789","note":"","count":1,"label":"Balné","posId":"K0000","price":1500,"isExtra":true},{"id":"61817982","note":"","size":"Aquilla neperlivá","count":1,"label":"Aquilla neperlivá","posId":"N140","price":3900,"isExtra":false}]</t>
  </si>
  <si>
    <t>2026-04-16T17:45:02.048+02:00</t>
  </si>
  <si>
    <t>2026-04-16T17:52:27.549+02:00</t>
  </si>
  <si>
    <t>[{"id":"f1315fc0-dfbb-459c-9f31-49d8e60875f4","note":"","count":1,"label":"Pepperoni 40 cm","posId":"108","price":30900,"isExtra":false},{"id":"3a8b6a85-3b5c-4ee4-be2d-261ab8731d6e","note":"","count":1,"label":"Dip česnekový","posId":"P106","price":2000,"isExtra":false}]</t>
  </si>
  <si>
    <t>2026-04-16T17:44:27.757+02:00</t>
  </si>
  <si>
    <t>2026-04-16T17:52:05.522+02:00</t>
  </si>
  <si>
    <t>[{"id":"69427585fd8faa40bcc99d81","count":1,"label":"Capricciosa 32cm","posId":"113","price":24900,"isExtra":false},{"id":"6511bee39791b916de149f24","count":1,"label":"Balné","posId":"K0000","price":1500,"isExtra":true},{"id":"69427585fd8faa40bcc99d7f","count":1,"label":"Hawai 32cm","posId":"114","price":24900,"isExtra":false},{"id":"6511bee39791b916de149f24","count":1,"label":"Balné","posId":"K0000","price":1500,"isExtra":true}]</t>
  </si>
  <si>
    <t>2026-04-16T17:31:51.614+02:00</t>
  </si>
  <si>
    <t>2026-04-16T17:38:01.704+02:00</t>
  </si>
  <si>
    <t>[{"id":"69427585fd8faa40bcc99d6f","count":1,"label":"Margherita 32cm","posId":"112","price":20900,"isExtra":false},{"id":"6511bee39791b916de149f24","count":1,"label":"Balné","posId":"K0000","price":1500,"isExtra":true},{"id":"69427585fd8faa40bcc99d7f","count":1,"label":"Hawai 32cm","posId":"114","price":24900,"isExtra":false},{"id":"6511bee39791b916de149f24","count":1,"label":"Balné","posId":"K0000","price":1500,"isExtra":true},{"id":"684ae97920a48a7892c1fc11","count":1,"label":"Ananas","posId":"B100","price":2500,"KDSTags":["greenhighlight"],"isExtra":true},{"id":"69427585fd8faa40bcc99dad","count":1,"label":"Česnekový chléb 18cm","posId":"P104","price":7900,"isExtra":false},{"id":"6511bee39791b916de149f24","count":1,"label":"Balné","posId":"K0000","price":1500,"isExtra":true}]</t>
  </si>
  <si>
    <t>2026-04-16T17:26:02.791+02:00</t>
  </si>
  <si>
    <t>2026-04-16T17:41:20.302+02:00</t>
  </si>
  <si>
    <t>[{"id":"0005ff76-02c8-47f3-a86e-87443988197a","note":"","count":1,"label":"BBQ Texas 32 cm","posId":"119","price":24900,"isExtra":false},{"id":"21fd0686-e8d1-43f1-84c9-d96f5842a3ca","note":"","count":1,"label":"okraj mozzarella, bylinky","posId":"A121","price":5700,"isExtra":true},{"id":"4cd25cb7-e092-43a0-ab38-89c50a7e6a77","note":"","count":1,"label":"Pepperoni 18 cm","posId":"132","price":11900,"isExtra":false},{"id":"f4d7b9ad-ce62-498d-a90b-8016ab1e3604","note":"","count":1,"label":"Quattro Formaggi 32 cm","posId":"147","price":24900,"isExtra":false}]</t>
  </si>
  <si>
    <t>2026-04-16T17:23:09.408+02:00</t>
  </si>
  <si>
    <t>2026-04-16T17:30:16.958+02:00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</si>
  <si>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</si>
  <si>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2026-04-16T17:18:42.117+02:00</t>
  </si>
  <si>
    <t>2026-04-16T17:23:28.334+02:00</t>
  </si>
  <si>
    <t>[{"id":"69427585fd8faa40bcc99d7f","count":1,"label":"Hawai 32cm","posId":"114","price":24900,"isExtra":false},{"id":"6511bee39791b916de149f24","count":1,"label":"Balné","posId":"K0000","price":1500,"isExtra":true},{"id":"67484135a145e662976180c6","count":1,"label":"BBQ základ","posId":"ZRB32","price":0,"isExtra":true},{"id":"69bc33d2440bbafa0ceb25f9","count":1,"label":"bez plněných okrajů","posId":"X1000","price":0,"isExtra":true}]</t>
  </si>
  <si>
    <t>2026-04-16T17:17:02.867+02:00</t>
  </si>
  <si>
    <t>2026-04-16T18:02:01.281+02:00</t>
  </si>
  <si>
    <t>2026-04-16T18:24:34.764+02:00</t>
  </si>
  <si>
    <t>2026-04-16T17:17:04.083+02:00</t>
  </si>
  <si>
    <t>[{"id":"7bd52058-f7b0-4320-9d6c-79598e7d9b5f","note":"","count":1,"label":"Hawai 18 cm","posId":"126","price":11900,"isExtra":false},{"id":"194f980e-141e-4220-9f1e-0e1e9edc412e","note":"","count":2,"label":"Quattro Formaggi 18 cm","posId":"135","price":11900,"isExtra":false}]</t>
  </si>
  <si>
    <t>2026-04-16T17:15:30.009+02:00</t>
  </si>
  <si>
    <t>2026-04-16T17:21:08.582+02:00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</si>
  <si>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</si>
  <si>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2026-04-16T17:11:02.039+02:00</t>
  </si>
  <si>
    <t>2026-04-16T17:15:22.170+02:00</t>
  </si>
  <si>
    <t>[{"id":"03ade9ce-5d0f-4499-a6a3-340b58ae4468","note":"","count":1,"label":"Capricciosa 32 cm","posId":"113","price":24900,"isExtra":false},{"id":"3a8b6a85-3b5c-4ee4-be2d-261ab8731d6e","note":"","count":1,"label":"Dip česnekový","posId":"P106","price":2000,"isExtra":false}]</t>
  </si>
  <si>
    <t>2026-04-16T17:07:07.746+02:00</t>
  </si>
  <si>
    <t>2026-04-16T17:13:43.575+02:00</t>
  </si>
  <si>
    <t>[{"id":"54414716","note":"","size":"Hawai 40cm","count":1,"label":"Hawai 40cm","posId":"102","price":30900,"isExtra":false},{"id":"54414779","note":"","count":1,"label":"Balné","posId":"K0000","price":2000,"isExtra":true},{"id":"54414909","note":"","count":1,"label":"Pepperoni salám","posId":"C109","price":4000,"KDSTags":["greenhighlight"],"isExtra":true}]</t>
  </si>
  <si>
    <t>2026-04-16T16:58:26.416+02:00</t>
  </si>
  <si>
    <t>2026-04-16T17:03:16.549+02:00</t>
  </si>
  <si>
    <t>2026-04-16T16:54:02.845+02:00</t>
  </si>
  <si>
    <t>2026-04-16T17:01:20.923+02:00</t>
  </si>
  <si>
    <t>[{"id":"b6658da4-b777-42a2-94b6-5ce20ff49587","note":"","count":1,"label":"Pepperoni 32 cm","posId":"144","price":24900,"isExtra":false}]</t>
  </si>
  <si>
    <t>2026-04-16T16:53:42.262+02:00</t>
  </si>
  <si>
    <t>2026-04-16T17:00:22.196+02:00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</si>
  <si>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🌶️🌶️","posId":"120","price":24900,"isExtra":false},{"id":"54414789","note":"","count":1,"label":"Balné","posId":"K0000","price":1500,"isExtra":true},{"id":"54414750","note":"","size":"Česnekový dip","count":2,"label":"Česnekový dip","posId":"P106","price":2000,"isExtra":false},{"id":"54414789","note":"","count":2,"label":"Balné","posId":"K0000","price":1500,"isExtra":true},{"id":"57405815","note":"","size":"Pepsi zero sugar 1l","count":1,"label":"Pepsi zero sugar 1l","posId":"N125","price":5900,"isExtra":false}]</t>
  </si>
  <si>
    <t>2026-04-16T16:46:47.684+02:00</t>
  </si>
  <si>
    <t>2026-04-16T16:53:58.229+02:00</t>
  </si>
  <si>
    <t>[{"id":"69427585fd8faa40bcc99d71","count":1,"label":"Quattro Formaggi 32cm","posId":"123","price":24900,"isExtra":false},{"id":"6511bee39791b916de149f24","count":1,"label":"Balné","posId":"K0000","price":1500,"isExtra":true},{"id":"67484135a145e66297617eb4","count":1,"label":"Rajčatový základ","posId":"ZSR32","price":0,"isExtra":true},{"id":"684ae97920a48a7892c1fc14","count":1,"label":"Kukuřice","posId":"B115","price":2500,"KDSTags":["greenhighlight"],"isExtra":true},{"id":"69427585fd8faa40bcc99d81","count":1,"label":"Capricciosa 32cm","posId":"113","price":24900,"isExtra":false},{"id":"6511bee39791b916de149f24","count":1,"label":"Balné","posId":"K0000","price":1500,"isExtra":true},{"id":"67484135a145e662976180c6","count":1,"label":"BBQ základ","posId":"ZRB32","price":0,"isExtra":true}]</t>
  </si>
  <si>
    <t>2026-04-16T16:45:15.917+02:00</t>
  </si>
  <si>
    <t>2026-04-16T16:50:38.126+02:00</t>
  </si>
  <si>
    <t>2026-04-16T16:45:02.391+02:00</t>
  </si>
  <si>
    <t>2026-04-16T16:53:12.907+02:00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</si>
  <si>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bylinky","posId":"A122","price":6500,"isExtra":true}]</t>
  </si>
  <si>
    <t>2026-04-16T16:26:20.641+02:00</t>
  </si>
  <si>
    <t>2026-04-16T16:33:19.945+02:00</t>
  </si>
  <si>
    <t>[{"id":"59610934","note":"","size":"Margherita 32cm","count":1,"label":"Margherita 32cm","posId":"112","price":20900,"isExtra":false},{"id":"54414789","note":"","count":1,"label":"Balné","posId":"K0000","price":1500,"isExtra":true},{"id":"54414783","note":"","count":1,"label":"bez plněných okrajů","posId":"X1000","price":0,"isExtra":true}]</t>
  </si>
  <si>
    <t>2026-04-16T16:17:30.301+02:00</t>
  </si>
  <si>
    <t>2026-04-16T16:24:39.210+02:00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</si>
  <si>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🌶️🌶️","posId":"122","price":24900,"isExtra":false},{"id":"6511bee39791b916de149f24","count":1,"label":"Balné","posId":"K0000","price":1500,"isExtra":true},{"id":"69ba74bc7f50b02b155020da","count":1,"label":"USA těsto","posId":"17","price":1000,"isExtra":true},{"id":"69bc33d2440bbafa0ceb25fa","count":1,"label":"okraj mozzarella, bylinky","posId":"A121","price":5700,"isExtra":true},{"id":"69427585fd8faa40bcc99d77","count":1,"label":"Pepperoni 32cm 🌶️🌶️","posId":"120","price":24900,"isExtra":false},{"id":"6511bee39791b916de149f24","count":1,"label":"Balné","posId":"K0000","price":1500,"isExtra":true},{"id":"69ba74bc7f50b02b155020da","count":1,"label":"USA těsto","posId":"17","price":1000,"isExtra":true},{"id":"69bc33d2440bbafa0ceb25fa","count":1,"label":"okraj mozzarella, bylinky","posId":"A121","price":5700,"isExtra":true},{"id":"684ae97920a48a7892c1fc10","count":1,"label":"Olivy","posId":"B112","price":2500,"KDSTags":["greenhighlight"],"isExtra":true}]</t>
  </si>
  <si>
    <t>2026-04-16T16:14:46.920+02:00</t>
  </si>
  <si>
    <t>2026-04-16T16:22:22.410+02:00</t>
  </si>
  <si>
    <t>[{"id":"59610937","note":"Prosim dat na pizzu mene syra , dekuji","size":"Comeback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okrajů","posId":"X1000","price":0,"isExtra":true},{"id":"54414847","note":"","count":1,"label":"Olivy","posId":"B112","price":2500,"KDSTags":["greenhighlight"],"isExtra":true},{"id":"57405816","note":"","size":"Mirinda 1l","count":1,"label":"Mirinda 1l","posId":"N126","price":5900,"isExtra":false}]</t>
  </si>
  <si>
    <t>2026-04-16T16:07:01.894+02:00</t>
  </si>
  <si>
    <t>2026-04-16T16:13:55.607+02:00</t>
  </si>
  <si>
    <t>2026-04-16T16:06:22.853+02:00</t>
  </si>
  <si>
    <t>2026-04-16T16:18:09.918+02:00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</si>
  <si>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🌶️","posId":"109","price":30900,"isExtra":false},{"id":"54414779","note":"","count":1,"label":"Balné","posId":"K0000","price":2000,"isExtra":true},{"id":"54414708","note":"","size":"Quattro Formaggi 40cm","count":1,"label":"Quattro Formaggi 40cm","posId":"111","price":30900,"isExtra":false},{"id":"54414779","note":"","count":1,"label":"Balné","posId":"K0000","price":2000,"isExtra":true},{"id":"54414717","note":"","size":"Capricciosa 40cm","count":1,"label":"Capricciosa 40cm","posId":"101","price":30900,"isExtra":false},{"id":"54414779","note":"","count":1,"label":"Balné","posId":"K0000","price":2000,"isExtra":true},{"id":"54414707","note":"","size":"Margherita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40cm","posId":"100","price":26900,"isExtra":false},{"id":"54414779","note":"","count":1,"label":"Balné","posId":"K0000","price":2000,"isExtra":true},{"id":"54414750","note":"","size":"Česnekový dip","count":6,"label":"Česnekový dip","posId":"P106","price":2000,"isExtra":false},{"id":"54414789","note":"","count":6,"label":"Balné","posId":"K0000","price":1500,"isExtra":true}]</t>
  </si>
  <si>
    <t>2026-04-16T16:02:59.133+02:00</t>
  </si>
  <si>
    <t>2026-04-16T16:10:12.997+02:00</t>
  </si>
  <si>
    <t>[{"id":"P103","note":"","count":1,"label":"Pečené brambory","posId":"P103","price":6900,"isExtra":false},{"id":"K0000","note":"","count":1,"label":"Balné","posId":"K0000","price":1500,"isExtra":true},{"id":"116","note":"","count":1,"label":"Baby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32cm","posId":"116","price":24900,"isExtra":false},{"id":"K0000","note":"","count":1,"label":"Balné","posId":"K0000","price":1500,"isExtra":true}]</t>
  </si>
  <si>
    <t>2026-04-16T16:01:11.244+02:00</t>
  </si>
  <si>
    <t>2026-04-16T16:09:11.824+02:00</t>
  </si>
  <si>
    <t>[{"id":"59610945","note":"","size":"Veggieballs 32cm 🌶️🌶️","count":1,"label":"Veggieballs 32cm 🌶️🌶️","posId":"117","price":24900,"isExtra":false},{"id":"54414789","note":"","count":1,"label":"Balné","posId":"K0000","price":1500,"isExtra":true},{"id":"57278752","note":"","count":1,"label":"BBQ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bylinky","posId":"A121","price":5700,"isExtra":true},{"id":"57405815","note":"","size":"Pepsi zero sugar 1l","count":1,"label":"Pepsi zero sugar 1l","posId":"N125","price":5900,"isExtra":false}]</t>
  </si>
  <si>
    <t>2026-04-16T15:45:43.405+02:00</t>
  </si>
  <si>
    <t>2026-04-16T15:51:53.849+02:00</t>
  </si>
  <si>
    <t>[{"id":"69427585fd8faa40bcc99d85","count":1,"label":"Veggieballs 32cm 🌶️🌶️","posId":"117","price":24900,"isExtra":false},{"id":"6511bee39791b916de149f24","count":1,"label":"Balné","posId":"K0000","price":1500,"isExtra":true},{"id":"67484135a145e662976180c6","count":1,"label":"BBQ základ","posId":"ZRB32","price":0,"isExtra":true},{"id":"69bc33d2440bbafa0ceb25fb","count":1,"label":"okraj mozzarella, bbq omáčka","posId":"A123","price":5700,"isExtra":true},{"id":"684ae97920a48a7892c1fd86","count":1,"label":"Bez papriky","posId":"X111","price":0,"KDSTags":["redhighlight"],"isExtra":true},{"id":"684ae97920a48a7892c1fc14","count":1,"label":"Kukuřice","posId":"B115","price":2500,"KDSTags":["greenhighlight"],"isExtra":true},{"id":"69427585fd8faa40bcc99dcf","count":1,"label":"Mirinda 1l","posId":"N126","price":5900,"isExtra":false}]</t>
  </si>
  <si>
    <t>2026-04-16T15:41:08.086+02:00</t>
  </si>
  <si>
    <t>2026-04-16T15:45:44.522+02:00</t>
  </si>
  <si>
    <t>[{"id":"d2bf14cb-bacb-4524-b465-c11967fc136f","count":1,"label":"Pizza Margherita 18","posId":"124","price":11900,"isExtra":false,"creatorId":"da_RQO_gJPOXBR3_0KWCB","isPackging":0,"actualLabel":"Pizza Margherita 18"}]</t>
  </si>
  <si>
    <t>2026-04-16T15:41:02.709+02:00</t>
  </si>
  <si>
    <t>2026-04-16T15:50:08.477+02:00</t>
  </si>
  <si>
    <t>2026-04-16T16:03:35.798+02:00</t>
  </si>
  <si>
    <t>2026-04-16T15:41:04.088+02:00</t>
  </si>
  <si>
    <t>[{"id":"03ade9ce-5d0f-4499-a6a3-340b58ae4468","note":"","count":1,"label":"Capricciosa 32 cm","posId":"113","price":24900,"isExtra":false},{"id":"0ea52415-fdb3-497f-b216-7fd5802f2e0f","note":"","count":1,"label":"Quattro Formaggi 32 cm","posId":"123","price":24900,"isExtra":false},{"id":"194f980e-141e-4220-9f1e-0e1e9edc412e","note":"","count":1,"label":"Quattro Formaggi 18 cm","posId":"135","price":11900,"isExtra":false},{"id":"c1383a56-9eef-4159-8de6-52ba98917da4","note":"","count":1,"label":"Pepperoni Rolls, 6 ks","posId":"P100","price":8900,"isExtra":false},{"id":"3a8b6a85-3b5c-4ee4-be2d-261ab8731d6e","note":"","count":2,"label":"Dip česnekový","posId":"P106","price":2000,"isExtra":false}]</t>
  </si>
  <si>
    <t>Samandarbek</t>
  </si>
  <si>
    <t>2026-04-16T15:09:42.875+02:00</t>
  </si>
  <si>
    <t>2026-04-16T15:15:18.731+02:00</t>
  </si>
  <si>
    <t>[{"id":"118","note":"","count":1,"label":"BBQ Meteor 32cm","posId":"118","price":24900,"isExtra":false},{"id":"K0000","note":"","count":1,"label":"Balné","posId":"K0000","price":1500,"isExtra":true},{"id":"122","note":"","count":1,"label":"Hot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okrajů","posId":"X1000","price":0,"isExtra":true}]</t>
  </si>
  <si>
    <t>2026-04-16T15:05:45.892+02:00</t>
  </si>
  <si>
    <t>2026-04-16T15:13:47.967+02:00</t>
  </si>
  <si>
    <t>2026-04-16T15:00:02.767+02:00</t>
  </si>
  <si>
    <t>2026-04-16T15:06:52.405+02:00</t>
  </si>
  <si>
    <t>2026-04-16T15:13:20.185+02:00</t>
  </si>
  <si>
    <t>2026-04-16T15:00:03.653+02:00</t>
  </si>
  <si>
    <t>[{"id":"03ade9ce-5d0f-4499-a6a3-340b58ae4468","note":"","count":1,"label":"Capricciosa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,{"id":"5b1f2843-926a-4dd1-a5f0-4fddc7b45013","note":"","count":1,"label":"Margherita 32 cm","posId":"112","price":20900,"isExtra":false}]</t>
  </si>
  <si>
    <t>2026-04-16T14:47:59.647+02:00</t>
  </si>
  <si>
    <t>2026-04-16T14:51:39.509+02:00</t>
  </si>
  <si>
    <t>[{"id":"cce43af1-f8b6-4049-afc7-b6c288007204","count":1,"label":"Pizza Quattro Formaggi 40","posId":"111","price":30900,"isExtra":false,"creatorId":"VlPH6FeRmENY1hcRHtbRB","isPackging":0,"actualLabel":"Pizza Quattro Formaggi 40"},{"id":"d98ec6be-4601-4566-82ac-62cba7863210","count":1,"label":"Pizza Hawai 40 cm","posId":"102","price":30900,"isExtra":false,"creatorId":"N4KRE28YXHgjzeAlzjkMy","isPackging":0,"actualLabel":"Pizza Hawai 40 cm"}]</t>
  </si>
  <si>
    <t>2026-04-16T14:40:01.897+02:00</t>
  </si>
  <si>
    <t>2026-04-16T14:46:14.232+02:00</t>
  </si>
  <si>
    <t>[{"id":"f1315fc0-dfbb-459c-9f31-49d8e60875f4","note":"","count":1,"label":"Pepperoni 40 cm","posId":"108","price":30900,"isExtra":false},{"id":"a3d62a5d-2e1d-48db-874e-d64becff7059","note":"","count":1,"label":"změna na BBQ základ","posId":"i128","price":0,"isExtra":true},{"id":"0005ff76-02c8-47f3-a86e-87443988197a","note":"","count":1,"label":"BBQ Texas 32 cm","posId":"119","price":24900,"isExtra":false},{"id":"f61b7339-3b20-4583-b2b8-12e48de2876d","note":"","count":1,"label":"změna na Rajčatový základ","posId":"i105","price":0,"isExtra":true}]</t>
  </si>
  <si>
    <t>2026-04-16T14:24:02.386+02:00</t>
  </si>
  <si>
    <t>2026-04-16T14:33:35.086+02:00</t>
  </si>
  <si>
    <t>2026-04-16T14:47:15.597+02:00</t>
  </si>
  <si>
    <t>2026-04-16T14:24:03.191+02:00</t>
  </si>
  <si>
    <t>[{"id":"ad7c292a-48c9-48db-b64c-0f7f8ebced7f","note":"","count":1,"label":"BBQ Meteor 40 cm","posId":"106","price":30900,"isExtra":false},{"id":"57c816b2-3e3f-46c2-b126-b09910d79cb0","note":"","count":1,"label":"změna na Smetanový základ","posId":"i129","price":0,"isExtra":true}]</t>
  </si>
  <si>
    <t>2026-04-16T14:08:13.679+02:00</t>
  </si>
  <si>
    <t>2026-04-16T14:13:58.409+02:00</t>
  </si>
  <si>
    <t>2026-04-16T13:32:26.848+02:00</t>
  </si>
  <si>
    <t>2026-04-16T13:38:20.305+02:00</t>
  </si>
  <si>
    <t>[{"id":"100","note":"","count":1,"label":"Margherita 40cm","posId":"100","price":26900,"isExtra":false},{"id":"K0000","note":"","count":1,"label":"Balné","posId":"K0000","price":2000,"isExtra":true}]</t>
  </si>
  <si>
    <t>2026-04-16T13:11:14.433+02:00</t>
  </si>
  <si>
    <t>2026-04-16T13:20:13.065+02:00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</si>
  <si>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bylinky","posId":"A121","price":5700,"isExtra":true},{"id":"X103","note":"","count":1,"label":"Bez cibule","posId":"X103","price":0,"KDSTags":["redhighlight"],"isExtra":true},{"id":"P104","note":"","count":1,"label":"Česnekový chléb 18cm","posId":"P104","price":7900,"isExtra":false},{"id":"K0000","note":"","count":1,"label":"Balné","posId":"K0000","price":1500,"isExtra":true}]</t>
  </si>
  <si>
    <t>2026-04-16T13:01:07.124+02:00</t>
  </si>
  <si>
    <t>2026-04-16T13:14:25.565+02:00</t>
  </si>
  <si>
    <t>[{"id":"69427585fd8faa40bcc99da5","count":1,"label":"Spicy menu Comeback","posId":"M100","price":34900,"isExtra":false},{"id":"6511bee39791b916de149ee5","count":1,"label":"Balné","posId":"K0000","price":3000,"isExtra":true},{"id":"6511bee39791b916de149ef7","count":1,"label":"Comeback","posId":"Y121","price":0,"isExtra":true},{"id":"69bc33d2440bbafa0ceb25fc","count":1,"label":"okraj hotdog, hořčice","posId":"A117","price":5700,"isExtra":true},{"id":"66212149b485705388effd8c","count":1,"label":"spicy wings 🌶️","posId":"P101","price":0,"isExtra":true},{"id":"69427545ef82e630b05e4022","count":1,"label":"Pepsi zero sugar 1l","posId":"N125","price":0,"isExtra":true}]</t>
  </si>
  <si>
    <t>2026-04-16T12:57:31.345+02:00</t>
  </si>
  <si>
    <t>2026-04-16T13:04:21.143+02:00</t>
  </si>
  <si>
    <t>[{"id":"69427585fd8faa40bcc99d59","count":1,"label":"Hot &amp; Spicy 40cm 🌶️🌶️","posId":"110","price":30900,"isExtra":false},{"id":"6511bee39791b916de149b1b","count":1,"label":"Balné","posId":"K0000","price":2000,"isExtra":true},{"id":"684ae97920a48a7892c1fa35","count":1,"label":"Cibule","posId":"C103","price":3500,"KDSTags":["greenhighlight"],"isExtra":true}]</t>
  </si>
  <si>
    <t>2026-04-16T12:50:02.989+02:00</t>
  </si>
  <si>
    <t>2026-04-16T13:07:17.903+02:00</t>
  </si>
  <si>
    <t>2026-04-16T12:45:53.593+02:00</t>
  </si>
  <si>
    <t>2026-04-16T12:53:08.215+02:00</t>
  </si>
  <si>
    <t>[{"id":"54414715","note":"","size":"Zeleninová 40cm","count":1,"label":"Zeleninová 40cm","posId":"103","price":30900,"isExtra":false},{"id":"54414779","note":"","count":1,"label":"Balné","posId":"K0000","price":2000,"isExtra":true},{"id":"59555837","note":"","count":1,"label":"BBQ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okrajů","posId":"X1000","price":0,"isExtra":true},{"id":"54414830","note":"","count":1,"label":"Žampiony","posId":"C105","price":3500,"KDSTags":["greenhighlight"],"isExtra":true},{"id":"54683561","note":"","size":"Choco Rolls","count":1,"label":"Choco Rolls","posId":"chr100","price":8900,"isExtra":false},{"id":"54414789","note":"","count":1,"label":"Balné","posId":"K0000","price":1500,"isExtra":true}]</t>
  </si>
  <si>
    <t>2026-04-16T12:33:02.286+02:00</t>
  </si>
  <si>
    <t>2026-04-16T12:48:18.877+02:00</t>
  </si>
  <si>
    <t>2026-04-16T13:03:05.796+02:00</t>
  </si>
  <si>
    <t>2026-04-16T12:33:03.225+02:00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</si>
  <si>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bylinky","posId":"A122","price":6500,"isExtra":true},{"id":"3f15a32f-4d5b-4afb-ae1b-12f68224d029","note":"","count":1,"label":"Olivy","posId":"C112","price":3500,"KDSTags":["greenhighlight"],"isExtra":true}]</t>
  </si>
  <si>
    <t>2026-04-16T12:28:37.534+02:00</t>
  </si>
  <si>
    <t>2026-04-16T12:34:31.011+02:00</t>
  </si>
  <si>
    <t>[{"id":"69427585fd8faa40bcc99d73","count":2,"label":"Hot &amp; Spicy 32cm 🌶️🌶️","posId":"122","price":24900,"isExtra":false},{"id":"6511bee39791b916de149f24","count":2,"label":"Balné","posId":"K0000","price":1500,"isExtra":true}]</t>
  </si>
  <si>
    <t>2026-04-16T12:26:01.919+02:00</t>
  </si>
  <si>
    <t>2026-04-16T12:31:59.579+02:00</t>
  </si>
  <si>
    <t>2026-04-16T12:49:48.479+02:00</t>
  </si>
  <si>
    <t>2026-04-16T12:26:45.612+02:00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</si>
  <si>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211d85d0-839e-41d0-89e3-ea177ad7489e","note":"","count":1,"label":"Dip česnekový","posId":"P106","price":2000,"isExtra":false}]</t>
  </si>
  <si>
    <t>2026-04-16T12:17:01.393+02:00</t>
  </si>
  <si>
    <t>2026-04-16T12:23:13.527+02:00</t>
  </si>
  <si>
    <t>2026-04-16T12:35:18.836+02:00</t>
  </si>
  <si>
    <t>2026-04-16T12:17:02.808+02:00</t>
  </si>
  <si>
    <t>2026-04-16T12:13:02.441+02:00</t>
  </si>
  <si>
    <t>2026-04-16T12:22:57.487+02:00</t>
  </si>
  <si>
    <t>2026-04-16T12:01:33.528+02:00</t>
  </si>
  <si>
    <t>2026-04-16T12:09:02.134+02:00</t>
  </si>
  <si>
    <t>[{"id":"59610939","note":"","size":"BBQ Texas 32cm","count":1,"label":"BBQ Texas 32cm","posId":"119","price":24900,"isExtra":false},{"id":"54414789","note":"","count":1,"label":"Balné","posId":"K0000","price":1500,"isExtra":true},{"id":"57278741","note":"","count":1,"label":"Smetanový základ","posId":"ZBS32","price":0,"isExtra":true},{"id":"54414818","note":"","count":1,"label":"okraj mozzarella, bylinky","posId":"A121","price":5700,"isExtra":true},{"id":"57405814","note":"","size":"Pepsi 1l","count":1,"label":"Pepsi 1l","posId":"N124","price":5900,"isExtra":false}]</t>
  </si>
  <si>
    <t>2026-04-16T12:01:33.331+02:00</t>
  </si>
  <si>
    <t>2026-04-16T12:07:49.857+02:00</t>
  </si>
  <si>
    <t>2026-04-16T11:56:22.961+02:00</t>
  </si>
  <si>
    <t>2026-04-16T11:56:49.349+02:00</t>
  </si>
  <si>
    <t>[{"id":"caf92337-adfb-4ff1-a5e6-aa924e4ed250","count":1,"label":"Opočno pistáciová","posId":"D109","price":12900,"isExtra":false,"creatorId":"FrpogP0ZHCw1S7y5fhrcJ","isPackging":0,"actualLabel":"Opočno pistáciová"}]</t>
  </si>
  <si>
    <t>2026-04-16T11:49:01.871+02:00</t>
  </si>
  <si>
    <t>2026-04-16T11:55:51.593+02:00</t>
  </si>
  <si>
    <t>2026-04-16T12:18:17.372+02:00</t>
  </si>
  <si>
    <t>2026-04-16T11:49:03.984+02:00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</si>
  <si>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základ","posId":"i128","price":0,"isExtra":true},{"id":"99710cd8-fa1f-4712-84a8-85da37e18dd0","note":"","count":1,"label":"Česnekový chléb","posId":"P104","price":7900,"isExtra":false},{"id":"131c6239-e041-4ab5-9f75-400951ef95f4","note":"","count":1,"label":"Dip jalapenos","posId":"P107","price":2000,"isExtra":false}]</t>
  </si>
  <si>
    <t>Vladislav</t>
  </si>
  <si>
    <t>2026-04-16T11:41:37.837+02:00</t>
  </si>
  <si>
    <t>2026-04-16T11:49:34.499+02:00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</si>
  <si>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omáčka","posId":"A124","price":6500,"isExtra":true},{"id":"C106","note":"","count":1,"label":"Šunka","posId":"C106","price":4000,"KDSTags":["greenhighlight"],"isExtra":true},{"id":"113","note":"","count":1,"label":"Capricciosa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základ","posId":"ZRS32","price":0,"isExtra":true},{"id":"X1000","note":"","count":1,"label":"bez plněných okrajů","posId":"X1000","price":0,"isExtra":true},{"id":"B115","note":"","count":1,"label":"Kukuřice","posId":"B115","price":2500,"KDSTags":["greenhighlight"],"isExtra":true}]</t>
  </si>
  <si>
    <t>2026-04-16T11:23:03.651+02:00</t>
  </si>
  <si>
    <t>2026-04-16T11:28:01.979+02:00</t>
  </si>
  <si>
    <t>[{"id":"N124","note":"","count":1,"label":"Pepsi 1l","posId":"N124","price":5900,"isExtra":false},{"id":"113","note":"","count":1,"label":"Capricciosa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okrajů","posId":"X1000","price":0,"isExtra":true}]</t>
  </si>
  <si>
    <t>2026-04-16T11:12:47.123+02:00</t>
  </si>
  <si>
    <t>2026-04-16T11:18:53.531+02:00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</si>
  <si>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🌶️🌶️","posId":"122","price":24900,"isExtra":false},{"id":"6511bee39791b916de149f24","count":1,"label":"Balné","posId":"K0000","price":1500,"isExtra":true},{"id":"69bc33d2440bbafa0ceb25f9","count":1,"label":"bez plněných okrajů","posId":"X1000","price":0,"isExtra":true}]</t>
  </si>
  <si>
    <t>2026-04-16T10:57:02.003+02:00</t>
  </si>
  <si>
    <t>2026-04-16T11:35:32.591+02:00</t>
  </si>
  <si>
    <t>2026-04-16T11:57:45.705+02:00</t>
  </si>
  <si>
    <t>2026-04-16T10:57:02.858+02:00</t>
  </si>
  <si>
    <t>[{"id":"3a8b6a85-3b5c-4ee4-be2d-261ab8731d6e","note":"","count":1,"label":"Dip česnekový","posId":"P106","price":2000,"isExtra":false},{"id":"4d0fe7ad-c88a-4a73-8015-c60680489cf8","note":"","count":1,"label":"Baby špenát &amp; kuře 32 cm","posId":"116","price":24900,"isExtra":false},{"id":"d63e9120-8ffe-444c-ba51-6c942a13f4fc","note":"","count":1,"label":"Margherita 40 cm","posId":"100","price":26900,"isExtra":false}]</t>
  </si>
  <si>
    <t>2026-04-16T10:56:02.277+02:00</t>
  </si>
  <si>
    <t>2026-04-16T11:04:47.156+02:00</t>
  </si>
  <si>
    <t>2026-04-16T11:21:58.843+02:00</t>
  </si>
  <si>
    <t>2026-04-16T10:56:02.903+02:00</t>
  </si>
  <si>
    <t>[{"id":"0d0283d3-7aff-4b76-8938-87a4f5c742a9","note":"","count":1,"label":"Pepsi zero sugar 1l","posId":"N125","price":5900,"isExtra":false},{"id":"03dae282-4cd4-4fa2-9169-2178ea3ed325","note":"","count":1,"label":"Quattro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10b1ebcf-eda6-410e-81f0-6a9182a548db","note":"","count":1,"label":"Slanina","posId":"C108","price":4000,"KDSTags":["greenhighlight"],"isExtra":true}]</t>
  </si>
  <si>
    <t>2026-04-16T10:46:03.355+02:00</t>
  </si>
  <si>
    <t>2026-04-16T11:01:56.370+02:00</t>
  </si>
  <si>
    <t>2026-04-16T11:12:13.756+02:00</t>
  </si>
  <si>
    <t>2026-04-16T10:46:04.733+02:00</t>
  </si>
  <si>
    <t>[{"id":"aef5aaf8-2acf-4f20-91be-c8829f11cd0c","note":"","count":1,"label":"Capricciosa 40 cm","posId":"101","price":30900,"isExtra":false},{"id":"3a8b6a85-3b5c-4ee4-be2d-261ab8731d6e","note":"","count":1,"label":"Dip česnekový","posId":"P106","price":2000,"isExtra":false}]</t>
  </si>
  <si>
    <t>2026-04-16T10:41:02.617+02:00</t>
  </si>
  <si>
    <t>2026-04-16T11:34:32.229+02:00</t>
  </si>
  <si>
    <t>2026-04-16T11:47:01.067+02:00</t>
  </si>
  <si>
    <t>2026-04-16T10:41:03.703+02:00</t>
  </si>
  <si>
    <t>2026-04-15T23:39:55.382+02:00</t>
  </si>
  <si>
    <t>2026-04-15T23:49:07.041+02:00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</si>
  <si>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40cm","posId":"111","price":30900,"isExtra":false},{"id":"54414779","note":"","count":1,"label":"Balné","posId":"K0000","price":2000,"isExtra":true},{"id":"54414843","note":"","count":1,"label":"okraj hotdog, hořčice","posId":"A118","price":6500,"isExtra":true},{"id":"54414830","note":"","count":1,"label":"Žampiony","posId":"C105","price":3500,"KDSTags":["greenhighlight"],"isExtra":true},{"id":"54414878","note":"","count":1,"label":"Cibule","posId":"C103","price":3500,"KDSTags":["greenhighlight"],"isExtra":true},{"id":"54414890","note":"","count":1,"label":"Mozzarella","posId":"C113","price":4000,"KDSTags":["greenhighlight"],"isExtra":true},{"id":"54414909","note":"","count":1,"label":"Pepperoni salám","posId":"C109","price":4000,"KDSTags":["greenhighlight"],"isExtra":true},{"id":"57405815","note":"","size":"Pepsi zero sugar 1l","count":1,"label":"Pepsi zero sugar 1l","posId":"N125","price":5900,"isExtra":false},{"id":"54414750","note":"","size":"Česnekový dip","count":4,"label":"Česnekový dip","posId":"P106","price":2000,"isExtra":false},{"id":"54414789","note":"","count":4,"label":"Balné","posId":"K0000","price":1500,"isExtra":true}]</t>
  </si>
  <si>
    <t>2026-04-15T23:33:44.451+02:00</t>
  </si>
  <si>
    <t>2026-04-15T23:42:02.469+02:00</t>
  </si>
  <si>
    <t>[{"id":"59610939","note":"","size":"BBQ Texas 32cm","count":1,"label":"BBQ Texas 32cm","posId":"119","price":24900,"isExtra":false},{"id":"54414789","note":"","count":1,"label":"Balné","posId":"K0000","price":1500,"isExtra":true},{"id":"57278749","note":"","count":1,"label":"Rajčatový základ","posId":"ZBR32","price":0,"isExtra":true},{"id":"54414850","note":"","count":1,"label":"okraj hotdog, hořčice","posId":"A117","price":5700,"isExtra":true},{"id":"54414800","note":"","count":1,"label":"Jalapeňos","posId":"B102","price":2500,"KDSTags":["greenhighlight"],"isExtra":true},{"id":"57405813","note":"","size":"BIRGO grapefruit 0,5l","count":1,"label":"BIRGO grapefruit 0,5l","posId":"N131","price":4900,"isExtra":false}]</t>
  </si>
  <si>
    <t>2026-04-15T23:10:00.410+02:00</t>
  </si>
  <si>
    <t>2026-04-15T23:21:04.243+02:00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</si>
  <si>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40cm","posId":"101","price":30900,"isExtra":false},{"id":"54414779","note":"","count":1,"label":"Balné","posId":"K0000","price":2000,"isExtra":true},{"id":"54414751","note":"","size":"BBQ dip","count":1,"label":"BBQ dip","posId":"P105","price":2000,"isExtra":false},{"id":"54414789","note":"","count":1,"label":"Balné","posId":"K0000","price":1500,"isExtra":true},{"id":"54414750","note":"","size":"Česnekový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dip","posId":"P106","price":2000,"isExtra":false},{"id":"54414789","note":"","count":1,"label":"Balné","posId":"K0000","price":1500,"isExtra":true},{"id":"54414745","note":"","size":"Spicy Wings 🌶️","count":1,"label":"Spicy Wings 🌶️","posId":"P101","price":11900,"isExtra":false},{"id":"54414789","note":"","count":1,"label":"Balné","posId":"K0000","price":1500,"isExtra":true},{"id":"57464196","note":"","size":"Dip Jalapeňos","count":1,"label":"Dip Jalapeňos","posId":"P107","price":2000,"isExtra":false},{"id":"54414789","note":"","count":1,"label":"Balné","posId":"K0000","price":1500,"isExtra":true},{"id":"57405813","note":"","size":"BIRGO grapefruit 0,5l","count":2,"label":"BIRGO grapefruit 0,5l","posId":"N131","price":4900,"isExtra":false},{"id":"59610942","note":"","size":"Hawai 32cm","count":1,"label":"Hawai 32cm","posId":"114","price":24900,"isExtra":false},{"id":"54414789","note":"","count":1,"label":"Balné","posId":"K0000","price":1500,"isExtra":true}]</t>
  </si>
  <si>
    <t>2026-04-15T23:04:23.764+02:00</t>
  </si>
  <si>
    <t>2026-04-15T23:12:46.822+02:00</t>
  </si>
  <si>
    <t>[{"id":"69427585fd8faa40bcc99d75","count":1,"label":"Comeback 32cm 🌶️","posId":"121","price":24900,"isExtra":false},{"id":"6511bee39791b916de149f24","count":1,"label":"Balné","posId":"K0000","price":1500,"isExtra":true},{"id":"684ae97920a48a7892c1fc86","count":1,"label":"Bez salámu","posId":"X109","price":0,"KDSTags":["redhighlight"],"isExtra":true},{"id":"684ae97920a48a7892c1fc87","count":1,"label":"Bez cibule","posId":"X103","price":0,"KDSTags":["redhighlight"],"isExtra":true}]</t>
  </si>
  <si>
    <t>2026-04-15T22:39:17.930+02:00</t>
  </si>
  <si>
    <t>2026-04-15T22:39:48.678+02:00</t>
  </si>
  <si>
    <t>2026-04-16T05:59:59.999+02:00</t>
  </si>
  <si>
    <t>[{"id":"aac74125-054a-4d02-8a06-802772aaa37a","count":1,"label":"Aquilla černý čaj a broskev","posId":"N120","price":4900,"isExtra":false,"creatorId":"xbMMXs-50tWr40pXxpon1","isPackging":0,"actualLabel":"Aquilla černý čaj a broskev"}]</t>
  </si>
  <si>
    <t>2026-04-15T22:32:12.153+02:00</t>
  </si>
  <si>
    <t>2026-04-15T22:39:50.514+02:00</t>
  </si>
  <si>
    <t>[{"id":"54414750","note":"","size":"Česnekový dip","count":1,"label":"Česnekový dip","posId":"P106","price":2000,"isExtra":false},{"id":"54414789","note":"","count":1,"label":"Balné","posId":"K0000","price":1500,"isExtra":true},{"id":"59610935","note":"","size":"Quattro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</si>
  <si>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2026-04-15T22:12:01.458+02:00</t>
  </si>
  <si>
    <t>2026-04-15T22:19:31.708+02:00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</si>
  <si>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</si>
  <si>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2026-04-15T22:07:48.332+02:00</t>
  </si>
  <si>
    <t>2026-04-15T22:16:41.675+02:00</t>
  </si>
  <si>
    <t>2026-04-15T22:06:19.456+02:00</t>
  </si>
  <si>
    <t>2026-04-15T22:15:15.789+02:00</t>
  </si>
  <si>
    <t>[{"id":"69427585fd8faa40bcc99d5f","count":1,"label":"BBQ Texas 40cm","posId":"107","price":30900,"isExtra":false},{"id":"6511bee39791b916de149b1b","count":1,"label":"Balné","posId":"K0000","price":2000,"isExtra":true},{"id":"67484135a145e6629761846f","count":1,"label":"Rajčatový základ","posId":"ZBR40","price":0,"isExtra":true},{"id":"69bc33d2440bbafa0ceb2209","count":1,"label":"okraj mozzarella, bylinky","posId":"A122","price":6500,"isExtra":true},{"id":"684ae97920a48a7892c1fcc3","count":1,"label":"Bez papriky","posId":"X111","price":0,"KDSTags":["redhighlight"],"isExtra":true},{"id":"69427585fd8faa40bcc99d5f","count":1,"label":"BBQ Texas 40cm","posId":"107","price":30900,"isExtra":false},{"id":"6511bee39791b916de149b1b","count":1,"label":"Balné","posId":"K0000","price":2000,"isExtra":true},{"id":"67484135a145e6629761846f","count":1,"label":"Rajčatový základ","posId":"ZBR40","price":0,"isExtra":true},{"id":"684ae97920a48a7892c1fcc3","count":1,"label":"Bez papriky","posId":"X111","price":0,"KDSTags":["redhighlight"],"isExtra":true},{"id":"69427585fd8faa40bcc99dc5","count":1,"label":"Aquilla černý čaj a broskev 0,5l","posId":"N120","price":4900,"isExtra":false},{"id":"69427585fd8faa40bcc99dcd","count":1,"label":"Pepsi zero sugar 1l","posId":"N125","price":5900,"isExtra":false}]</t>
  </si>
  <si>
    <t>2026-04-15T21:59:02.121+02:00</t>
  </si>
  <si>
    <t>2026-04-15T22:05:19.303+02:00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</si>
  <si>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česnekový","posId":"P106","price":2000,"isExtra":false}]</t>
  </si>
  <si>
    <t>2026-04-15T21:56:12.649+02:00</t>
  </si>
  <si>
    <t>2026-04-15T22:01:18.499+02:00</t>
  </si>
  <si>
    <t>2026-04-15T21:52:34.318+02:00</t>
  </si>
  <si>
    <t>2026-04-15T21:59:08.645+02:00</t>
  </si>
  <si>
    <t>2026-04-15T21:29:51.099+02:00</t>
  </si>
  <si>
    <t>2026-04-15T21:38:26.846+02:00</t>
  </si>
  <si>
    <t>2026-04-15T21:27:02.193+02:00</t>
  </si>
  <si>
    <t>2026-04-15T21:58:11.434+02:00</t>
  </si>
  <si>
    <t>[{"id":"e525f614-2c06-459a-8d22-623546aa83fc","note":"","count":1,"label":"BBQ Texas 40 cm","posId":"107","price":30900,"isExtra":false},{"id":"eb426525-9181-4714-9963-380f5c0ae0e5","note":"","count":1,"label":"Okraj mozzarella, bylinky","posId":"A122","price":6500,"isExtra":true}]</t>
  </si>
  <si>
    <t>2026-04-15T21:20:15.509+02:00</t>
  </si>
  <si>
    <t>2026-04-15T21:24:46.441+02:00</t>
  </si>
  <si>
    <t>[{"id":"57405816","note":"","size":"Mirinda 1l","count":1,"label":"Mirinda 1l","posId":"N126","price":5900,"isExtra":false},{"id":"59610935","note":"","size":"Quattro Formaggi 32cm","count":1,"label":"Quattro Formaggi 32cm","posId":"123","price":24900,"isExtra":false},{"id":"54414789","note":"","count":1,"label":"Balné","posId":"K0000","price":1500,"isExtra":true},{"id":"54414863","note":"","count":1,"label":"Ananas","posId":"B100","price":2500,"KDSTags":["greenhighlight"],"isExtra":true},{"id":"54414911","note":"","count":1,"label":"Pepperoni salám","posId":"B109","price":3000,"KDSTags":["greenhighlight"],"isExtra":true}]</t>
  </si>
  <si>
    <t>2026-04-15T21:18:09.291+02:00</t>
  </si>
  <si>
    <t>2026-04-15T21:19:05.210+02:00</t>
  </si>
  <si>
    <t>[{"id":"073b139c-2b4b-4660-bac4-44c384e58f57","count":1,"label":"Pepsi 1l","posId":"N124","price":5900,"isExtra":false,"creatorId":"CJtsa6Nd4PeDRt4HrMpkk","isPackging":0,"actualLabel":"Pepsi 1l"}]</t>
  </si>
  <si>
    <t>2026-04-15T21:16:46.215+02:00</t>
  </si>
  <si>
    <t>2026-04-15T21:23:45.503+02:00</t>
  </si>
  <si>
    <t>[{"id":"104","note":"","count":1,"label":"Baby špenát &amp; kuře 40cm","posId":"104","price":30900,"isExtra":false},{"id":"K0000","note":"","count":1,"label":"Balné","posId":"K0000","price":2000,"isExtra":true},{"id":"X1000","note":"","count":1,"label":"bez plněných okrajů","posId":"X1000","price":0,"isExtra":true},{"id":"N124","note":"","count":1,"label":"Pepsi 1l","posId":"N124","price":5900,"isExtra":false}]</t>
  </si>
  <si>
    <t>2026-04-15T21:15:20.929+02:00</t>
  </si>
  <si>
    <t>2026-04-15T21:28:50.964+02:00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</si>
  <si>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základ","posId":"ZBR32","price":0,"isExtra":true},{"id":"A125","note":"","count":1,"label":"okraj hotdog, bez omáčky","posId":"A125","price":5700,"isExtra":true},{"id":"113","note":"","count":1,"label":"Capricciosa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omáčka","posId":"A123","price":5700,"isExtra":true},{"id":"120","note":"","count":1,"label":"Pepperoni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</si>
  <si>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2026-04-15T21:13:20.355+02:00</t>
  </si>
  <si>
    <t>2026-04-15T21:22:28.877+02:00</t>
  </si>
  <si>
    <t>[{"id":"69427585fd8faa40bcc99d75","count":1,"label":"Comeback 32cm 🌶️","posId":"121","price":24900,"isExtra":false},{"id":"6511bee39791b916de149f24","count":1,"label":"Balné","posId":"K0000","price":1500,"isExtra":true},{"id":"684ae97920a48a7892c1fc16","count":1,"label":"Mozzarella","posId":"B113","price":3000,"KDSTags":["greenhighlight"],"isExtra":true}]</t>
  </si>
  <si>
    <t>2026-04-15T21:07:01.608+02:00</t>
  </si>
  <si>
    <t>2026-04-15T21:20:07.497+02:00</t>
  </si>
  <si>
    <t>2026-04-15T20:52:12.064+02:00</t>
  </si>
  <si>
    <t>2026-04-15T21:01:47.617+02:00</t>
  </si>
  <si>
    <t>[{"id":"P101","note":"","count":1,"label":"Spicy Wings 🌶️","posId":"P101","price":11900,"isExtra":false},{"id":"K0000","note":"","count":1,"label":"Balné","posId":"K0000","price":1500,"isExtra":true},{"id":"110","note":"","count":1,"label":"Hot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</si>
  <si>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2026-04-15T20:45:05.723+02:00</t>
  </si>
  <si>
    <t>2026-04-15T20:50:46.317+02:00</t>
  </si>
  <si>
    <t>[{"id":"69427585fd8faa40bcc99dcd","count":1,"label":"Pepsi zero sugar 1l","posId":"N125","price":5900,"isExtra":false},{"id":"69427585fd8faa40bcc99d71","count":1,"label":"Quattro Formaggi 32cm","posId":"123","price":24900,"isExtra":false},{"id":"6511bee39791b916de149f24","count":1,"label":"Balné","posId":"K0000","price":1500,"isExtra":true},{"id":"684ae97920a48a7892c1fc1b","count":1,"label":"Pepperoni salám","posId":"B109","price":3000,"KDSTags":["greenhighlight"],"isExtra":true}]</t>
  </si>
  <si>
    <t>2026-04-15T20:41:42.718+02:00</t>
  </si>
  <si>
    <t>2026-04-15T20:48:53.362+02:00</t>
  </si>
  <si>
    <t>[{"id":"59610942","note":"","size":"Hawai 32cm","count":1,"label":"Hawai 32cm","posId":"114","price":24900,"isExtra":false},{"id":"54414789","note":"","count":1,"label":"Balné","posId":"K0000","price":1500,"isExtra":true},{"id":"59610939","note":"","size":"BBQ Texas 32cm","count":1,"label":"BBQ Texas 32cm","posId":"119","price":24900,"isExtra":false},{"id":"54414789","note":"","count":1,"label":"Balné","posId":"K0000","price":1500,"isExtra":true},{"id":"59809293","note":"","size":"Jablečno-skořicové rolls","count":1,"label":"Jablečno-skořicové rolls","posId":"18","price":8900,"isExtra":false},{"id":"54414789","note":"","count":1,"label":"Balné","posId":"K0000","price":1500,"isExtra":true}]</t>
  </si>
  <si>
    <t>2026-04-15T20:34:02.167+02:00</t>
  </si>
  <si>
    <t>2026-04-15T20:40:47.135+02:00</t>
  </si>
  <si>
    <t>2026-04-15T20:56:55.786+02:00</t>
  </si>
  <si>
    <t>2026-04-15T20:34:03.511+02:00</t>
  </si>
  <si>
    <t>[{"id":"2b77c2f4-b7da-4d55-934c-2dd971e8586b","note":"","count":1,"label":"BBQ Meteor 18 cm","posId":"130","price":11900,"isExtra":false},{"id":"ede9e72e-2d68-47c4-ac43-66acb7a92f67","note":"","count":1,"label":"Cibule.","posId":"A103","price":1500,"isExtra":true},{"id":"db11aa72-90cd-42fe-98b0-daadd8451aea","note":"","count":1,"label":"Grana padano","posId":"A130","price":2000,"isExtra":true},{"id":"211d85d0-839e-41d0-89e3-ea177ad7489e","note":"","count":1,"label":"Dip česnekový","posId":"P106","price":2000,"isExtra":false},{"id":"c1383a56-9eef-4159-8de6-52ba98917da4","note":"","count":1,"label":"Pepperoni Rolls, 6 ks","posId":"P100","price":8900,"isExtra":false}]</t>
  </si>
  <si>
    <t>2026-04-15T20:32:21.631+02:00</t>
  </si>
  <si>
    <t>2026-04-15T20:41:46.283+02:00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</si>
  <si>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základ","posId":"ZRS32","price":0,"isExtra":true},{"id":"54414864","note":"","count":1,"label":"Bez cibule","posId":"X103","price":0,"KDSTags":["redhighlight"],"isExtra":true}]</t>
  </si>
  <si>
    <t>2026-04-15T20:29:59.149+02:00</t>
  </si>
  <si>
    <t>2026-04-15T20:39:50.290+02:00</t>
  </si>
  <si>
    <t>[{"id":"69427585fd8faa40bcc99d77","count":1,"label":"Pepperoni 32cm 🌶️🌶️","posId":"120","price":24900,"isExtra":false},{"id":"6511bee39791b916de149f24","count":1,"label":"Balné","posId":"K0000","price":1500,"isExtra":true},{"id":"69427585fd8faa40bcc99d6f","count":1,"label":"Margherita 32cm","posId":"112","price":20900,"isExtra":false},{"id":"6511bee39791b916de149f24","count":1,"label":"Balné","posId":"K0000","price":1500,"isExtra":true}]</t>
  </si>
  <si>
    <t>2026-04-15T20:25:25.620+02:00</t>
  </si>
  <si>
    <t>2026-04-15T20:32:27.833+02:00</t>
  </si>
  <si>
    <t>[{"id":"69427585fd8faa40bcc99d77","count":1,"label":"Pepperoni 32cm 🌶️🌶️","posId":"120","price":24900,"isExtra":false},{"id":"6511bee39791b916de149f24","count":1,"label":"Balné","posId":"K0000","price":1500,"isExtra":true},{"id":"69bc33d2440bbafa0ceb25f9","count":1,"label":"bez plněných okrajů","posId":"X1000","price":0,"isExtra":true},{"id":"684ae97920a48a7892c1fc1b","count":1,"label":"Pepperoni salám","posId":"B109","price":3000,"KDSTags":["greenhighlight"],"isExtra":true},{"id":"69427585fd8faa40bcc99d83","count":1,"label":"Baby Špenát &amp; kuře 32cm","posId":"116","price":24900,"isExtra":false},{"id":"6511bee39791b916de149f24","count":1,"label":"Balné","posId":"K0000","price":1500,"isExtra":true},{"id":"69bc33d2440bbafa0ceb25f9","count":1,"label":"bez plněných okrajů","posId":"X1000","price":0,"isExtra":true},{"id":"684ae97920a48a7892c1fc19","count":1,"label":"Gorgonzola","posId":"B101","price":3000,"KDSTags":["greenhighlight"],"isExtra":true},{"id":"684ae97920a48a7892c1fc1c","count":1,"label":"Grana padano, pecorino, parmazán","posId":"B130","price":3000,"KDSTags":["greenhighlight"],"isExtra":true}]</t>
  </si>
  <si>
    <t>2026-04-15T20:25:03.925+02:00</t>
  </si>
  <si>
    <t>2026-04-15T20:28:58.434+02:00</t>
  </si>
  <si>
    <t>2026-04-15T20:52:58.843+02:00</t>
  </si>
  <si>
    <t>2026-04-15T20:25:45.511+02:00</t>
  </si>
  <si>
    <t>[{"id":"0ea52415-fdb3-497f-b216-7fd5802f2e0f","note":"","count":1,"label":"Quattro Formaggi 32 cm","posId":"123","price":24900,"isExtra":false},{"id":"3a8b6a85-3b5c-4ee4-be2d-261ab8731d6e","note":"","count":1,"label":"Dip česnekový","posId":"P106","price":2000,"isExtra":false}]</t>
  </si>
  <si>
    <t>2026-04-15T20:15:56.509+02:00</t>
  </si>
  <si>
    <t>2026-04-15T20:25:56.102+02:00</t>
  </si>
  <si>
    <t>[{"id":"59610934","note":"","size":"Margherita 32cm","count":1,"label":"Margherita 32cm","posId":"112","price":20900,"isExtra":false},{"id":"54414789","note":"","count":1,"label":"Balné","posId":"K0000","price":1500,"isExtra":true},{"id":"54414880","note":"","count":1,"label":"Kukuřice","posId":"B115","price":2500,"KDSTags":["greenhighlight"],"isExtra":true},{"id":"54414891","note":"","count":1,"label":"Mozzarella","posId":"B113","price":3000,"KDSTags":["greenhighlight"],"isExtra":true},{"id":"54414897","note":"","count":1,"label":"Šunka","posId":"B106","price":3000,"KDSTags":["greenhighlight"],"isExtra":true},{"id":"59610934","note":"","size":"Margherita 32cm","count":1,"label":"Margherita 32cm","posId":"112","price":20900,"isExtra":false},{"id":"54414789","note":"","count":1,"label":"Balné","posId":"K0000","price":1500,"isExtra":true}]</t>
  </si>
  <si>
    <t>2026-04-15T20:15:17.755+02:00</t>
  </si>
  <si>
    <t>2026-04-15T20:27:40.056+02:00</t>
  </si>
  <si>
    <t>[{"id":"69427585fd8faa40bcc99d75","count":1,"label":"Comeback 32cm 🌶️","posId":"121","price":24900,"isExtra":false},{"id":"6511bee39791b916de149f24","count":1,"label":"Balné","posId":"K0000","price":1500,"isExtra":true},{"id":"69427585fd8faa40bcc99d5d","count":1,"label":"Pepperoni 40cm 🌶️🌶️","posId":"108","price":30900,"isExtra":false},{"id":"6511bee39791b916de149b1b","count":1,"label":"Balné","posId":"K0000","price":2000,"isExtra":true}]</t>
  </si>
  <si>
    <t>2026-04-15T20:15:17.751+02:00</t>
  </si>
  <si>
    <t>2026-04-15T20:24:13.496+02:00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</si>
  <si>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684ae97920a48a7892c1fc19","count":1,"label":"Gorgonzola","posId":"B101","price":3000,"KDSTags":["greenhighlight"],"isExtra":true}]</t>
  </si>
  <si>
    <t>2026-04-15T20:14:02.874+02:00</t>
  </si>
  <si>
    <t>2026-04-15T20:23:15.096+02:00</t>
  </si>
  <si>
    <t>[{"id":"35e045f9-bc36-46e9-8142-6579de78a05b","note":"","count":2,"label":"Comeback 32 cm","posId":"121","price":24900,"isExtra":false},{"id":"7bf5fb6e-17f1-4e62-b7d1-e31d7c483eb9","note":"","count":2,"label":"cibule","posId":"B103","price":2500,"KDSTags":["greenhighlight"],"isExtra":true},{"id":"68d93a2c-5ce2-44a5-857b-6d579cd1f445","note":"","count":2,"label":"žampiony","posId":"B105","price":2500,"KDSTags":["greenhighlight"],"isExtra":true}]</t>
  </si>
  <si>
    <t>2026-04-15T20:10:02.521+02:00</t>
  </si>
  <si>
    <t>2026-04-15T20:19:04.449+02:00</t>
  </si>
  <si>
    <t>2026-04-15T20:46:10.488+02:00</t>
  </si>
  <si>
    <t>2026-04-15T20:10:03.538+02:00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</si>
  <si>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adb25a98-2836-4da5-82f5-82c3fc24d621","note":"","count":1,"label":"grana padano","posId":"B130","price":3000,"KDSTags":["greenhighlight"],"isExtra":true},{"id":"0d0283d3-7aff-4b76-8938-87a4f5c742a9","note":"","count":1,"label":"Pepsi zero sugar 1l","posId":"N125","price":5900,"isExtra":false}]</t>
  </si>
  <si>
    <t>2026-04-15T20:08:04.634+02:00</t>
  </si>
  <si>
    <t>2026-04-15T20:15:43.403+02:00</t>
  </si>
  <si>
    <t>[{"id":"123","note":"","count":1,"label":"Quattro Formaggi 32cm","posId":"123","price":24900,"isExtra":false},{"id":"K0000","note":"","count":1,"label":"Balné","posId":"K0000","price":1500,"isExtra":true},{"id":"116","note":"","count":1,"label":"Baby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32cm","posId":"116","price":24900,"isExtra":false},{"id":"K0000","note":"","count":1,"label":"Balné","posId":"K0000","price":1500,"isExtra":true}]</t>
  </si>
  <si>
    <t>2026-04-15T20:04:01.658+02:00</t>
  </si>
  <si>
    <t>2026-04-15T20:13:04.928+02:00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</si>
  <si>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</si>
  <si>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2026-04-15T20:01:01.922+02:00</t>
  </si>
  <si>
    <t>2026-04-15T20:08:33.083+02:00</t>
  </si>
  <si>
    <t>2026-04-15T20:13:16.311+02:00</t>
  </si>
  <si>
    <t>2026-04-15T20:01:03.175+02:00</t>
  </si>
  <si>
    <t>2026-04-15T19:59:18.015+02:00</t>
  </si>
  <si>
    <t>2026-04-15T20:12:44.166+02:00</t>
  </si>
  <si>
    <t>2026-04-15T19:59:18.001+02:00</t>
  </si>
  <si>
    <t>2026-04-15T20:11:35.239+02:00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</si>
  <si>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54414901","note":"","count":1,"label":"Slanina","posId":"C108","price":4000,"KDSTags":["greenhighlight"],"isExtra":true}]</t>
  </si>
  <si>
    <t>2026-04-15T19:51:38.455+02:00</t>
  </si>
  <si>
    <t>2026-04-15T19:59:48.644+02:00</t>
  </si>
  <si>
    <t>[{"id":"69427585fd8faa40bcc99d71","count":1,"label":"Quattro Formaggi 32cm","posId":"123","price":24900,"isExtra":false},{"id":"6511bee39791b916de149f24","count":1,"label":"Balné","posId":"K0000","price":1500,"isExtra":true},{"id":"69ba74bc7f50b02b155020da","count":1,"label":"USA těsto","posId":"17","price":1000,"isExtra":true},{"id":"69bc33d2440bbafa0ceb25f9","count":1,"label":"bez plněných okrajů","posId":"X1000","price":0,"isExtra":true},{"id":"684ae97920a48a7892c1fc0f","count":1,"label":"Žampiony","posId":"B105","price":2500,"KDSTags":["greenhighlight"],"isExtra":true}]</t>
  </si>
  <si>
    <t>2026-04-15T19:49:07.371+02:00</t>
  </si>
  <si>
    <t>2026-04-15T19:59:20.837+02:00</t>
  </si>
  <si>
    <t>[{"id":"69427585fd8faa40bcc99d81","count":1,"label":"Capricciosa 32cm","posId":"113","price":24900,"isExtra":false},{"id":"6511bee39791b916de149f24","count":1,"label":"Balné","posId":"K0000","price":1500,"isExtra":true},{"id":"684ae97920a48a7892c1fd47","count":1,"label":"Bez oliv","posId":"X112","price":0,"KDSTags":["redhighlight"],"isExtra":true},{"id":"684ae97920a48a7892c1fc13","count":1,"label":"Cibule","posId":"B103","price":2500,"KDSTags":["greenhighlight"],"isExtra":true}]</t>
  </si>
  <si>
    <t>2026-04-15T19:48:03.085+02:00</t>
  </si>
  <si>
    <t>2026-04-15T20:03:22.962+02:00</t>
  </si>
  <si>
    <t>2026-04-15T20:19:18.011+02:00</t>
  </si>
  <si>
    <t>2026-04-15T19:48:04.557+02:00</t>
  </si>
  <si>
    <t>[{"id":"5b1f2843-926a-4dd1-a5f0-4fddc7b45013","note":"","count":1,"label":"Margherita 32 cm","posId":"112","price":20900,"isExtra":false},{"id":"a4efa812-1470-4ea2-a19d-39843abed3be","note":"","count":1,"label":"Comeback 32 cm","posId":"145","price":24900,"isExtra":false},{"id":"3a8b6a85-3b5c-4ee4-be2d-261ab8731d6e","note":"","count":2,"label":"Dip česnekový","posId":"P106","price":2000,"isExtra":false}]</t>
  </si>
  <si>
    <t>2026-04-15T19:47:01.899+02:00</t>
  </si>
  <si>
    <t>2026-04-15T20:06:38.201+02:00</t>
  </si>
  <si>
    <t>2026-04-15T20:27:29.113+02:00</t>
  </si>
  <si>
    <t>2026-04-15T19:47:03.255+02:00</t>
  </si>
  <si>
    <t>[{"id":"ea8ba6dd-c20a-4bae-a731-5344afc761eb","note":"","count":1,"label":"Capricciosa 18 cm","posId":"125","price":11900,"isExtra":false},{"id":"7bd52058-f7b0-4320-9d6c-79598e7d9b5f","note":"","count":1,"label":"Hawai 18 cm","posId":"126","price":11900,"isExtra":false},{"id":"2b77c2f4-b7da-4d55-934c-2dd971e8586b","note":"","count":1,"label":"BBQ Meteor 18 cm","posId":"130","price":11900,"isExtra":false},{"id":"4cd25cb7-e092-43a0-ab38-89c50a7e6a77","note":"","count":1,"label":"Pepperoni 18 cm","posId":"132","price":11900,"isExtra":false}]</t>
  </si>
  <si>
    <t>2026-04-15T19:46:01.593+02:00</t>
  </si>
  <si>
    <t>2026-04-15T20:01:50.198+02:00</t>
  </si>
  <si>
    <t>2026-04-15T20:23:34.052+02:00</t>
  </si>
  <si>
    <t>2026-04-15T19:52:58.765+02:00</t>
  </si>
  <si>
    <t>2026-04-15T19:45:35.798+02:00</t>
  </si>
  <si>
    <t>2026-04-15T19:58:38.469+02:00</t>
  </si>
  <si>
    <t>[{"id":"69427585fd8faa40bcc99d5d","count":1,"label":"Pepperoni 40cm 🌶️🌶️","posId":"108","price":30900,"isExtra":false},{"id":"6511bee39791b916de149b1b","count":1,"label":"Balné","posId":"K0000","price":2000,"isExtra":true},{"id":"69bc33d2440bbafa0ceb2209","count":1,"label":"okraj mozzarella, bylinky","posId":"A122","price":6500,"isExtra":true},{"id":"69427585fd8faa40bcc99db1","count":2,"label":"Česnekový dip","posId":"P106","price":2000,"isExtra":false},{"id":"6511bee39791b916de149f24","count":2,"label":"Balné","posId":"K0000","price":1500,"isExtra":true}]</t>
  </si>
  <si>
    <t>2026-04-15T19:36:29.102+02:00</t>
  </si>
  <si>
    <t>2026-04-15T19:57:03.024+02:00</t>
  </si>
  <si>
    <t>[{"id":"69427585fd8faa40bcc99d7f","count":1,"label":"Hawai 32cm","posId":"114","price":24900,"isExtra":false},{"id":"6511bee39791b916de149f24","count":1,"label":"Balné","posId":"K0000","price":1500,"isExtra":true},{"id":"69bc33d2440bbafa0ceb25f9","count":1,"label":"bez plněných okrajů","posId":"X1000","price":0,"isExtra":true},{"id":"684ae97920a48a7892c1fc11","count":1,"label":"Ananas","posId":"B100","price":2500,"KDSTags":["greenhighlight"],"isExtra":true},{"id":"684ae97920a48a7892c1fc14","count":1,"label":"Kukuřice","posId":"B115","price":2500,"KDSTags":["greenhighlight"],"isExtra":true},{"id":"684ae97920a48a7892c1fc16","count":1,"label":"Mozzarella","posId":"B113","price":3000,"KDSTags":["greenhighlight"],"isExtra":true},{"id":"69427585fd8faa40bcc99dab","count":1,"label":"Pečené brambory","posId":"P103","price":6900,"isExtra":false},{"id":"6511bee39791b916de149f24","count":1,"label":"Balné","posId":"K0000","price":1500,"isExtra":true},{"id":"69427585fd8faa40bcc99db1","count":2,"label":"Česnekový dip","posId":"P106","price":2000,"isExtra":false},{"id":"6511bee39791b916de149f24","count":2,"label":"Balné","posId":"K0000","price":1500,"isExtra":true},{"id":"69427585fd8faa40bcc99dbb","count":1,"label":"Jablečno-skořicové rolls","posId":"18","price":8900,"isExtra":false},{"id":"6511bee39791b916de149f24","count":1,"label":"Balné","posId":"K0000","price":1500,"isExtra":true},{"id":"69427585fd8faa40bcc99dc5","count":1,"label":"Aquilla černý čaj a broskev 0,5l","posId":"N120","price":4900,"isExtra":false},{"id":"69427585fd8faa40bcc99dd1","count":1,"label":"Poděbradská malinovka 0,5l","posId":"N129","price":4900,"isExtra":false}]</t>
  </si>
  <si>
    <t>2026-04-15T19:34:02.594+02:00</t>
  </si>
  <si>
    <t>2026-04-15T19:50:37.158+02:00</t>
  </si>
  <si>
    <t>2026-04-15T20:07:26.492+02:00</t>
  </si>
  <si>
    <t>2026-04-15T19:42:44.332+02:00</t>
  </si>
  <si>
    <t>2026-04-15T19:32:58.164+02:00</t>
  </si>
  <si>
    <t>2026-04-15T19:43:33.078+02:00</t>
  </si>
  <si>
    <t>[{"id":"69427585fd8faa40bcc99d59","count":1,"label":"Hot &amp; Spicy 40cm 🌶️🌶️","posId":"110","price":30900,"isExtra":false},{"id":"6511bee39791b916de149b1b","count":1,"label":"Balné","posId":"K0000","price":2000,"isExtra":true},{"id":"67484135a145e66297618376","count":1,"label":"Smetanový základ","posId":"ZRS40","price":0,"isExtra":true},{"id":"684ae97920a48a7892c1fa37","count":1,"label":"Špenát s česnekem","posId":"C107","price":3500,"KDSTags":["greenhighlight"],"isExtra":true},{"id":"684ae97920a48a7892c1fa3e","count":1,"label":"Grana padano, pecorino, parmazán","posId":"C130","price":4000,"KDSTags":["greenhighlight"],"isExtra":true}]</t>
  </si>
  <si>
    <t>2026-04-15T19:30:57.542+02:00</t>
  </si>
  <si>
    <t>2026-04-15T19:41:59.936+02:00</t>
  </si>
  <si>
    <t>[{"id":"69427585fd8faa40bcc99d65","count":1,"label":"Hawai 40cm","posId":"102","price":30900,"isExtra":false},{"id":"6511bee39791b916de149b1b","count":1,"label":"Balné","posId":"K0000","price":2000,"isExtra":true},{"id":"69bc33d2440bbafa0ceb2208","count":1,"label":"bez plněných okrajů","posId":"X1000","price":0,"isExtra":true},{"id":"684ae97920a48a7892c1fa33","count":1,"label":"Ananas","posId":"C100","price":3500,"KDSTags":["greenhighlight"],"isExtra":true}]</t>
  </si>
  <si>
    <t>2026-04-15T19:30:57.296+02:00</t>
  </si>
  <si>
    <t>2026-04-15T19:46:51.229+02:00</t>
  </si>
  <si>
    <t>[{"id":"69427585fd8faa40bcc99dab","count":2,"label":"Pečené brambory","posId":"P103","price":6900,"isExtra":false},{"id":"6511bee39791b916de149f24","count":2,"label":"Balné","posId":"K0000","price":1500,"isExtra":true},{"id":"69427585fd8faa40bcc99db7","count":1,"label":"Choco Rolls","posId":"chr100","price":8900,"isExtra":false},{"id":"6511bee39791b916de149f24","count":1,"label":"Balné","posId":"K0000","price":1500,"isExtra":true},{"id":"69427585fd8faa40bcc99dbb","count":1,"label":"Jablečno-skořicové rolls","posId":"18","price":8900,"isExtra":false},{"id":"6511bee39791b916de149f24","count":1,"label":"Balné","posId":"K0000","price":1500,"isExtra":true},{"id":"69427585fd8faa40bcc99d67","count":1,"label":"Capricciosa 40cm","posId":"101","price":30900,"isExtra":false},{"id":"6511bee39791b916de149b1b","count":1,"label":"Balné","posId":"K0000","price":2000,"isExtra":true},{"id":"67484135a145e66297618376","count":1,"label":"Smetanový základ","posId":"ZRS40","price":0,"isExtra":true},{"id":"69bc33d2440bbafa0ceb2208","count":1,"label":"bez plněných okrajů","posId":"X1000","price":0,"isExtra":true},{"id":"684ae97920a48a7892c1fd45","count":1,"label":"Bez šunky","posId":"X106","price":0,"KDSTags":["redhighlight"],"isExtra":true},{"id":"684ae97920a48a7892c1fa3c","count":1,"label":"Kuře","posId":"C114","price":4000,"KDSTags":["greenhighlight"],"isExtra":true},{"id":"69427585fd8faa40bcc99d67","count":1,"label":"Capricciosa 40cm","posId":"101","price":30900,"isExtra":false},{"id":"6511bee39791b916de149b1b","count":1,"label":"Balné","posId":"K0000","price":2000,"isExtra":true},{"id":"69bc33d2440bbafa0ceb2208","count":1,"label":"bez plněných okrajů","posId":"X1000","price":0,"isExtra":true},{"id":"684ae97920a48a7892c1fd45","count":1,"label":"Bez šunky","posId":"X106","price":0,"KDSTags":["redhighlight"],"isExtra":true},{"id":"684ae97920a48a7892c1fa33","count":1,"label":"Ananas","posId":"C100","price":3500,"KDSTags":["greenhighlight"],"isExtra":true},{"id":"684ae97920a48a7892c1fa3c","count":1,"label":"Kuře","posId":"C114","price":4000,"KDSTags":["greenhighlight"],"isExtra":true},{"id":"69427585fd8faa40bcc99db1","count":1,"label":"Česnekový dip","posId":"P106","price":2000,"isExtra":false},{"id":"6511bee39791b916de149f24","count":1,"label":"Balné","posId":"K0000","price":1500,"isExtra":true}]</t>
  </si>
  <si>
    <t>2026-04-15T19:22:02.739+02:00</t>
  </si>
  <si>
    <t>2026-04-15T19:35:03.977+02:00</t>
  </si>
  <si>
    <t>2026-04-15T19:50:41.007+02:00</t>
  </si>
  <si>
    <t>2026-04-15T19:22:08.804+02:00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</si>
  <si>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česnekový","posId":"P106","price":2000,"isExtra":false},{"id":"99710cd8-fa1f-4712-84a8-85da37e18dd0","note":"","count":1,"label":"Česnekový chléb","posId":"P104","price":7900,"isExtra":false}]</t>
  </si>
  <si>
    <t>2026-04-15T19:17:02.363+02:00</t>
  </si>
  <si>
    <t>2026-04-15T19:30:54.647+02:00</t>
  </si>
  <si>
    <t>2026-04-15T19:52:35.467+02:00</t>
  </si>
  <si>
    <t>2026-04-15T19:25:19.272+02:00</t>
  </si>
  <si>
    <t>[{"id":"03dae282-4cd4-4fa2-9169-2178ea3ed325","note":"","count":1,"label":"Quattro Formaggi 40 cm","posId":"111","price":30900,"isExtra":false},{"id":"a3d62a5d-2e1d-48db-874e-d64becff7059","note":"","count":1,"label":"změna na BBQ základ","posId":"i128","price":0,"isExtra":true},{"id":"eb426525-9181-4714-9963-380f5c0ae0e5","note":"","count":1,"label":"Okraj mozzarella, bylinky","posId":"A122","price":6500,"isExtra":true},{"id":"5b1f2843-926a-4dd1-a5f0-4fddc7b45013","note":"","count":1,"label":"Margherita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</si>
  <si>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2026-04-15T19:16:10.550+02:00</t>
  </si>
  <si>
    <t>2026-04-15T19:26:58.117+02:00</t>
  </si>
  <si>
    <t>[{"id":"69427585fd8faa40bcc99d71","count":1,"label":"Quattro Formaggi 32cm","posId":"123","price":24900,"isExtra":false},{"id":"6511bee39791b916de149f24","count":1,"label":"Balné","posId":"K0000","price":1500,"isExtra":true},{"id":"69427585fd8faa40bcc99d81","count":1,"label":"Capricciosa 32cm","posId":"113","price":24900,"isExtra":false},{"id":"6511bee39791b916de149f24","count":1,"label":"Balné","posId":"K0000","price":1500,"isExtra":true}]</t>
  </si>
  <si>
    <t>2026-04-15T19:14:02.349+02:00</t>
  </si>
  <si>
    <t>2026-04-15T19:24:17.437+02:00</t>
  </si>
  <si>
    <t>2026-04-15T19:43:41.326+02:00</t>
  </si>
  <si>
    <t>2026-04-15T19:14:03.589+02:00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</si>
  <si>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bylinky","posId":"A121","price":5700,"isExtra":true}]</t>
  </si>
  <si>
    <t>2026-04-15T19:09:07.082+02:00</t>
  </si>
  <si>
    <t>2026-04-15T19:17:01.739+02:00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</si>
  <si>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okrajů","posId":"X1000","price":0,"isExtra":true},{"id":"54414711","note":"","size":"Pepperoni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</si>
  <si>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2026-04-15T19:02:01.464+02:00</t>
  </si>
  <si>
    <t>2026-04-15T19:09:19.409+02:00</t>
  </si>
  <si>
    <t>2026-04-15T19:36:36.867+02:00</t>
  </si>
  <si>
    <t>2026-04-15T19:02:45.516+02:00</t>
  </si>
  <si>
    <t>[{"id":"03dae282-4cd4-4fa2-9169-2178ea3ed325","note":"","count":1,"label":"Quattro Formaggi 40 cm","posId":"111","price":30900,"isExtra":false},{"id":"3a8b6a85-3b5c-4ee4-be2d-261ab8731d6e","note":"","count":1,"label":"Dip česnekový","posId":"P106","price":2000,"isExtra":false}]</t>
  </si>
  <si>
    <t>2026-04-15T19:01:09.298+02:00</t>
  </si>
  <si>
    <t>2026-04-15T19:08:03.687+02:00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</si>
  <si>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🌶️","posId":"121","price":24900,"isExtra":false},{"id":"54414789","note":"","count":1,"label":"Balné","posId":"K0000","price":1500,"isExtra":true},{"id":"59610946","note":"","count":1,"label":"USA těsto","posId":"17","price":1000,"isExtra":true},{"id":"57278752","note":"","count":1,"label":"BBQ základ","posId":"ZRB32","price":0,"isExtra":true},{"id":"54414750","note":"","size":"Česnekový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</si>
  <si>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2026-04-15T18:58:02.446+02:00</t>
  </si>
  <si>
    <t>2026-04-15T19:06:56.750+02:00</t>
  </si>
  <si>
    <t>2026-04-15T19:14:53.156+02:00</t>
  </si>
  <si>
    <t>2026-04-15T18:58:03.814+02:00</t>
  </si>
  <si>
    <t>[{"id":"8c704055-e242-493d-b754-bb711e5a6c0b","note":"","count":1,"label":"Hawai 40 cm","posId":"102","price":30900,"isExtra":false},{"id":"52cffa8b-0a47-4e13-b315-64f9374ef0a7","note":"","count":1,"label":"Okraj Hotdog bez omáčky","posId":"A126","price":6500,"isExtra":true},{"id":"614269dd-2dbe-47e4-81f8-670c7ef03e2f","note":"","count":1,"label":"Pepperoni salám","posId":"C109","price":4000,"KDSTags":["greenhighlight"],"isExtra":true},{"id":"3a8b6a85-3b5c-4ee4-be2d-261ab8731d6e","note":"","count":1,"label":"Dip česnekový","posId":"P106","price":2000,"isExtra":false}]</t>
  </si>
  <si>
    <t>2026-04-15T18:54:27.480+02:00</t>
  </si>
  <si>
    <t>2026-04-15T18:59:44.368+02:00</t>
  </si>
  <si>
    <t>[{"id":"113","note":"","count":1,"label":"Capricciosa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,{"id":"B113","note":"","count":1,"label":"Mozzarella","posId":"B113","price":3000,"KDSTags":["greenhighlight"],"isExtra":true},{"id":"B101","note":"","count":1,"label":"Gorgonzola","posId":"B101","price":3000,"KDSTags":["greenhighlight"],"isExtra":true},{"id":"B130","note":"","count":1,"label":"Grana padano, pecorino, parmazán","posId":"B130","price":3000,"KDSTags":["greenhighlight"],"isExtra":true},{"id":"N124","note":"","count":1,"label":"Pepsi 1l","posId":"N124","price":5900,"isExtra":false},{"id":"P106","note":"","count":2,"label":"Česnekový dip","posId":"P106","price":2000,"isExtra":false},{"id":"K0000","note":"","count":2,"label":"Balné","posId":"K0000","price":1500,"isExtra":true}]</t>
  </si>
  <si>
    <t>2026-04-15T18:50:56.851+02:00</t>
  </si>
  <si>
    <t>2026-04-15T18:58:15.305+02:00</t>
  </si>
  <si>
    <t>[{"id":"54414716","note":"","size":"Hawai 40cm","count":1,"label":"Hawai 40cm","posId":"102","price":30900,"isExtra":false},{"id":"54414779","note":"","count":1,"label":"Balné","posId":"K0000","price":2000,"isExtra":true},{"id":"54414707","note":"","size":"Margherita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40cm","posId":"100","price":26900,"isExtra":false},{"id":"54414779","note":"","count":1,"label":"Balné","posId":"K0000","price":2000,"isExtra":true},{"id":"54414717","note":"","size":"Capricciosa 40cm","count":1,"label":"Capricciosa 40cm","posId":"101","price":30900,"isExtra":false},{"id":"54414779","note":"","count":1,"label":"Balné","posId":"K0000","price":2000,"isExtra":true}]</t>
  </si>
  <si>
    <t>2026-04-15T18:46:15.529+02:00</t>
  </si>
  <si>
    <t>2026-04-15T18:53:55.452+02:00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</si>
  <si>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okrajů","posId":"X1000","price":0,"isExtra":true},{"id":"B115","note":"","count":1,"label":"Kukuřice","posId":"B115","price":2500,"KDSTags":["greenhighlight"],"isExtra":true},{"id":"120","note":"","count":1,"label":"Pepperoni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okrajů","posId":"X1000","price":0,"isExtra":true},{"id":"B115","note":"","count":1,"label":"Kukuřice","posId":"B115","price":2500,"KDSTags":["greenhighlight"],"isExtra":true}]</t>
  </si>
  <si>
    <t>2026-04-15T18:39:13.904+02:00</t>
  </si>
  <si>
    <t>2026-04-15T18:45:00.318+02:00</t>
  </si>
  <si>
    <t>[{"id":"69427585fd8faa40bcc99d7d","count":1,"label":"Zeleninová 32cm","posId":"115","price":24900,"isExtra":false},{"id":"6511bee39791b916de149f24","count":1,"label":"Balné","posId":"K0000","price":1500,"isExtra":true},{"id":"67484135a145e662976180c6","count":1,"label":"BBQ základ","posId":"ZRB32","price":0,"isExtra":true},{"id":"69bc33d2440bbafa0ceb25f9","count":1,"label":"bez plněných okrajů","posId":"X1000","price":0,"isExtra":true}]</t>
  </si>
  <si>
    <t>2026-04-15T18:34:10.462+02:00</t>
  </si>
  <si>
    <t>2026-04-15T18:44:13.260+02:00</t>
  </si>
  <si>
    <t>[{"id":"69427585fd8faa40bcc99d7f","count":1,"label":"Hawai 32cm","posId":"114","price":24900,"isExtra":false},{"id":"6511bee39791b916de149f24","count":1,"label":"Balné","posId":"K0000","price":1500,"isExtra":true}]</t>
  </si>
  <si>
    <t>2026-04-15T18:28:02.282+02:00</t>
  </si>
  <si>
    <t>2026-04-15T18:43:45.240+02:00</t>
  </si>
  <si>
    <t>2026-04-15T18:54:20.642+02:00</t>
  </si>
  <si>
    <t>2026-04-15T18:28:04.149+02:00</t>
  </si>
  <si>
    <t>[{"id":"aef5aaf8-2acf-4f20-91be-c8829f11cd0c","note":"","count":1,"label":"Capricciosa 40 cm","posId":"101","price":30900,"isExtra":false},{"id":"eae0baf6-2c0e-4081-8ab5-5266bc363ee5","note":"","count":1,"label":"Okraj mozzarella, BBQ omáčka","posId":"A124","price":6500,"isExtra":true},{"id":"26378531-c5c0-43f4-9535-09f267896a62","note":"","count":1,"label":"Spicy Wings","posId":"P101","price":11900,"isExtra":false}]</t>
  </si>
  <si>
    <t>2026-04-15T18:28:02.265+02:00</t>
  </si>
  <si>
    <t>2026-04-15T18:38:26.117+02:00</t>
  </si>
  <si>
    <t>[{"id":"e12521cc-9391-4513-be27-f090014536cf","note":"","count":1,"label":"BBQ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bylinky","posId":"A121","price":5700,"isExtra":true},{"id":"6bbd4662-3c19-4725-919c-71f4c4e91f89","note":"","count":1,"label":"BBQ Meteor 32 cm","posId":"142","price":24900,"isExtra":false},{"id":"f61b7339-3b20-4583-b2b8-12e48de2876d","note":"","count":1,"label":"změna na Rajčatový základ","posId":"i105","price":0,"isExtra":true}]</t>
  </si>
  <si>
    <t>2026-04-15T18:22:00.634+02:00</t>
  </si>
  <si>
    <t>2026-04-15T18:27:02.377+02:00</t>
  </si>
  <si>
    <t>2026-04-15T18:19:30.872+02:00</t>
  </si>
  <si>
    <t>2026-04-15T18:25:54.221+02:00</t>
  </si>
  <si>
    <t>2026-04-15T18:18:21.884+02:00</t>
  </si>
  <si>
    <t>2026-04-15T18:25:10.463+02:00</t>
  </si>
  <si>
    <t>[{"id":"54414707","note":"","size":"Margherita 40cm","count":1,"label":"Margherita 40cm","posId":"100","price":26900,"isExtra":false},{"id":"54414779","note":"","count":1,"label":"Balné","posId":"K0000","price":2000,"isExtra":true},{"id":"54414777","note":"","count":1,"label":"bez plněných okrajů","posId":"X1000","price":0,"isExtra":true}]</t>
  </si>
  <si>
    <t>2026-04-15T18:11:36.363+02:00</t>
  </si>
  <si>
    <t>2026-04-15T18:22:39.744+02:00</t>
  </si>
  <si>
    <t>[{"id":"54414716","note":"","size":"Hawai 40cm","count":1,"label":"Hawai 40cm","posId":"102","price":30900,"isExtra":false},{"id":"54414779","note":"","count":1,"label":"Balné","posId":"K0000","price":2000,"isExtra":true},{"id":"54414824","note":"","count":1,"label":"Bez ananasu","posId":"X100","price":0,"KDSTags":["redhighlight"],"isExtra":true},{"id":"54414750","note":"","size":"Česnekový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</si>
  <si>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2026-04-15T18:10:52.148+02:00</t>
  </si>
  <si>
    <t>2026-04-15T18:24:57.505+02:00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</si>
  <si>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🌶️🌶️","posId":"122","price":24900,"isExtra":false},{"id":"6511bee39791b916de149f24","count":1,"label":"Balné","posId":"K0000","price":1500,"isExtra":true},{"id":"69427585fd8faa40bcc99d6f","count":1,"label":"Margherita 32cm","posId":"112","price":20900,"isExtra":false},{"id":"6511bee39791b916de149f24","count":1,"label":"Balné","posId":"K0000","price":1500,"isExtra":true},{"id":"684ae97920a48a7892c1fc14","count":1,"label":"Kukuřice","posId":"B115","price":2500,"KDSTags":["greenhighlight"],"isExtra":true},{"id":"684ae97920a48a7892c1fc17","count":1,"label":"Šunka","posId":"B106","price":3000,"KDSTags":["greenhighlight"],"isExtra":true},{"id":"69427585fd8faa40bcc99db1","count":2,"label":"Česnekový dip","posId":"P106","price":2000,"isExtra":false},{"id":"6511bee39791b916de149f24","count":2,"label":"Balné","posId":"K0000","price":1500,"isExtra":true}]</t>
  </si>
  <si>
    <t>2026-04-15T18:10:51.251+02:00</t>
  </si>
  <si>
    <t>2026-04-15T18:17:41.627+02:00</t>
  </si>
  <si>
    <t>2026-04-15T18:09:19.802+02:00</t>
  </si>
  <si>
    <t>2026-04-15T18:17:25.015+02:00</t>
  </si>
  <si>
    <t>[{"id":"69427585fd8faa40bcc99d6f","count":1,"label":"Margherita 32cm","posId":"112","price":20900,"isExtra":false},{"id":"6511bee39791b916de149f24","count":1,"label":"Balné","posId":"K0000","price":1500,"isExtra":true},{"id":"67484135a145e662976180c7","count":1,"label":"Smetanový základ","posId":"ZRS32","price":0,"isExtra":true}]</t>
  </si>
  <si>
    <t>2026-04-15T18:08:01.437+02:00</t>
  </si>
  <si>
    <t>2026-04-15T18:19:34.571+02:00</t>
  </si>
  <si>
    <t>2026-04-15T18:07:01.895+02:00</t>
  </si>
  <si>
    <t>2026-04-15T18:17:11.981+02:00</t>
  </si>
  <si>
    <t>[{"id":"36ea3088-07fd-428f-b871-c4a5ee9cef7b","note":"","count":1,"label":"Comeback 40 cm","posId":"109","price":30900,"isExtra":false},{"id":"194f980e-141e-4220-9f1e-0e1e9edc412e","note":"","count":1,"label":"Quattro Formaggi 18 cm","posId":"135","price":11900,"isExtra":false}]</t>
  </si>
  <si>
    <t>2026-04-15T18:04:02.865+02:00</t>
  </si>
  <si>
    <t>2026-04-15T18:13:24.192+02:00</t>
  </si>
  <si>
    <t>[{"id":"aef5aaf8-2acf-4f20-91be-c8829f11cd0c","note":"","count":1,"label":"Capricciosa 40 cm","posId":"101","price":30900,"isExtra":false},{"id":"74b60a0c-fcbc-4171-95e9-291adbfbe523","note":"","count":1,"label":"Cibule","posId":"C103","price":3500,"KDSTags":["greenhighlight"],"isExtra":true},{"id":"3a8b6a85-3b5c-4ee4-be2d-261ab8731d6e","note":"","count":1,"label":"Dip česnekový","posId":"P106","price":2000,"isExtra":false},{"id":"131c6239-e041-4ab5-9f75-400951ef95f4","note":"","count":3,"label":"Dip jalapenos","posId":"P107","price":2000,"isExtra":false},{"id":"944ada84-4b76-4cec-9248-ebcd083131da","note":"","count":1,"label":"Baby špenát &amp; kuře 32 cm","posId":"140","price":24900,"isExtra":false}]</t>
  </si>
  <si>
    <t>2026-04-15T17:54:14.012+02:00</t>
  </si>
  <si>
    <t>2026-04-15T18:04:27.207+02:00</t>
  </si>
  <si>
    <t>2026-04-15T17:53:02.602+02:00</t>
  </si>
  <si>
    <t>2026-04-15T18:11:55.969+02:00</t>
  </si>
  <si>
    <t>2026-04-15T18:34:49.508+02:00</t>
  </si>
  <si>
    <t>2026-04-15T17:53:03.591+02:00</t>
  </si>
  <si>
    <t>2026-04-15T17:50:02.751+02:00</t>
  </si>
  <si>
    <t>2026-04-15T17:58:27.298+02:00</t>
  </si>
  <si>
    <t>2026-04-15T18:26:46.026+02:00</t>
  </si>
  <si>
    <t>2026-04-15T17:50:03.599+02:00</t>
  </si>
  <si>
    <t>2026-04-15T17:46:02.577+02:00</t>
  </si>
  <si>
    <t>2026-04-15T18:00:40.090+02:00</t>
  </si>
  <si>
    <t>[{"id":"d63e9120-8ffe-444c-ba51-6c942a13f4fc","note":"","count":1,"label":"Margherita 40 cm","posId":"100","price":26900,"isExtra":false},{"id":"5b1f2843-926a-4dd1-a5f0-4fddc7b45013","note":"","count":1,"label":"Margherita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</si>
  <si>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2026-04-15T17:24:08.073+02:00</t>
  </si>
  <si>
    <t>2026-04-15T17:46:42.148+02:00</t>
  </si>
  <si>
    <t>[{"id":"69427585fd8faa40bcc99daf","count":1,"label":"Pepperoni Rolls 🌶️","posId":"P100","price":8900,"isExtra":false},{"id":"6511bee39791b916de149f24","count":1,"label":"Balné","posId":"K0000","price":1500,"isExtra":true},{"id":"69427585fd8faa40bcc99d67","count":1,"label":"Capricciosa 40cm","posId":"101","price":30900,"isExtra":false},{"id":"6511bee39791b916de149b1b","count":1,"label":"Balné","posId":"K0000","price":2000,"isExtra":true},{"id":"69bc33d2440bbafa0ceb2209","count":1,"label":"okraj mozzarella, bylinky","posId":"A122","price":6500,"isExtra":true},{"id":"684ae97920a48a7892c1fd47","count":1,"label":"Bez oliv","posId":"X112","price":0,"KDSTags":["redhighlight"],"isExtra":true},{"id":"684ae97920a48a7892c1fa36","count":1,"label":"Kukuřice","posId":"C115","price":3500,"KDSTags":["greenhighlight"],"isExtra":true},{"id":"69427585fd8faa40bcc99d71","count":1,"label":"Quattro Formaggi 32cm","posId":"123","price":24900,"isExtra":false},{"id":"6511bee39791b916de149f24","count":1,"label":"Balné","posId":"K0000","price":1500,"isExtra":true},{"id":"69ba74bc7f50b02b155020da","count":1,"label":"USA těsto","posId":"17","price":1000,"isExtra":true},{"id":"67484135a145e66297617eb4","count":1,"label":"Rajčatový základ","posId":"ZSR32","price":0,"isExtra":true},{"id":"69bc33d2440bbafa0ceb25fa","count":1,"label":"okraj mozzarella, bylinky","posId":"A121","price":5700,"isExtra":true},{"id":"69427585fd8faa40bcc99dbb","count":1,"label":"Jablečno-skořicové rolls","posId":"18","price":8900,"isExtra":false},{"id":"6511bee39791b916de149f24","count":1,"label":"Balné","posId":"K0000","price":1500,"isExtra":true}]</t>
  </si>
  <si>
    <t>2026-04-15T17:24:01.940+02:00</t>
  </si>
  <si>
    <t>2026-04-15T17:53:27.091+02:00</t>
  </si>
  <si>
    <t>[{"id":"f1315fc0-dfbb-459c-9f31-49d8e60875f4","note":"","count":1,"label":"Pepperoni 40 cm","posId":"108","price":30900,"isExtra":false},{"id":"932d1eab-8f45-4992-b460-cc5099f91e14","note":"","count":1,"label":"Okraj Hotdog, BBQ","posId":"A120","price":6500,"isExtra":true},{"id":"03dae282-4cd4-4fa2-9169-2178ea3ed325","note":"","count":1,"label":"Quattro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bylinky","posId":"A122","price":6500,"isExtra":true}]</t>
  </si>
  <si>
    <t>2026-04-15T16:59:01.881+02:00</t>
  </si>
  <si>
    <t>2026-04-15T17:06:34.137+02:00</t>
  </si>
  <si>
    <t>[{"id":"bbd3709a-e168-4407-8515-6961f0b006a3","count":1,"label":"Pizza Hawai 32 cm","posId":"114","price":24900,"isExtra":false,"creatorId":"l90wd_4vCMCHN5WutT87O","isPackging":0,"actualLabel":"Pizza Hawai 32 cm"},{"id":"40d9cbbb-8f1e-4bb1-8779-b8a901a5b016","count":1,"label":"Pizza Quattro Formaggi 32","posId":"123","price":24900,"isExtra":false,"creatorId":"mg7bafzk8Ut896fHJ39b2","isPackging":0,"actualLabel":"Pizza Quattro Formaggi 32"},{"id":"3fbd17b1-044d-441d-95e8-c2ea0cecc4cd","count":1,"label":"Dip česnekový","posId":"P106","price":2000,"isExtra":false,"creatorId":"o04uMZlKJMsAbweOBihYi","isPackging":0,"actualLabel":"Dip česnekový"},{"id":"3fbd17b1-044d-441d-95e8-c2ea0cecc4cd","count":1,"label":"Dip česnekový","posId":"P106","price":2000,"isExtra":false,"creatorId":"OziqiUQ8I1FR1i13xXwuf","isPackging":0,"actualLabel":"Dip česnekový"}]</t>
  </si>
  <si>
    <t>2026-04-15T16:59:01.480+02:00</t>
  </si>
  <si>
    <t>2026-04-15T17:08:54.556+02:00</t>
  </si>
  <si>
    <t>2026-04-15T17:22:45.770+02:00</t>
  </si>
  <si>
    <t>2026-04-15T16:59:05.975+02:00</t>
  </si>
  <si>
    <t>[{"id":"f9a8b09a-bed1-496c-b9fc-0dd1ce05cc0c","note":"","count":1,"label":"Veggieballs 40 cm","posId":"105","price":30900,"isExtra":false},{"id":"4147b968-a692-4d16-977d-197623f79340","note":"","count":1,"label":"Poctivá malinovka 0,5l","posId":"N129","price":4900,"isExtra":false}]</t>
  </si>
  <si>
    <t>2026-04-15T16:56:01.715+02:00</t>
  </si>
  <si>
    <t>2026-04-15T17:37:00.085+02:00</t>
  </si>
  <si>
    <t>2026-04-15T17:47:24.711+02:00</t>
  </si>
  <si>
    <t>2026-04-15T16:56:03.160+02:00</t>
  </si>
  <si>
    <t>[{"id":"117c830b-d7db-490d-a3b9-365f8c4fa2d3","note":"","count":1,"label":"Zeleninová 32 cm","posId":"115","price":24900,"isExtra":false},{"id":"35e045f9-bc36-46e9-8142-6579de78a05b","note":"","count":1,"label":"Comeback 32 cm","posId":"121","price":24900,"isExtra":false},{"id":"bf8dc38b-6c8e-42b6-9da3-3170253a57d4","note":"","count":1,"label":"Hot &amp; Spicy 32 cm","posId":"122","price":24900,"isExtra":false},{"id":"ee394832-8137-440a-84b7-b9e0df42a9ab","note":"","count":1,"label":"Hawai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-ananas","posId":"X100","price":0,"KDSTags":["redhighlight"],"isExtra":true},{"id":"0b867b16-3995-4b4a-9deb-1c0d8cecf8d6","note":"","count":1,"label":"Pepperoni 32 cm","posId":"120","price":24900,"isExtra":false}]</t>
  </si>
  <si>
    <t>2026-04-15T16:25:01.835+02:00</t>
  </si>
  <si>
    <t>2026-04-15T16:40:40.915+02:00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</si>
  <si>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35e045f9-bc36-46e9-8142-6579de78a05b","note":"","count":1,"label":"Comeback 32 cm","posId":"121","price":24900,"isExtra":false},{"id":"4d0fe7ad-c88a-4a73-8015-c60680489cf8","note":"","count":1,"label":"Baby špenát &amp; kuře 32 cm","posId":"116","price":24900,"isExtra":false},{"id":"c8019f80-065c-4f09-9e80-65b85dae2ae1","note":"","count":1,"label":"kukuřice","posId":"B115","price":2500,"KDSTags":["greenhighlight"],"isExtra":true},{"id":"98d2847a-3730-41bc-a751-43382829ab1e","note":"","count":1,"label":"BEZ -špenát s česnekem","posId":"X107","price":0,"KDSTags":["redhighlight"],"isExtra":true}]</t>
  </si>
  <si>
    <t>2026-04-15T16:04:51.776+02:00</t>
  </si>
  <si>
    <t>2026-04-15T16:20:49.617+02:00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</si>
  <si>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základ","posId":"ZSR32","price":0,"isExtra":true},{"id":"54414818","note":"","count":1,"label":"okraj mozzarella, bylinky","posId":"A121","price":5700,"isExtra":true},{"id":"54414847","note":"","count":1,"label":"Olivy","posId":"B112","price":2500,"KDSTags":["greenhighlight"],"isExtra":true},{"id":"54414714","note":"","size":"Baby špenát &amp; kuře 40cm","count":1,"label":"Baby špenát &amp; kuře 40cm","posId":"104","price":30900,"isExtra":false},{"id":"54414779","note":"","count":1,"label":"Balné","posId":"K0000","price":2000,"isExtra":true},{"id":"54414843","note":"","count":1,"label":"okraj hotdog, hořčice","posId":"A118","price":6500,"isExtra":true},{"id":"54414808","note":"","count":1,"label":"Jalapeňos","posId":"C102","price":3500,"KDSTags":["greenhighlight"],"isExtra":true},{"id":"54414830","note":"","count":1,"label":"Žampiony","posId":"C105","price":3500,"KDSTags":["greenhighlight"],"isExtra":true},{"id":"54414905","note":"","count":1,"label":"Gorgonzola","posId":"C101","price":4000,"KDSTags":["greenhighlight"],"isExtra":true},{"id":"57464196","note":"","size":"Dip Jalapeňos","count":1,"label":"Dip Jalapeňos","posId":"P107","price":2000,"isExtra":false},{"id":"54414789","note":"","count":1,"label":"Balné","posId":"K0000","price":1500,"isExtra":true},{"id":"57279388","note":"","size":"Opočno vanilková","count":1,"label":"Opočno vanilková","posId":"D108","price":12900,"isExtra":false}]</t>
  </si>
  <si>
    <t>2026-04-15T16:03:36.751+02:00</t>
  </si>
  <si>
    <t>2026-04-15T16:11:15.669+02:00</t>
  </si>
  <si>
    <t>2026-04-15T16:03:21.102+02:00</t>
  </si>
  <si>
    <t>2026-04-15T16:08:15.465+02:00</t>
  </si>
  <si>
    <t>[{"id":"d2bf14cb-bacb-4524-b465-c11967fc136f","count":1,"label":"Pizza Margherita 18","posId":"124","price":11900,"isExtra":false,"creatorId":"FDH8DgWJhUEA0emwEL2nq","isPackging":0,"actualLabel":"Pizza Margherita 18"}]</t>
  </si>
  <si>
    <t>2026-04-15T16:01:33.748+02:00</t>
  </si>
  <si>
    <t>2026-04-15T16:09:35.764+02:00</t>
  </si>
  <si>
    <t>2026-04-15T15:35:01.545+02:00</t>
  </si>
  <si>
    <t>2026-04-15T15:43:48.890+02:00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</si>
  <si>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</si>
  <si>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2026-04-15T15:21:03.844+02:00</t>
  </si>
  <si>
    <t>2026-04-15T15:32:16.528+02:00</t>
  </si>
  <si>
    <t>[{"id":"69427585fd8faa40bcc99d59","count":1,"label":"Hot &amp; Spicy 40cm 🌶️🌶️","posId":"110","price":30900,"isExtra":false},{"id":"6511bee39791b916de149b1b","count":1,"label":"Balné","posId":"K0000","price":2000,"isExtra":true},{"id":"69bc33d2440bbafa0ceb2209","count":1,"label":"okraj mozzarella, bylinky","posId":"A122","price":6500,"isExtra":true},{"id":"684ae97920a48a7892c1fa33","count":1,"label":"Ananas","posId":"C100","price":3500,"KDSTags":["greenhighlight"],"isExtra":true},{"id":"684ae97920a48a7892c1fa3a","count":1,"label":"Slanina","posId":"C108","price":4000,"KDSTags":["greenhighlight"],"isExtra":true}]</t>
  </si>
  <si>
    <t>2026-04-15T14:36:02.824+02:00</t>
  </si>
  <si>
    <t>2026-04-15T14:44:34.355+02:00</t>
  </si>
  <si>
    <t>2026-04-15T15:03:22.000+02:00</t>
  </si>
  <si>
    <t>2026-04-15T14:36:03.655+02:00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</si>
  <si>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,{"id":"85dc195f-7d7b-4fb5-b41d-eb1c9c76b3a3","note":"","count":1,"label":"Hot &amp; Spicy 32 cm","posId":"146","price":24900,"isExtra":fals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-cibule","posId":"X103","price":0,"KDSTags":["redhighlight"],"isExtra":true}]</t>
  </si>
  <si>
    <t>2026-04-15T14:30:51.382+02:00</t>
  </si>
  <si>
    <t>2026-04-15T14:38:50.683+02:00</t>
  </si>
  <si>
    <t>[{"id":"69427585fd8faa40bcc99d81","count":1,"label":"Capricciosa 32cm","posId":"113","price":24900,"isExtra":false},{"id":"6511bee39791b916de149f24","count":1,"label":"Balné","posId":"K0000","price":1500,"isExtra":true},{"id":"69bc33d2440bbafa0ceb25fa","count":1,"label":"okraj mozzarella, bylinky","posId":"A121","price":5700,"isExtra":true},{"id":"684ae97920a48a7892c1fc14","count":1,"label":"Kukuřice","posId":"B115","price":2500,"KDSTags":["greenhighlight"],"isExtra":true},{"id":"69427585fd8faa40bcc99daf","count":1,"label":"Pepperoni Rolls 🌶️","posId":"P100","price":8900,"isExtra":false},{"id":"6511bee39791b916de149f24","count":1,"label":"Balné","posId":"K0000","price":1500,"isExtra":true},{"id":"69427585fd8faa40bcc99db1","count":1,"label":"Česnekový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</si>
  <si>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2026-04-15T13:51:02.855+02:00</t>
  </si>
  <si>
    <t>2026-04-15T13:59:05.304+02:00</t>
  </si>
  <si>
    <t>2026-04-15T14:12:28.088+02:00</t>
  </si>
  <si>
    <t>2026-04-15T13:51:05.139+02:00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</si>
  <si>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bylinky","posId":"A121","price":5700,"isExtra":true}]</t>
  </si>
  <si>
    <t>2026-04-15T13:11:56.042+02:00</t>
  </si>
  <si>
    <t>2026-04-15T13:18:45.203+02:00</t>
  </si>
  <si>
    <t>[{"id":"59610935","note":"","size":"Quattro Formaggi 32cm","count":1,"label":"Quattro Formaggi 32cm","posId":"123","price":24900,"isExtra":false},{"id":"54414789","note":"","count":1,"label":"Balné","posId":"K0000","price":1500,"isExtra":true}]</t>
  </si>
  <si>
    <t>2026-04-15T13:11:24.318+02:00</t>
  </si>
  <si>
    <t>2026-04-15T13:25:18.075+02:00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</si>
  <si>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základ","posId":"ZRS40","price":0,"isExtra":true}]</t>
  </si>
  <si>
    <t>2026-04-15T13:11:09.564+02:00</t>
  </si>
  <si>
    <t>2026-04-15T13:17:04.474+02:00</t>
  </si>
  <si>
    <t>[{"id":"69427585fd8faa40bcc99d6f","count":1,"label":"Margherita 32cm","posId":"112","price":20900,"isExtra":false},{"id":"6511bee39791b916de149f24","count":1,"label":"Balné","posId":"K0000","price":1500,"isExtra":true},{"id":"69bc33d2440bbafa0ceb25f9","count":1,"label":"bez plněných okrajů","posId":"X1000","price":0,"isExtra":true}]</t>
  </si>
  <si>
    <t>2026-04-15T13:09:02.494+02:00</t>
  </si>
  <si>
    <t>2026-04-15T13:23:21.159+02:00</t>
  </si>
  <si>
    <t>2026-04-15T13:37:48.330+02:00</t>
  </si>
  <si>
    <t>2026-04-15T13:09:03.551+02:00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</si>
  <si>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</si>
  <si>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2026-04-15T13:04:01.478+02:00</t>
  </si>
  <si>
    <t>2026-04-15T13:15:20.852+02:00</t>
  </si>
  <si>
    <t>2026-04-15T12:58:14.441+02:00</t>
  </si>
  <si>
    <t>2026-04-15T13:15:49.122+02:00</t>
  </si>
  <si>
    <t>[{"id":"59610942","note":"","size":"Hawai 32cm","count":1,"label":"Hawai 32cm","posId":"114","price":24900,"isExtra":false},{"id":"54414789","note":"","count":1,"label":"Balné","posId":"K0000","price":1500,"isExtra":true},{"id":"54414818","note":"","count":1,"label":"okraj mozzarella, bylinky","posId":"A121","price":5700,"isExtra":true},{"id":"54414708","note":"","size":"Quattro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základ","posId":"ZSR40","price":0,"isExtra":true},{"id":"54414813","note":"","count":1,"label":"okraj mozzarella, bylinky","posId":"A122","price":6500,"isExtra":true},{"id":"54414708","note":"","size":"Quattro Formaggi 40cm","count":1,"label":"Quattro Formaggi 40cm","posId":"111","price":30900,"isExtra":false},{"id":"54414779","note":"","count":1,"label":"Balné","posId":"K0000","price":2000,"isExtra":true},{"id":"54414813","note":"","count":1,"label":"okraj mozzarella, bylinky","posId":"A122","price":6500,"isExtra":true},{"id":"54414909","note":"","count":1,"label":"Pepperoni salám","posId":"C109","price":4000,"KDSTags":["greenhighlight"],"isExtra":true}]</t>
  </si>
  <si>
    <t>2026-04-15T12:53:01.788+02:00</t>
  </si>
  <si>
    <t>2026-04-15T13:02:17.055+02:00</t>
  </si>
  <si>
    <t>2026-04-15T13:08:46.304+02:00</t>
  </si>
  <si>
    <t>2026-04-15T12:53:02.897+02:00</t>
  </si>
  <si>
    <t>[{"id":"ee394832-8137-440a-84b7-b9e0df42a9ab","note":"","count":1,"label":"Hawai 32 cm","posId":"114","price":24900,"isExtra":false},{"id":"99710cd8-fa1f-4712-84a8-85da37e18dd0","note":"","count":1,"label":"Česnekový chléb","posId":"P104","price":7900,"isExtra":false}]</t>
  </si>
  <si>
    <t>2026-04-15T12:49:04.799+02:00</t>
  </si>
  <si>
    <t>2026-04-15T12:53:19.713+02:00</t>
  </si>
  <si>
    <t>[{"id":"cc156dc9-e0f8-4747-a43c-aabfdf952563","count":1,"label":"Pizza Comeback 40","posId":"109","price":30900,"isExtra":false,"creatorId":"WDW6IJjWjeCrJeXvyfTZL","isPackging":0,"actualLabel":"Pizza Comeback 40"},{"id":"a5Gkj2FqUAnwgAU4Vmosn","count":1,"label":"Smetanový základ","posId":"ZRS40","price":0,"isExtra":true,"mainItemId":"cc156dc9-e0f8-4747-a43c-aabfdf952563"}]</t>
  </si>
  <si>
    <t>2026-04-15T12:49:02.554+02:00</t>
  </si>
  <si>
    <t>2026-04-15T12:57:29.801+02:00</t>
  </si>
  <si>
    <t>2026-04-15T12:44:20.479+02:00</t>
  </si>
  <si>
    <t>2026-04-15T12:52:46.082+02:00</t>
  </si>
  <si>
    <t>[{"id":"69427585fd8faa40bcc99d57","count":1,"label":"Quattro Formaggi 40cm","posId":"111","price":30900,"isExtra":false},{"id":"6511bee39791b916de149b1b","count":1,"label":"Balné","posId":"K0000","price":2000,"isExtra":true},{"id":"684ae97920a48a7892c1fa36","count":1,"label":"Kukuřice","posId":"C115","price":3500,"KDSTags":["greenhighlight"],"isExtra":true},{"id":"684ae97920a48a7892c1fa37","count":1,"label":"Špenát s česnekem","posId":"C107","price":3500,"KDSTags":["greenhighlight"],"isExtra":true}]</t>
  </si>
  <si>
    <t>2026-04-15T12:39:42.301+02:00</t>
  </si>
  <si>
    <t>2026-04-15T12:48:13.894+02:00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</si>
  <si>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základ","posId":"ZRS40","price":0,"isExtra":true},{"id":"N125","note":"","count":1,"label":"Pepsi zero sugar 1l","posId":"N125","price":5900,"isExtra":false}]</t>
  </si>
  <si>
    <t>2026-04-15T12:24:24.790+02:00</t>
  </si>
  <si>
    <t>2026-04-15T12:35:07.935+02:00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</si>
  <si>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</si>
  <si>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2026-04-15T12:17:45.236+02:00</t>
  </si>
  <si>
    <t>2026-04-15T12:26:40.563+02:00</t>
  </si>
  <si>
    <t>2026-04-15T12:43:45.964+02:00</t>
  </si>
  <si>
    <t>2026-04-15T12:17:45.927+02:00</t>
  </si>
  <si>
    <t>[{"id":"61f8ff26-31c1-4e19-9cc4-8302f07a74fb","count":1,"label":"Pizza BBQ Meteor 32","posId":"118","price":24900,"isExtra":false,"creatorId":"zz-lZ-PAeojfB1CWO8urK","isPackging":0,"actualLabel":"Pizza BBQ Meteor 32"},{"id":"bbd3709a-e168-4407-8515-6961f0b006a3","count":1,"label":"Pizza Hawai 32 cm","posId":"114","price":24900,"isExtra":false,"creatorId":"mgMAH43w4vrKwIoitVW-K","isPackging":0,"actualLabel":"Pizza Hawai 32 cm"},{"id":"aEhGN0F1eP1ffk52R-6IM","count":1,"label":"okraj mozzarella, bylinky","posId":"A121","price":5700,"isExtra":true,"mainItemId":"bbd3709a-e168-4407-8515-6961f0b006a3"}]</t>
  </si>
  <si>
    <t>2026-04-15T12:17:02.293+02:00</t>
  </si>
  <si>
    <t>2026-04-15T12:29:53.621+02:00</t>
  </si>
  <si>
    <t>2026-04-15T12:50:30.616+02:00</t>
  </si>
  <si>
    <t>2026-04-15T12:17:03.453+02:00</t>
  </si>
  <si>
    <t>[{"id":"03ade9ce-5d0f-4499-a6a3-340b58ae4468","note":"","count":1,"label":"Capricciosa 32 cm","posId":"113","price":24900,"isExtra":false},{"id":"3a8b6a85-3b5c-4ee4-be2d-261ab8731d6e","note":"","count":1,"label":"Dip česnekový","posId":"P106","price":2000,"isExtra":false},{"id":"0ea52415-fdb3-497f-b216-7fd5802f2e0f","note":"","count":1,"label":"Quattro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bylinky","posId":"A121","price":5700,"isExtra":true}]</t>
  </si>
  <si>
    <t>2026-04-15T12:08:52.951+02:00</t>
  </si>
  <si>
    <t>2026-04-15T12:16:36.731+02:00</t>
  </si>
  <si>
    <t>2026-04-15T11:56:57.368+02:00</t>
  </si>
  <si>
    <t>2026-04-15T12:11:24.265+02:00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</si>
  <si>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</si>
  <si>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2026-04-15T11:55:48.224+02:00</t>
  </si>
  <si>
    <t>2026-04-15T12:09:03.794+02:00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</si>
  <si>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okrajů","posId":"X1000","price":0,"isExtra":true},{"id":"54414808","note":"","count":1,"label":"Jalapeňos","posId":"C102","price":3500,"KDSTags":["greenhighlight"],"isExtra":true},{"id":"54414717","note":"","size":"Capricciosa 40cm","count":1,"label":"Capricciosa 40cm","posId":"101","price":30900,"isExtra":false},{"id":"54414779","note":"","count":1,"label":"Balné","posId":"K0000","price":2000,"isExtra":true},{"id":"54414808","note":"","count":1,"label":"Jalapeňos","posId":"C102","price":3500,"KDSTags":["greenhighlight"],"isExtra":true},{"id":"59610934","note":"","size":"Margherita 32cm","count":1,"label":"Margherita 32cm","posId":"112","price":20900,"isExtra":false},{"id":"54414789","note":"","count":1,"label":"Balné","posId":"K0000","price":1500,"isExtra":true},{"id":"54414783","note":"","count":1,"label":"bez plněných okrajů","posId":"X1000","price":0,"isExtra":true},{"id":"54414891","note":"","count":1,"label":"Mozzarella","posId":"B113","price":3000,"KDSTags":["greenhighlight"],"isExtra":true},{"id":"59610937","note":"","size":"Comeback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</si>
  <si>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2026-04-15T11:50:37.203+02:00</t>
  </si>
  <si>
    <t>2026-04-15T11:57:04.930+02:00</t>
  </si>
  <si>
    <t>[{"id":"69427585fd8faa40bcc99d81","count":1,"label":"Capricciosa 32cm","posId":"113","price":24900,"isExtra":false},{"id":"6511bee39791b916de149f24","count":1,"label":"Balné","posId":"K0000","price":1500,"isExtra":true},{"id":"69bc33d2440bbafa0ceb25fa","count":1,"label":"okraj mozzarella, bylinky","posId":"A121","price":5700,"isExtra":true},{"id":"684ae97920a48a7892c1fc17","count":1,"label":"Šunka","posId":"B106","price":3000,"KDSTags":["greenhighlight"],"isExtra":true}]</t>
  </si>
  <si>
    <t>2026-04-15T11:43:34.189+02:00</t>
  </si>
  <si>
    <t>2026-04-15T11:50:03.843+02:00</t>
  </si>
  <si>
    <t>2026-04-15T11:41:58.865+02:00</t>
  </si>
  <si>
    <t>2026-04-15T11:45:45.425+02:00</t>
  </si>
  <si>
    <t>[{"id":"61f8ff26-31c1-4e19-9cc4-8302f07a74fb","count":1,"label":"Pizza BBQ Meteor 32","posId":"118","price":24900,"isExtra":false,"creatorId":"f-9MKoANnVifqDrMaPwnV","isPackging":0,"actualLabel":"Pizza BBQ Meteor 32"}]</t>
  </si>
  <si>
    <t>2026-04-15T11:34:10.185+02:00</t>
  </si>
  <si>
    <t>2026-04-15T11:40:29.275+02:00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</si>
  <si>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</si>
  <si>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2026-04-15T11:29:02.197+02:00</t>
  </si>
  <si>
    <t>2026-04-15T11:43:15.454+02:00</t>
  </si>
  <si>
    <t>2026-04-15T11:59:13.479+02:00</t>
  </si>
  <si>
    <t>2026-04-15T11:37:55.737+02:00</t>
  </si>
  <si>
    <t>[{"id":"0b867b16-3995-4b4a-9deb-1c0d8cecf8d6","note":"","count":1,"label":"Pepperoni 32 cm","posId":"120","price":24900,"isExtra":false},{"id":"10a95fda-50ac-4e8b-a092-eba50264ce8d","note":"","count":1,"label":"Comeback 18 cm","posId":"133","price":11900,"isExtra":false},{"id":"824198b2-b88a-4fb6-92af-3365de773ad1","note":"","count":1,"label":"Pepsi 1l","posId":"N124","price":5900,"isExtra":false}]</t>
  </si>
  <si>
    <t>2026-04-15T11:02:02.571+02:00</t>
  </si>
  <si>
    <t>2026-04-15T11:18:04.509+02:00</t>
  </si>
  <si>
    <t>2026-04-15T11:39:56.454+02:00</t>
  </si>
  <si>
    <t>2026-04-15T11:02:04.000+02:00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</si>
  <si>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cf590a42-3894-4cb1-9be7-6da354b8453d","note":"","count":1,"label":"olivy","posId":"B112","price":2500,"KDSTags":["greenhighlight"],"isExtra":true},{"id":"03ade9ce-5d0f-4499-a6a3-340b58ae4468","note":"","count":1,"label":"Capricciosa 32 cm","posId":"113","price":24900,"isExtra":false}]</t>
  </si>
  <si>
    <t>2026-04-15T10:29:04.652+02:00</t>
  </si>
  <si>
    <t>2026-04-15T11:12:27.262+02:00</t>
  </si>
  <si>
    <t>2026-04-15T11:29:06.019+02:00</t>
  </si>
  <si>
    <t>2026-04-15T10:29:05.680+02:00</t>
  </si>
  <si>
    <t>[{"id":"9461c599-e1f4-4267-8dd8-c1eea66839a3","note":"","count":1,"label":"Choco Rolls, 6 ks","posId":"chr100","price":8900,"isExtra":false},{"id":"5b1f2843-926a-4dd1-a5f0-4fddc7b45013","note":"","count":1,"label":"Margherita 32 cm","posId":"112","price":20900,"isExtra":false}]</t>
  </si>
  <si>
    <t>2026-04-15T10:28:01.902+02:00</t>
  </si>
  <si>
    <t>2026-04-15T11:00:36.546+02:00</t>
  </si>
  <si>
    <t>[{"id":"35e045f9-bc36-46e9-8142-6579de78a05b","note":"","count":1,"label":"Comeback 32 cm","posId":"121","price":24900,"isExtra":false},{"id":"1da47ebe-2592-435a-b854-8cbe80b56263","note":"","count":1,"label":"Hawai 32 cm","posId":"138","price":24900,"isExtra":false}]</t>
  </si>
  <si>
    <t>2026-04-15T10:22:02.154+02:00</t>
  </si>
  <si>
    <t>2026-04-15T11:13:45.303+02:00</t>
  </si>
  <si>
    <t>2026-04-15T11:22:46.361+02:00</t>
  </si>
  <si>
    <t>2026-04-15T10:22:02.983+02:00</t>
  </si>
  <si>
    <t>2026-04-15T08:37:02.034+02:00</t>
  </si>
  <si>
    <t>2026-04-15T11:09:57.432+02:00</t>
  </si>
  <si>
    <t>2026-04-15T11:26:12.368+02:00</t>
  </si>
  <si>
    <t>2026-04-15T10:51:19.665+02:00</t>
  </si>
  <si>
    <t>[{"id":"aef5aaf8-2acf-4f20-91be-c8829f11cd0c","note":"","count":1,"label":"Capricciosa 40 cm","posId":"101","price":30900,"isExtra":false},{"id":"8c704055-e242-493d-b754-bb711e5a6c0b","note":"","count":1,"label":"Hawai 40 cm","posId":"102","price":30900,"isExtra":false},{"id":"e8f571e6-dd36-42d7-8826-52c90315986b","note":"","count":1,"label":"Baby špenát &amp; kuře 40 cm","posId":"104","price":30900,"isExtra":false},{"id":"36ea3088-07fd-428f-b871-c4a5ee9cef7b","note":"","count":1,"label":"Comeback 40 cm","posId":"109","price":30900,"isExtra":false}]</t>
  </si>
  <si>
    <t>2026-04-15T00:31:45.323+02:00</t>
  </si>
  <si>
    <t>[{"id":"69427585fd8faa40bcc99d77","count":1,"label":"Pepperoni 32cm 🌶️🌶️","posId":"120","price":24900,"isExtra":false},{"id":"6511bee39791b916de149f24","count":1,"label":"Balné","posId":"K0000","price":1500,"isExtra":true},{"id":"69ba74bc7f50b02b155020da","count":1,"label":"USA těsto","posId":"17","price":1000,"isExtra":true}]</t>
  </si>
  <si>
    <t>2026-04-14T23:42:03.660+02:00</t>
  </si>
  <si>
    <t>2026-04-14T23:50:56.498+02:00</t>
  </si>
  <si>
    <t>[{"id":"69427585fd8faa40bcc99d7d","count":1,"label":"Zeleninová 32cm","posId":"115","price":24900,"isExtra":false},{"id":"6511bee39791b916de149f24","count":1,"label":"Balné","posId":"K0000","price":1500,"isExtra":true},{"id":"684ae97920a48a7892c1fd07","count":1,"label":"Bez oliv","posId":"X112","price":0,"KDSTags":["redhighlight"],"isExtra":true},{"id":"684ae97920a48a7892c1fc11","count":1,"label":"Ananas","posId":"B100","price":2500,"KDSTags":["greenhighlight"],"isExtra":true},{"id":"684ae97920a48a7892c1fc18","count":1,"label":"Slanina","posId":"B108","price":3000,"KDSTags":["greenhighlight"],"isExtra":true},{"id":"69427585fd8faa40bcc99da7","count":1,"label":"Spicy Wings 🌶️","posId":"P101","price":11900,"isExtra":false},{"id":"6511bee39791b916de149f24","count":1,"label":"Balné","posId":"K0000","price":1500,"isExtra":true}]</t>
  </si>
  <si>
    <t>2026-04-14T23:40:45.989+02:00</t>
  </si>
  <si>
    <t>2026-04-14T23:47:48.315+02:00</t>
  </si>
  <si>
    <t>[{"id":"121","note":"","count":1,"label":"Comeback 32cm 🌶️","posId":"121","price":24900,"isExtra":false},{"id":"K0000","note":"","count":1,"label":"Balné","posId":"K0000","price":1500,"isExtra":true}]</t>
  </si>
  <si>
    <t>2026-04-14T23:38:01.896+02:00</t>
  </si>
  <si>
    <t>2026-04-14T23:43:44.047+02:00</t>
  </si>
  <si>
    <t>2026-04-14T23:57:19.485+02:00</t>
  </si>
  <si>
    <t>2026-04-14T23:38:31.105+02:00</t>
  </si>
  <si>
    <t>[{"id":"35e045f9-bc36-46e9-8142-6579de78a05b","note":"","count":1,"label":"Comeback 32 cm","posId":"121","price":24900,"isExtra":false},{"id":"f917a1e8-52b4-4621-aa24-89b06c89e060","note":"","count":1,"label":"BEZ -slanina","posId":"X108","price":0,"KDSTags":["redhighlight"],"isExtra":true}]</t>
  </si>
  <si>
    <t>2026-04-14T23:34:01.528+02:00</t>
  </si>
  <si>
    <t>2026-04-14T23:43:40.165+02:00</t>
  </si>
  <si>
    <t>2026-04-15T05:59:59.999+02:00</t>
  </si>
  <si>
    <t>[{"id":"c1383a56-9eef-4159-8de6-52ba98917da4","note":"","count":3,"label":"Pepperoni Rolls, 6 ks","posId":"P100","price":8900,"isExtra":false}]</t>
  </si>
  <si>
    <t>2026-04-14T23:32:02.286+02:00</t>
  </si>
  <si>
    <t>2026-04-14T23:40:31.463+02:00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</si>
  <si>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</si>
  <si>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2026-04-14T23:10:45.046+02:00</t>
  </si>
  <si>
    <t>2026-04-14T23:16:02.493+02:00</t>
  </si>
  <si>
    <t>[{"id":"69427585fd8faa40bcc99d6f","count":1,"label":"Margherita 32cm","posId":"112","price":20900,"isExtra":false},{"id":"6511bee39791b916de149f24","count":1,"label":"Balné","posId":"K0000","price":1500,"isExtra":true},{"id":"69bc33d2440bbafa0ceb25f9","count":1,"label":"bez plněných okrajů","posId":"X1000","price":0,"isExtra":true},{"id":"684ae97920a48a7892c1fc14","count":1,"label":"Kukuřice","posId":"B115","price":2500,"KDSTags":["greenhighlight"],"isExtra":true},{"id":"69427585fd8faa40bcc99db1","count":1,"label":"Česnekový dip","posId":"P106","price":2000,"isExtra":false},{"id":"6511bee39791b916de149f24","count":1,"label":"Balné","posId":"K0000","price":1500,"isExtra":true}]</t>
  </si>
  <si>
    <t>2026-04-14T23:05:10.835+02:00</t>
  </si>
  <si>
    <t>2026-04-14T23:13:33.343+02:00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</si>
  <si>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okrajů","posId":"X1000","price":0,"isExtra":true},{"id":"54414817","note":"","count":1,"label":"Bez gorgonzoly","posId":"X101","price":0,"KDSTags":["redhighlight"],"isExtra":true},{"id":"54414750","note":"","size":"Česnekový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</si>
  <si>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2026-04-14T23:01:45.055+02:00</t>
  </si>
  <si>
    <t>2026-04-14T23:04:21.030+02:00</t>
  </si>
  <si>
    <t>[{"id":"40d9cbbb-8f1e-4bb1-8779-b8a901a5b016","count":1,"label":"Pizza Quattro Formaggi 32","posId":"123","price":24900,"isExtra":false,"creatorId":"GVGS-NscO1WbZVrwRVdV8","isPackging":0,"actualLabel":"Pizza Quattro Formaggi 32"}]</t>
  </si>
  <si>
    <t>2026-04-14T22:48:12.909+02:00</t>
  </si>
  <si>
    <t>2026-04-14T22:57:50.364+02:00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</si>
  <si>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základ","posId":"ZRS32","price":0,"isExtra":true},{"id":"59610942","note":"","size":"Hawai 32cm","count":1,"label":"Hawai 32cm","posId":"114","price":24900,"isExtra":false},{"id":"54414789","note":"","count":1,"label":"Balné","posId":"K0000","price":1500,"isExtra":true},{"id":"54414891","note":"","count":1,"label":"Mozzarella","posId":"B113","price":3000,"KDSTags":["greenhighlight"],"isExtra":true}]</t>
  </si>
  <si>
    <t>2026-04-14T22:31:50.244+02:00</t>
  </si>
  <si>
    <t>2026-04-14T22:43:12.393+02:00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</si>
  <si>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🌶️🌶️","posId":"122","price":24900,"isExtra":false},{"id":"54414789","note":"","count":1,"label":"Balné","posId":"K0000","price":1500,"isExtra":true},{"id":"59610942","note":"","size":"Hawai 32cm","count":1,"label":"Hawai 32cm","posId":"114","price":24900,"isExtra":false},{"id":"54414789","note":"","count":1,"label":"Balné","posId":"K0000","price":1500,"isExtra":true},{"id":"54414827","note":"","count":1,"label":"okraj mozzarella, bbq omáčka","posId":"A123","price":5700,"isExtra":true},{"id":"59610937","note":"","size":"Comeback 32cm 🌶️","count":1,"label":"Comeback 32cm 🌶️","posId":"121","price":24900,"isExtra":false},{"id":"54414789","note":"","count":1,"label":"Balné","posId":"K0000","price":1500,"isExtra":true},{"id":"54414829","note":"","count":1,"label":"Žampiony","posId":"B105","price":2500,"KDSTags":["greenhighlight"],"isExtra":true}]</t>
  </si>
  <si>
    <t>Ripan Chandra</t>
  </si>
  <si>
    <t>2026-04-14T22:14:29.674+02:00</t>
  </si>
  <si>
    <t>2026-04-14T22:23:43.538+02:00</t>
  </si>
  <si>
    <t>2026-04-14T22:07:13.252+02:00</t>
  </si>
  <si>
    <t>2026-04-14T22:18:43.057+02:00</t>
  </si>
  <si>
    <t>[{"id":"59809293","note":"","size":"Jablečno-skořicové rolls","count":1,"label":"Jablečno-skořicové rolls","posId":"18","price":8900,"isExtra":false},{"id":"54414789","note":"","count":1,"label":"Balné","posId":"K0000","price":1500,"isExtra":true},{"id":"59610943","note":"","size":"Capricciosa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okrajů","posId":"X1000","price":0,"isExtra":true},{"id":"54414841","note":"","count":1,"label":"Bez oliv","posId":"X112","price":0,"KDSTags":["redhighlight"],"isExtra":true},{"id":"54414829","note":"","count":1,"label":"Žampiony","posId":"B105","price":2500,"KDSTags":["greenhighlight"],"isExtra":true},{"id":"54414880","note":"","count":1,"label":"Kukuřice","posId":"B115","price":2500,"KDSTags":["greenhighlight"],"isExtra":true},{"id":"57405816","note":"","size":"Mirinda 1l","count":1,"label":"Mirinda 1l","posId":"N126","price":5900,"isExtra":false},{"id":"54414750","note":"","size":"Česnekový dip","count":1,"label":"Česnekový dip","posId":"P106","price":2000,"isExtra":false},{"id":"54414789","note":"","count":1,"label":"Balné","posId":"K0000","price":1500,"isExtra":true}]</t>
  </si>
  <si>
    <t>2026-04-14T21:46:52.982+02:00</t>
  </si>
  <si>
    <t>2026-04-14T21:55:28.335+02:00</t>
  </si>
  <si>
    <t>[{"id":"69427585fd8faa40bcc99d57","count":1,"label":"Quattro Formaggi 40cm","posId":"111","price":30900,"isExtra":false},{"id":"6511bee39791b916de149b1b","count":1,"label":"Balné","posId":"K0000","price":2000,"isExtra":true},{"id":"67484135a145e6629761848d","count":1,"label":"Rajčatový základ","posId":"ZSR40","price":0,"isExtra":true},{"id":"69bc33d2440bbafa0ceb220d","count":1,"label":"okraj hotdog, bez omáčky","posId":"A126","price":6500,"isExtra":true},{"id":"684ae97920a48a7892c1fa30","count":1,"label":"Jalapeňos","posId":"C102","price":3500,"KDSTags":["greenhighlight"],"isExtra":true}]</t>
  </si>
  <si>
    <t>2026-04-14T21:45:21.977+02:00</t>
  </si>
  <si>
    <t>2026-04-14T21:55:09.352+02:00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</si>
  <si>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🌶️🌶️","posId":"108","price":30900,"isExtra":false},{"id":"54414779","note":"","count":1,"label":"Balné","posId":"K0000","price":2000,"isExtra":true},{"id":"59555830","note":"","count":1,"label":"Smetanový základ","posId":"ZRS40","price":0,"isExtra":true}]</t>
  </si>
  <si>
    <t>2026-04-14T21:44:02.629+02:00</t>
  </si>
  <si>
    <t>2026-04-14T21:51:16.816+02:00</t>
  </si>
  <si>
    <t>2026-04-14T21:41:35.596+02:00</t>
  </si>
  <si>
    <t>2026-04-14T21:51:04.194+02:00</t>
  </si>
  <si>
    <t>[{"id":"108","note":"","count":1,"label":"Pepperoni 40cm 🌶️🌶️","posId":"108","price":30900,"isExtra":false},{"id":"K0000","note":"","count":1,"label":"Balné","posId":"K0000","price":2000,"isExtra":true},{"id":"P104","note":"","count":1,"label":"Česnekový chléb 18cm","posId":"P104","price":7900,"isExtra":false},{"id":"K0000","note":"","count":1,"label":"Balné","posId":"K0000","price":1500,"isExtra":true}]</t>
  </si>
  <si>
    <t>2026-04-14T21:23:41.035+02:00</t>
  </si>
  <si>
    <t>2026-04-14T21:33:39.311+02:00</t>
  </si>
  <si>
    <t>2026-04-14T21:18:39.512+02:00</t>
  </si>
  <si>
    <t>2026-04-14T21:32:22.075+02:00</t>
  </si>
  <si>
    <t>[{"id":"69427585fd8faa40bcc99d77","count":1,"label":"Pepperoni 32cm 🌶️🌶️","posId":"120","price":24900,"isExtra":false},{"id":"6511bee39791b916de149f24","count":1,"label":"Balné","posId":"K0000","price":1500,"isExtra":true},{"id":"69427585fd8faa40bcc99db1","count":1,"label":"Česnekový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</si>
  <si>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Tereza</t>
  </si>
  <si>
    <t>2026-04-14T21:17:33.512+02:00</t>
  </si>
  <si>
    <t>2026-04-14T21:32:09.825+02:00</t>
  </si>
  <si>
    <t>[{"id":"M100","note":"","count":1,"label":"Spicy menu Comeback","posId":"M100","price":34900,"isExtra":false},{"id":"K0000","note":"","count":1,"label":"Balné","posId":"K0000","price":3000,"isExtra":true},{"id":"Y119","note":"","count":1,"label":"BBQ Texas","posId":"Y119","price":0,"isExtra":true},{"id":"17","note":"","count":1,"label":"USA těsto","posId":"17","price":1000,"isExtra":true},{"id":"X1000","note":"","count":1,"label":"bez plněných okrajů","posId":"X1000","price":0,"isExtra":true},{"id":"P101","note":"","count":1,"label":"spicy wings 🌶️","posId":"P101","price":0,"isExtra":true},{"id":"N126","note":"","count":1,"label":"Mirinda 1l","posId":"N126","price":0,"isExtra":true}]</t>
  </si>
  <si>
    <t>2026-04-14T21:15:01.611+02:00</t>
  </si>
  <si>
    <t>2026-04-14T21:26:55.062+02:00</t>
  </si>
  <si>
    <t>2026-04-14T21:34:05.714+02:00</t>
  </si>
  <si>
    <t>2026-04-14T21:15:24.663+02:00</t>
  </si>
  <si>
    <t>[{"id":"85dc195f-7d7b-4fb5-b41d-eb1c9c76b3a3","note":"","count":1,"label":"Hot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</si>
  <si>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2026-04-14T21:07:28.510+02:00</t>
  </si>
  <si>
    <t>2026-04-14T23:00:48.178+02:00</t>
  </si>
  <si>
    <t>[{"id":"69427585fd8faa40bcc99d69","count":1,"label":"Baby špenát &amp; kuře 40cm","posId":"104","price":30900,"isExtra":false},{"id":"6511bee39791b916de149b1b","count":1,"label":"Balné","posId":"K0000","price":2000,"isExtra":true},{"id":"69427585fd8faa40bcc99d6f","count":1,"label":"Margherita 32cm","posId":"112","price":20900,"isExtra":false},{"id":"6511bee39791b916de149f24","count":1,"label":"Balné","posId":"K0000","price":1500,"isExtra":true},{"id":"69bc33d2440bbafa0ceb25f9","count":1,"label":"bez plněných okrajů","posId":"X1000","price":0,"isExtra":true}]</t>
  </si>
  <si>
    <t>2026-04-14T21:03:35.015+02:00</t>
  </si>
  <si>
    <t>2026-04-14T21:11:48.964+02:00</t>
  </si>
  <si>
    <t>2026-04-14T21:02:44.007+02:00</t>
  </si>
  <si>
    <t>2026-04-14T21:11:41.184+02:00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</si>
  <si>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dip","posId":"P106","price":2000,"isExtra":false},{"id":"54414789","note":"","count":1,"label":"Balné","posId":"K0000","price":1500,"isExtra":true},{"id":"57405814","note":"","size":"Pepsi 1l","count":1,"label":"Pepsi 1l","posId":"N124","price":5900,"isExtra":false}]</t>
  </si>
  <si>
    <t>2026-04-14T20:59:09.861+02:00</t>
  </si>
  <si>
    <t>2026-04-14T21:12:13.179+02:00</t>
  </si>
  <si>
    <t>[{"id":"54414711","note":"","size":"Pepperoni 40cm 🌶️🌶️","count":2,"label":"Pepperoni 40cm 🌶️🌶️","posId":"108","price":30900,"isExtra":false},{"id":"54414779","note":"","count":2,"label":"Balné","posId":"K0000","price":2000,"isExtra":true},{"id":"54414777","note":"","count":2,"label":"bez plněných okrajů","posId":"X1000","price":0,"isExtra":true}]</t>
  </si>
  <si>
    <t>2026-04-14T20:57:48.942+02:00</t>
  </si>
  <si>
    <t>2026-04-14T21:07:45.436+02:00</t>
  </si>
  <si>
    <t>[{"id":"57405814","note":"","size":"Pepsi 1l","count":1,"label":"Pepsi 1l","posId":"N124","price":5900,"isExtra":false},{"id":"54414750","note":"","size":"Česnekový dip","count":1,"label":"Česnekový dip","posId":"P106","price":2000,"isExtra":false},{"id":"54414789","note":"","count":1,"label":"Balné","posId":"K0000","price":1500,"isExtra":true},{"id":"59610942","note":"","size":"Hawai 32cm","count":1,"label":"Hawai 32cm","posId":"114","price":24900,"isExtra":false},{"id":"54414789","note":"","count":1,"label":"Balné","posId":"K0000","price":1500,"isExtra":true}]</t>
  </si>
  <si>
    <t>2026-04-14T20:57:39.641+02:00</t>
  </si>
  <si>
    <t>2026-04-14T21:08:02.078+02:00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</si>
  <si>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základ","posId":"ZRS32","price":0,"isExtra":true}]</t>
  </si>
  <si>
    <t>2026-04-14T20:48:20.894+02:00</t>
  </si>
  <si>
    <t>2026-04-14T20:57:15.865+02:00</t>
  </si>
  <si>
    <t>[{"id":"69427585fd8faa40bcc99d5f","count":1,"label":"BBQ Texas 40cm","posId":"107","price":30900,"isExtra":false},{"id":"6511bee39791b916de149b1b","count":1,"label":"Balné","posId":"K0000","price":2000,"isExtra":true},{"id":"684ae97920a48a7892c1fcc3","count":5,"label":"Bez papriky","posId":"X111","price":0,"KDSTags":["redhighlight"],"isExtra":true},{"id":"69427585fd8faa40bcc99db1","count":1,"label":"Česnekový dip","posId":"P106","price":2000,"isExtra":false},{"id":"6511bee39791b916de149f24","count":1,"label":"Balné","posId":"K0000","price":1500,"isExtra":true}]</t>
  </si>
  <si>
    <t>2026-04-14T20:46:17.549+02:00</t>
  </si>
  <si>
    <t>2026-04-14T20:59:18.022+02:00</t>
  </si>
  <si>
    <t>[{"id":"69427585fd8faa40bcc99d75","count":1,"label":"Comeback 32cm 🌶️","posId":"121","price":24900,"isExtra":false},{"id":"6511bee39791b916de149f24","count":1,"label":"Balné","posId":"K0000","price":1500,"isExtra":true},{"id":"69427585fd8faa40bcc99d7d","count":1,"label":"Zeleninová 32cm","posId":"115","price":24900,"isExtra":false},{"id":"6511bee39791b916de149f24","count":1,"label":"Balné","posId":"K0000","price":1500,"isExtra":true},{"id":"684ae97920a48a7892c1fc17","count":1,"label":"Šunka","posId":"B106","price":3000,"KDSTags":["greenhighlight"],"isExtra":true},{"id":"69427585fd8faa40bcc99db5","count":1,"label":"Jalapenos Rolls","posId":"jpr200","price":8900,"isExtra":false},{"id":"6511bee39791b916de149f24","count":1,"label":"Balné","posId":"K0000","price":1500,"isExtra":true},{"id":"69427585fd8faa40bcc99d83","count":1,"label":"Baby Špenát &amp; kuře 32cm","posId":"116","price":24900,"isExtra":false},{"id":"6511bee39791b916de149f24","count":1,"label":"Balné","posId":"K0000","price":1500,"isExtra":true}]</t>
  </si>
  <si>
    <t>2026-04-14T20:43:42.406+02:00</t>
  </si>
  <si>
    <t>2026-04-14T20:55:06.996+02:00</t>
  </si>
  <si>
    <t>[{"id":"69427585fd8faa40bcc99d59","count":1,"label":"Hot &amp; Spicy 40cm 🌶️🌶️","posId":"110","price":30900,"isExtra":false},{"id":"6511bee39791b916de149b1b","count":1,"label":"Balné","posId":"K0000","price":2000,"isExtra":true},{"id":"69bc33d2440bbafa0ceb2208","count":1,"label":"bez plněných okrajů","posId":"X1000","price":0,"isExtra":true},{"id":"69427585fd8faa40bcc99db1","count":1,"label":"Česnekový dip","posId":"P106","price":2000,"isExtra":false},{"id":"6511bee39791b916de149f24","count":1,"label":"Balné","posId":"K0000","price":1500,"isExtra":true}]</t>
  </si>
  <si>
    <t>2026-04-14T20:41:02.420+02:00</t>
  </si>
  <si>
    <t>2026-04-14T20:57:43.080+02:00</t>
  </si>
  <si>
    <t>2026-04-14T21:59:50.881+02:00</t>
  </si>
  <si>
    <t>2026-04-14T20:41:03.155+02:00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</si>
  <si>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základ","posId":"i128","price":0,"isExtra":true},{"id":"932d1eab-8f45-4992-b460-cc5099f91e14","note":"","count":1,"label":"Okraj Hotdog, BBQ","posId":"A120","price":6500,"isExtra":true},{"id":"9461c599-e1f4-4267-8dd8-c1eea66839a3","note":"","count":1,"label":"Choco Rolls, 6 ks","posId":"chr100","price":8900,"isExtra":false},{"id":"6463d074-457d-4955-9cf5-43bdb5619e32","note":"","count":1,"label":"Jablečno-skořicové rolls, 8ks","posId":"18","price":8900,"isExtra":false}]</t>
  </si>
  <si>
    <t>2026-04-14T20:30:02.839+02:00</t>
  </si>
  <si>
    <t>2026-04-14T20:38:44.875+02:00</t>
  </si>
  <si>
    <t>2026-04-14T20:23:07.273+02:00</t>
  </si>
  <si>
    <t>2026-04-14T20:37:33.871+02:00</t>
  </si>
  <si>
    <t>[{"id":"69427585fd8faa40bcc99d77","count":1,"label":"Pepperoni 32cm 🌶️🌶️","posId":"120","price":24900,"isExtra":false},{"id":"6511bee39791b916de149f24","count":1,"label":"Balné","posId":"K0000","price":1500,"isExtra":true},{"id":"69ba74bc7f50b02b155020da","count":1,"label":"USA těsto","posId":"17","price":1000,"isExtra":true},{"id":"67484135a145e662976180c7","count":1,"label":"Smetanový základ","posId":"ZRS32","price":0,"isExtra":true},{"id":"69bc33d2440bbafa0ceb25f9","count":1,"label":"bez plněných okrajů","posId":"X1000","price":0,"isExtra":true},{"id":"69427585fd8faa40bcc99d71","count":1,"label":"Quattro Formaggi 32cm","posId":"123","price":24900,"isExtra":false},{"id":"6511bee39791b916de149f24","count":1,"label":"Balné","posId":"K0000","price":1500,"isExtra":true},{"id":"67484135a145e66297617eb4","count":1,"label":"Rajčatový základ","posId":"ZSR32","price":0,"isExtra":true},{"id":"69bc33d2440bbafa0ceb25f9","count":1,"label":"bez plněných okrajů","posId":"X1000","price":0,"isExtra":true}]</t>
  </si>
  <si>
    <t>2026-04-14T20:18:23.408+02:00</t>
  </si>
  <si>
    <t>2026-04-14T20:37:39.957+02:00</t>
  </si>
  <si>
    <t>[{"id":"69427585fd8faa40bcc99d55","count":1,"label":"Margherita 40cm","posId":"100","price":26900,"isExtra":false},{"id":"6511bee39791b916de149b1b","count":1,"label":"Balné","posId":"K0000","price":2000,"isExtra":true},{"id":"69427585fd8faa40bcc99d5f","count":1,"label":"BBQ Texas 40cm","posId":"107","price":30900,"isExtra":false},{"id":"6511bee39791b916de149b1b","count":1,"label":"Balné","posId":"K0000","price":2000,"isExtra":true}]</t>
  </si>
  <si>
    <t>2026-04-14T20:17:59.244+02:00</t>
  </si>
  <si>
    <t>2026-04-14T20:36:10.730+02:00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</si>
  <si>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základ","posId":"ZRS40","price":0,"isExtra":true},{"id":"54414856","note":"","count":1,"label":"okraj hotdog, bbq omáčka","posId":"A120","price":6500,"isExtra":true},{"id":"54414864","note":"","count":1,"label":"Bez cibule","posId":"X103","price":0,"KDSTags":["redhighlight"],"isExtra":true},{"id":"54414746","note":"","size":"Masové kuličky","count":1,"label":"Masové kuličky","posId":"P102","price":9900,"isExtra":false},{"id":"54414789","note":"","count":1,"label":"Balné","posId":"K0000","price":1500,"isExtra":true}]</t>
  </si>
  <si>
    <t>2026-04-14T20:15:53.332+02:00</t>
  </si>
  <si>
    <t>2026-04-14T20:26:43.588+02:00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</si>
  <si>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</si>
  <si>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2026-04-14T20:08:23.396+02:00</t>
  </si>
  <si>
    <t>2026-04-14T20:14:54.629+02:00</t>
  </si>
  <si>
    <t>[{"id":"69427585fd8faa40bcc99d5b","count":1,"label":"Comeback 40cm 🌶️","posId":"109","price":30900,"isExtra":false},{"id":"6511bee39791b916de149b1b","count":1,"label":"Balné","posId":"K0000","price":2000,"isExtra":true},{"id":"684ae97920a48a7892c1fa36","count":1,"label":"Kukuřice","posId":"C115","price":3500,"KDSTags":["greenhighlight"],"isExtra":true}]</t>
  </si>
  <si>
    <t>2026-04-14T20:07:02.227+02:00</t>
  </si>
  <si>
    <t>2026-04-14T20:13:51.559+02:00</t>
  </si>
  <si>
    <t>2026-04-14T20:30:17.775+02:00</t>
  </si>
  <si>
    <t>2026-04-14T20:07:03.014+02:00</t>
  </si>
  <si>
    <t>[{"id":"e12521cc-9391-4513-be27-f090014536cf","note":"","count":1,"label":"BBQ Texas 32 cm","posId":"143","price":24900,"isExtra":false},{"id":"3a8b6a85-3b5c-4ee4-be2d-261ab8731d6e","note":"","count":1,"label":"Dip česnekový","posId":"P106","price":2000,"isExtra":false}]</t>
  </si>
  <si>
    <t>2026-04-14T20:02:02.775+02:00</t>
  </si>
  <si>
    <t>2026-04-14T20:14:07.415+02:00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</si>
  <si>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</si>
  <si>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2026-04-14T19:52:20.690+02:00</t>
  </si>
  <si>
    <t>2026-04-14T20:00:58.718+02:00</t>
  </si>
  <si>
    <t>2026-04-14T19:52:20.549+02:00</t>
  </si>
  <si>
    <t>2026-04-14T20:00:29.947+02:00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</si>
  <si>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bylinky","posId":"A121","price":5700,"isExtra":true},{"id":"54414880","note":"","count":1,"label":"Kukuřice","posId":"B115","price":2500,"KDSTags":["greenhighlight"],"isExtra":true}]</t>
  </si>
  <si>
    <t>2026-04-14T19:41:43.086+02:00</t>
  </si>
  <si>
    <t>2026-04-14T19:51:52.604+02:00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</si>
  <si>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okrajů","posId":"X1000","price":0,"isExtra":true},{"id":"54414830","note":"","count":1,"label":"Žampiony","posId":"C105","price":3500,"KDSTags":["greenhighlight"],"isExtra":true}]</t>
  </si>
  <si>
    <t>2026-04-14T19:38:02.468+02:00</t>
  </si>
  <si>
    <t>2026-04-14T19:49:17.824+02:00</t>
  </si>
  <si>
    <t>[{"id":"36ea3088-07fd-428f-b871-c4a5ee9cef7b","note":"","count":1,"label":"Comeback 40 cm","posId":"109","price":30900,"isExtra":false},{"id":"7fdd6df3-b4af-470d-955c-d1de47ab00a5","note":"","count":1,"label":"Žampiony","posId":"C105","price":3500,"KDSTags":["greenhighlight"],"isExtra":true},{"id":"35e045f9-bc36-46e9-8142-6579de78a05b","note":"","count":1,"label":"Comeback 32 cm","posId":"121","price":24900,"isExtra":false}]</t>
  </si>
  <si>
    <t>2026-04-14T19:33:54.292+02:00</t>
  </si>
  <si>
    <t>2026-04-14T19:45:56.754+02:00</t>
  </si>
  <si>
    <t>[{"id":"64093372","note":"","size":"Sweet passion 32 cm","count":1,"label":"Sweet passion 32 cm","posId":"29","price":20900,"isExtra":false},{"id":"54414789","note":"","count":1,"label":"Balné","posId":"K0000","price":1500,"isExtra":true},{"id":"54414715","note":"","size":"Zeleninová 40cm","count":1,"label":"Zeleninová 40cm","posId":"103","price":30900,"isExtra":false},{"id":"54414779","note":"","count":1,"label":"Balné","posId":"K0000","price":2000,"isExtra":true},{"id":"59555837","note":"","count":1,"label":"BBQ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</si>
  <si>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2026-04-14T19:31:18.240+02:00</t>
  </si>
  <si>
    <t>2026-04-14T19:43:52.575+02:00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</si>
  <si>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,{"id":"54414882","note":"","count":1,"label":"Kukuřice","posId":"C115","price":3500,"KDSTags":["greenhighlight"],"isExtra":true}]</t>
  </si>
  <si>
    <t>2026-04-14T19:30:02.745+02:00</t>
  </si>
  <si>
    <t>2026-04-14T19:42:35.723+02:00</t>
  </si>
  <si>
    <t>2026-04-14T19:55:58.337+02:00</t>
  </si>
  <si>
    <t>2026-04-14T19:30:03.480+02:00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</si>
  <si>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,{"id":"e12521cc-9391-4513-be27-f090014536cf","note":"","count":1,"label":"BBQ Texas 32 cm","posId":"143","price":24900,"isExtra":false}]</t>
  </si>
  <si>
    <t>2026-04-14T19:22:02.394+02:00</t>
  </si>
  <si>
    <t>2026-04-14T19:32:42.377+02:00</t>
  </si>
  <si>
    <t>2026-04-14T20:04:38.278+02:00</t>
  </si>
  <si>
    <t>2026-04-14T19:22:08.145+02:00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</si>
  <si>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česnekový","posId":"P106","price":2000,"isExtra":false},{"id":"03dae282-4cd4-4fa2-9169-2178ea3ed325","note":"","count":1,"label":"Quattro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salám","posId":"C109","price":4000,"KDSTags":["greenhighlight"],"isExtra":true},{"id":"0d0283d3-7aff-4b76-8938-87a4f5c742a9","note":"","count":1,"label":"Pepsi zero sugar 1l","posId":"N125","price":5900,"isExtra":false},{"id":"2863cfff-d34c-4eca-8cc1-a94c70c453ab","note":"","count":1,"label":"Mirinda 1l","posId":"N126","price":5900,"isExtra":false}]</t>
  </si>
  <si>
    <t>2026-04-14T19:12:01.658+02:00</t>
  </si>
  <si>
    <t>2026-04-14T19:25:06.952+02:00</t>
  </si>
  <si>
    <t>2026-04-14T19:08:41.088+02:00</t>
  </si>
  <si>
    <t>2026-04-14T19:19:00.401+02:00</t>
  </si>
  <si>
    <t>2026-04-14T19:07:25.917+02:00</t>
  </si>
  <si>
    <t>2026-04-14T19:24:28.455+02:00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</si>
  <si>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základ","posId":"ZRS32","price":0,"isExtra":true},{"id":"57405815","note":"","size":"Pepsi zero sugar 1l","count":1,"label":"Pepsi zero sugar 1l","posId":"N125","price":5900,"isExtra":false}]</t>
  </si>
  <si>
    <t>2026-04-14T19:06:09.343+02:00</t>
  </si>
  <si>
    <t>2026-04-14T19:10:19.667+02:00</t>
  </si>
  <si>
    <t>[{"id":"69427585fd8faa40bcc99d67","count":1,"label":"Capricciosa 40cm","posId":"101","price":30900,"isExtra":false},{"id":"6511bee39791b916de149b1b","count":1,"label":"Balné","posId":"K0000","price":2000,"isExtra":true},{"id":"684ae97920a48a7892c1fa35","count":1,"label":"Cibule","posId":"C103","price":3500,"KDSTags":["greenhighlight"],"isExtra":true},{"id":"684ae97920a48a7892c1fa3d","count":1,"label":"Pepperoni salám","posId":"C109","price":4000,"KDSTags":["greenhighlight"],"isExtra":true}]</t>
  </si>
  <si>
    <t>2026-04-14T19:06:02.797+02:00</t>
  </si>
  <si>
    <t>2026-04-14T19:20:10.796+02:00</t>
  </si>
  <si>
    <t>[{"id":"36ea3088-07fd-428f-b871-c4a5ee9cef7b","note":"","count":1,"label":"Comeback 40 cm","posId":"109","price":30900,"isExtra":false},{"id":"cd609a07-df60-45aa-80ee-74409e6c9fa9","note":"","count":1,"label":"Ananas","posId":"C100","price":3500,"KDSTags":["greenhighlight"],"isExtra":true}]</t>
  </si>
  <si>
    <t>2026-04-14T18:56:02.368+02:00</t>
  </si>
  <si>
    <t>2026-04-14T19:08:54.651+02:00</t>
  </si>
  <si>
    <t>[{"id":"69427585fd8faa40bcc99d65","count":1,"label":"Hawai 40cm","posId":"102","price":30900,"isExtra":false},{"id":"6511bee39791b916de149b1b","count":1,"label":"Balné","posId":"K0000","price":2000,"isExtra":true},{"id":"67484135a145e66297618377","count":1,"label":"BBQ základ","posId":"ZRB40","price":0,"isExtra":true},{"id":"69bc33d2440bbafa0ceb2208","count":1,"label":"bez plněných okrajů","posId":"X1000","price":0,"isExtra":true},{"id":"69427585fd8faa40bcc99da9","count":1,"label":"Masové kuličky","posId":"P102","price":9900,"isExtra":false},{"id":"6511bee39791b916de149f24","count":1,"label":"Balné","posId":"K0000","price":1500,"isExtra":true}]</t>
  </si>
  <si>
    <t>2026-04-14T18:54:32.004+02:00</t>
  </si>
  <si>
    <t>2026-04-14T19:03:42.853+02:00</t>
  </si>
  <si>
    <t>[{"id":"69427585fd8faa40bcc99d77","count":1,"label":"Pepperoni 32cm 🌶️🌶️","posId":"120","price":24900,"isExtra":false},{"id":"6511bee39791b916de149f24","count":1,"label":"Balné","posId":"K0000","price":1500,"isExtra":true},{"id":"67484135a145e662976180c6","count":1,"label":"BBQ základ","posId":"ZRB32","price":0,"isExtra":true},{"id":"69bc33d2440bbafa0ceb25fa","count":1,"label":"okraj mozzarella, bylinky","posId":"A121","price":5700,"isExtra":true}]</t>
  </si>
  <si>
    <t>2026-04-14T18:52:01.762+02:00</t>
  </si>
  <si>
    <t>2026-04-14T19:08:52.484+02:00</t>
  </si>
  <si>
    <t>2026-04-14T19:24:04.358+02:00</t>
  </si>
  <si>
    <t>2026-04-14T18:52:02.464+02:00</t>
  </si>
  <si>
    <t>[{"id":"6bbd4662-3c19-4725-919c-71f4c4e91f89","note":"","count":1,"label":"BBQ Meteor 32 cm","posId":"142","price":24900,"isExtra":false}]</t>
  </si>
  <si>
    <t>2026-04-14T18:50:02.333+02:00</t>
  </si>
  <si>
    <t>2026-04-14T19:02:36.301+02:00</t>
  </si>
  <si>
    <t>2026-04-14T18:49:50.256+02:00</t>
  </si>
  <si>
    <t>2026-04-14T19:06:32.781+02:00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</si>
  <si>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</si>
  <si>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2026-04-14T18:49:32.355+02:00</t>
  </si>
  <si>
    <t>2026-04-14T18:56:06.602+02:00</t>
  </si>
  <si>
    <t>2026-04-14T18:47:22.049+02:00</t>
  </si>
  <si>
    <t>2026-04-14T19:00:36.615+02:00</t>
  </si>
  <si>
    <t>[{"id":"59610934","note":"","size":"Margherita 32cm","count":1,"label":"Margherita 32cm","posId":"112","price":20900,"isExtra":false},{"id":"54414789","note":"","count":1,"label":"Balné","posId":"K0000","price":1500,"isExtra":true},{"id":"59610935","note":"","size":"Quattro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</si>
  <si>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2026-04-14T18:46:05.136+02:00</t>
  </si>
  <si>
    <t>2026-04-14T18:55:15.405+02:00</t>
  </si>
  <si>
    <t>[{"id":"122","note":"","count":1,"label":"Hot &amp; Spicy 32cm 🌶️🌶️","posId":"122","price":24900,"isExtra":false},{"id":"K0000","note":"","count":1,"label":"Balné","posId":"K0000","price":1500,"isExtra":true},{"id":"114","note":"","count":1,"label":"Hawai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</si>
  <si>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2026-04-14T18:41:51.255+02:00</t>
  </si>
  <si>
    <t>2026-04-14T18:51:08.415+02:00</t>
  </si>
  <si>
    <t>[{"id":"59809293","note":"","size":"Jablečno-skořicové rolls","count":1,"label":"Jablečno-skořicové rolls","posId":"18","price":8900,"isExtra":false},{"id":"54414789","note":"","count":1,"label":"Balné","posId":"K0000","price":1500,"isExtra":true},{"id":"54414716","note":"","size":"Hawai 40cm","count":1,"label":"Hawai 40cm","posId":"102","price":30900,"isExtra":false},{"id":"54414779","note":"","count":1,"label":"Balné","posId":"K0000","price":2000,"isExtra":true}]</t>
  </si>
  <si>
    <t>2026-04-14T18:41:01.823+02:00</t>
  </si>
  <si>
    <t>2026-04-14T18:51:10.410+02:00</t>
  </si>
  <si>
    <t>[{"id":"5b1f2843-926a-4dd1-a5f0-4fddc7b45013","note":"","count":1,"label":"Margherita 32 cm","posId":"112","price":20900,"isExtra":false},{"id":"2f5e6647-81e9-4b87-979a-d1df9153229a","note":"","count":1,"label":"jalapeños","posId":"B102","price":2500,"KDSTags":["greenhighlight"],"isExtra":true},{"id":"38de8e38-e51e-422d-9a89-960ebc505f1b","note":"","count":1,"label":"šunka","posId":"B106","price":3000,"KDSTags":["greenhighlight"],"isExtra":true}]</t>
  </si>
  <si>
    <t>2026-04-14T18:34:01.848+02:00</t>
  </si>
  <si>
    <t>2026-04-14T18:42:16.216+02:00</t>
  </si>
  <si>
    <t>2026-04-14T18:33:02.765+02:00</t>
  </si>
  <si>
    <t>2026-04-14T18:43:06.340+02:00</t>
  </si>
  <si>
    <t>2026-04-14T18:56:15.038+02:00</t>
  </si>
  <si>
    <t>2026-04-14T18:33:03.829+02:00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</si>
  <si>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</si>
  <si>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2026-04-14T18:32:05.670+02:00</t>
  </si>
  <si>
    <t>2026-04-14T18:39:00.535+02:00</t>
  </si>
  <si>
    <t>2026-04-14T18:29:51.162+02:00</t>
  </si>
  <si>
    <t>2026-04-14T18:36:45.749+02:00</t>
  </si>
  <si>
    <t>[{"id":"69427585fd8faa40bcc99d5d","count":1,"label":"Pepperoni 40cm 🌶️🌶️","posId":"108","price":30900,"isExtra":false},{"id":"6511bee39791b916de149b1b","count":1,"label":"Balné","posId":"K0000","price":2000,"isExtra":true},{"id":"69bc33d2440bbafa0ceb2208","count":1,"label":"bez plněných okrajů","posId":"X1000","price":0,"isExtra":true}]</t>
  </si>
  <si>
    <t>2026-04-14T18:25:38.607+02:00</t>
  </si>
  <si>
    <t>2026-04-14T18:34:18.983+02:00</t>
  </si>
  <si>
    <t>2026-04-14T18:22:02.347+02:00</t>
  </si>
  <si>
    <t>2026-04-14T18:34:20.773+02:00</t>
  </si>
  <si>
    <t>2026-04-14T18:50:35.602+02:00</t>
  </si>
  <si>
    <t>2026-04-14T18:22:04.023+02:00</t>
  </si>
  <si>
    <t>[{"id":"7bd52058-f7b0-4320-9d6c-79598e7d9b5f","note":"","count":1,"label":"Hawai 18 cm","posId":"126","price":11900,"isExtra":false},{"id":"194f980e-141e-4220-9f1e-0e1e9edc412e","note":"","count":1,"label":"Quattro Formaggi 18 cm","posId":"135","price":11900,"isExtra":false}]</t>
  </si>
  <si>
    <t>2026-04-14T18:21:02.281+02:00</t>
  </si>
  <si>
    <t>2026-04-14T18:30:02.523+02:00</t>
  </si>
  <si>
    <t>2026-04-14T18:38:12.845+02:00</t>
  </si>
  <si>
    <t>2026-04-14T18:22:46.445+02:00</t>
  </si>
  <si>
    <t>[{"id":"36ea3088-07fd-428f-b871-c4a5ee9cef7b","note":"","count":1,"label":"Comeback 40 cm","posId":"109","price":30900,"isExtra":false},{"id":"03dae282-4cd4-4fa2-9169-2178ea3ed325","note":"","count":1,"label":"Quattro Formaggi 40 cm","posId":"111","price":30900,"isExtra":false},{"id":"3a8b6a85-3b5c-4ee4-be2d-261ab8731d6e","note":"","count":1,"label":"Dip česnekový","posId":"P106","price":2000,"isExtra":false}]</t>
  </si>
  <si>
    <t>2026-04-14T18:20:02.231+02:00</t>
  </si>
  <si>
    <t>2026-04-14T18:32:18.143+02:00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</si>
  <si>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-olivy","posId":"X112","price":0,"KDSTags":["redhighlight"],"isExtra":true}]</t>
  </si>
  <si>
    <t>2026-04-14T18:19:04.823+02:00</t>
  </si>
  <si>
    <t>2026-04-14T18:25:20.227+02:00</t>
  </si>
  <si>
    <t>[{"id":"d98ec6be-4601-4566-82ac-62cba7863210","count":1,"label":"Pizza Hawai 40 cm","posId":"102","price":30900,"isExtra":false,"creatorId":"g2btIQrZhyf3Ctz0BobKl","isPackging":0,"actualLabel":"Pizza Hawai 40 cm"}]</t>
  </si>
  <si>
    <t>2026-04-14T18:16:17.566+02:00</t>
  </si>
  <si>
    <t>2026-04-14T18:24:09.735+02:00</t>
  </si>
  <si>
    <t>[{"id":"57405814","note":"","size":"Pepsi 1l","count":1,"label":"Pepsi 1l","posId":"N124","price":5900,"isExtra":false},{"id":"57405809","note":"","size":"Aquilla černý čaj a broskev 0,5l","count":2,"label":"Aquilla černý čaj a broskev 0,5l","posId":"N120","price":4900,"isExtra":false},{"id":"59610934","note":"","size":"Margherita 32cm","count":2,"label":"Margherita 32cm","posId":"112","price":20900,"isExtra":false},{"id":"54414789","note":"","count":2,"label":"Balné","posId":"K0000","price":1500,"isExtra":true},{"id":"54414818","note":"","count":2,"label":"okraj mozzarella, bylinky","posId":"A121","price":5700,"isExtra":true},{"id":"54414880","note":"","count":2,"label":"Kukuřice","posId":"B115","price":2500,"KDSTags":["greenhighlight"],"isExtra":true}]</t>
  </si>
  <si>
    <t>2026-04-14T18:07:24.843+02:00</t>
  </si>
  <si>
    <t>2026-04-14T18:14:41.577+02:00</t>
  </si>
  <si>
    <t>2026-04-14T18:07:02.043+02:00</t>
  </si>
  <si>
    <t>2026-04-14T18:12:44.145+02:00</t>
  </si>
  <si>
    <t>2026-04-14T18:28:01.441+02:00</t>
  </si>
  <si>
    <t>2026-04-14T18:07:03.239+02:00</t>
  </si>
  <si>
    <t>[{"id":"36ea3088-07fd-428f-b871-c4a5ee9cef7b","note":"","count":1,"label":"Comeback 40 cm","posId":"109","price":30900,"isExtra":false},{"id":"824198b2-b88a-4fb6-92af-3365de773ad1","note":"","count":1,"label":"Pepsi 1l","posId":"N124","price":5900,"isExtra":false}]</t>
  </si>
  <si>
    <t>2026-04-14T18:01:12.238+02:00</t>
  </si>
  <si>
    <t>2026-04-14T18:11:10.570+02:00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</si>
  <si>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🌶️🌶️","posId":"122","price":24900,"isExtra":false},{"id":"54414789","note":"","count":1,"label":"Balné","posId":"K0000","price":1500,"isExtra":true},{"id":"54414748","note":"","size":"Česnekový chléb 18cm","count":1,"label":"Česnekový chléb 18cm","posId":"P104","price":7900,"isExtra":false},{"id":"54414789","note":"","count":1,"label":"Balné","posId":"K0000","price":1500,"isExtra":true},{"id":"54414750","note":"","size":"Česnekový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dip","posId":"P106","price":2000,"isExtra":false},{"id":"54414789","note":"","count":1,"label":"Balné","posId":"K0000","price":1500,"isExtra":true},{"id":"54414745","note":"","size":"Spicy Wings 🌶️","count":1,"label":"Spicy Wings 🌶️","posId":"P101","price":11900,"isExtra":false},{"id":"54414789","note":"","count":1,"label":"Balné","posId":"K0000","price":1500,"isExtra":true}]</t>
  </si>
  <si>
    <t>2026-04-14T17:54:36.785+02:00</t>
  </si>
  <si>
    <t>2026-04-14T18:09:16.298+02:00</t>
  </si>
  <si>
    <t>Hanna</t>
  </si>
  <si>
    <t>2026-04-14T17:51:30.815+02:00</t>
  </si>
  <si>
    <t>2026-04-14T17:57:11.193+02:00</t>
  </si>
  <si>
    <t>[{"id":"M200","note":"","count":1,"label":"Veggie menu Comeback","posId":"M200","price":34900,"isExtra":false},{"id":"K0000","note":"","count":1,"label":"Balné","posId":"K0000","price":3000,"isExtra":true},{"id":"Y123","note":"","count":1,"label":"Quattro Formaggi","posId":"Y123","price":0,"isExtra":true},{"id":"ZRS32","note":"","count":1,"label":"Smetanový základ","posId":"ZRS32","price":0,"isExtra":true},{"id":"X1000","note":"","count":1,"label":"bez plněných okrajů","posId":"X1000","price":0,"isExtra":true},{"id":"P104","note":"","count":1,"label":"česnekový chléb","posId":"P104","price":0,"isExtra":true},{"id":"N125","note":"","count":1,"label":"Pepsi zero sugar 1l","posId":"N125","price":0,"isExtra":true}]</t>
  </si>
  <si>
    <t>2026-04-14T17:47:33.945+02:00</t>
  </si>
  <si>
    <t>2026-04-14T17:54:23.345+02:00</t>
  </si>
  <si>
    <t>2026-04-14T17:37:03.000+02:00</t>
  </si>
  <si>
    <t>2026-04-14T17:48:29.170+02:00</t>
  </si>
  <si>
    <t>2026-04-14T18:25:22.605+02:00</t>
  </si>
  <si>
    <t>2026-04-14T17:37:03.970+02:00</t>
  </si>
  <si>
    <t>[{"id":"8c704055-e242-493d-b754-bb711e5a6c0b","note":"","count":1,"label":"Hawai 40 cm","posId":"102","price":30900,"isExtra":false},{"id":"36ea3088-07fd-428f-b871-c4a5ee9cef7b","note":"","count":1,"label":"Comeback 40 cm","posId":"109","price":30900,"isExtra":false}]</t>
  </si>
  <si>
    <t>2026-04-14T17:35:01.608+02:00</t>
  </si>
  <si>
    <t>2026-04-14T17:43:11.025+02:00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</si>
  <si>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bylinky","posId":"A122","price":6500,"isExtra":true},{"id":"3f15a32f-4d5b-4afb-ae1b-12f68224d029","note":"","count":1,"label":"Olivy","posId":"C112","price":3500,"KDSTags":["greenhighlight"],"isExtra":true}]</t>
  </si>
  <si>
    <t>2026-04-14T17:30:02.104+02:00</t>
  </si>
  <si>
    <t>2026-04-14T17:40:22.294+02:00</t>
  </si>
  <si>
    <t>2026-04-14T17:59:22.160+02:00</t>
  </si>
  <si>
    <t>2026-04-14T17:33:04.096+02:00</t>
  </si>
  <si>
    <t>2026-04-14T17:18:02.619+02:00</t>
  </si>
  <si>
    <t>2026-04-14T17:30:56.870+02:00</t>
  </si>
  <si>
    <t>2026-04-14T17:13:15.566+02:00</t>
  </si>
  <si>
    <t>2026-04-14T17:24:10.360+02:00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</si>
  <si>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54414830","note":"","count":1,"label":"Žampiony","posId":"C105","price":3500,"KDSTags":["greenhighlight"],"isExtra":true},{"id":"54414882","note":"","count":1,"label":"Kukuřice","posId":"C115","price":3500,"KDSTags":["greenhighlight"],"isExtra":true},{"id":"54414905","note":"","count":1,"label":"Gorgonzola","posId":"C101","price":4000,"KDSTags":["greenhighlight"],"isExtra":true}]</t>
  </si>
  <si>
    <t>2026-04-14T17:12:01.895+02:00</t>
  </si>
  <si>
    <t>2026-04-14T17:28:35.952+02:00</t>
  </si>
  <si>
    <t>2026-04-14T18:01:35.809+02:00</t>
  </si>
  <si>
    <t>2026-04-14T17:12:05.353+02:00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</si>
  <si>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2f5e6647-81e9-4b87-979a-d1df9153229a","note":"","count":1,"label":"jalapeños","posId":"B102","price":2500,"KDSTags":["greenhighlight"]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92786627-aa7f-470b-9a46-ca4d5978f1b3","note":"","count":1,"label":"ananas","posId":"B100","price":2500,"KDSTags":["greenhighlight"],"isExtra":true},{"id":"38de8e38-e51e-422d-9a89-960ebc505f1b","note":"","count":1,"label":"šunka","posId":"B106","price":3000,"KDSTags":["greenhighlight"],"isExtra":true},{"id":"0005ff76-02c8-47f3-a86e-87443988197a","note":"","count":1,"label":"BBQ Texas 32 cm","posId":"119","price":24900,"isExtra":false},{"id":"21fd0686-e8d1-43f1-84c9-d96f5842a3ca","note":"","count":1,"label":"okraj mozzarella, bylinky","posId":"A121","price":5700,"isExtra":true},{"id":"e2500e14-36a7-442f-9e4c-8df3f05db108","note":"","count":1,"label":"pepperoni salám","posId":"B109","price":3000,"KDSTags":["greenhighlight"],"isExtra":true}]</t>
  </si>
  <si>
    <t>2026-04-14T17:04:02.176+02:00</t>
  </si>
  <si>
    <t>2026-04-14T17:15:02.015+02:00</t>
  </si>
  <si>
    <t>2026-04-14T17:49:04.284+02:00</t>
  </si>
  <si>
    <t>2026-04-14T17:04:03.880+02:00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</si>
  <si>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bylinky","posId":"A121","price":5700,"isExtra":true},{"id":"bf8dc38b-6c8e-42b6-9da3-3170253a57d4","note":"","count":1,"label":"Hot &amp; Spicy 32 cm","posId":"122","price":24900,"isExtra":false},{"id":"2585f58b-88a9-4cf3-bee9-d0f178b1877c","note":"","count":1,"label":"okraj Hotdog bez omáčky","posId":"A125","price":5700,"isExtra":true},{"id":"e2500e14-36a7-442f-9e4c-8df3f05db108","note":"","count":1,"label":"pepperoni salám","posId":"B109","price":3000,"KDSTags":["greenhighlight"],"isExtra":true},{"id":"85dc195f-7d7b-4fb5-b41d-eb1c9c76b3a3","note":"","count":1,"label":"Hot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2f5e6647-81e9-4b87-979a-d1df9153229a","note":"","count":1,"label":"jalapeños","posId":"B102","price":2500,"KDSTags":["greenhighlight"],"isExtra":true}]</t>
  </si>
  <si>
    <t>Jaroslav</t>
  </si>
  <si>
    <t>2026-04-14T16:45:00.560+02:00</t>
  </si>
  <si>
    <t>2026-04-14T16:50:48.447+02:00</t>
  </si>
  <si>
    <t>2026-04-14T16:31:01.997+02:00</t>
  </si>
  <si>
    <t>2026-04-14T16:44:58.270+02:00</t>
  </si>
  <si>
    <t>[{"id":"aef5aaf8-2acf-4f20-91be-c8829f11cd0c","note":"","count":1,"label":"Capricciosa 40 cm","posId":"101","price":30900,"isExtra":false},{"id":"ed9751e1-1886-4b0f-b8dd-d3c6488dfd29","note":"","count":1,"label":"Mozzarella","posId":"C113","price":4000,"KDSTags":["greenhighlight"],"isExtra":true},{"id":"d5c01305-5b81-4931-8ef0-14413da22bab","note":"","count":1,"label":"Kukuřice","posId":"C115","price":3500,"KDSTags":["greenhighlight"],"isExtra":true},{"id":"8c704055-e242-493d-b754-bb711e5a6c0b","note":"","count":1,"label":"Hawai 40 cm","posId":"102","price":30900,"isExtra":false},{"id":"ed9751e1-1886-4b0f-b8dd-d3c6488dfd29","note":"","count":1,"label":"Mozzarella","posId":"C113","price":4000,"KDSTags":["greenhighlight"],"isExtra":true},{"id":"d5c01305-5b81-4931-8ef0-14413da22bab","note":"","count":1,"label":"Kukuřice","posId":"C115","price":3500,"KDSTags":["greenhighlight"],"isExtra":true}]</t>
  </si>
  <si>
    <t>2026-04-14T16:30:02.402+02:00</t>
  </si>
  <si>
    <t>2026-04-14T16:39:17.092+02:00</t>
  </si>
  <si>
    <t>2026-04-14T16:56:32.032+02:00</t>
  </si>
  <si>
    <t>2026-04-14T16:30:04.100+02:00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</si>
  <si>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bylinky","posId":"A121","price":5700,"isExtra":true},{"id":"9461c599-e1f4-4267-8dd8-c1eea66839a3","note":"","count":1,"label":"Choco Rolls, 6 ks","posId":"chr100","price":8900,"isExtra":false}]</t>
  </si>
  <si>
    <t>2026-04-14T16:12:33.726+02:00</t>
  </si>
  <si>
    <t>2026-04-14T16:26:16.310+02:00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</si>
  <si>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54414900","note":"","count":1,"label":"Slanina","posId":"B108","price":3000,"KDSTags":["greenhighlight"]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32cm","posId":"112","price":20900,"isExtra":false},{"id":"54414789","note":"","count":1,"label":"Balné","posId":"K0000","price":1500,"isExtra":true},{"id":"59610944","note":"","size":"Baby Špenát &amp; kuře 32cm","count":1,"label":"Baby Špenát &amp; kuře 32cm","posId":"116","price":24900,"isExtra":false},{"id":"54414789","note":"","count":1,"label":"Balné","posId":"K0000","price":1500,"isExtra":true}]</t>
  </si>
  <si>
    <t>2026-04-14T16:10:02.327+02:00</t>
  </si>
  <si>
    <t>2026-04-14T16:17:37.057+02:00</t>
  </si>
  <si>
    <t>2026-04-14T16:36:31.225+02:00</t>
  </si>
  <si>
    <t>2026-04-14T16:10:03.421+02:00</t>
  </si>
  <si>
    <t>2026-04-14T15:47:26.237+02:00</t>
  </si>
  <si>
    <t>2026-04-14T15:59:57.004+02:00</t>
  </si>
  <si>
    <t>2026-04-14T15:45:03.182+02:00</t>
  </si>
  <si>
    <t>2026-04-14T18:00:22.153+02:00</t>
  </si>
  <si>
    <t>[{"id":"6bbd4662-3c19-4725-919c-71f4c4e91f89","note":"","count":1,"label":"BBQ Meteor 32 cm","posId":"142","price":24900,"isExtra":false},{"id":"c9bf2e69-6fc6-4d64-86d6-ef55db64361f","note":"","count":1,"label":"párek","posId":"B110","price":3000,"KDSTags":["greenhighlight"],"isExtra":true}]</t>
  </si>
  <si>
    <t>2026-04-14T15:42:03.665+02:00</t>
  </si>
  <si>
    <t>2026-04-14T15:49:35.280+02:00</t>
  </si>
  <si>
    <t>[{"id":"62e7cd7f-c14f-463f-8320-f102b9c19d88","count":1,"label":"Pizza Capricciosa 40","posId":"101","price":30900,"isExtra":false,"creatorId":"ZF7Vj3dDpaDBMlQzJi_9W","isPackging":0,"actualLabel":"Pizza Capricciosa 40"},{"id":"272cd130-2932-4537-ac06-674dcc0d9489","count":1,"label":"Pizza Capricciosa 32","posId":"113","price":24900,"isExtra":false,"creatorId":"u39O02z6_4KQzt29DPK49","isPackging":0,"actualLabel":"Pizza Capricciosa 32"}]</t>
  </si>
  <si>
    <t>2026-04-14T15:41:23.397+02:00</t>
  </si>
  <si>
    <t>2026-04-14T15:57:01.306+02:00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</si>
  <si>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</si>
  <si>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2026-04-14T15:34:01.552+02:00</t>
  </si>
  <si>
    <t>2026-04-14T15:42:34.852+02:00</t>
  </si>
  <si>
    <t>2026-04-14T15:54:08.822+02:00</t>
  </si>
  <si>
    <t>2026-04-14T15:34:51.422+02:00</t>
  </si>
  <si>
    <t>[{"id":"80cdc162-f69f-4138-b690-77917e93790e","note":"","count":1,"label":"SPICY MENU COMEBACK","posId":"","price":34900,"isExtra":false},{"id":"19674406-6f74-415e-86b3-5222ea213045","note":"","count":1,"label":"Hawai","posId":"Y114","price":0,"isExtra":true},{"id":"741f56e1-4be0-4a48-9425-3dc6aa7f97c3","note":"","count":1,"label":"Italské těsto","posId":"15","price":0,"isExtra":true},{"id":"71cf10b2-b3f9-4147-9f8e-06c032b5c8af","note":"","count":1,"label":"BBQ základ","posId":"A128","price":0,"isExtra":true},{"id":"8caf43fd-6a2c-427b-858a-17f37d37c439","note":"","count":1,"label":"Spicy wings","posId":"P101","price":0,"isExtra":true},{"id":"c97cff07-3307-4906-a901-66904eab6df2","note":"","count":1,"label":"Matonni jemně perlivá 0,75l","posId":"N122","price":0,"isExtra":true},{"id":"131c6239-e041-4ab5-9f75-400951ef95f4","note":"","count":1,"label":"Dip jalapenos","posId":"P107","price":2000,"isExtra":false}]</t>
  </si>
  <si>
    <t>2026-04-14T15:17:02.312+02:00</t>
  </si>
  <si>
    <t>2026-04-14T15:26:55.728+02:00</t>
  </si>
  <si>
    <t>2026-04-14T15:40:38.652+02:00</t>
  </si>
  <si>
    <t>2026-04-14T15:17:03.055+02:00</t>
  </si>
  <si>
    <t>[{"id":"944ada84-4b76-4cec-9248-ebcd083131da","note":"","count":1,"label":"Baby špenát &amp; kuře 32 cm","posId":"140","price":24900,"isExtra":false}]</t>
  </si>
  <si>
    <t>2026-04-14T14:56:20.469+02:00</t>
  </si>
  <si>
    <t>2026-04-14T15:03:39.169+02:00</t>
  </si>
  <si>
    <t>[{"id":"69427585fd8faa40bcc99d79","count":1,"label":"BBQ Texas 32cm","posId":"119","price":24900,"isExtra":false},{"id":"6511bee39791b916de149f24","count":1,"label":"Balné","posId":"K0000","price":1500,"isExtra":true},{"id":"67484135a145e66297617e13","count":1,"label":"Rajčatový základ","posId":"ZBR32","price":0,"isExtra":true},{"id":"69bc33d2440bbafa0ceb25fb","count":1,"label":"okraj mozzarella, bbq omáčka","posId":"A123","price":5700,"isExtra":true},{"id":"684ae97920a48a7892c1fc16","count":1,"label":"Mozzarella","posId":"B113","price":3000,"KDSTags":["greenhighlight"],"isExtra":true},{"id":"69427585fd8faa40bcc99db1","count":1,"label":"Česnekový dip","posId":"P106","price":2000,"isExtra":false},{"id":"6511bee39791b916de149f24","count":1,"label":"Balné","posId":"K0000","price":1500,"isExtra":true}]</t>
  </si>
  <si>
    <t>2026-04-14T14:41:02.614+02:00</t>
  </si>
  <si>
    <t>2026-04-14T17:48:30.054+02:00</t>
  </si>
  <si>
    <t>2026-04-14T14:24:02.308+02:00</t>
  </si>
  <si>
    <t>2026-04-14T14:33:03.501+02:00</t>
  </si>
  <si>
    <t>2026-04-14T14:41:25.551+02:00</t>
  </si>
  <si>
    <t>2026-04-14T14:24:03.259+02:00</t>
  </si>
  <si>
    <t>[{"id":"e525f614-2c06-459a-8d22-623546aa83fc","note":"","count":1,"label":"BBQ Texas 40 cm","posId":"107","price":30900,"isExtra":false},{"id":"8c704055-e242-493d-b754-bb711e5a6c0b","note":"","count":1,"label":"Hawai 40 cm","posId":"102","price":30900,"isExtra":false},{"id":"a3d62a5d-2e1d-48db-874e-d64becff7059","note":"","count":1,"label":"změna na BBQ základ","posId":"i128","price":0,"isExtra":true},{"id":"3a8b6a85-3b5c-4ee4-be2d-261ab8731d6e","note":"","count":1,"label":"Dip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</si>
  <si>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2026-04-14T13:44:57.233+02:00</t>
  </si>
  <si>
    <t>2026-04-14T13:58:51.059+02:00</t>
  </si>
  <si>
    <t>[{"id":"59610934","note":"","size":"Margherita 32cm","count":1,"label":"Margherita 32cm","posId":"112","price":20900,"isExtra":false},{"id":"54414789","note":"","count":1,"label":"Balné","posId":"K0000","price":1500,"isExtra":true},{"id":"59610935","note":"","size":"Quattro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</si>
  <si>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2026-04-14T13:43:01.607+02:00</t>
  </si>
  <si>
    <t>2026-04-14T13:54:07.375+02:00</t>
  </si>
  <si>
    <t>2026-04-14T13:41:02.733+02:00</t>
  </si>
  <si>
    <t>2026-04-14T14:03:48.722+02:00</t>
  </si>
  <si>
    <t>2026-04-14T12:54:24.919+02:00</t>
  </si>
  <si>
    <t>2026-04-14T13:07:51.984+02:00</t>
  </si>
  <si>
    <t>[{"id":"69427585fd8faa40bcc99da9","count":1,"label":"Masové kuličky","posId":"P102","price":9900,"isExtra":false},{"id":"6511bee39791b916de149f24","count":1,"label":"Balné","posId":"K0000","price":1500,"isExtra":true},{"id":"69427585fd8faa40bcc99d5b","count":1,"label":"Comeback 40cm 🌶️","posId":"109","price":30900,"isExtra":false},{"id":"6511bee39791b916de149b1b","count":1,"label":"Balné","posId":"K0000","price":2000,"isExtra":true}]</t>
  </si>
  <si>
    <t>2026-04-14T12:45:52.957+02:00</t>
  </si>
  <si>
    <t>2026-04-14T12:55:53.448+02:00</t>
  </si>
  <si>
    <t>[{"id":"69427585fd8faa40bcc99d81","count":1,"label":"Capricciosa 32cm","posId":"113","price":24900,"isExtra":false},{"id":"6511bee39791b916de149f24","count":1,"label":"Balné","posId":"K0000","price":1500,"isExtra":true},{"id":"69bc33d2440bbafa0ceb25fa","count":1,"label":"okraj mozzarella, bylinky","posId":"A121","price":5700,"isExtra":true},{"id":"69427585fd8faa40bcc99dcb","count":1,"label":"Pepsi 1l","posId":"N124","price":5900,"isExtra":false}]</t>
  </si>
  <si>
    <t>2026-04-14T12:44:01.628+02:00</t>
  </si>
  <si>
    <t>2026-04-14T13:05:00.594+02:00</t>
  </si>
  <si>
    <t>2026-04-14T13:28:46.147+02:00</t>
  </si>
  <si>
    <t>2026-04-14T12:52:21.108+02:00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</si>
  <si>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26378531-c5c0-43f4-9535-09f267896a62","note":"","count":1,"label":"Spicy Wings","posId":"P101","price":11900,"isExtra":false},{"id":"e1ef9526-7c68-483b-a8a1-92bb58ce9f1e","note":"","count":1,"label":"Jalapenos Rolls, 6 ks","posId":"jpr200","price":8900,"isExtra":false},{"id":"99710cd8-fa1f-4712-84a8-85da37e18dd0","note":"","count":1,"label":"Česnekový chléb","posId":"P104","price":7900,"isExtra":false}]</t>
  </si>
  <si>
    <t>2026-04-14T12:43:02.411+02:00</t>
  </si>
  <si>
    <t>2026-04-14T13:03:20.450+02:00</t>
  </si>
  <si>
    <t>2026-04-14T13:30:12.790+02:00</t>
  </si>
  <si>
    <t>2026-04-14T12:43:04.396+02:00</t>
  </si>
  <si>
    <t>[{"id":"03dae282-4cd4-4fa2-9169-2178ea3ed325","note":"","count":1,"label":"Quattro Formaggi 40 cm","posId":"111","price":30900,"isExtra":false},{"id":"99710cd8-fa1f-4712-84a8-85da37e18dd0","note":"","count":1,"label":"Česnekový chléb","posId":"P104","price":7900,"isExtra":false},{"id":"6463d074-457d-4955-9cf5-43bdb5619e32","note":"","count":1,"label":"Jablečno-skořicové rolls, 8ks","posId":"18","price":8900,"isExtra":false}]</t>
  </si>
  <si>
    <t>2026-04-14T12:36:02.398+02:00</t>
  </si>
  <si>
    <t>2026-04-14T12:53:35.034+02:00</t>
  </si>
  <si>
    <t>[{"id":"35e045f9-bc36-46e9-8142-6579de78a05b","note":"","count":1,"label":"Comeback 32 cm","posId":"121","price":24900,"isExtra":false},{"id":"2585f58b-88a9-4cf3-bee9-d0f178b1877c","note":"","count":1,"label":"okraj Hotdog bez omáčky","posId":"A125","price":5700,"isExtra":true},{"id":"68d93a2c-5ce2-44a5-857b-6d579cd1f445","note":"","count":1,"label":"žampiony","posId":"B105","price":2500,"KDSTags":["greenhighlight"],"isExtra":true}]</t>
  </si>
  <si>
    <t>2026-04-14T12:19:52.920+02:00</t>
  </si>
  <si>
    <t>2026-04-14T12:25:40.887+02:00</t>
  </si>
  <si>
    <t>[{"id":"69427585fd8faa40bcc99d7b","count":1,"label":"BBQ Meteor 32cm","posId":"118","price":24900,"isExtra":false},{"id":"6511bee39791b916de149f24","count":1,"label":"Balné","posId":"K0000","price":1500,"isExtra":true},{"id":"69ba74bc7f50b02b155020da","count":1,"label":"USA těsto","posId":"17","price":1000,"isExtra":true},{"id":"67484135a145e66297617e12","count":1,"label":"Smetanový základ","posId":"ZBS32","price":0,"isExtra":true}]</t>
  </si>
  <si>
    <t>2026-04-14T12:15:02.505+02:00</t>
  </si>
  <si>
    <t>2026-04-14T12:46:37.542+02:00</t>
  </si>
  <si>
    <t>2026-04-14T13:14:17.813+02:00</t>
  </si>
  <si>
    <t>2026-04-14T12:15:04.694+02:00</t>
  </si>
  <si>
    <t>[{"id":"aef5aaf8-2acf-4f20-91be-c8829f11cd0c","note":"","count":1,"label":"Capricciosa 40 cm","posId":"101","price":30900,"isExtra":false},{"id":"e525f614-2c06-459a-8d22-623546aa83fc","note":"","count":1,"label":"BBQ Texas 40 cm","posId":"107","price":30900,"isExtra":false},{"id":"f1315fc0-dfbb-459c-9f31-49d8e60875f4","note":"","count":1,"label":"Pepperoni 40 cm","posId":"108","price":30900,"isExtra":false},{"id":"36ea3088-07fd-428f-b871-c4a5ee9cef7b","note":"","count":1,"label":"Comeback 40 cm","posId":"109","price":30900,"isExtra":false}]</t>
  </si>
  <si>
    <t>2026-04-14T12:09:18.432+02:00</t>
  </si>
  <si>
    <t>2026-04-14T12:18:18.337+02:00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</si>
  <si>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🌶️🌶️","posId":"110","price":30900,"isExtra":false},{"id":"54414779","note":"","count":1,"label":"Balné","posId":"K0000","price":2000,"isExtra":true}]</t>
  </si>
  <si>
    <t>2026-04-14T12:04:47.620+02:00</t>
  </si>
  <si>
    <t>2026-04-14T12:11:31.459+02:00</t>
  </si>
  <si>
    <t>2026-04-14T12:03:02.295+02:00</t>
  </si>
  <si>
    <t>2026-04-14T12:14:44.193+02:00</t>
  </si>
  <si>
    <t>2026-04-14T12:29:21.185+02:00</t>
  </si>
  <si>
    <t>2026-04-14T12:03:03.622+02:00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</si>
  <si>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03dae282-4cd4-4fa2-9169-2178ea3ed325","note":"","count":1,"label":"Quattro Formaggi 40 cm","posId":"111","price":30900,"isExtra":false}]</t>
  </si>
  <si>
    <t>2026-04-14T11:53:38.404+02:00</t>
  </si>
  <si>
    <t>2026-04-14T12:01:56.304+02:00</t>
  </si>
  <si>
    <t>[{"id":"69427585fd8faa40bcc99d57","count":1,"label":"Quattro Formaggi 40cm","posId":"111","price":30900,"isExtra":false},{"id":"6511bee39791b916de149b1b","count":1,"label":"Balné","posId":"K0000","price":2000,"isExtra":true},{"id":"67484135a145e6629761848d","count":1,"label":"Rajčatový základ","posId":"ZSR40","price":0,"isExtra":true},{"id":"69bc33d2440bbafa0ceb2209","count":1,"label":"okraj mozzarella, bylinky","posId":"A122","price":6500,"isExtra":true}]</t>
  </si>
  <si>
    <t>2026-04-14T11:44:01.736+02:00</t>
  </si>
  <si>
    <t>2026-04-14T11:49:39.984+02:00</t>
  </si>
  <si>
    <t>2026-04-14T12:00:47.072+02:00</t>
  </si>
  <si>
    <t>2026-04-14T11:44:03.602+02:00</t>
  </si>
  <si>
    <t>2026-04-14T11:11:02.348+02:00</t>
  </si>
  <si>
    <t>2026-04-14T11:27:28.376+02:00</t>
  </si>
  <si>
    <t>2026-04-14T11:45:14.959+02:00</t>
  </si>
  <si>
    <t>2026-04-14T11:11:03.619+02:00</t>
  </si>
  <si>
    <t>[{"id":"03ade9ce-5d0f-4499-a6a3-340b58ae4468","note":"","count":2,"label":"Capricciosa 32 cm","posId":"113","price":24900,"isExtra":false},{"id":"4d0fe7ad-c88a-4a73-8015-c60680489cf8","note":"","count":1,"label":"Baby špenát &amp; kuře 32 cm","posId":"116","price":24900,"isExtra":false}]</t>
  </si>
  <si>
    <t>2026-04-14T11:10:27.244+02:00</t>
  </si>
  <si>
    <t>2026-04-14T11:14:10.044+02:00</t>
  </si>
  <si>
    <t>[{"id":"cf05c4d3-5206-479a-94ab-2270ec0ff8e6","count":1,"label":"Pizza Pepperoni 32","posId":"120","price":24900,"isExtra":false,"creatorId":"BaKzRZj5cYThybBzRNduM","isPackging":0,"actualLabel":"Pizza Pepperoni 32"}]</t>
  </si>
  <si>
    <t>2026-04-14T11:09:01.483+02:00</t>
  </si>
  <si>
    <t>2026-04-14T11:22:05.802+02:00</t>
  </si>
  <si>
    <t>2026-04-14T11:36:28.388+02:00</t>
  </si>
  <si>
    <t>2026-04-14T11:09:02.252+02:00</t>
  </si>
  <si>
    <t>[{"id":"03ade9ce-5d0f-4499-a6a3-340b58ae4468","note":"","count":1,"label":"Capricciosa 32 cm","posId":"113","price":24900,"isExtra":false},{"id":"57c816b2-3e3f-46c2-b126-b09910d79cb0","note":"","count":1,"label":"změna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dba0d6ed-9e38-4f33-8ec2-cc6e2ff8f1a9","note":"","count":1,"label":"gorgonzola","posId":"B101","price":3000,"KDSTags":["greenhighlight"],"isExtra":true},{"id":"e2500e14-36a7-442f-9e4c-8df3f05db108","note":"","count":1,"label":"pepperoni salám","posId":"B109","price":3000,"KDSTags":["greenhighlight"],"isExtra":true}]</t>
  </si>
  <si>
    <t>2026-04-14T11:05:02.155+02:00</t>
  </si>
  <si>
    <t>2026-04-14T11:40:18.790+02:00</t>
  </si>
  <si>
    <t>[{"id":"a7776057-3aa0-47d4-9ca4-d51217995dad","note":"","count":1,"label":"Veggieballs 32 cm","posId":"117","price":24900,"isExtra":false}]</t>
  </si>
  <si>
    <t>2026-04-14T10:34:01.810+02:00</t>
  </si>
  <si>
    <t>2026-04-14T11:05:26.812+02:00</t>
  </si>
  <si>
    <t>2026-04-14T11:19:31.234+02:00</t>
  </si>
  <si>
    <t>2026-04-14T10:34:03.370+02:00</t>
  </si>
  <si>
    <t>[{"id":"36ea3088-07fd-428f-b871-c4a5ee9cef7b","note":"","count":1,"label":"Comeback 40 cm","posId":"109","price":30900,"isExtra":false},{"id":"5b1f2843-926a-4dd1-a5f0-4fddc7b45013","note":"","count":1,"label":"Margherita 32 cm","posId":"112","price":20900,"isExtra":false}]</t>
  </si>
  <si>
    <t>2026-04-13T23:40:18.664+02:00</t>
  </si>
  <si>
    <t>2026-04-13T23:49:44.981+02:00</t>
  </si>
  <si>
    <t>[{"id":"69427585fd8faa40bcc99d5f","count":1,"label":"BBQ Texas 40cm","posId":"107","price":30900,"isExtra":false},{"id":"6511bee39791b916de149b1b","count":1,"label":"Balné","posId":"K0000","price":2000,"isExtra":true}]</t>
  </si>
  <si>
    <t>2026-04-13T23:39:01.727+02:00</t>
  </si>
  <si>
    <t>2026-04-13T23:47:02.711+02:00</t>
  </si>
  <si>
    <t>2026-04-14T05:59:59.999+02:00</t>
  </si>
  <si>
    <t>2026-04-13T23:16:12.633+02:00</t>
  </si>
  <si>
    <t>2026-04-13T23:24:35.832+02:00</t>
  </si>
  <si>
    <t>2026-04-13T23:15:04.104+02:00</t>
  </si>
  <si>
    <t>2026-04-13T23:23:32.943+02:00</t>
  </si>
  <si>
    <t>[{"id":"69427585fd8faa40bcc99d71","count":1,"label":"Quattro Formaggi 32cm","posId":"123","price":24900,"isExtra":false},{"id":"6511bee39791b916de149f24","count":1,"label":"Balné","posId":"K0000","price":1500,"isExtra":true},{"id":"684ae97920a48a7892c1fc1b","count":1,"label":"Pepperoni salám","posId":"B109","price":3000,"KDSTags":["greenhighlight"],"isExtra":true}]</t>
  </si>
  <si>
    <t>2026-04-13T23:14:23.421+02:00</t>
  </si>
  <si>
    <t>2026-04-13T23:22:43.743+02:00</t>
  </si>
  <si>
    <t>[{"id":"109","note":"Dobr den muzu poprosit napulku pizzy a na pulku jalapeňos dekuji","count":1,"label":"Comeback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C102","note":"","count":1,"label":"Jalapeňos","posId":"C102","price":3500,"KDSTags":["greenhighlight"],"isExtra":true},{"id":"C112","note":"","count":1,"label":"Olivy","posId":"C112","price":3500,"KDSTags":["greenhighlight"],"isExtra":true}]</t>
  </si>
  <si>
    <t>2026-04-13T23:09:23.748+02:00</t>
  </si>
  <si>
    <t>2026-04-13T23:16:44.299+02:00</t>
  </si>
  <si>
    <t>[{"id":"120","note":"","count":1,"label":"Pepperoni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bylinky","posId":"A121","price":5700,"isExtra":true},{"id":"N129","note":"","count":1,"label":"Poděbradská malinovka 0,5l","posId":"N129","price":4900,"isExtra":false}]</t>
  </si>
  <si>
    <t>2026-04-13T23:08:01.810+02:00</t>
  </si>
  <si>
    <t>2026-04-13T23:13:52.696+02:00</t>
  </si>
  <si>
    <t>2026-04-13T23:21:08.414+02:00</t>
  </si>
  <si>
    <t>2026-04-13T23:08:02.963+02:00</t>
  </si>
  <si>
    <t>[{"id":"b3008ec8-24a5-4d30-bf46-9133028be7e4","note":"","count":1,"label":"Margherita 32 cm","posId":"136","price":20900,"isExtra":false},{"id":"d3eb4d53-930f-46c7-bd43-afdbaaac1bcf","note":"","count":1,"label":"Masové kuličky, 10 ks","posId":"P102","price":9900,"isExtra":false}]</t>
  </si>
  <si>
    <t>2026-04-13T22:57:57.860+02:00</t>
  </si>
  <si>
    <t>2026-04-13T23:04:59.128+02:00</t>
  </si>
  <si>
    <t>2026-04-13T22:56:21.661+02:00</t>
  </si>
  <si>
    <t>2026-04-13T23:03:01.794+02:00</t>
  </si>
  <si>
    <t>[{"id":"69427585fd8faa40bcc99da5","count":1,"label":"Spicy menu Comeback","posId":"M100","price":34900,"isExtra":false},{"id":"6511bee39791b916de149ee5","count":1,"label":"Balné","posId":"K0000","price":3000,"isExtra":true},{"id":"6511bee39791b916de149efe","count":1,"label":"Margherita","posId":"Y112","price":0,"isExtra":true},{"id":"69ba74bc7f50b02b155020da","count":1,"label":"USA těsto","posId":"17","price":1000,"isExtra":true},{"id":"66212149b485705388effd8d","count":1,"label":"masové kuličky","posId":"P102","price":0,"isExtra":true},{"id":"69427545ef82e630b05e4021","count":1,"label":"Pepsi 1l","posId":"N124","price":0,"isExtra":true},{"id":"69427585fd8faa40bcc99dad","count":2,"label":"Česnekový chléb 18cm","posId":"P104","price":7900,"isExtra":false},{"id":"6511bee39791b916de149f24","count":2,"label":"Balné","posId":"K0000","price":1500,"isExtra":true}]</t>
  </si>
  <si>
    <t>2026-04-13T22:55:29.344+02:00</t>
  </si>
  <si>
    <t>2026-04-13T23:04:03.722+02:00</t>
  </si>
  <si>
    <t>[{"id":"111","note":"","count":1,"label":"Quattro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okrajů","posId":"X1000","price":0,"isExtra":true},{"id":"P107","note":"","count":1,"label":"Dip Jalapeňos","posId":"P107","price":2000,"isExtra":false},{"id":"K0000","note":"","count":1,"label":"Balné","posId":"K0000","price":1500,"isExtra":true}]</t>
  </si>
  <si>
    <t>2026-04-13T22:21:00.902+02:00</t>
  </si>
  <si>
    <t>2026-04-13T22:29:26.679+02:00</t>
  </si>
  <si>
    <t>[{"id":"69427585fd8faa40bcc99db1","count":1,"label":"Česnekový dip","posId":"P106","price":2000,"isExtra":false},{"id":"6511bee39791b916de149f24","count":1,"label":"Balné","posId":"K0000","price":1500,"isExtra":true},{"id":"69427585fd8faa40bcc99d75","count":1,"label":"Comeback 32cm 🌶️","posId":"121","price":24900,"isExtra":false},{"id":"6511bee39791b916de149f24","count":1,"label":"Balné","posId":"K0000","price":1500,"isExtra":true},{"id":"67484135a145e662976180c7","count":1,"label":"Smetanový základ","posId":"ZRS32","price":0,"isExtra":true},{"id":"69bc33d2440bbafa0ceb25fa","count":1,"label":"okraj mozzarella, bylinky","posId":"A121","price":5700,"isExtra":true}]</t>
  </si>
  <si>
    <t>2026-04-13T22:09:03.114+02:00</t>
  </si>
  <si>
    <t>2026-04-13T22:17:44.495+02:00</t>
  </si>
  <si>
    <t>2026-04-13T22:26:36.921+02:00</t>
  </si>
  <si>
    <t>2026-04-13T22:09:05.717+02:00</t>
  </si>
  <si>
    <t>2026-04-13T22:04:43.401+02:00</t>
  </si>
  <si>
    <t>2026-04-13T22:12:51.494+02:00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</si>
  <si>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okrajů","posId":"X1000","price":0,"isExtra":true},{"id":"102","note":"","count":1,"label":"Hawai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okrajů","posId":"X1000","price":0,"isExtra":true}]</t>
  </si>
  <si>
    <t>2026-04-13T21:56:48.797+02:00</t>
  </si>
  <si>
    <t>2026-04-13T22:03:48.925+02:00</t>
  </si>
  <si>
    <t>2026-04-13T21:47:27.535+02:00</t>
  </si>
  <si>
    <t>2026-04-13T21:53:25.714+02:00</t>
  </si>
  <si>
    <t>[{"id":"54414743","note":"","size":"Spicy menu Comeback","count":1,"label":"Spicy menu Comeback","posId":"M100","price":34900,"isExtra":false},{"id":"54414888","note":"","count":1,"label":"Capricciosa","posId":"Y113","price":0,"isExtra":true},{"id":"54414770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1l","posId":"N124","price":0,"isExtra":true}]</t>
  </si>
  <si>
    <t>2026-04-13T21:43:25.375+02:00</t>
  </si>
  <si>
    <t>2026-04-13T21:51:39.575+02:00</t>
  </si>
  <si>
    <t>[{"id":"54414707","note":"","size":"Margherita 40cm","count":1,"label":"Margherita 40cm","posId":"100","price":26900,"isExtra":false},{"id":"54414779","note":"","count":1,"label":"Balné","posId":"K0000","price":2000,"isExtra":true},{"id":"54414820","note":"","count":1,"label":"okraj mozzarella, bbq omáčka","posId":"A124","price":6500,"isExtra":true}]</t>
  </si>
  <si>
    <t>2026-04-13T21:43:25.327+02:00</t>
  </si>
  <si>
    <t>2026-04-13T21:50:23.334+02:00</t>
  </si>
  <si>
    <t>2026-04-13T21:31:27.908+02:00</t>
  </si>
  <si>
    <t>2026-04-13T21:41:35.506+02:00</t>
  </si>
  <si>
    <t>[{"id":"69427585fd8faa40bcc99d65","count":1,"label":"Hawai 40cm","posId":"102","price":30900,"isExtra":false},{"id":"6511bee39791b916de149b1b","count":1,"label":"Balné","posId":"K0000","price":2000,"isExtra":true},{"id":"69427585fd8faa40bcc99db1","count":1,"label":"Česnekový dip","posId":"P106","price":2000,"isExtra":false},{"id":"6511bee39791b916de149f24","count":1,"label":"Balné","posId":"K0000","price":1500,"isExtra":true},{"id":"69427585fd8faa40bcc99db7","count":1,"label":"Choco Rolls","posId":"chr100","price":8900,"isExtra":false},{"id":"6511bee39791b916de149f24","count":1,"label":"Balné","posId":"K0000","price":1500,"isExtra":true}]</t>
  </si>
  <si>
    <t>Sherin</t>
  </si>
  <si>
    <t>2026-04-13T21:29:19.054+02:00</t>
  </si>
  <si>
    <t>2026-04-13T21:40:23.688+02:00</t>
  </si>
  <si>
    <t>[{"id":"M100","note":"","count":1,"label":"Spicy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A121","note":"","count":1,"label":"okraj mozzarella, bylinky","posId":"A121","price":5700,"isExtra":true},{"id":"P101","note":"","count":1,"label":"spicy wings 🌶️","posId":"P101","price":0,"isExtra":true},{"id":"N121","note":"","count":1,"label":"Aquilla zelený čaj/citron","posId":"N121","price":0,"isExtra":true}]</t>
  </si>
  <si>
    <t>2026-04-13T21:29:03.289+02:00</t>
  </si>
  <si>
    <t>2026-04-13T21:35:38.426+02:00</t>
  </si>
  <si>
    <t>2026-04-13T21:23:37.529+02:00</t>
  </si>
  <si>
    <t>2026-04-13T21:35:43.632+02:00</t>
  </si>
  <si>
    <t>2026-04-13T21:22:42.639+02:00</t>
  </si>
  <si>
    <t>2026-04-13T21:31:04.611+02:00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</si>
  <si>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🌶️🌶️","posId":"108","price":30900,"isExtra":false},{"id":"54414779","note":"","count":1,"label":"Balné","posId":"K0000","price":2000,"isExtra":true},{"id":"54414777","note":"","count":1,"label":"bez plněných okrajů","posId":"X1000","price":0,"isExtra":true},{"id":"54414808","note":"","count":1,"label":"Jalapeňos","posId":"C102","price":3500,"KDSTags":["greenhighlight"],"isExtra":true},{"id":"59610935","note":"","size":"Quattro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okrajů","posId":"X1000","price":0,"isExtra":true}]</t>
  </si>
  <si>
    <t>2026-04-13T21:13:40.937+02:00</t>
  </si>
  <si>
    <t>2026-04-13T21:20:10.352+02:00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</si>
  <si>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okrajů","posId":"X1000","price":0,"isExtra":true}]</t>
  </si>
  <si>
    <t>2026-04-13T20:56:05.713+02:00</t>
  </si>
  <si>
    <t>2026-04-13T21:05:04.297+02:00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</si>
  <si>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🌶️🌶️","posId":"110","price":30900,"isExtra":false},{"id":"54414779","note":"","count":1,"label":"Balné","posId":"K0000","price":2000,"isExtra":true},{"id":"54414813","note":"","count":1,"label":"okraj mozzarella, bylinky","posId":"A122","price":6500,"isExtra":true}]</t>
  </si>
  <si>
    <t>2026-04-13T20:55:02.698+02:00</t>
  </si>
  <si>
    <t>2026-04-13T21:02:20.447+02:00</t>
  </si>
  <si>
    <t>[{"id":"3a8b6a85-3b5c-4ee4-be2d-261ab8731d6e","note":"","count":1,"label":"Dip česnekový","posId":"P106","price":2000,"isExtra":false},{"id":"26378531-c5c0-43f4-9535-09f267896a62","note":"","count":1,"label":"Spicy Wings","posId":"P101","price":11900,"isExtra":false},{"id":"99710cd8-fa1f-4712-84a8-85da37e18dd0","note":"","count":1,"label":"Česnekový chléb","posId":"P104","price":7900,"isExtra":false}]</t>
  </si>
  <si>
    <t>2026-04-13T20:54:02.937+02:00</t>
  </si>
  <si>
    <t>2026-04-13T21:04:43.128+02:00</t>
  </si>
  <si>
    <t>2026-04-13T21:15:10.296+02:00</t>
  </si>
  <si>
    <t>2026-04-13T20:54:04.689+02:00</t>
  </si>
  <si>
    <t>[{"id":"bf8dc38b-6c8e-42b6-9da3-3170253a57d4","note":"","count":1,"label":"Hot &amp; Spicy 32 cm","posId":"122","price":24900,"isExtra":false},{"id":"211d85d0-839e-41d0-89e3-ea177ad7489e","note":"","count":1,"label":"Dip česnekový","posId":"P106","price":2000,"isExtra":false},{"id":"03ade9ce-5d0f-4499-a6a3-340b58ae4468","note":"","count":1,"label":"Capricciosa 32 cm","posId":"113","price":24900,"isExtra":false}]</t>
  </si>
  <si>
    <t>2026-04-13T20:40:30.661+02:00</t>
  </si>
  <si>
    <t>2026-04-13T20:49:34.264+02:00</t>
  </si>
  <si>
    <t>2026-04-13T20:27:17.837+02:00</t>
  </si>
  <si>
    <t>2026-04-13T20:33:24.771+02:00</t>
  </si>
  <si>
    <t>2026-04-13T20:27:06.603+02:00</t>
  </si>
  <si>
    <t>2026-04-13T20:35:33.569+02:00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</si>
  <si>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🌶️🌶️","posId":"108","price":30900,"isExtra":false},{"id":"54414779","note":"","count":1,"label":"Balné","posId":"K0000","price":2000,"isExtra":true},{"id":"59555830","note":"","count":1,"label":"Smetanový základ","posId":"ZRS40","price":0,"isExtra":true},{"id":"54414856","note":"","count":1,"label":"okraj hotdog, bbq omáčka","posId":"A120","price":6500,"isExtra":true}]</t>
  </si>
  <si>
    <t>2026-04-13T20:12:35.550+02:00</t>
  </si>
  <si>
    <t>2026-04-13T20:20:47.141+02:00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</si>
  <si>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okrajů","posId":"X1000","price":0,"isExtra":true},{"id":"B102","note":"","count":1,"label":"Jalapeňos","posId":"B102","price":2500,"KDSTags":["greenhighlight"],"isExtra":true},{"id":"N124","note":"","count":1,"label":"Pepsi 1l","posId":"N124","price":5900,"isExtra":false},{"id":"113","note":"","count":1,"label":"Capricciosa 32cm","posId":"113","price":24900,"isExtra":false},{"id":"K0000","note":"","count":1,"label":"Balné","posId":"K0000","price":1500,"isExtra":true},{"id":"123","note":"","count":1,"label":"Quattro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základ","posId":"ZSR32","price":0,"isExtra":true}]</t>
  </si>
  <si>
    <t>Zdeněk</t>
  </si>
  <si>
    <t>2026-04-13T20:01:51.222+02:00</t>
  </si>
  <si>
    <t>2026-04-13T20:08:24.058+02:00</t>
  </si>
  <si>
    <t>[{"id":"103","note":"","count":1,"label":"Zeleninová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základ","posId":"ZRS40","price":0,"isExtra":true},{"id":"C114","note":"","count":1,"label":"Kuře","posId":"C114","price":4000,"KDSTags":["greenhighlight"],"isExtra":true}]</t>
  </si>
  <si>
    <t>2026-04-13T19:54:01.966+02:00</t>
  </si>
  <si>
    <t>2026-04-13T20:03:30.437+02:00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</si>
  <si>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základ","posId":"i105","price":0,"isExtra":true},{"id":"95f3b6f0-9bb8-444a-b595-e945cadd4e80","note":"","count":1,"label":"Sweet passion 18 cm","posId":"30","price":11900,"isExtra":false}]</t>
  </si>
  <si>
    <t>2026-04-13T19:44:44.032+02:00</t>
  </si>
  <si>
    <t>2026-04-13T19:51:23.358+02:00</t>
  </si>
  <si>
    <t>2026-04-13T19:41:29.814+02:00</t>
  </si>
  <si>
    <t>2026-04-13T19:49:25.591+02:00</t>
  </si>
  <si>
    <t>[{"id":"69427585fd8faa40bcc99d57","count":1,"label":"Quattro Formaggi 40cm","posId":"111","price":30900,"isExtra":false},{"id":"6511bee39791b916de149b1b","count":1,"label":"Balné","posId":"K0000","price":2000,"isExtra":true},{"id":"69bc33d2440bbafa0ceb2209","count":1,"label":"okraj mozzarella, bylinky","posId":"A122","price":6500,"isExtra":true},{"id":"69427585fd8faa40bcc99db1","count":1,"label":"Česnekový dip","posId":"P106","price":2000,"isExtra":false},{"id":"6511bee39791b916de149f24","count":1,"label":"Balné","posId":"K0000","price":1500,"isExtra":true}]</t>
  </si>
  <si>
    <t>2026-04-13T19:37:56.561+02:00</t>
  </si>
  <si>
    <t>2026-04-13T19:43:07.017+02:00</t>
  </si>
  <si>
    <t>[{"id":"123","note":"","count":1,"label":"Quattro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okrajů","posId":"X1000","price":0,"isExtra":true}]</t>
  </si>
  <si>
    <t>2026-04-13T19:31:51.344+02:00</t>
  </si>
  <si>
    <t>2026-04-13T19:36:57.032+02:00</t>
  </si>
  <si>
    <t>2026-04-13T19:28:01.928+02:00</t>
  </si>
  <si>
    <t>2026-04-13T19:35:57.951+02:00</t>
  </si>
  <si>
    <t>2026-04-13T19:49:15.330+02:00</t>
  </si>
  <si>
    <t>2026-04-13T19:28:02.829+02:00</t>
  </si>
  <si>
    <t>2026-04-13T19:27:01.852+02:00</t>
  </si>
  <si>
    <t>2026-04-13T19:37:02.899+02:00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</si>
  <si>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-ananas","posId":"X100","price":0,"KDSTags":["redhighlight"],"isExtra":true},{"id":"211d85d0-839e-41d0-89e3-ea177ad7489e","note":"","count":1,"label":"Dip česnekový","posId":"P106","price":2000,"isExtra":false}]</t>
  </si>
  <si>
    <t>2026-04-13T19:25:02.856+02:00</t>
  </si>
  <si>
    <t>2026-04-13T19:34:13.137+02:00</t>
  </si>
  <si>
    <t>2026-04-13T19:45:45.053+02:00</t>
  </si>
  <si>
    <t>2026-04-13T19:25:07.121+02:00</t>
  </si>
  <si>
    <t>[{"id":"bf8dc38b-6c8e-42b6-9da3-3170253a57d4","note":"","count":1,"label":"Hot &amp; Spicy 32 cm","posId":"122","price":24900,"isExtra":false},{"id":"3a8b6a85-3b5c-4ee4-be2d-261ab8731d6e","note":"","count":1,"label":"Dip česnekový","posId":"P106","price":2000,"isExtra":false}]</t>
  </si>
  <si>
    <t>2026-04-13T19:22:21.345+02:00</t>
  </si>
  <si>
    <t>2026-04-13T19:30:56.021+02:00</t>
  </si>
  <si>
    <t>[{"id":"59610942","note":"","size":"Hawai 32cm","count":1,"label":"Hawai 32cm","posId":"114","price":24900,"isExtra":false},{"id":"54414789","note":"","count":1,"label":"Balné","posId":"K0000","price":1500,"isExtra":true},{"id":"54414783","note":"","count":1,"label":"bez plněných okrajů","posId":"X1000","price":0,"isExtra":true},{"id":"54414824","note":"","count":1,"label":"Bez ananasu","posId":"X100","price":0,"KDSTags":["redhighlight"],"isExtra":true},{"id":"57405809","note":"","size":"Aquilla černý čaj a broskev 0,5l","count":1,"label":"Aquilla černý čaj a broskev 0,5l","posId":"N120","price":4900,"isExtra":false},{"id":"54414749","note":"","size":"Pepperoni Rolls 🌶️","count":1,"label":"Pepperoni Rolls 🌶️","posId":"P100","price":8900,"isExtra":false},{"id":"54414789","note":"","count":1,"label":"Balné","posId":"K0000","price":1500,"isExtra":true},{"id":"54414748","note":"","size":"Česnekový chléb 18cm","count":1,"label":"Česnekový chléb 18cm","posId":"P104","price":7900,"isExtra":false},{"id":"54414789","note":"","count":1,"label":"Balné","posId":"K0000","price":1500,"isExtra":true}]</t>
  </si>
  <si>
    <t>2026-04-13T19:17:32.464+02:00</t>
  </si>
  <si>
    <t>2026-04-13T19:29:47.945+02:00</t>
  </si>
  <si>
    <t>2026-04-13T19:16:02.125+02:00</t>
  </si>
  <si>
    <t>2026-04-13T19:32:49.819+02:00</t>
  </si>
  <si>
    <t>2026-04-13T19:54:11.166+02:00</t>
  </si>
  <si>
    <t>2026-04-13T19:16:05.694+02:00</t>
  </si>
  <si>
    <t>[{"id":"b0d5792c-72a3-41ec-9f78-3fedc41c2a8a","note":"","count":1,"label":"VEGGIE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těsto","posId":"15","price":0,"isExtra":true},{"id":"a0a20d0c-4422-439d-8c33-27905ee0699b","note":"","count":1,"label":"Smetanový základ","posId":"A129","price":0,"isExtra":true},{"id":"3b33c28b-4eed-4a0e-a3fd-e50f37d1c9f3","note":"","count":1,"label":"Pečené brambory","posId":"P103","price":0,"isExtra":true},{"id":"09284538-623e-44fe-a20e-248d39eb68fc","note":"","count":1,"label":"Pepsi 1l","posId":"N124","price":0,"isExtra":true}]</t>
  </si>
  <si>
    <t>2026-04-13T19:15:08.497+02:00</t>
  </si>
  <si>
    <t>2026-04-13T19:23:53.133+02:00</t>
  </si>
  <si>
    <t>[{"id":"100","note":"","count":1,"label":"Margherita 40cm","posId":"100","price":26900,"isExtra":false},{"id":"K0000","note":"","count":1,"label":"Balné","posId":"K0000","price":2000,"isExtra":true},{"id":"C105","note":"","count":1,"label":"Žampiony","posId":"C105","price":3500,"KDSTags":["greenhighlight"],"isExtra":true},{"id":"C113","note":"","count":1,"label":"Mozzarella","posId":"C113","price":4000,"KDSTags":["greenhighlight"],"isExtra":true},{"id":"C106","note":"","count":1,"label":"Šunka","posId":"C106","price":4000,"KDSTags":["greenhighlight"],"isExtra":true}]</t>
  </si>
  <si>
    <t>2026-04-13T19:14:40.137+02:00</t>
  </si>
  <si>
    <t>2026-04-13T19:27:20.520+02:00</t>
  </si>
  <si>
    <t>[{"id":"59610942","note":"","size":"Hawai 32cm","count":1,"label":"Hawai 32cm","posId":"114","price":24900,"isExtra":false},{"id":"54414789","note":"","count":1,"label":"Balné","posId":"K0000","price":1500,"isExtra":true},{"id":"54414818","note":"","count":1,"label":"okraj mozzarella, bylinky","posId":"A121","price":5700,"isExtra":true},{"id":"54414911","note":"","count":1,"label":"Pepperoni salám","posId":"B109","price":3000,"KDSTags":["greenhighlight"],"isExtra":true},{"id":"54414710","note":"","size":"Comeback 40cm 🌶️","count":1,"label":"Comeback 40cm 🌶️","posId":"109","price":30900,"isExtra":false},{"id":"54414779","note":"","count":1,"label":"Balné","posId":"K0000","price":2000,"isExtra":true},{"id":"54414813","note":"","count":1,"label":"okraj mozzarella, bylinky","posId":"A122","price":6500,"isExtra":true},{"id":"54414848","note":"","count":1,"label":"Olivy","posId":"C112","price":3500,"KDSTags":["greenhighlight"],"isExtra":true},{"id":"54414882","note":"","count":1,"label":"Kukuřice","posId":"C115","price":3500,"KDSTags":["greenhighlight"],"isExtra":true},{"id":"54414914","note":"","count":1,"label":"Grana padano, pecorino, parmazán","posId":"C130","price":4000,"KDSTags":["greenhighlight"],"isExtra":true}]</t>
  </si>
  <si>
    <t>2026-04-13T19:14:01.237+02:00</t>
  </si>
  <si>
    <t>2026-04-13T19:24:08.818+02:00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</si>
  <si>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🌶️🌶️","posId":"120","price":24900,"isExtra":false},{"id":"54414789","note":"","count":1,"label":"Balné","posId":"K0000","price":1500,"isExtra":true},{"id":"57405816","note":"","size":"Mirinda 1l","count":1,"label":"Mirinda 1l","posId":"N126","price":5900,"isExtra":false}]</t>
  </si>
  <si>
    <t>2026-04-13T19:13:07.641+02:00</t>
  </si>
  <si>
    <t>2026-04-13T19:19:35.103+02:00</t>
  </si>
  <si>
    <t>2026-04-13T19:10:20.540+02:00</t>
  </si>
  <si>
    <t>2026-04-13T19:16:28.318+02:00</t>
  </si>
  <si>
    <t>[{"id":"59610939","note":"","size":"BBQ Texas 32cm","count":1,"label":"BBQ Texas 32cm","posId":"119","price":24900,"isExtra":false},{"id":"54414789","note":"","count":1,"label":"Balné","posId":"K0000","price":1500,"isExtra":true},{"id":"54414749","note":"","size":"Pepperoni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</si>
  <si>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2026-04-13T19:10:02.067+02:00</t>
  </si>
  <si>
    <t>2026-04-13T19:15:11.696+02:00</t>
  </si>
  <si>
    <t>2026-04-13T19:03:02.574+02:00</t>
  </si>
  <si>
    <t>2026-04-13T19:10:28.333+02:00</t>
  </si>
  <si>
    <t>[{"id":"69427585fd8faa40bcc99d71","count":1,"label":"Quattro Formaggi 32cm","posId":"123","price":24900,"isExtra":false},{"id":"6511bee39791b916de149f24","count":1,"label":"Balné","posId":"K0000","price":1500,"isExtra":true},{"id":"69427585fd8faa40bcc99d77","count":1,"label":"Pepperoni 32cm 🌶️🌶️","posId":"120","price":24900,"isExtra":false},{"id":"6511bee39791b916de149f24","count":1,"label":"Balné","posId":"K0000","price":1500,"isExtra":true},{"id":"69427585fd8faa40bcc99db1","count":1,"label":"Česnekový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</si>
  <si>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2026-04-13T19:02:01.928+02:00</t>
  </si>
  <si>
    <t>2026-04-13T19:09:49.107+02:00</t>
  </si>
  <si>
    <t>2026-04-13T19:27:12.388+02:00</t>
  </si>
  <si>
    <t>2026-04-13T19:02:02.826+02:00</t>
  </si>
  <si>
    <t>[{"id":"0005ff76-02c8-47f3-a86e-87443988197a","note":"","count":1,"label":"BBQ Texas 32 cm","posId":"119","price":24900,"isExtra":false},{"id":"57c816b2-3e3f-46c2-b126-b09910d79cb0","note":"","count":1,"label":"změna na Smetanový základ","posId":"i129","price":0,"isExtra":true},{"id":"bf8dc38b-6c8e-42b6-9da3-3170253a57d4","note":"","count":1,"label":"Hot &amp; Spicy 32 cm","posId":"122","price":24900,"isExtra":false},{"id":"57c816b2-3e3f-46c2-b126-b09910d79cb0","note":"","count":1,"label":"změna na Smetanový základ","posId":"i129","price":0,"isExtra":true}]</t>
  </si>
  <si>
    <t>2026-04-13T18:52:54.553+02:00</t>
  </si>
  <si>
    <t>2026-04-13T18:59:19.576+02:00</t>
  </si>
  <si>
    <t>[{"id":"69427585fd8faa40bcc99d75","count":1,"label":"Comeback 32cm 🌶️","posId":"121","price":24900,"isExtra":false},{"id":"6511bee39791b916de149f24","count":1,"label":"Balné","posId":"K0000","price":1500,"isExtra":true},{"id":"67484135a145e662976180c6","count":1,"label":"BBQ základ","posId":"ZRB32","price":0,"isExtra":true},{"id":"69bc33d2440bbafa0ceb25f9","count":1,"label":"bez plněných okrajů","posId":"X1000","price":0,"isExtra":true}]</t>
  </si>
  <si>
    <t>2026-04-13T18:52:01.560+02:00</t>
  </si>
  <si>
    <t>2026-04-13T18:59:17.556+02:00</t>
  </si>
  <si>
    <t>2026-04-13T19:17:55.081+02:00</t>
  </si>
  <si>
    <t>2026-04-13T18:52:02.762+02:00</t>
  </si>
  <si>
    <t>2026-04-13T18:28:01.475+02:00</t>
  </si>
  <si>
    <t>2026-04-13T18:33:08.021+02:00</t>
  </si>
  <si>
    <t>2026-04-13T18:24:02.054+02:00</t>
  </si>
  <si>
    <t>2026-04-13T18:32:19.440+02:00</t>
  </si>
  <si>
    <t>2026-04-13T18:52:02.936+02:00</t>
  </si>
  <si>
    <t>2026-04-13T18:24:03.603+02:00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</si>
  <si>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614269dd-2dbe-47e4-81f8-670c7ef03e2f","note":"","count":1,"label":"Pepperoni salám","posId":"C109","price":4000,"KDSTags":["greenhighlight"],"isExtra":true},{"id":"169906cc-98ac-4101-a361-79ae530758c3","note":"","count":1,"label":"BEZ -cibule","posId":"X103","price":0,"KDSTags":["redhighlight"],"isExtra":true}]</t>
  </si>
  <si>
    <t>2026-04-13T18:24:02.038+02:00</t>
  </si>
  <si>
    <t>2026-04-13T18:33:25.177+02:00</t>
  </si>
  <si>
    <t>2026-04-13T18:59:09.980+02:00</t>
  </si>
  <si>
    <t>2026-04-13T18:24:03.699+02:00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</si>
  <si>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cm","posId":"121","price":24900,"isExtra":false}]</t>
  </si>
  <si>
    <t>2026-04-13T18:18:42.773+02:00</t>
  </si>
  <si>
    <t>2026-04-13T18:27:19.052+02:00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</si>
  <si>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základ","posId":"ZRS40","price":0,"isExtra":true},{"id":"C101","note":"","count":1,"label":"Gorgonzola","posId":"C101","price":4000,"KDSTags":["greenhighlight"],"isExtra":true},{"id":"C109","note":"","count":1,"label":"Pepperoni salám","posId":"C109","price":4000,"KDSTags":["greenhighlight"],"isExtra":true}]</t>
  </si>
  <si>
    <t>2026-04-13T18:09:02.423+02:00</t>
  </si>
  <si>
    <t>2026-04-13T18:18:06.014+02:00</t>
  </si>
  <si>
    <t>2026-04-13T18:45:48.246+02:00</t>
  </si>
  <si>
    <t>2026-04-13T18:09:03.727+02:00</t>
  </si>
  <si>
    <t>[{"id":"bf8dc38b-6c8e-42b6-9da3-3170253a57d4","note":"","count":1,"label":"Hot &amp; Spicy 32 cm","posId":"122","price":24900,"isExtra":false},{"id":"8b18781f-3bd0-464d-aa33-9f081ecc1a3a","note":"","count":1,"label":"mozzarella","posId":"B113","price":3000,"KDSTags":["greenhighlight"],"isExtra":true}]</t>
  </si>
  <si>
    <t>2026-04-13T18:05:02.427+02:00</t>
  </si>
  <si>
    <t>2026-04-13T19:50:08.543+02:00</t>
  </si>
  <si>
    <t>2026-04-13T20:15:27.530+02:00</t>
  </si>
  <si>
    <t>2026-04-13T18:30:02.132+02:00</t>
  </si>
  <si>
    <t>[{"id":"85dc195f-7d7b-4fb5-b41d-eb1c9c76b3a3","note":"","count":1,"label":"Hot &amp; Spicy 32 cm","posId":"146","price":24900,"isExtra":false},{"id":"e12521cc-9391-4513-be27-f090014536cf","note":"","count":1,"label":"BBQ Texas 32 cm","posId":"143","price":24900,"isExtra":false},{"id":"57c816b2-3e3f-46c2-b126-b09910d79cb0","note":"","count":1,"label":"změna na Smetanový základ","posId":"i129","price":0,"isExtra":true},{"id":"194f980e-141e-4220-9f1e-0e1e9edc412e","note":"","count":1,"label":"Quattro Formaggi 18 cm","posId":"135","price":11900,"isExtra":false},{"id":"f61b7339-3b20-4583-b2b8-12e48de2876d","note":"","count":1,"label":"změna na Rajčatový základ","posId":"i105","price":0,"isExtra":true},{"id":"c140cca5-f089-41f7-bf7d-f4a7a6787661","note":"","count":1,"label":"Jalapeños.","posId":"A102","price":1500,"isExtra":true}]</t>
  </si>
  <si>
    <t>2026-04-13T17:59:16.123+02:00</t>
  </si>
  <si>
    <t>2026-04-13T18:08:59.344+02:00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</si>
  <si>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🌶️🌶️","posId":"108","price":30900,"isExtra":false},{"id":"54414779","note":"","count":1,"label":"Balné","posId":"K0000","price":2000,"isExtra":true},{"id":"54414717","note":"","size":"Capricciosa 40cm","count":1,"label":"Capricciosa 40cm","posId":"101","price":30900,"isExtra":false},{"id":"54414779","note":"","count":1,"label":"Balné","posId":"K0000","price":2000,"isExtra":true},{"id":"54414708","note":"","size":"Quattro Formaggi 40cm","count":1,"label":"Quattro Formaggi 40cm","posId":"111","price":30900,"isExtra":false},{"id":"54414779","note":"","count":1,"label":"Balné","posId":"K0000","price":2000,"isExtra":true}]</t>
  </si>
  <si>
    <t>2026-04-13T17:54:02.626+02:00</t>
  </si>
  <si>
    <t>2026-04-13T18:05:37.915+02:00</t>
  </si>
  <si>
    <t>2026-04-13T18:20:20.279+02:00</t>
  </si>
  <si>
    <t>2026-04-13T17:54:04.186+02:00</t>
  </si>
  <si>
    <t>[{"id":"f1315fc0-dfbb-459c-9f31-49d8e60875f4","note":"","count":1,"label":"Pepperoni 40 cm","posId":"108","price":30900,"isExtra":false},{"id":"eae0baf6-2c0e-4081-8ab5-5266bc363ee5","note":"","count":1,"label":"Okraj mozzarella, BBQ omáčka","posId":"A124","price":6500,"isExtra":true},{"id":"1e281388-c78a-4b3d-874d-346d699d1a35","note":"","count":1,"label":"Grana padano","posId":"C130","price":4000,"KDSTags":["greenhighlight"],"isExtra":true}]</t>
  </si>
  <si>
    <t>2026-04-13T17:54:02.609+02:00</t>
  </si>
  <si>
    <t>2026-04-13T18:06:20.133+02:00</t>
  </si>
  <si>
    <t>[{"id":"d63e9120-8ffe-444c-ba51-6c942a13f4fc","note":"","count":1,"label":"Margherita 40 cm","posId":"100","price":26900,"isExtra":false},{"id":"fcbcf6b6-34c6-4d5f-ac5b-f6ece72e0953","note":"","count":1,"label":"BBQ Meteor 32 cm","posId":"118","price":24900,"isExtra":false},{"id":"f61b7339-3b20-4583-b2b8-12e48de2876d","note":"","count":1,"label":"změna na Rajčatový základ","posId":"i105","price":0,"isExtra":true}]</t>
  </si>
  <si>
    <t>2026-04-13T17:50:27.097+02:00</t>
  </si>
  <si>
    <t>2026-04-13T17:57:01.091+02:00</t>
  </si>
  <si>
    <t>[{"id":"69427585fd8faa40bcc99d77","count":1,"label":"Pepperoni 32cm 🌶️🌶️","posId":"120","price":24900,"isExtra":false},{"id":"6511bee39791b916de149f24","count":1,"label":"Balné","posId":"K0000","price":1500,"isExtra":true},{"id":"69bc33d2440bbafa0ceb25f9","count":1,"label":"bez plněných okrajů","posId":"X1000","price":0,"isExtra":true},{"id":"69427585fd8faa40bcc99d6f","count":1,"label":"Margherita 32cm","posId":"112","price":20900,"isExtra":false},{"id":"6511bee39791b916de149f24","count":1,"label":"Balné","posId":"K0000","price":1500,"isExtra":true},{"id":"69ba74bc7f50b02b155020da","count":1,"label":"USA těsto","posId":"17","price":1000,"isExtra":true},{"id":"69bc33d2440bbafa0ceb25f9","count":1,"label":"bez plněných okrajů","posId":"X1000","price":0,"isExtra":true}]</t>
  </si>
  <si>
    <t>2026-04-13T17:37:02.661+02:00</t>
  </si>
  <si>
    <t>2026-04-13T17:46:55.946+02:00</t>
  </si>
  <si>
    <t>2026-04-13T17:52:48.031+02:00</t>
  </si>
  <si>
    <t>2026-04-13T17:37:03.331+02:00</t>
  </si>
  <si>
    <t>[{"id":"85dc195f-7d7b-4fb5-b41d-eb1c9c76b3a3","note":"","count":1,"label":"Hot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38de8e38-e51e-422d-9a89-960ebc505f1b","note":"","count":1,"label":"šunka","posId":"B106","price":3000,"KDSTags":["greenhighlight"],"isExtra":true},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38de8e38-e51e-422d-9a89-960ebc505f1b","note":"","count":1,"label":"šunka","posId":"B106","price":3000,"KDSTags":["greenhighlight"],"isExtra":true},{"id":"9461c599-e1f4-4267-8dd8-c1eea66839a3","note":"","count":2,"label":"Choco Rolls, 6 ks","posId":"chr100","price":8900,"isExtra":false}]</t>
  </si>
  <si>
    <t>2026-04-13T17:20:06.521+02:00</t>
  </si>
  <si>
    <t>2026-04-13T17:32:05.117+02:00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</si>
  <si>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🌶️🌶️","posId":"122","price":24900,"isExtra":false},{"id":"6511bee39791b916de149f24","count":1,"label":"Balné","posId":"K0000","price":1500,"isExtra":true},{"id":"69427585fd8faa40bcc99d55","count":1,"label":"Margherita 40cm","posId":"100","price":26900,"isExtra":false},{"id":"6511bee39791b916de149b1b","count":1,"label":"Balné","posId":"K0000","price":2000,"isExtra":true}]</t>
  </si>
  <si>
    <t>2026-04-13T17:20:02.202+02:00</t>
  </si>
  <si>
    <t>2026-04-13T17:41:04.896+02:00</t>
  </si>
  <si>
    <t>[{"id":"aef5aaf8-2acf-4f20-91be-c8829f11cd0c","note":"","count":1,"label":"Capricciosa 40 cm","posId":"101","price":30900,"isExtra":false},{"id":"8c704055-e242-493d-b754-bb711e5a6c0b","note":"","count":1,"label":"Hawai 40 cm","posId":"102","price":30900,"isExtra":false},{"id":"f9a8b09a-bed1-496c-b9fc-0dd1ce05cc0c","note":"","count":1,"label":"Veggieballs 40 cm","posId":"105","price":30900,"isExtra":false},{"id":"99710cd8-fa1f-4712-84a8-85da37e18dd0","note":"","count":1,"label":"Česnekový chléb","posId":"P104","price":7900,"isExtra":false}]</t>
  </si>
  <si>
    <t>2026-04-13T17:19:22.270+02:00</t>
  </si>
  <si>
    <t>2026-04-13T17:27:47.934+02:00</t>
  </si>
  <si>
    <t>[{"id":"59610942","note":"","size":"Hawai 32cm","count":1,"label":"Hawai 32cm","posId":"114","price":24900,"isExtra":false},{"id":"54414789","note":"","count":1,"label":"Balné","posId":"K0000","price":1500,"isExtra":true},{"id":"59610934","note":"","size":"Margherita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32cm","posId":"112","price":20900,"isExtra":false},{"id":"54414789","note":"","count":1,"label":"Balné","posId":"K0000","price":1500,"isExtra":true}]</t>
  </si>
  <si>
    <t>2026-04-13T17:15:13.949+02:00</t>
  </si>
  <si>
    <t>2026-04-13T17:24:32.237+02:00</t>
  </si>
  <si>
    <t>[{"id":"109","note":"","count":1,"label":"Comeback 40cm 🌶️","posId":"109","price":30900,"isExtra":false},{"id":"K0000","note":"","count":1,"label":"Balné","posId":"K0000","price":2000,"isExtra":true},{"id":"C113","note":"","count":1,"label":"Mozzarella","posId":"C113","price":4000,"KDSTags":["greenhighlight"],"isExtra":true}]</t>
  </si>
  <si>
    <t>2026-04-13T17:05:02.146+02:00</t>
  </si>
  <si>
    <t>2026-04-13T17:12:38.793+02:00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</si>
  <si>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fcbcf6b6-34c6-4d5f-ac5b-f6ece72e0953","note":"","count":1,"label":"BBQ Meteor 32 cm","posId":"118","price":24900,"isExtra":false},{"id":"57c816b2-3e3f-46c2-b126-b09910d79cb0","note":"","count":1,"label":"změna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bylinky","posId":"A121","price":5700,"isExtra":true}]</t>
  </si>
  <si>
    <t>2026-04-13T17:01:02.509+02:00</t>
  </si>
  <si>
    <t>2026-04-13T17:16:05.843+02:00</t>
  </si>
  <si>
    <t>2026-04-13T16:54:45.241+02:00</t>
  </si>
  <si>
    <t>2026-04-13T17:01:21.263+02:00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</si>
  <si>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40cm","posId":"111","price":30900,"isExtra":false},{"id":"54414779","note":"","count":1,"label":"Balné","posId":"K0000","price":2000,"isExtra":true},{"id":"54414777","note":"","count":1,"label":"bez plněných okrajů","posId":"X1000","price":0,"isExtra":true},{"id":"57405814","note":"","size":"Pepsi 1l","count":1,"label":"Pepsi 1l","posId":"N124","price":5900,"isExtra":false},{"id":"54414710","note":"","size":"Comeback 40cm 🌶️","count":1,"label":"Comeback 40cm 🌶️","posId":"109","price":30900,"isExtra":false},{"id":"54414779","note":"","count":1,"label":"Balné","posId":"K0000","price":2000,"isExtra":true},{"id":"54414894","note":"","count":1,"label":"Šunka","posId":"C106","price":4000,"KDSTags":["greenhighlight"],"isExtra":true},{"id":"54414909","note":"","count":1,"label":"Pepperoni salám","posId":"C109","price":4000,"KDSTags":["greenhighlight"],"isExtra":true}]</t>
  </si>
  <si>
    <t>2026-04-13T16:54:02.937+02:00</t>
  </si>
  <si>
    <t>2026-04-13T19:33:21.756+02:00</t>
  </si>
  <si>
    <t>[{"id":"aef5aaf8-2acf-4f20-91be-c8829f11cd0c","note":"","count":1,"label":"Capricciosa 40 cm","posId":"101","price":30900,"isExtra":false},{"id":"d5c01305-5b81-4931-8ef0-14413da22bab","note":"","count":1,"label":"Kukuřice","posId":"C115","price":3500,"KDSTags":["greenhighlight"],"isExtra":true},{"id":"bd8e2f82-3d11-4ada-88ad-67191c012d18","note":"","count":1,"label":"BEZ -olivy","posId":"X112","price":0,"KDSTags":["redhighlight"],"isExtra":true}]</t>
  </si>
  <si>
    <t>2026-04-13T16:49:35.558+02:00</t>
  </si>
  <si>
    <t>2026-04-13T16:55:44.248+02:00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</si>
  <si>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🌶️🌶️","posId":"122","price":24900,"isExtra":false},{"id":"6511bee39791b916de149f24","count":1,"label":"Balné","posId":"K0000","price":1500,"isExtra":true},{"id":"684ae97920a48a7892c1fc67","count":1,"label":"Bez cibule","posId":"X103","price":0,"KDSTags":["redhighlight"],"isExtra":true}]</t>
  </si>
  <si>
    <t>2026-04-13T16:48:01.258+02:00</t>
  </si>
  <si>
    <t>2026-04-13T16:54:22.942+02:00</t>
  </si>
  <si>
    <t>[{"id":"69427585fd8faa40bcc99d75","count":1,"label":"Comeback 32cm 🌶️","posId":"121","price":24900,"isExtra":false},{"id":"6511bee39791b916de149f24","count":1,"label":"Balné","posId":"K0000","price":1500,"isExtra":true},{"id":"69bc33d2440bbafa0ceb25f9","count":1,"label":"bez plněných okrajů","posId":"X1000","price":0,"isExtra":true},{"id":"684ae97920a48a7892c1fc87","count":1,"label":"Bez cibule","posId":"X103","price":0,"KDSTags":["redhighlight"],"isExtra":true}]</t>
  </si>
  <si>
    <t>2026-04-13T16:43:25.886+02:00</t>
  </si>
  <si>
    <t>2026-04-13T16:49:45.832+02:00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</si>
  <si>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okrajů","posId":"X1000","price":0,"isExtra":true}]</t>
  </si>
  <si>
    <t>2026-04-13T16:43:02.994+02:00</t>
  </si>
  <si>
    <t>2026-04-13T16:52:15.607+02:00</t>
  </si>
  <si>
    <t>[{"id":"0ea52415-fdb3-497f-b216-7fd5802f2e0f","note":"","count":2,"label":"Quattro Formaggi 32 cm","posId":"123","price":24900,"isExtra":false}]</t>
  </si>
  <si>
    <t>2026-04-13T16:30:31.724+02:00</t>
  </si>
  <si>
    <t>2026-04-13T16:36:30.524+02:00</t>
  </si>
  <si>
    <t>2026-04-13T16:26:23.484+02:00</t>
  </si>
  <si>
    <t>2026-04-13T16:32:36.030+02:00</t>
  </si>
  <si>
    <t>[{"id":"69427585fd8faa40bcc99d77","count":1,"label":"Pepperoni 32cm 🌶️🌶️","posId":"120","price":24900,"isExtra":false},{"id":"6511bee39791b916de149f24","count":1,"label":"Balné","posId":"K0000","price":1500,"isExtra":true},{"id":"69427585fd8faa40bcc99db1","count":1,"label":"Česnekový dip","posId":"P106","price":2000,"isExtra":false},{"id":"6511bee39791b916de149f24","count":1,"label":"Balné","posId":"K0000","price":1500,"isExtra":true},{"id":"69427585fd8faa40bcc99dcd","count":1,"label":"Pepsi zero sugar 1l","posId":"N125","price":5900,"isExtra":false}]</t>
  </si>
  <si>
    <t>2026-04-13T16:15:13.445+02:00</t>
  </si>
  <si>
    <t>2026-04-13T16:21:59.832+02:00</t>
  </si>
  <si>
    <t>[{"id":"69427585fd8faa40bcc99d5d","count":1,"label":"Pepperoni 40cm 🌶️🌶️","posId":"108","price":30900,"isExtra":false},{"id":"6511bee39791b916de149b1b","count":1,"label":"Balné","posId":"K0000","price":2000,"isExtra":true},{"id":"67484135a145e66297618376","count":1,"label":"Smetanový základ","posId":"ZRS40","price":0,"isExtra":true},{"id":"69bc33d2440bbafa0ceb2208","count":1,"label":"bez plněných okrajů","posId":"X1000","price":0,"isExtra":true},{"id":"684ae97920a48a7892c1fa31","count":1,"label":"Žampiony","posId":"C105","price":3500,"KDSTags":["greenhighlight"],"isExtra":true},{"id":"684ae97920a48a7892c1fa32","count":1,"label":"Olivy","posId":"C112","price":3500,"KDSTags":["greenhighlight"],"isExtra":true}]</t>
  </si>
  <si>
    <t>2026-04-13T16:13:27.961+02:00</t>
  </si>
  <si>
    <t>2026-04-13T16:20:42.152+02:00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</si>
  <si>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🌶️🌶️","posId":"108","price":30900,"isExtra":false},{"id":"54414779","note":"","count":1,"label":"Balné","posId":"K0000","price":2000,"isExtra":true},{"id":"54414777","note":"","count":1,"label":"bez plněných okrajů","posId":"X1000","price":0,"isExtra":true}]</t>
  </si>
  <si>
    <t>2026-04-13T16:11:58.570+02:00</t>
  </si>
  <si>
    <t>2026-04-13T16:17:29.798+02:00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</si>
  <si>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🌶️🌶️","posId":"110","price":30900,"isExtra":false},{"id":"54414779","note":"","count":1,"label":"Balné","posId":"K0000","price":2000,"isExtra":true},{"id":"54414777","note":"","count":1,"label":"bez plněných okrajů","posId":"X1000","price":0,"isExtra":true}]</t>
  </si>
  <si>
    <t>2026-04-13T15:56:02.623+02:00</t>
  </si>
  <si>
    <t>2026-04-13T18:18:59.953+02:00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</si>
  <si>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-ananas","posId":"X100","price":0,"KDSTags":["redhighlight"],"isExtra":true},{"id":"0ea52415-fdb3-497f-b216-7fd5802f2e0f","note":"","count":1,"label":"Quattro Formaggi 32 cm","posId":"123","price":24900,"isExtra":false}]</t>
  </si>
  <si>
    <t>2026-04-13T15:54:11.478+02:00</t>
  </si>
  <si>
    <t>2026-04-13T16:02:18.700+02:00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</si>
  <si>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základ","posId":"ZRS40","price":0,"isExtra":true},{"id":"57405814","note":"","size":"Pepsi 1l","count":1,"label":"Pepsi 1l","posId":"N124","price":5900,"isExtra":false}]</t>
  </si>
  <si>
    <t>2026-04-13T15:54:11.448+02:00</t>
  </si>
  <si>
    <t>2026-04-13T16:05:33.697+02:00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</si>
  <si>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40cm","posId":"104","price":30900,"isExtra":false},{"id":"54414779","note":"","count":1,"label":"Balné","posId":"K0000","price":2000,"isExtra":true},{"id":"59555833","note":"","count":1,"label":"Rajčatový základ","posId":"ZSR40","price":0,"isExtra":true},{"id":"54414813","note":"","count":1,"label":"okraj mozzarella, bylinky","posId":"A122","price":6500,"isExtra":true}]</t>
  </si>
  <si>
    <t>2026-04-13T15:46:01.989+02:00</t>
  </si>
  <si>
    <t>2026-04-13T15:54:22.459+02:00</t>
  </si>
  <si>
    <t>[{"id":"36ea3088-07fd-428f-b871-c4a5ee9cef7b","note":"","count":2,"label":"Comeback 40 cm","posId":"109","price":30900,"isExtra":false},{"id":"3a8b6a85-3b5c-4ee4-be2d-261ab8731d6e","note":"","count":3,"label":"Dip česnekový","posId":"P106","price":2000,"isExtra":false}]</t>
  </si>
  <si>
    <t>2026-04-13T15:38:46.544+02:00</t>
  </si>
  <si>
    <t>2026-04-13T15:51:40.873+02:00</t>
  </si>
  <si>
    <t>[{"id":"69427585fd8faa40bcc99da3","count":1,"label":"Veggie menu Comeback","posId":"M200","price":34900,"isExtra":false},{"id":"6511bee39791b916de149ee5","count":1,"label":"Balné","posId":"K0000","price":3000,"isExtra":true},{"id":"6511bee39791b916de149eff","count":1,"label":"Quattro Formaggi","posId":"Y123","price":0,"isExtra":true},{"id":"67484135a145e662976180c7","count":1,"label":"Smetanový základ","posId":"ZRS32","price":0,"isExtra":true},{"id":"69bc33d2440bbafa0ceb25fa","count":1,"label":"okraj mozzarella, bylinky","posId":"A121","price":5700,"isExtra":true},{"id":"684a9619b96d0366be40ec7b","count":1,"label":"česnekový chléb","posId":"P104","price":0,"isExtra":true},{"id":"69427545ef82e630b05e4023","count":1,"label":"Mirinda 1l","posId":"N126","price":0,"isExtra":true}]</t>
  </si>
  <si>
    <t>2026-04-13T15:38:46.368+02:00</t>
  </si>
  <si>
    <t>2026-04-13T15:46:54.856+02:00</t>
  </si>
  <si>
    <t>[{"id":"69427585fd8faa40bcc99d75","count":1,"label":"Comeback 32cm 🌶️","posId":"121","price":24900,"isExtra":false},{"id":"6511bee39791b916de149f24","count":1,"label":"Balné","posId":"K0000","price":1500,"isExtra":true},{"id":"69427585fd8faa40bcc99dcf","count":1,"label":"Mirinda 1l","posId":"N126","price":5900,"isExtra":false}]</t>
  </si>
  <si>
    <t>2026-04-13T15:03:02.167+02:00</t>
  </si>
  <si>
    <t>2026-04-13T15:09:49.353+02:00</t>
  </si>
  <si>
    <t>2026-04-13T14:58:49.859+02:00</t>
  </si>
  <si>
    <t>2026-04-13T15:05:31.482+02:00</t>
  </si>
  <si>
    <t>[{"id":"69427585fd8faa40bcc99d55","count":1,"label":"Margherita 40cm","posId":"100","price":26900,"isExtra":false},{"id":"6511bee39791b916de149b1b","count":1,"label":"Balné","posId":"K0000","price":2000,"isExtra":true},{"id":"69427585fd8faa40bcc99dcf","count":1,"label":"Mirinda 1l","posId":"N126","price":5900,"isExtra":false}]</t>
  </si>
  <si>
    <t>2026-04-13T14:40:02.639+02:00</t>
  </si>
  <si>
    <t>2026-04-13T14:57:12.614+02:00</t>
  </si>
  <si>
    <t>2026-04-13T15:06:45.606+02:00</t>
  </si>
  <si>
    <t>2026-04-13T14:40:03.576+02:00</t>
  </si>
  <si>
    <t>[{"id":"03dae282-4cd4-4fa2-9169-2178ea3ed325","note":"","count":1,"label":"Quattro Formaggi 40 cm","posId":"111","price":30900,"isExtra":false},{"id":"932d1eab-8f45-4992-b460-cc5099f91e14","note":"","count":1,"label":"Okraj Hotdog, BBQ","posId":"A120","price":6500,"isExtra":true},{"id":"0f32557d-3b00-4445-b026-75e05c963906","note":"","count":1,"label":"Jalapeños","posId":"C102","price":3500,"KDSTags":["greenhighlight"],"isExtra":true},{"id":"614269dd-2dbe-47e4-81f8-670c7ef03e2f","note":"","count":1,"label":"Pepperoni salám","posId":"C109","price":4000,"KDSTags":["greenhighlight"],"isExtra":true}]</t>
  </si>
  <si>
    <t>2026-04-13T14:34:46.740+02:00</t>
  </si>
  <si>
    <t>2026-04-13T14:49:51.501+02:00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</si>
  <si>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40cm","posId":"101","price":30900,"isExtra":false},{"id":"54414779","note":"","count":1,"label":"Balné","posId":"K0000","price":2000,"isExtra":true},{"id":"59555830","note":"","count":1,"label":"Smetanový základ","posId":"ZRS40","price":0,"isExtra":true},{"id":"54414820","note":"","count":1,"label":"okraj mozzarella, bbq omáčka","posId":"A124","price":6500,"isExtra":true}]</t>
  </si>
  <si>
    <t>2026-04-13T14:26:48.938+02:00</t>
  </si>
  <si>
    <t>2026-04-13T14:36:50.348+02:00</t>
  </si>
  <si>
    <t>2026-04-13T14:23:02.540+02:00</t>
  </si>
  <si>
    <t>2026-04-13T14:31:40.192+02:00</t>
  </si>
  <si>
    <t>2026-04-13T14:43:13.002+02:00</t>
  </si>
  <si>
    <t>2026-04-13T14:25:59.669+02:00</t>
  </si>
  <si>
    <t>[{"id":"e12521cc-9391-4513-be27-f090014536cf","note":"","count":1,"label":"BBQ Texas 32 cm","posId":"143","price":24900,"isExtra":false},{"id":"e50ff4de-a31a-4748-b60e-66140c46f568","note":"","count":1,"label":"BEZ -paprika","posId":"X111","price":0,"KDSTags":["redhighlight"],"isExtra":true}]</t>
  </si>
  <si>
    <t>2026-04-13T14:18:02.673+02:00</t>
  </si>
  <si>
    <t>2026-04-13T14:27:17.018+02:00</t>
  </si>
  <si>
    <t>2026-04-13T14:37:35.546+02:00</t>
  </si>
  <si>
    <t>2026-04-13T14:19:11.782+02:00</t>
  </si>
  <si>
    <t>[{"id":"85dc195f-7d7b-4fb5-b41d-eb1c9c76b3a3","note":"","count":1,"label":"Hot &amp; Spicy 32 cm","posId":"146","price":24900,"isExtra":false},{"id":"57c816b2-3e3f-46c2-b126-b09910d79cb0","note":"","count":1,"label":"změna na Smetanový základ","posId":"i129","price":0,"isExtra":true},{"id":"2be8bd8d-b8cf-456a-a9f3-1ae18c5726f9","note":"","count":1,"label":"okraj mozzarella, BBQ omáčka","posId":"A123","price":5700,"isExtra":true},{"id":"3a8b6a85-3b5c-4ee4-be2d-261ab8731d6e","note":"","count":1,"label":"Dip česnekový","posId":"P106","price":2000,"isExtra":false}]</t>
  </si>
  <si>
    <t>2026-04-13T14:17:07.070+02:00</t>
  </si>
  <si>
    <t>2026-04-13T14:55:00.830+02:00</t>
  </si>
  <si>
    <t>[{"id":"110","note":"","count":2,"label":"Hot &amp; Spicy 40cm 🌶️🌶️","posId":"110","price":30900,"isExtra":false},{"id":"K0000","note":"","count":2,"label":"Balné","posId":"K0000","price":2000,"isExtra":true},{"id":"101","note":"","count":1,"label":"Capricciosa 40cm","posId":"101","price":30900,"isExtra":false},{"id":"K0000","note":"","count":1,"label":"Balné","posId":"K0000","price":2000,"isExtra":true},{"id":"100","note":"","count":1,"label":"Margherita 40cm","posId":"100","price":26900,"isExtra":false},{"id":"K0000","note":"","count":1,"label":"Balné","posId":"K0000","price":2000,"isExtra":true},{"id":"108","note":"","count":1,"label":"Pepperoni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🌶️🌶️","posId":"108","price":30900,"isExtra":false},{"id":"K0000","note":"","count":1,"label":"Balné","posId":"K0000","price":2000,"isExtra":true},{"id":"105","note":"","count":2,"label":"Veggieballs 40cm 🌶️🌶️","posId":"105","price":30900,"isExtra":false},{"id":"K0000","note":"","count":2,"label":"Balné","posId":"K0000","price":2000,"isExtra":true},{"id":"X111","note":"","count":2,"label":"Bez papriky","posId":"X111","price":0,"KDSTags":["redhighlight"],"isExtra":true},{"id":"104","note":"","count":1,"label":"Baby špenát &amp; kuře 40cm","posId":"104","price":30900,"isExtra":false},{"id":"K0000","note":"","count":1,"label":"Balné","posId":"K0000","price":2000,"isExtra":true},{"id":"111","note":"","count":2,"label":"Quattro Formaggi 40cm","posId":"111","price":30900,"isExtra":false},{"id":"K0000","note":"","count":2,"label":"Balné","posId":"K0000","price":2000,"isExtra":true},{"id":"N144","note":"","count":1,"label":"Guarana kiwi a jablko","posId":"N144","price":5500,"isExtra":false},{"id":"N140","note":"","count":12,"label":"Aquilla neperlivá","posId":"N140","price":3900,"isExtra":false}]</t>
  </si>
  <si>
    <t>2026-04-13T13:55:29.119+02:00</t>
  </si>
  <si>
    <t>2026-04-13T14:02:18.475+02:00</t>
  </si>
  <si>
    <t>2026-04-13T13:46:54.265+02:00</t>
  </si>
  <si>
    <t>2026-04-13T13:52:39.107+02:00</t>
  </si>
  <si>
    <t>2026-04-13T13:13:02.384+02:00</t>
  </si>
  <si>
    <t>2026-04-13T13:21:00.909+02:00</t>
  </si>
  <si>
    <t>2026-04-13T13:31:21.771+02:00</t>
  </si>
  <si>
    <t>2026-04-13T13:13:03.643+02:00</t>
  </si>
  <si>
    <t>[{"id":"80cdc162-f69f-4138-b690-77917e93790e","note":"","count":1,"label":"SPICY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wings","posId":"P101","price":0,"isExtra":true},{"id":"e743ee60-b800-434c-bf60-5a11f5cd2a7a","note":"","count":1,"label":"BIRGO grapefruit 0,5l","posId":"N131","price":0,"isExtra":true},{"id":"131c6239-e041-4ab5-9f75-400951ef95f4","note":"","count":1,"label":"Dip jalapenos","posId":"P107","price":2000,"isExtra":false}]</t>
  </si>
  <si>
    <t>2026-04-13T13:01:32.221+02:00</t>
  </si>
  <si>
    <t>2026-04-13T13:08:47.002+02:00</t>
  </si>
  <si>
    <t>[{"id":"69427585fd8faa40bcc99d7f","count":1,"label":"Hawai 32cm","posId":"114","price":24900,"isExtra":false},{"id":"6511bee39791b916de149f24","count":1,"label":"Balné","posId":"K0000","price":1500,"isExtra":true},{"id":"684ae97920a48a7892c1fd25","count":1,"label":"Bez ananasu","posId":"X100","price":0,"KDSTags":["redhighlight"],"isExtra":true},{"id":"684ae97920a48a7892c1fc14","count":1,"label":"Kukuřice","posId":"B115","price":2500,"KDSTags":["greenhighlight"],"isExtra":true}]</t>
  </si>
  <si>
    <t>2026-04-13T12:53:03.233+02:00</t>
  </si>
  <si>
    <t>2026-04-13T13:06:17.810+02:00</t>
  </si>
  <si>
    <t>2026-04-13T13:26:08.963+02:00</t>
  </si>
  <si>
    <t>2026-04-13T12:53:05.643+02:00</t>
  </si>
  <si>
    <t>2026-04-13T12:52:32.957+02:00</t>
  </si>
  <si>
    <t>2026-04-13T13:00:32.942+02:00</t>
  </si>
  <si>
    <t>[{"id":"54414707","note":"","size":"Margherita 40cm","count":1,"label":"Margherita 40cm","posId":"100","price":26900,"isExtra":false},{"id":"54414779","note":"","count":1,"label":"Balné","posId":"K0000","price":2000,"isExtra":true},{"id":"54414813","note":"","count":1,"label":"okraj mozzarella, bylinky","posId":"A122","price":6500,"isExtra":true}]</t>
  </si>
  <si>
    <t>2026-04-13T12:50:01.817+02:00</t>
  </si>
  <si>
    <t>2026-04-13T13:03:18.693+02:00</t>
  </si>
  <si>
    <t>2026-04-13T12:46:21.437+02:00</t>
  </si>
  <si>
    <t>2026-04-13T12:52:32.986+02:00</t>
  </si>
  <si>
    <t>[{"id":"59610937","note":"Nepalivy","size":"Comeback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bylinky","posId":"A121","price":5700,"isExtra":true},{"id":"54414864","note":"","count":1,"label":"Bez cibule","posId":"X103","price":0,"KDSTags":["redhighlight"],"isExtra":true}]</t>
  </si>
  <si>
    <t>2026-04-13T12:28:02.406+02:00</t>
  </si>
  <si>
    <t>2026-04-13T12:36:48.595+02:00</t>
  </si>
  <si>
    <t>2026-04-13T12:58:52.122+02:00</t>
  </si>
  <si>
    <t>2026-04-13T12:28:03.124+02:00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</si>
  <si>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bylinky","posId":"A121","price":5700,"isExtra":true},{"id":"19647242-c7ae-4948-97a4-fe55e47b6f96","note":"","count":1,"label":"BEZ -pepperoni salám","posId":"X109","price":0,"KDSTags":["redhighlight"],"isExtra":true},{"id":"f917a1e8-52b4-4621-aa24-89b06c89e060","note":"","count":1,"label":"BEZ -slanina","posId":"X108","price":0,"KDSTags":["redhighlight"],"isExtra":true}]</t>
  </si>
  <si>
    <t>2026-04-13T12:16:44.844+02:00</t>
  </si>
  <si>
    <t>2026-04-13T12:31:27.077+02:00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</si>
  <si>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základ","posId":"ZRS40","price":0,"isExtra":true},{"id":"108","note":"","count":1,"label":"Pepperoni 40cm 🌶️🌶️","posId":"108","price":30900,"isExtra":false},{"id":"K0000","note":"","count":1,"label":"Balné","posId":"K0000","price":2000,"isExtra":true},{"id":"111","note":"","count":1,"label":"Quattro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40cm","posId":"111","price":30900,"isExtra":false},{"id":"K0000","note":"","count":1,"label":"Balné","posId":"K0000","price":2000,"isExtra":true},{"id":"P103","note":"","count":1,"label":"Pečené brambory","posId":"P103","price":6900,"isExtra":false},{"id":"K0000","note":"","count":1,"label":"Balné","posId":"K0000","price":1500,"isExtra":true}]</t>
  </si>
  <si>
    <t>2026-04-13T12:15:01.437+02:00</t>
  </si>
  <si>
    <t>2026-04-13T12:34:42.213+02:00</t>
  </si>
  <si>
    <t>2026-04-13T12:49:06.923+02:00</t>
  </si>
  <si>
    <t>2026-04-13T12:15:03.295+02:00</t>
  </si>
  <si>
    <t>[{"id":"2b9f361b-4416-409b-9b50-c5e648e65b24","note":"","count":1,"label":"Zeleninová 40 cm","posId":"103","price":30900,"isExtra":false},{"id":"eb426525-9181-4714-9963-380f5c0ae0e5","note":"","count":1,"label":"Okraj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bylinky","posId":"A122","price":6500,"isExtra":true},{"id":"10b1ebcf-eda6-410e-81f0-6a9182a548db","note":"","count":1,"label":"Slanina","posId":"C108","price":4000,"KDSTags":["greenhighlight"],"isExtra":true}]</t>
  </si>
  <si>
    <t>2026-04-13T12:05:37.678+02:00</t>
  </si>
  <si>
    <t>2026-04-13T12:11:42.750+02:00</t>
  </si>
  <si>
    <t>2026-04-13T12:02:02.023+02:00</t>
  </si>
  <si>
    <t>2026-04-13T12:18:04.567+02:00</t>
  </si>
  <si>
    <t>[{"id":"85dc195f-7d7b-4fb5-b41d-eb1c9c76b3a3","note":"","count":1,"label":"Hot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</si>
  <si>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2026-04-13T11:57:01.957+02:00</t>
  </si>
  <si>
    <t>2026-04-13T12:20:19.577+02:00</t>
  </si>
  <si>
    <t>2026-04-13T11:36:02.415+02:00</t>
  </si>
  <si>
    <t>2026-04-13T11:51:18.606+02:00</t>
  </si>
  <si>
    <t>2026-04-13T11:35:02.637+02:00</t>
  </si>
  <si>
    <t>2026-04-13T11:43:36.663+02:00</t>
  </si>
  <si>
    <t>2026-04-13T11:52:44.848+02:00</t>
  </si>
  <si>
    <t>2026-04-13T11:35:03.366+02:00</t>
  </si>
  <si>
    <t>[{"id":"ff8bc446-e047-44f1-bae5-423b565e0123","note":"","count":1,"label":"Capricciosa 32 cm","posId":"137","price":24900,"isExtra":false}]</t>
  </si>
  <si>
    <t>2026-04-13T11:25:02.635+02:00</t>
  </si>
  <si>
    <t>2026-04-13T11:47:36.702+02:00</t>
  </si>
  <si>
    <t>2026-04-13T11:22:02.559+02:00</t>
  </si>
  <si>
    <t>2026-04-13T11:46:22.578+02:00</t>
  </si>
  <si>
    <t>2026-04-13T12:05:50.887+02:00</t>
  </si>
  <si>
    <t>2026-04-13T11:22:04.117+02:00</t>
  </si>
  <si>
    <t>2026-04-13T11:20:18.596+02:00</t>
  </si>
  <si>
    <t>2026-04-13T11:32:08.769+02:00</t>
  </si>
  <si>
    <t>[{"id":"69427585fd8faa40bcc99d81","count":1,"label":"Capricciosa 32cm","posId":"113","price":24900,"isExtra":false},{"id":"6511bee39791b916de149f24","count":1,"label":"Balné","posId":"K0000","price":1500,"isExtra":true},{"id":"69bc33d2440bbafa0ceb25fa","count":1,"label":"okraj mozzarella, bylinky","posId":"A121","price":5700,"isExtra":true}]</t>
  </si>
  <si>
    <t>2026-04-13T11:15:44.761+02:00</t>
  </si>
  <si>
    <t>2026-04-13T11:41:15.970+02:00</t>
  </si>
  <si>
    <t>[{"id":"69427585fd8faa40bcc99dcd","count":1,"label":"Pepsi zero sugar 1l","posId":"N125","price":5900,"isExtra":false},{"id":"69427585fd8faa40bcc99d73","count":1,"label":"Hot &amp; Spicy 32cm 🌶️🌶️","posId":"122","price":24900,"isExtra":false},{"id":"6511bee39791b916de149f24","count":1,"label":"Balné","posId":"K0000","price":1500,"isExtra":true},{"id":"67484135a145e662976180c7","count":1,"label":"Smetanový základ","posId":"ZRS32","price":0,"isExtra":true},{"id":"69bc33d2440bbafa0ceb25f9","count":1,"label":"bez plněných okrajů","posId":"X1000","price":0,"isExtra":true},{"id":"69427585fd8faa40bcc99db1","count":2,"label":"Česnekový dip","posId":"P106","price":2000,"isExtra":false},{"id":"6511bee39791b916de149f24","count":2,"label":"Balné","posId":"K0000","price":1500,"isExtra":true},{"id":"69427585fd8faa40bcc99d77","count":2,"label":"Pepperoni 32cm 🌶️🌶️","posId":"120","price":24900,"isExtra":false},{"id":"6511bee39791b916de149f24","count":2,"label":"Balné","posId":"K0000","price":1500,"isExtra":true},{"id":"69bc33d2440bbafa0ceb25f9","count":2,"label":"bez plněných okrajů","posId":"X1000","price":0,"isExtra":true},{"id":"69427585fd8faa40bcc99d77","count":1,"label":"Pepperoni 32cm 🌶️🌶️","posId":"120","price":24900,"isExtra":false},{"id":"6511bee39791b916de149f24","count":1,"label":"Balné","posId":"K0000","price":1500,"isExtra":true},{"id":"67484135a145e662976180c6","count":1,"label":"BBQ základ","posId":"ZRB32","price":0,"isExtra":true},{"id":"69427585fd8faa40bcc99daf","count":1,"label":"Pepperoni Rolls 🌶️","posId":"P100","price":8900,"isExtra":false},{"id":"6511bee39791b916de149f24","count":1,"label":"Balné","posId":"K0000","price":1500,"isExtra":true}]</t>
  </si>
  <si>
    <t>2026-04-13T11:15:02.393+02:00</t>
  </si>
  <si>
    <t>2026-04-13T11:47:38.700+02:00</t>
  </si>
  <si>
    <t>2026-04-13T11:09:53.923+02:00</t>
  </si>
  <si>
    <t>2026-04-13T11:22:01.677+02:00</t>
  </si>
  <si>
    <t>[{"id":"59610942","note":"","size":"Hawai 32cm","count":1,"label":"Hawai 32cm","posId":"114","price":24900,"isExtra":false},{"id":"54414789","note":"","count":1,"label":"Balné","posId":"K0000","price":1500,"isExtra":true},{"id":"54414750","note":"","size":"Česnekový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</si>
  <si>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2026-04-13T10:45:03.141+02:00</t>
  </si>
  <si>
    <t>2026-04-13T11:29:48.760+02:00</t>
  </si>
  <si>
    <t>[{"id":"69427585fd8faa40bcc99d5f","count":1,"label":"BBQ Texas 40cm","posId":"107","price":30900,"isExtra":false},{"id":"6511bee39791b916de149b1b","count":1,"label":"Balné","posId":"K0000","price":2000,"isExtra":true},{"id":"69427585fd8faa40bcc99d71","count":1,"label":"Quattro Formaggi 32cm","posId":"123","price":24900,"isExtra":false},{"id":"6511bee39791b916de149f24","count":1,"label":"Balné","posId":"K0000","price":1500,"isExtra":true},{"id":"69427585fd8faa40bcc99d81","count":1,"label":"Capricciosa 32cm","posId":"113","price":24900,"isExtra":false},{"id":"6511bee39791b916de149f24","count":1,"label":"Balné","posId":"K0000","price":1500,"isExtra":true},{"id":"69427585fd8faa40bcc99d87","count":1,"label":"Sweet passion 32 cm","posId":"29","price":20900,"isExtra":false},{"id":"6511bee39791b916de149f24","count":1,"label":"Balné","posId":"K0000","price":1500,"isExtra":true},{"id":"69427585fd8faa40bcc99da9","count":2,"label":"Masové kuličky","posId":"P102","price":9900,"isExtra":false},{"id":"6511bee39791b916de149f24","count":2,"label":"Balné","posId":"K0000","price":1500,"isExtra":true},{"id":"69427585fd8faa40bcc99db5","count":1,"label":"Jalapenos Rolls","posId":"jpr200","price":8900,"isExtra":false},{"id":"6511bee39791b916de149f24","count":1,"label":"Balné","posId":"K0000","price":1500,"isExtra":true},{"id":"69427585fd8faa40bcc99dbb","count":1,"label":"Jablečno-skořicové rolls","posId":"18","price":8900,"isExtra":false},{"id":"6511bee39791b916de149f24","count":1,"label":"Balné","posId":"K0000","price":1500,"isExtra":true},{"id":"69427585fd8faa40bcc99dc7","count":3,"label":"Aquilla zelený čaj/citron 0,5l","posId":"N121","price":4900,"isExtra":false}]</t>
  </si>
  <si>
    <t>2026-04-13T10:33:02.741+02:00</t>
  </si>
  <si>
    <t>2026-04-13T11:19:41.411+02:00</t>
  </si>
  <si>
    <t>[{"id":"03ade9ce-5d0f-4499-a6a3-340b58ae4468","note":"","count":1,"label":"Capricciosa 32 cm","posId":"113","price":24900,"isExtra":false},{"id":"f2ca88ba-7288-4f05-a925-149da2e2137e","note":"","count":1,"label":"okraj Hotdog, BBQ","posId":"A119","price":5700,"isExtra":true},{"id":"bf8dc38b-6c8e-42b6-9da3-3170253a57d4","note":"","count":1,"label":"Hot &amp; Spicy 32 cm","posId":"122","price":24900,"isExtra":false}]</t>
  </si>
  <si>
    <t>2026-04-13T10:17:03.395+02:00</t>
  </si>
  <si>
    <t>2026-04-13T11:23:45.747+02:00</t>
  </si>
  <si>
    <t>záloha Tomečková</t>
  </si>
  <si>
    <t>PHM neslo jim zapsat do systemu</t>
  </si>
  <si>
    <t>Zaloha Tomeckova</t>
  </si>
  <si>
    <t>-4500 Radka Smejkalova?</t>
  </si>
  <si>
    <t>Vzkaz - ostatni je FA, kterou ma Chodov za vakuovacku. V tomto tydnu tam zadna FA za vakuovacku nebyla</t>
  </si>
  <si>
    <t>Záloha Tomečková 2000Kč, Záloha Erik Hegedus 2000Kc</t>
  </si>
  <si>
    <t>Chybí terminál z 4.12.</t>
  </si>
  <si>
    <t>Záloha Tomečková 2000Kč</t>
  </si>
  <si>
    <t>tisknisi</t>
  </si>
  <si>
    <t>2000Kč Záloha Tomečková / Faktura - salami 464Kč</t>
  </si>
  <si>
    <t>Záloha mzdy 3000Kč DAvid Sarkozi / 10000 Doplatek mzdy Erik Hegedus / 2200 doplatek mzdy benjammin szabo</t>
  </si>
  <si>
    <t>Záloha Benjamin Szabo 1000Kč</t>
  </si>
  <si>
    <t>Erik Hegedus záloha 1000Kč / Benjamin Szabo zaloha 1000Kč</t>
  </si>
  <si>
    <t>Záloha na mzdu 2000Kč Erik Hegedus</t>
  </si>
  <si>
    <t>300Kč za objednávku WEB č. 250220001 - objednávka není zapsaná v tabulce TRŽBY, protože přišla v 5:18 ráno</t>
  </si>
  <si>
    <t>3540Kč Audit HACCP</t>
  </si>
  <si>
    <t>5000Kč záloha Hegedus Erik</t>
  </si>
  <si>
    <t>1000kc zaloha benjamin szabo</t>
  </si>
  <si>
    <t>80Kč navíc za 2 PHM, v pátečním reportu (14.3.) chyba, celkově rozvozu 18x ale je započítáno 20x, ostatní dny OK</t>
  </si>
  <si>
    <t>Záloha 1000Kč Szabo Benjamin</t>
  </si>
  <si>
    <t>474Kč zrušená objednávka č 250403002, ale byla spočítána v systému</t>
  </si>
  <si>
    <t>1000Kč Záloha Benjamin Szabo</t>
  </si>
  <si>
    <t>Doplatek mzdy Viktoriia Ahuriena</t>
  </si>
  <si>
    <t>50kc hul / 2000  zaloha erik hegedos / 2000 zaloha benjamin szabo</t>
  </si>
  <si>
    <t>Záloha Hegeduš 2000Kč / 2747Kč on-design objednávka (trička, rondon, čepice..)</t>
  </si>
  <si>
    <t>3412Kč profikuchar  (rondon...) / Záloha Benjamin Szabo 1000Kč</t>
  </si>
  <si>
    <t>záloha hegedus 5000kc / zaloha szabo 2000kc</t>
  </si>
  <si>
    <t>2400Kč Doplatek mzdy Viktoriia Uhuriena / 120Kč obálka</t>
  </si>
  <si>
    <t>Záloha Benjamin Szabo 3000Kč / smeták 110Kč / Záloha Hegeduss 3000Kč / páska teflonová 317Kč</t>
  </si>
  <si>
    <t>583 zrušená foodora</t>
  </si>
  <si>
    <t>GLS dobírka</t>
  </si>
  <si>
    <t>Alza dobijeci karta</t>
  </si>
  <si>
    <t>Záloha  na mzdu Benjamin Szabo</t>
  </si>
  <si>
    <t>doplatek mzdy Jaroslav Lažek</t>
  </si>
  <si>
    <t>315Kč allegro</t>
  </si>
  <si>
    <t>Gastromania 1563Kč / výstražní samolepka horké plochy 130Kč / domácí potřeby 200Kč / smeták 130Kč DrMax 730Kč</t>
  </si>
  <si>
    <t>2885 odpadkový koš s pedálem / 1196 naběračka</t>
  </si>
  <si>
    <t>razitkova  barva</t>
  </si>
  <si>
    <t>síto na pizzu</t>
  </si>
  <si>
    <t>329 Foodora hotově, zrušená</t>
  </si>
  <si>
    <t>Oběd kancl + 570 pití</t>
  </si>
  <si>
    <t>světlo,hasičák oprava</t>
  </si>
  <si>
    <t>oběd kancl, stojánky</t>
  </si>
  <si>
    <t>707 staff pití + 1066 mozza strouhaná</t>
  </si>
  <si>
    <t>Novák výplata za listopad</t>
  </si>
  <si>
    <t>zámek ke dveřím</t>
  </si>
  <si>
    <t>297 Daně + 304 klíče + 5000 Hegedus zálaha</t>
  </si>
  <si>
    <t xml:space="preserve">1892meeting + 789 zámky +82 mléko kancl </t>
  </si>
  <si>
    <t>jahody</t>
  </si>
  <si>
    <t>921 staff pití +110 koště +3295 zámky</t>
  </si>
  <si>
    <t>157 pytle +297 kancl</t>
  </si>
  <si>
    <t>320 rozdíl za auta, příští týden budď bude účtenka nebo hotovost, takže příští týden bude +320</t>
  </si>
  <si>
    <t>299 staff pití215 Majda přání a bonboniéra (adéla narozeniny)</t>
  </si>
  <si>
    <t>299 navíc daná účtenka za minulý týden co chybělo</t>
  </si>
  <si>
    <t>poštovné</t>
  </si>
  <si>
    <t>6.000 Bubník záloha + 99 rukavice</t>
  </si>
  <si>
    <t>Chounová HACCP</t>
  </si>
  <si>
    <t>2.277 výběr dýška</t>
  </si>
  <si>
    <t>1.432 výběr z dýšek + 3.000 Bubník záloha + 5.105 Robert</t>
  </si>
  <si>
    <t>zaloha 1000 David Melmer</t>
  </si>
  <si>
    <t>Bonus Suchanek</t>
  </si>
  <si>
    <r>
      <rPr>
        <rFont val="Arial"/>
        <color theme="1"/>
      </rPr>
      <t xml:space="preserve">450Kc prijmovy pokladni doklad - vstupni prohlidka Cech Dominik ze </t>
    </r>
    <r>
      <rPr>
        <rFont val="Arial"/>
        <b/>
        <color theme="1"/>
        <sz val="13.0"/>
      </rPr>
      <t>30.9.2024</t>
    </r>
  </si>
  <si>
    <t>zaloha Daniel Strauss 2000Kc</t>
  </si>
  <si>
    <t>Mzda Kořínek</t>
  </si>
  <si>
    <t>Záloha Milan Pešta 2000Kč</t>
  </si>
  <si>
    <t>chybí terminál z 15.12.</t>
  </si>
  <si>
    <t>Záloha Hendrych 7000Kč</t>
  </si>
  <si>
    <t>Záloha Hendrych 1000Kc, Záloha Struss 1500Kc</t>
  </si>
  <si>
    <t>Záloha Daniel Strauss 1000Kč</t>
  </si>
  <si>
    <t>119Kč Neolux 12V55W / 90Kč Sheron Nano Zima</t>
  </si>
  <si>
    <t>110Kč otvírák na konzervy</t>
  </si>
  <si>
    <t>výdajový doklad na 10000Kč záloha Rostislav Hendrych ALE NENÍ ZAPSÁNO</t>
  </si>
  <si>
    <t>Záloha Petr trepeš 2000Kč / Záloha Matěj Hudček 2000Kč / Daniel Strauss 5000Kč</t>
  </si>
  <si>
    <t>Záloha 18000Kč Matěj Hudeček</t>
  </si>
  <si>
    <t>Halogen 300W 3ks</t>
  </si>
  <si>
    <t>10000Kč Záloha Milan Pešta</t>
  </si>
  <si>
    <t>HOTOVOST - záloha 5000Kč Daniel Rendl</t>
  </si>
  <si>
    <t>800Kč vstupní lékařská Hudeček Matěj</t>
  </si>
  <si>
    <t>Záloha Milan Pesta 9200Kč</t>
  </si>
  <si>
    <t>2000Kč Záloha Hudeček</t>
  </si>
  <si>
    <t>Zaloha 5000Kc Krupicka / billa 215Kč / billa195Kč</t>
  </si>
  <si>
    <t>Audit hacap 3420 / Záloha Hudecek 1000Kc / Záloha hudecek 4000Kcc</t>
  </si>
  <si>
    <t>PVC 3D panelyy</t>
  </si>
  <si>
    <t>Hotovost - záloha Yarushynskyi Vladyslav 15000Kč</t>
  </si>
  <si>
    <t>Záloha mzdy Yarushynskyi Vladislav</t>
  </si>
  <si>
    <t>Záloha Daniel Strauss</t>
  </si>
  <si>
    <t>6000Kč Záloha na mzdu Daniel Strauss</t>
  </si>
  <si>
    <t>5000Kč Záloha Yarushynskyi</t>
  </si>
  <si>
    <t>200Kč pokuta / 700Kč vstupní prohlídka Daniel Strauss / Záloha 1000Kč Yarashinskyi</t>
  </si>
  <si>
    <t>90kč jar / pero kuličkové 45Kč</t>
  </si>
  <si>
    <t>4000Kč Strauss</t>
  </si>
  <si>
    <t>6.8 nesedí 2xjízda 80kč</t>
  </si>
  <si>
    <t>6370Kč mzda Silvester Kotlár za červenec</t>
  </si>
  <si>
    <t>Žárovky halogenové</t>
  </si>
  <si>
    <t>4000Kč záloha VladyslavYasushynský / raben přepravní list 5711Kč/2248Kč obi regál / 1499Kč obi regál / 318KčPanthenol, pěna po opalovani</t>
  </si>
  <si>
    <t>smeták</t>
  </si>
  <si>
    <t>2475 zámečník</t>
  </si>
  <si>
    <t>chybí účet, buď do konce týdne dohledají nebo doplatí</t>
  </si>
  <si>
    <t>sůl,rukavice</t>
  </si>
  <si>
    <t>Robert,lékárna</t>
  </si>
  <si>
    <t>2259 Kopic ubytování +80 chodov + 5000 Hendrych záloha + 3000Robert + 817 staff pití</t>
  </si>
  <si>
    <t>1250 Robert + 180meeting + 120 hadry +85 káva</t>
  </si>
  <si>
    <t xml:space="preserve">voda do odstřikovače </t>
  </si>
  <si>
    <t>Ubytování Kopic</t>
  </si>
  <si>
    <t>489žárovka,100voda do odstřikovačů</t>
  </si>
  <si>
    <t>3000 Hendrych záloha,251zásobník do kasy,350reklamace,1000záloha Richterova,40izolepa,2351opravy ,179 koště na sníh,879 ubytování Kopic</t>
  </si>
  <si>
    <t>298koště a rohožka +554háčky a držáky + 399prodlužka+150myš+1472 ubytování Kopic</t>
  </si>
  <si>
    <t>480Volda z Proseka PHM</t>
  </si>
  <si>
    <t>750Robert+4000Rosťa uáloha+1168ubytování+400 Kopic prohlídka+982staff pití+179koště+1068 žárovky pec</t>
  </si>
  <si>
    <t>80 doplatek Richterová</t>
  </si>
  <si>
    <t>Víko nádrž</t>
  </si>
  <si>
    <t>330 vykradení káva a čaj +240 lopata + 160 koště +1000 Richterová záloha + 5000 Hendrych záloha + 935 ubytování</t>
  </si>
  <si>
    <t>nepropsané PHM</t>
  </si>
  <si>
    <t>čaje + káva při vykradení</t>
  </si>
  <si>
    <t>700 Vlad prohlídka</t>
  </si>
  <si>
    <t>349 žárovka + 100 zimní směs</t>
  </si>
  <si>
    <t>59 kýbl + 169 doplnění lékárny</t>
  </si>
  <si>
    <t>265 kabel +711pití +2000 záloha Richterová</t>
  </si>
  <si>
    <t>950 prohlídka Rosťa + 2.500 záloha Kopic + 2.000 záloha Richterová</t>
  </si>
  <si>
    <t>78 kartáče + 366 staff pití + 600 prohlídka Hanibal + 149 kabel + 1750 Robetrt Lisý jezdil</t>
  </si>
  <si>
    <t>2.450 Robert + 1.411 Lékárna</t>
  </si>
  <si>
    <t>1.500 výběr dýšek + 29 žárovka + 1.000 Mirga záloha</t>
  </si>
  <si>
    <t>koště</t>
  </si>
  <si>
    <t>chybi 5.9.2024</t>
  </si>
  <si>
    <t>3620 z 5.9.2024 dodano</t>
  </si>
  <si>
    <t>chybi z 23.9</t>
  </si>
  <si>
    <t>porad davaji vydajove doklady WOLT, nemusi...</t>
  </si>
  <si>
    <t xml:space="preserve">Mam uzaverky z 1.10, 2.10, a 5.10, </t>
  </si>
  <si>
    <t>Chybi z 11.11.</t>
  </si>
  <si>
    <t>WOLT 254Kc a 127Kc</t>
  </si>
  <si>
    <t>160Kč výdajový doklad neím komu, 254Kč výdajový doklad WOLT</t>
  </si>
  <si>
    <t>127 Wolt</t>
  </si>
  <si>
    <t>Wolt 127Kč</t>
  </si>
  <si>
    <t>2000 záloha vladimir</t>
  </si>
  <si>
    <t>2.1 chybi terminal</t>
  </si>
  <si>
    <t>1270 Wolt</t>
  </si>
  <si>
    <t>Chybí 18.1.2025</t>
  </si>
  <si>
    <t>nemám účtenku</t>
  </si>
  <si>
    <t>Záloha Markéta Prokopoá 3000Kč</t>
  </si>
  <si>
    <t>0#VALUE!0000</t>
  </si>
  <si>
    <t>Chybí terminál z 5.2.2025</t>
  </si>
  <si>
    <t>Chybí terminál 20.2.2025</t>
  </si>
  <si>
    <t>chybí 13.3.2025</t>
  </si>
  <si>
    <t>1 výdajový doklad nevyplněný</t>
  </si>
  <si>
    <t>3420Kč audit hacap</t>
  </si>
  <si>
    <t>Horvath dusan vstupni vysetreni</t>
  </si>
  <si>
    <t>700 Makula - pozvrzení o zdravotní způsobilosti</t>
  </si>
  <si>
    <t>chybí terminál z 1.5.2025</t>
  </si>
  <si>
    <t>Ikea</t>
  </si>
  <si>
    <t>hornbach regal</t>
  </si>
  <si>
    <t>Chybí doklad</t>
  </si>
  <si>
    <t>Chybí ústřižek z terminálu</t>
  </si>
  <si>
    <t>0.5#VALUE!000002.799999999999272400000000000000.5</t>
  </si>
  <si>
    <t>žárovka pec</t>
  </si>
  <si>
    <t>718 kancl věšák +koš,69 zarážka dveře Plzeň, 827 oprava Prosek zdi,sifon a sprcha</t>
  </si>
  <si>
    <t>12.11 v restii Volda 10 rozvozů, ale odvezl jen 9</t>
  </si>
  <si>
    <t>sůl</t>
  </si>
  <si>
    <t>Prohlídka</t>
  </si>
  <si>
    <t xml:space="preserve">500 prohlídka </t>
  </si>
  <si>
    <t>640 Mateo + 760 Matěj</t>
  </si>
  <si>
    <t>lékárna</t>
  </si>
  <si>
    <t>V týdnu 9 - 15.3 dodá buď účtenku nebo 143Kč</t>
  </si>
  <si>
    <t>345 klíče + 5.000 dvořák záloha + 600 prohlídka Volodymyr + 619 náplň do tiskárny + 299 brousek + 299  košťátko s lopatkou + 149 odkapávač</t>
  </si>
  <si>
    <t>navíc v hotovosti, v restii zaškrtlí Volodimir a jezdil služebním</t>
  </si>
  <si>
    <t>2.000 záloha hhh + 1.567 kabely + baterka do Ibiza</t>
  </si>
  <si>
    <t>Záloha Bednařík</t>
  </si>
  <si>
    <t>909 staff pití + 218 smeták</t>
  </si>
  <si>
    <t>1.968 regál + 1.478 výběr dýška</t>
  </si>
  <si>
    <t>849 výběr z dýšek</t>
  </si>
  <si>
    <t>Semi</t>
  </si>
  <si>
    <t>2026-04-19T23:43:55.931+02:00</t>
  </si>
  <si>
    <t>2026-04-19T23:51:40.889+02:00</t>
  </si>
  <si>
    <t>Pizza Comeback Libuš</t>
  </si>
  <si>
    <t>2026-04-19T23:11:09.187+02:00</t>
  </si>
  <si>
    <t>2026-04-19T23:15:28.049+02:00</t>
  </si>
  <si>
    <t>[{"id":"I6yacDRY-WMQD3VQA2Hnr","count":1,"label":"BBQ Texas 40cm","posId":"107","price":30900,"isExtra":false,"creatorId":"1aPB0caORJB3PMysyLf9T","isPackging":0,"actualLabel":"BBQ Texas 40cm"},{"id":"qDn96ATbqHd_7vbQ_cZWe","count":1,"label":"Česnekový dip","posId":"P106","price":2000,"isExtra":false,"creatorId":"VEn4B6ljRZhTB6mQbB9hs","isPackging":0,"actualLabel":"Česnekový dip"},{"id":"qDn96ATbqHd_7vbQ_cZWe","count":1,"label":"Česnekový dip","posId":"P106","price":2000,"isExtra":false,"creatorId":"ISvRS2p4bUhL_8IW-7pPn","isPackging":0,"actualLabel":"Česnekový dip"}]</t>
  </si>
  <si>
    <t>2026-04-19T22:53:05.994+02:00</t>
  </si>
  <si>
    <t>2026-04-19T23:13:16.046+02:00</t>
  </si>
  <si>
    <t>2026-04-19T23:27:09.555+02:00</t>
  </si>
  <si>
    <t>2026-04-19T22:54:04.147+02:00</t>
  </si>
  <si>
    <t>[{"id":"9a30c1a6-085c-4f6a-aacc-0c148abdfde6","note":"","count":1,"label":"Sweet Passion 40 cm","posId":"31","price":26900,"isExtra":false},{"id":"aef5aaf8-2acf-4f20-91be-c8829f11cd0c","note":"","count":1,"label":"Capricciosa 40cm","posId":"101","price":30900,"isExtra":false},{"id":"932d1eab-8f45-4992-b460-cc5099f91e14","note":"","count":1,"label":"okraj hotdog, bbq omáčka","posId":"A120","price":6500,"isExtra":true},{"id":"e80870b1-0ad4-48d9-a1bf-c463fb3ad3f0","note":"","count":1,"label":"Jablečno-skořicové rolls","posId":"18","price":8900,"isExtra":false}]</t>
  </si>
  <si>
    <t>Javad</t>
  </si>
  <si>
    <t>2026-04-19T22:49:51.853+02:00</t>
  </si>
  <si>
    <t>2026-04-19T23:02:19.412+02:00</t>
  </si>
  <si>
    <t>2026-04-19T22:48:27.636+02:00</t>
  </si>
  <si>
    <t>2026-04-19T22:59:20.061+02:00</t>
  </si>
  <si>
    <t>2026-04-19T22:25:12.478+02:00</t>
  </si>
  <si>
    <t>2026-04-19T22:46:11.100+02:00</t>
  </si>
  <si>
    <t>[{"id":"59589455","note":"","size":"Margherita 32cm","count":1,"label":"Margherita 32cm","posId":"112","price":20900,"isExtra":false},{"id":"55199557","note":"","count":1,"label":"Balné","posId":"K0000","price":1500,"isExtra":true},{"id":"55199586","note":"","count":1,"label":"okraj mozzarella, bylinky","posId":"A121","price":5700,"isExtra":true},{"id":"55199648","note":"","count":1,"label":"Kukuřice","posId":"B115","price":2500,"KDSTags":["greenhighlight"],"isExtra":true},{"id":"55199665","note":"","count":1,"label":"Šunka","posId":"B106","price":3000,"KDSTags":["greenhighlight"],"isExtra":true},{"id":"59589458","note":"","size":"Comeback 32cm 🌶️","count":1,"label":"Comeback 32cm 🌶️","posId":"121","price":24900,"isExtra":false},{"id":"55199557","note":"","count":1,"label":"Balné","posId":"K0000","price":1500,"isExtra":true},{"id":"55199632","note":"","count":1,"label":"Bez cibule","posId":"X103","price":0,"KDSTags":["redhighlight"],"isExtra":true},{"id":"55199568","note":"","count":1,"label":"Jalapeňos","posId":"B102","price":2500,"KDSTags":["greenhighlight"],"isExtra":true}]</t>
  </si>
  <si>
    <t>2026-04-19T22:20:41.525+02:00</t>
  </si>
  <si>
    <t>2026-04-19T22:40:27.187+02:00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</si>
  <si>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</si>
  <si>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David Serin</t>
  </si>
  <si>
    <t>2026-04-19T21:54:03.574+02:00</t>
  </si>
  <si>
    <t>2026-04-19T22:23:55.938+02:00</t>
  </si>
  <si>
    <t>2026-04-19T22:33:44.136+02:00</t>
  </si>
  <si>
    <t>2026-04-19T21:54:03.744+02:00</t>
  </si>
  <si>
    <t>[{"id":"ad7c292a-48c9-48db-b64c-0f7f8ebced7f","note":"","count":1,"label":"BBQ Meteor 40cm","posId":"106","price":30900,"isExtra":false}]</t>
  </si>
  <si>
    <t>2026-04-19T21:50:03.855+02:00</t>
  </si>
  <si>
    <t>2026-04-19T21:55:51.621+02:00</t>
  </si>
  <si>
    <t>2026-04-19T22:14:53.130+02:00</t>
  </si>
  <si>
    <t>2026-04-19T21:50:03.960+02:00</t>
  </si>
  <si>
    <t>[{"id":"03dae282-4cd4-4fa2-9169-2178ea3ed325","note":"","count":1,"label":"Quattro Formaggi 40cm","posId":"111","price":30900,"isExtra":false},{"id":"3a8b6a85-3b5c-4ee4-be2d-261ab8731d6e","note":"","count":2,"label":"Česnekový dip","posId":"P106","price":2000,"isExtra":false}]</t>
  </si>
  <si>
    <t>2026-04-19T21:38:03.895+02:00</t>
  </si>
  <si>
    <t>2026-04-19T21:49:54.541+02:00</t>
  </si>
  <si>
    <t>2026-04-19T21:38:04.303+02:00</t>
  </si>
  <si>
    <t>[{"id":"d63e9120-8ffe-444c-ba51-6c942a13f4fc","note":"","count":2,"label":"Margherita 40cm","posId":"100","price":26900,"isExtra":false},{"id":"57c816b2-3e3f-46c2-b126-b09910d79cb0","note":"","count":2,"label":"změna na Smetanový základ","posId":"57c816b2-3e3f-46c2-b126-b09910d79cb0","price":0,"isExtra":true}]</t>
  </si>
  <si>
    <t>Sadik</t>
  </si>
  <si>
    <t>2026-04-19T21:16:33.293+02:00</t>
  </si>
  <si>
    <t>2026-04-19T21:31:00.755+02:00</t>
  </si>
  <si>
    <t>2026-04-19T21:16:05.219+02:00</t>
  </si>
  <si>
    <t>2026-04-19T21:30:58.414+02:00</t>
  </si>
  <si>
    <t>[{"id":"69427510296215434ca56297","count":1,"label":"Spicy menu Comeback","posId":"M100","price":34900,"isExtra":false},{"id":"656dfba1e3c87f5c304ae4f3","count":1,"label":"Balné","posId":"K0000","price":3000,"isExtra":true},{"id":"656dfba1e3c87f5c304ae508","count":1,"label":"BBQ Meteor","posId":"Y118","price":0,"isExtra":true},{"id":"656dfba1e3c87f5c304ae4e3","count":1,"label":"spicy wings 🌶️","posId":"P101","price":0,"isExtra":true},{"id":"692053d8abcc6d17c0b124ff","count":1,"label":"Pepsi 1l","posId":"N124","price":0,"isExtra":true},{"id":"69427510296215434ca562a3","count":1,"label":"Česnekový dip","posId":"P106","price":2000,"isExtra":false},{"id":"656dfba1e3c87f5c304ae53b","count":1,"label":"Balné","posId":"K0000","price":1500,"isExtra":true}]</t>
  </si>
  <si>
    <t>2026-04-19T20:57:37.898+02:00</t>
  </si>
  <si>
    <t>2026-04-19T21:09:25.965+02:00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</si>
  <si>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🌶️🌶️","posId":"122","price":24900,"isExtra":false},{"id":"55199557","note":"","count":1,"label":"Balné","posId":"K0000","price":1500,"isExtra":true}]</t>
  </si>
  <si>
    <t>2026-04-19T20:45:03.399+02:00</t>
  </si>
  <si>
    <t>2026-04-19T21:02:01.656+02:00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</si>
  <si>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,{"id":"c8019f80-065c-4f09-9e80-65b85dae2ae1","note":"","count":1,"label":"Kukuřice","posId":"B115","price":2500,"KDSTags":["greenhighlight"],"isExtra":true},{"id":"3a8b6a85-3b5c-4ee4-be2d-261ab8731d6e","note":"","count":4,"label":"Česnekový dip","posId":"P106","price":2000,"isExtra":false}]</t>
  </si>
  <si>
    <t>2026-04-19T20:38:17.160+02:00</t>
  </si>
  <si>
    <t>2026-04-19T20:52:35.822+02:00</t>
  </si>
  <si>
    <t>[{"id":"115","note":"","count":1,"label":"Zeleninová 32cm","posId":"115","price":24900,"isExtra":false},{"id":"K0000","note":"","count":1,"label":"Balné","posId":"K0000","price":1500,"isExtra":true},{"id":"A121","note":"","count":1,"label":"okraj mozzarella, bylinky","posId":"A121","price":5700,"isExtra":true},{"id":"X105","note":"","count":1,"label":"Bez žampionů","posId":"X105","price":0,"KDSTags":["redhighlight"],"isExtra":true},{"id":"121","note":"","count":1,"label":"Comeback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bylinky","posId":"A121","price":5700,"isExtra":true}]</t>
  </si>
  <si>
    <t>2026-04-19T20:23:03.442+02:00</t>
  </si>
  <si>
    <t>2026-04-19T20:42:39.519+02:00</t>
  </si>
  <si>
    <t>2026-04-19T21:03:23.829+02:00</t>
  </si>
  <si>
    <t>2026-04-19T20:23:03.796+02:00</t>
  </si>
  <si>
    <t>[{"id":"36ea3088-07fd-428f-b871-c4a5ee9cef7b","note":"","count":1,"label":"Comeback 40cm 🌶️","posId":"109","price":30900,"isExtra":false},{"id":"aef5aaf8-2acf-4f20-91be-c8829f11cd0c","note":"","count":1,"label":"Capricciosa 40cm","posId":"101","price":30900,"isExtra":false}]</t>
  </si>
  <si>
    <t>2026-04-19T20:17:10.431+02:00</t>
  </si>
  <si>
    <t>2026-04-19T20:36:09.849+02:00</t>
  </si>
  <si>
    <t>[{"id":"55199512","note":"","size":"Masové kuličky","count":1,"label":"masové kuličky","posId":"P102","price":9900,"isExtra":false},{"id":"55199557","note":"","count":1,"label":"Balné","posId":"K0000","price":1500,"isExtra":true},{"id":"59589458","note":"","size":"Comeback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🌶️","posId":"121","price":24900,"isExtra":false},{"id":"55199557","note":"","count":1,"label":"Balné","posId":"K0000","price":1500,"isExtra":true}]</t>
  </si>
  <si>
    <t>2026-04-19T20:13:04.091+02:00</t>
  </si>
  <si>
    <t>2026-04-19T20:23:10.196+02:00</t>
  </si>
  <si>
    <t>2026-04-19T20:40:24.771+02:00</t>
  </si>
  <si>
    <t>2026-04-19T20:13:04.256+02:00</t>
  </si>
  <si>
    <t>[{"id":"0ea52415-fdb3-497f-b216-7fd5802f2e0f","note":"","count":1,"label":"Quattro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bylinky","posId":"A121","price":5700,"isExtra":true},{"id":"03ade9ce-5d0f-4499-a6a3-340b58ae4468","note":"","count":1,"label":"Capricciosa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bylinky","posId":"A121","price":5700,"isExtra":true},{"id":"bd8e2f82-3d11-4ada-88ad-67191c012d18","note":"","count":1,"label":"Bez oliv","posId":"X112","price":0,"KDSTags":["redhighlight"],"isExtra":true},{"id":"3a8b6a85-3b5c-4ee4-be2d-261ab8731d6e","note":"","count":1,"label":"Česnekový dip","posId":"P106","price":2000,"isExtra":false}]</t>
  </si>
  <si>
    <t>2026-04-19T20:11:49.184+02:00</t>
  </si>
  <si>
    <t>2026-04-19T20:33:02.928+02:00</t>
  </si>
  <si>
    <t>[{"id":"69427510296215434ca56249","count":1,"label":"Quattro Formaggi 40cm","posId":"111","price":30900,"isExtra":false},{"id":"656dfba1e3c87f5c304ae0f0","count":1,"label":"Balné","posId":"K0000","price":2000,"isExtra":true},{"id":"684ae9399dbab00c87869a4a","count":1,"label":"Slanina","posId":"C108","price":4000,"KDSTags":["greenhighlight"],"isExtra":true}]</t>
  </si>
  <si>
    <t>2026-04-19T20:11:40.156+02:00</t>
  </si>
  <si>
    <t>2026-04-19T20:25:56.679+02:00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</si>
  <si>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těsto","posId":"17","price":1000,"isExtra":true},{"id":"B113","note":"","count":1,"label":"Mozzarella","posId":"B113","price":3000,"KDSTags":["greenhighlight"],"isExtra":true}]</t>
  </si>
  <si>
    <t>2026-04-19T20:06:00.855+02:00</t>
  </si>
  <si>
    <t>2026-04-19T20:33:01.636+02:00</t>
  </si>
  <si>
    <t>[{"id":"69427510296215434ca56267","count":1,"label":"Comeback 32cm 🌶️","posId":"121","price":24900,"isExtra":false},{"id":"656dfba1e3c87f5c304ae53b","count":1,"label":"Balné","posId":"K0000","price":1500,"isExtra":true},{"id":"69427510296215434ca562bd","count":1,"label":"Pepsi 1l","posId":"N124","price":5900,"isExtra":false}]</t>
  </si>
  <si>
    <t>2026-04-19T19:59:04.071+02:00</t>
  </si>
  <si>
    <t>2026-04-19T20:17:40.242+02:00</t>
  </si>
  <si>
    <t>2026-04-19T20:33:52.207+02:00</t>
  </si>
  <si>
    <t>2026-04-19T19:59:04.286+02:00</t>
  </si>
  <si>
    <t>[{"id":"5b1f2843-926a-4dd1-a5f0-4fddc7b45013","note":"","count":1,"label":"Margherita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bylinky","posId":"A121","price":5700,"isExtra":true},{"id":"535b9312-93c3-44a2-9448-b49d9d5fa589","note":"","count":1,"label":"Špenát s česnekem","posId":"B107","price":2500,"KDSTags":["greenhighlight"],"isExtra":true},{"id":"3a8b6a85-3b5c-4ee4-be2d-261ab8731d6e","note":"","count":1,"label":"Česnekový dip","posId":"P106","price":2000,"isExtra":false}]</t>
  </si>
  <si>
    <t>AJAY</t>
  </si>
  <si>
    <t>2026-04-19T19:35:40.931+02:00</t>
  </si>
  <si>
    <t>2026-04-19T19:46:55.212+02:00</t>
  </si>
  <si>
    <t>[{"id":"101","note":"","count":1,"label":"Capricciosa 40cm","posId":"101","price":30900,"isExtra":false},{"id":"K0000","note":"","count":1,"label":"Balné","posId":"K0000","price":2000,"isExtra":true},{"id":"102","note":"","count":1,"label":"Hawai 40cm","posId":"102","price":30900,"isExtra":false},{"id":"K0000","note":"","count":1,"label":"Balné","posId":"K0000","price":2000,"isExtra":true},{"id":"A120","note":"","count":1,"label":"okraj hotdog, bbq omáčka","posId":"A120","price":6500,"isExtra":true}]</t>
  </si>
  <si>
    <t>2026-04-19T19:32:04.818+02:00</t>
  </si>
  <si>
    <t>2026-04-19T19:38:03.578+02:00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</si>
  <si>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bylinky","posId":"A122","price":6500,"isExtra":true},{"id":"211d85d0-839e-41d0-89e3-ea177ad7489e","note":"","count":1,"label":"Česnekový dip","posId":"P106","price":2000,"isExtra":false}]</t>
  </si>
  <si>
    <t>2026-04-19T19:25:30.881+02:00</t>
  </si>
  <si>
    <t>2026-04-19T19:27:17.468+02:00</t>
  </si>
  <si>
    <t>[{"id":"-rtVC9nTo6R48yq0qHaWt","count":1,"label":"Zeleninová 40cm","posId":"103","price":30900,"isExtra":false,"creatorId":"GRGcmKOnSerpzLlZ8AJ_8","isPackging":0,"actualLabel":"Zeleninová 40cm"},{"id":"qDn96ATbqHd_7vbQ_cZWe","count":1,"label":"Česnekový dip","posId":"P106","price":2000,"isExtra":false,"creatorId":"0RNNM8AZslxIPMFHv0-6A","isPackging":0,"actualLabel":"Česnekový dip"}]</t>
  </si>
  <si>
    <t>2026-04-19T19:15:04.098+02:00</t>
  </si>
  <si>
    <t>2026-04-19T19:27:01.832+02:00</t>
  </si>
  <si>
    <t>2026-04-19T19:38:49.685+02:00</t>
  </si>
  <si>
    <t>2026-04-19T19:15:04.281+02:00</t>
  </si>
  <si>
    <t>[{"id":"1da47ebe-2592-435a-b854-8cbe80b56263","note":"","count":1,"label":"Hawai 32 cm","posId":"138","price":24900,"isExtra":false},{"id":"e8f571e6-dd36-42d7-8826-52c90315986b","note":"","count":1,"label":"Baby špenát &amp; kuře 40cm","posId":"104","price":30900,"isExtra":false},{"id":"3a8b6a85-3b5c-4ee4-be2d-261ab8731d6e","note":"","count":1,"label":"Česnekový dip","posId":"P106","price":2000,"isExtra":false}]</t>
  </si>
  <si>
    <t>2026-04-19T19:10:11.339+02:00</t>
  </si>
  <si>
    <t>2026-04-19T19:31:40.782+02:00</t>
  </si>
  <si>
    <t>[{"id":"55199515","note":"","size":"Pepperoni Rolls 🌶️","count":1,"label":"Pepperoni Rolls 🌶️","posId":"P100","price":8900,"isExtra":false},{"id":"55199557","note":"","count":1,"label":"Balné","posId":"K0000","price":1500,"isExtra":true},{"id":"55199476","note":"","size":"BBQ Meteor 40cm","count":1,"label":"BBQ Meteor 40cm","posId":"106","price":30900,"isExtra":false},{"id":"55199547","note":"","count":1,"label":"Balné","posId":"K0000","price":2000,"isExtra":true},{"id":"59555721","note":"","count":1,"label":"Smetanový základ","posId":"ZBS40","price":0,"isExtra":true}]</t>
  </si>
  <si>
    <t>2026-04-19T18:54:03.603+02:00</t>
  </si>
  <si>
    <t>2026-04-19T18:59:54.702+02:00</t>
  </si>
  <si>
    <t>2026-04-19T19:34:21.678+02:00</t>
  </si>
  <si>
    <t>2026-04-19T18:54:03.770+02:00</t>
  </si>
  <si>
    <t>[{"id":"0b867b16-3995-4b4a-9deb-1c0d8cecf8d6","note":"","count":1,"label":"Pepperoni 32cm 🌶️🌶️","posId":"120","price":24900,"isExtra":false},{"id":"85dc195f-7d7b-4fb5-b41d-eb1c9c76b3a3","note":"","count":1,"label":"Hot &amp; Spicy 32 cm","posId":"146","price":24900,"isExtra":false},{"id":"b6658da4-b777-42a2-94b6-5ce20ff49587","note":"","count":1,"label":"Pepperoni 32 cm","posId":"144","price":24900,"isExtra":false},{"id":"3a8b6a85-3b5c-4ee4-be2d-261ab8731d6e","note":"","count":1,"label":"Česnekový dip","posId":"P106","price":2000,"isExtra":false}]</t>
  </si>
  <si>
    <t>2026-04-19T18:53:05.427+02:00</t>
  </si>
  <si>
    <t>2026-04-19T19:00:09.980+02:00</t>
  </si>
  <si>
    <t>2026-04-19T19:47:18.572+02:00</t>
  </si>
  <si>
    <t>2026-04-19T18:53:05.610+02:00</t>
  </si>
  <si>
    <t>[{"id":"35e045f9-bc36-46e9-8142-6579de78a05b","note":"","count":1,"label":"Comeback 32cm 🌶️","posId":"121","price":24900,"isExtra":false},{"id":"57c816b2-3e3f-46c2-b126-b09910d79cb0","note":"","count":1,"label":"změna na Smetanový základ","posId":"57c816b2-3e3f-46c2-b126-b09910d79cb0","price":0,"isExtra":true},{"id":"d52027ab-fcf5-41e6-945a-01e2fd9187a4","note":"","count":1,"label":"okraj hotdog, hořčice","posId":"A117","price":5700,"isExtra":true},{"id":"e7501e4e-7b75-458f-8655-4ba5ba9c5990","note":"","count":1,"label":"Dip Jalapeňos","posId":"P107","price":2000,"isExtra":false}]</t>
  </si>
  <si>
    <t>2026-04-19T18:44:54.218+02:00</t>
  </si>
  <si>
    <t>2026-04-19T18:59:42.102+02:00</t>
  </si>
  <si>
    <t>[{"id":"69427510296215434ca56271","count":1,"label":"Hawai 32cm","posId":"114","price":24900,"isExtra":false},{"id":"656dfba1e3c87f5c304ae53b","count":1,"label":"Balné","posId":"K0000","price":1500,"isExtra":true},{"id":"69427510296215434ca56265","count":1,"label":"Hot &amp; Spicy 32cm 🌶️🌶️","posId":"122","price":24900,"isExtra":false},{"id":"656dfba1e3c87f5c304ae53b","count":1,"label":"Balné","posId":"K0000","price":1500,"isExtra":true}]</t>
  </si>
  <si>
    <t>2026-04-19T18:43:24.941+02:00</t>
  </si>
  <si>
    <t>2026-04-19T18:58:30.274+02:00</t>
  </si>
  <si>
    <t>[{"id":"69427510296215434ca562a3","count":1,"label":"Česnekový dip","posId":"P106","price":2000,"isExtra":false},{"id":"656dfba1e3c87f5c304ae53b","count":1,"label":"Balné","posId":"K0000","price":1500,"isExtra":true},{"id":"69427510296215434ca56253","count":1,"label":"BBQ Meteor 40cm","posId":"106","price":30900,"isExtra":false},{"id":"656dfba1e3c87f5c304ae0f0","count":1,"label":"Balné","posId":"K0000","price":2000,"isExtra":true},{"id":"67449006196a44130f744012","count":1,"label":"okraj mozzarella, bylinky","posId":"A122","price":6500,"isExtra":true},{"id":"684ae9399dbab00c87869cf6","count":1,"label":"Bez masových kuliček","posId":"X116","price":0,"KDSTags":["redhighlight"],"isExtra":true},{"id":"684ae9399dbab00c87869a46","count":1,"label":"Kukuřice","posId":"C115","price":3500,"KDSTags":["greenhighlight"],"isExtra":true},{"id":"684ae9399dbab00c87869a49","count":1,"label":"Šunka","posId":"C106","price":4000,"KDSTags":["greenhighlight"],"isExtra":true},{"id":"684ae9399dbab00c87869a4a","count":1,"label":"Slanina","posId":"C108","price":4000,"KDSTags":["greenhighlight"],"isExtra":true}]</t>
  </si>
  <si>
    <t>2026-04-19T18:40:03.343+02:00</t>
  </si>
  <si>
    <t>2026-04-19T18:48:06.290+02:00</t>
  </si>
  <si>
    <t>2026-04-19T19:16:16.875+02:00</t>
  </si>
  <si>
    <t>2026-04-19T18:40:03.524+02:00</t>
  </si>
  <si>
    <t>[{"id":"8c704055-e242-493d-b754-bb711e5a6c0b","note":"","count":1,"label":"Hawai 40cm","posId":"102","price":30900,"isExtra":false},{"id":"52cffa8b-0a47-4e13-b315-64f9374ef0a7","note":"","count":1,"label":"okraj hotdog, bez omáčky","posId":"A126","price":6500,"isExtra":true},{"id":"614269dd-2dbe-47e4-81f8-670c7ef03e2f","note":"","count":1,"label":"Pepperoni salám","posId":"C109","price":4000,"KDSTags":["greenhighlight"],"isExtra":true},{"id":"007c7303-045c-4866-882d-38e13564ff34","note":"","count":1,"label":"Bez ananasu","posId":"X100","price":0,"KDSTags":["redhighlight"],"isExtra":true},{"id":"3a8b6a85-3b5c-4ee4-be2d-261ab8731d6e","note":"","count":1,"label":"Česnekový dip","posId":"P106","price":2000,"isExtra":false}]</t>
  </si>
  <si>
    <t>2026-04-19T18:26:03.109+02:00</t>
  </si>
  <si>
    <t>2026-04-19T18:48:05.391+02:00</t>
  </si>
  <si>
    <t>2026-04-19T18:16:00.142+02:00</t>
  </si>
  <si>
    <t>2026-04-19T18:27:30.538+02:00</t>
  </si>
  <si>
    <t>[{"id":"69427510296215434ca5626d","count":1,"label":"BBQ Meteor 32cm","posId":"118","price":24900,"isExtra":false},{"id":"656dfba1e3c87f5c304ae53b","count":1,"label":"Balné","posId":"K0000","price":1500,"isExtra":true},{"id":"6745a0834b0bcb028b56b1ba","count":1,"label":"Rajčatový základ","posId":"ZBR32","price":0,"isExtra":true},{"id":"69427510296215434ca56271","count":1,"label":"Hawai 32cm","posId":"114","price":24900,"isExtra":false},{"id":"656dfba1e3c87f5c304ae53b","count":1,"label":"Balné","posId":"K0000","price":1500,"isExtra":true}]</t>
  </si>
  <si>
    <t>2026-04-19T18:14:19.578+02:00</t>
  </si>
  <si>
    <t>2026-04-19T18:24:07.323+02:00</t>
  </si>
  <si>
    <t>[{"id":"55199473","note":"","size":"Comeback 40cm 🌶️","count":1,"label":"Comeback 40cm 🌶️","posId":"109","price":30900,"isExtra":false},{"id":"55199547","note":"","count":1,"label":"Balné","posId":"K0000","price":2000,"isExtra":true}]</t>
  </si>
  <si>
    <t>2026-04-19T18:11:26.493+02:00</t>
  </si>
  <si>
    <t>2026-04-19T18:22:07.442+02:00</t>
  </si>
  <si>
    <t>[{"id":"69427510296215434ca56267","count":1,"label":"Comeback 32cm 🌶️","posId":"121","price":24900,"isExtra":false},{"id":"656dfba1e3c87f5c304ae53b","count":1,"label":"Balné","posId":"K0000","price":1500,"isExtra":true},{"id":"69427510296215434ca562a3","count":1,"label":"Česnekový dip","posId":"P106","price":2000,"isExtra":false},{"id":"656dfba1e3c87f5c304ae53b","count":1,"label":"Balné","posId":"K0000","price":1500,"isExtra":true}]</t>
  </si>
  <si>
    <t>jakub coufal</t>
  </si>
  <si>
    <t>2026-04-19T18:08:27.834+02:00</t>
  </si>
  <si>
    <t>2026-04-19T18:19:44.919+02:00</t>
  </si>
  <si>
    <t>2026-04-19T18:26:09.843+02:00</t>
  </si>
  <si>
    <t>2026-04-19T18:08:28.064+02:00</t>
  </si>
  <si>
    <t>[{"id":"knVYG7n-YfgalDKLvtO0u","count":1,"label":"Quattro Formaggi 40cm","posId":"111","price":30900,"isExtra":false,"creatorId":"pFu-E1KaUfwNf9b3lEHYP","isPackging":0,"actualLabel":"Quattro Formaggi 40cm"}]</t>
  </si>
  <si>
    <t>2026-04-19T18:02:54.472+02:00</t>
  </si>
  <si>
    <t>2026-04-19T18:18:02.736+02:00</t>
  </si>
  <si>
    <t>[{"id":"119","note":"","count":1,"label":"BBQ Texas 32cm","posId":"119","price":24900,"isExtra":false},{"id":"K0000","note":"","count":1,"label":"Balné","posId":"K0000","price":1500,"isExtra":true},{"id":"121","note":"","count":1,"label":"Comeback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🌶️","posId":"121","price":24900,"isExtra":false},{"id":"K0000","note":"","count":1,"label":"Balné","posId":"K0000","price":1500,"isExtra":true},{"id":"115","note":"","count":1,"label":"Zeleninová 32cm","posId":"115","price":24900,"isExtra":false},{"id":"K0000","note":"","count":1,"label":"Balné","posId":"K0000","price":1500,"isExtra":true},{"id":"A121","note":"","count":1,"label":"okraj mozzarella, bylinky","posId":"A121","price":5700,"isExtra":true}]</t>
  </si>
  <si>
    <t>2026-04-19T17:53:36.928+02:00</t>
  </si>
  <si>
    <t>2026-04-19T18:10:53.487+02:00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</si>
  <si>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bylinky","posId":"A122","price":6500,"isExtra":true},{"id":"55199658","note":"","count":1,"label":"Mozzarella","posId":"C113","price":4000,"KDSTags":["greenhighlight"],"isExtra":true},{"id":"55199476","note":"","size":"BBQ Meteor 40cm","count":1,"label":"BBQ Meteor 40cm","posId":"106","price":30900,"isExtra":false},{"id":"55199547","note":"","count":1,"label":"Balné","posId":"K0000","price":2000,"isExtra":true},{"id":"55199581","note":"","count":1,"label":"okraj mozzarella, bylinky","posId":"A122","price":6500,"isExtra":true},{"id":"55199662","note":"","count":1,"label":"Šunka","posId":"C106","price":4000,"KDSTags":["greenhighlight"],"isExtra":true}]</t>
  </si>
  <si>
    <t>2026-04-19T17:40:28.920+02:00</t>
  </si>
  <si>
    <t>2026-04-19T17:42:25.671+02:00</t>
  </si>
  <si>
    <t>[{"id":"KNfiHV3EaK5imjgnl0xiB","count":1,"label":"Aquilla černý čaj a broskev","posId":"N120","price":4900,"isExtra":false,"creatorId":"Y8cmIvSjG331T-2OTe_qf","isPackging":0,"actualLabel":"Aquilla černý čaj a broskev 0,5l"}]</t>
  </si>
  <si>
    <t>2026-04-19T17:38:03.413+02:00</t>
  </si>
  <si>
    <t>2026-04-19T17:49:34.580+02:00</t>
  </si>
  <si>
    <t>2026-04-19T18:03:47.607+02:00</t>
  </si>
  <si>
    <t>2026-04-19T17:38:03.663+02:00</t>
  </si>
  <si>
    <t>[{"id":"aef5aaf8-2acf-4f20-91be-c8829f11cd0c","note":"","count":1,"label":"Capricciosa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bylinky","posId":"A122","price":6500,"isExtra":true},{"id":"03dae282-4cd4-4fa2-9169-2178ea3ed325","note":"","count":1,"label":"Quattro Formaggi 40cm","posId":"111","price":30900,"isExtra":false}]</t>
  </si>
  <si>
    <t>2026-04-19T17:31:03.773+02:00</t>
  </si>
  <si>
    <t>2026-04-19T17:46:23.331+02:00</t>
  </si>
  <si>
    <t>2026-04-19T17:55:14.608+02:00</t>
  </si>
  <si>
    <t>2026-04-19T17:31:04.136+02:00</t>
  </si>
  <si>
    <t>[{"id":"03dae282-4cd4-4fa2-9169-2178ea3ed325","note":"","count":1,"label":"Quattro Formaggi 40cm","posId":"111","price":30900,"isExtra":false},{"id":"86843148-4e32-4979-bfd6-d7151207f70f","note":"","count":1,"label":"Šunka","posId":"C106","price":4000,"KDSTags":["greenhighlight"],"isExtra":true}]</t>
  </si>
  <si>
    <t>2026-04-19T17:27:22.070+02:00</t>
  </si>
  <si>
    <t>2026-04-19T17:27:43.182+02:00</t>
  </si>
  <si>
    <t>[{"id":"HCO4lYOorDZZKSH0466K0","count":1,"label":"Pepperoni 32cm 🌶️🌶️","posId":"120","price":24900,"isExtra":false,"creatorId":"FYTl-DIZTfAosja4x93qo","isPackging":0,"actualLabel":"Pepperoni 32cm 🌶️🌶️"}]</t>
  </si>
  <si>
    <t>2026-04-19T17:25:36.837+02:00</t>
  </si>
  <si>
    <t>2026-04-19T17:44:18.071+02:00</t>
  </si>
  <si>
    <t>[{"id":"55199516","note":"","size":"Česnekový dip","count":1,"label":"Česnekový dip","posId":"P106","price":2000,"isExtra":false},{"id":"55199557","note":"","count":1,"label":"Balné","posId":"K0000","price":1500,"isExtra":true},{"id":"55199474","note":"","size":"Pepperoni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🌶️🌶️","posId":"108","price":30900,"isExtra":false},{"id":"55199547","note":"","count":1,"label":"Balné","posId":"K0000","price":2000,"isExtra":true},{"id":"55199581","note":"","count":1,"label":"okraj mozzarella, bylinky","posId":"A122","price":6500,"isExtra":true},{"id":"55199684","note":"","count":1,"label":"Párek","posId":"C110","price":4000,"KDSTags":["greenhighlight"],"isExtra":true}]</t>
  </si>
  <si>
    <t>2026-04-19T17:24:20.858+02:00</t>
  </si>
  <si>
    <t>2026-04-19T17:41:53.901+02:00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</si>
  <si>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🌶️🌶️","posId":"122","price":24900,"isExtra":false},{"id":"55199557","note":"","count":1,"label":"Balné","posId":"K0000","price":1500,"isExtra":true},{"id":"59592261","note":"","count":1,"label":"USA těsto","posId":"17","price":1000,"isExtra":true},{"id":"55199595","note":"","count":1,"label":"okraj mozzarella, bbq omáčka","posId":"A123","price":5700,"isExtra":true}]</t>
  </si>
  <si>
    <t>2026-04-19T17:19:19.820+02:00</t>
  </si>
  <si>
    <t>2026-04-19T17:38:04.139+02:00</t>
  </si>
  <si>
    <t>[{"id":"69427510296215434ca56259","count":1,"label":"Capricciosa 40cm","posId":"101","price":30900,"isExtra":false},{"id":"656dfba1e3c87f5c304ae0f0","count":1,"label":"Balné","posId":"K0000","price":2000,"isExtra":true},{"id":"684ae9399dbab00c87869d56","count":1,"label":"Bez žampionů","posId":"X105","price":0,"KDSTags":["redhighlight"],"isExtra":true},{"id":"684ae9399dbab00c87869d57","count":1,"label":"Bez oliv","posId":"X112","price":0,"KDSTags":["redhighlight"],"isExtra":true},{"id":"69427510296215434ca5625b","count":1,"label":"Baby špenát &amp; kuře 40cm","posId":"104","price":30900,"isExtra":false},{"id":"656dfba1e3c87f5c304ae0f0","count":1,"label":"Balné","posId":"K0000","price":2000,"isExtra":true}]</t>
  </si>
  <si>
    <t>2026-04-19T17:01:02.668+02:00</t>
  </si>
  <si>
    <t>2026-04-19T17:11:15.573+02:00</t>
  </si>
  <si>
    <t>2026-04-19T17:29:19.724+02:00</t>
  </si>
  <si>
    <t>2026-04-19T17:01:02.782+02:00</t>
  </si>
  <si>
    <t>[{"id":"1fae666b-4102-4ed0-b317-2a07b21ae279","note":"","count":1,"label":"Hot &amp; Spicy 40cm 🌶️🌶️","posId":"110","price":30900,"isExtra":false},{"id":"169906cc-98ac-4101-a361-79ae530758c3","note":"","count":1,"label":"Bez cibule","posId":"X103","price":0,"KDSTags":["redhighlight"],"isExtra":true}]</t>
  </si>
  <si>
    <t>2026-04-19T16:44:21.261+02:00</t>
  </si>
  <si>
    <t>2026-04-19T16:50:53.886+02:00</t>
  </si>
  <si>
    <t>[{"id":"69427510296215434ca562bd","count":1,"label":"Pepsi 1l","posId":"N124","price":5900,"isExtra":false},{"id":"69427510296215434ca56271","count":1,"label":"Hawai 32cm","posId":"114","price":24900,"isExtra":false},{"id":"656dfba1e3c87f5c304ae53b","count":1,"label":"Balné","posId":"K0000","price":1500,"isExtra":true},{"id":"656dfba1e3c87f5c304ae30e","count":1,"label":"okraj mozzarella, bylinky","posId":"A121","price":5700,"isExtra":true}]</t>
  </si>
  <si>
    <t>2026-04-19T16:17:58.530+02:00</t>
  </si>
  <si>
    <t>2026-04-19T16:29:40.370+02:00</t>
  </si>
  <si>
    <t>[{"id":"55199476","note":"","size":"BBQ Meteor 40cm","count":1,"label":"BBQ Meteor 40cm","posId":"106","price":30900,"isExtra":false},{"id":"55199547","note":"","count":1,"label":"Balné","posId":"K0000","price":2000,"isExtra":true},{"id":"55199611","note":"","count":1,"label":"okraj hotdog, hořčice","posId":"A118","price":6500,"isExtra":true}]</t>
  </si>
  <si>
    <t>2026-04-19T16:15:03.608+02:00</t>
  </si>
  <si>
    <t>2026-04-19T16:32:18.183+02:00</t>
  </si>
  <si>
    <t>2026-04-19T16:57:31.370+02:00</t>
  </si>
  <si>
    <t>2026-04-19T16:15:03.721+02:00</t>
  </si>
  <si>
    <t>[{"id":"03dae282-4cd4-4fa2-9169-2178ea3ed325","note":"","count":1,"label":"Quattro Formaggi 40cm","posId":"111","price":30900,"isExtra":false},{"id":"e525f614-2c06-459a-8d22-623546aa83fc","note":"","count":1,"label":"BBQ Texas 40cm","posId":"107","price":30900,"isExtra":false}]</t>
  </si>
  <si>
    <t>2026-04-19T16:08:05.020+02:00</t>
  </si>
  <si>
    <t>2026-04-19T16:25:43.479+02:00</t>
  </si>
  <si>
    <t>2026-04-19T16:43:05.531+02:00</t>
  </si>
  <si>
    <t>2026-04-19T16:08:05.142+02:00</t>
  </si>
  <si>
    <t>[{"id":"36ea3088-07fd-428f-b871-c4a5ee9cef7b","note":"","count":1,"label":"Comeback 40cm 🌶️","posId":"109","price":30900,"isExtra":false},{"id":"ed9751e1-1886-4b0f-b8dd-d3c6488dfd29","note":"","count":1,"label":"Mozzarella","posId":"C113","price":4000,"KDSTags":["greenhighlight"],"isExtra":true}]</t>
  </si>
  <si>
    <t>Olexander</t>
  </si>
  <si>
    <t>2026-04-19T15:53:07.712+02:00</t>
  </si>
  <si>
    <t>2026-04-19T16:00:47.543+02:00</t>
  </si>
  <si>
    <t>2026-04-19T15:38:35.020+02:00</t>
  </si>
  <si>
    <t>2026-04-19T15:53:20.188+02:00</t>
  </si>
  <si>
    <t>[{"id":"111","note":"","count":1,"label":"Quattro Formaggi 40cm","posId":"111","price":30900,"isExtra":false},{"id":"K0000","note":"","count":1,"label":"Balné","posId":"K0000","price":2000,"isExtra":true},{"id":"C112","note":"","count":1,"label":"Olivy","posId":"C112","price":3500,"KDSTags":["greenhighlight"],"isExtra":true},{"id":"C103","note":"","count":1,"label":"Cibule","posId":"C103","price":3500,"KDSTags":["greenhighlight"],"isExtra":true},{"id":"C113","note":"","count":1,"label":"Mozzarella","posId":"C113","price":4000,"KDSTags":["greenhighlight"],"isExtra":true},{"id":"C101","note":"","count":1,"label":"Gorgonzola","posId":"C101","price":4000,"KDSTags":["greenhighlight"],"isExtra":true},{"id":"P107","note":"","count":1,"label":"Dip Jalapeňos","posId":"P107","price":2000,"isExtra":false},{"id":"K0000","note":"","count":1,"label":"Balné","posId":"K0000","price":1500,"isExtra":true}]</t>
  </si>
  <si>
    <t>2026-04-19T15:17:50.352+02:00</t>
  </si>
  <si>
    <t>2026-04-19T15:19:14.962+02:00</t>
  </si>
  <si>
    <t>[{"id":"knVYG7n-YfgalDKLvtO0u","count":1,"label":"Quattro Formaggi 40cm","posId":"111","price":30900,"isExtra":false,"creatorId":"NPt8rhzZAh5GP1yr5sYJg","isPackging":0,"actualLabel":"Quattro Formaggi 40cm"}]</t>
  </si>
  <si>
    <t>2026-04-19T15:16:03.359+02:00</t>
  </si>
  <si>
    <t>2026-04-19T15:19:16.084+02:00</t>
  </si>
  <si>
    <t>2026-04-19T15:38:41.212+02:00</t>
  </si>
  <si>
    <t>2026-04-19T15:16:03.783+02:00</t>
  </si>
  <si>
    <t>[{"id":"aef5aaf8-2acf-4f20-91be-c8829f11cd0c","note":"","count":1,"label":"Capricciosa 40cm","posId":"101","price":30900,"isExtra":false},{"id":"bd8e2f82-3d11-4ada-88ad-67191c012d18","note":"","count":1,"label":"Bez oliv","posId":"X112","price":0,"KDSTags":["redhighlight"],"isExtra":true}]</t>
  </si>
  <si>
    <t>2026-04-19T15:10:10.956+02:00</t>
  </si>
  <si>
    <t>2026-04-19T15:11:11.763+02:00</t>
  </si>
  <si>
    <t>[{"id":"scNMX-fJkYN-GmQuKNUL0","count":1,"label":"Guarana classic","posId":"N142","price":5500,"isExtra":false,"creatorId":"Jy2YiHVu21JyRcu2xUWjE","isPackging":0,"actualLabel":"Guarana classic"},{"id":"scNMX-fJkYN-GmQuKNUL0","count":1,"label":"Guarana classic","posId":"N142","price":5500,"isExtra":false,"creatorId":"T4c0-XIPq2j97sQTIR7cV","isPackging":0,"actualLabel":"Guarana classic"},{"id":"r1hrAHLtk-DvPQxcr1eH_","count":1,"label":"Guarana classic zero","posId":"N143","price":5500,"isExtra":false,"creatorId":"9BSyE6wxAip3OpzMzUXeZ","isPackging":0,"actualLabel":"Guarana classic zero"},{"id":"7aBj0yr8ehZGT_Y-fZEHI","count":1,"label":"Guarana kiwi a jablko","posId":"N144","price":5500,"isExtra":false,"creatorId":"XzyL11qFJijoyoKxa7FLH","isPackging":0,"actualLabel":"Guarana kiwi a jablko"},{"id":"7aBj0yr8ehZGT_Y-fZEHI","count":1,"label":"Guarana kiwi a jablko","posId":"N144","price":5500,"isExtra":false,"creatorId":"qRm35nELwkgTIKYO9ZAQO","isPackging":0,"actualLabel":"Guarana kiwi a jablko"},{"id":"7aBj0yr8ehZGT_Y-fZEHI","count":1,"label":"Guarana kiwi a jablko","posId":"N144","price":5500,"isExtra":false,"creatorId":"aXbF5BwavMEzUcViiQSuk","isPackging":0,"actualLabel":"Guarana kiwi a jablko"},{"id":"7aBj0yr8ehZGT_Y-fZEHI","count":1,"label":"Guarana kiwi a jablko","posId":"N144","price":5500,"isExtra":false,"creatorId":"GqBCsYanDSfqEV4DwAYuz","isPackging":0,"actualLabel":"Guarana kiwi a jablko"},{"id":"7aBj0yr8ehZGT_Y-fZEHI","count":1,"label":"Guarana kiwi a jablko","posId":"N144","price":5500,"isExtra":false,"creatorId":"vVGHsiyW1iesp_s930IGb","isPackging":0,"actualLabel":"Guarana kiwi a jablko"},{"id":"7aBj0yr8ehZGT_Y-fZEHI","count":1,"label":"Guarana kiwi a jablko","posId":"N144","price":5500,"isExtra":false,"discount":{"type":"absolute","value":315},"creatorId":"X7yTC6NiJNaf0nCGlyc8o","isPackging":0,"actualLabel":"Guarana kiwi a jablko"}]</t>
  </si>
  <si>
    <t>Jana</t>
  </si>
  <si>
    <t>2026-04-19T15:09:26.537+02:00</t>
  </si>
  <si>
    <t>2026-04-19T15:32:15.831+02:00</t>
  </si>
  <si>
    <t>[{"id":"chr100","note":"","count":1,"label":"Choco Rolls","posId":"chr100","price":8900,"isExtra":false},{"id":"K0000","note":"","count":1,"label":"Balné","posId":"K0000","price":1500,"isExtra":true},{"id":"104","note":"","count":1,"label":"Baby špenát &amp; kuře 40cm","posId":"104","price":30900,"isExtra":false},{"id":"K0000","note":"","count":1,"label":"Balné","posId":"K0000","price":2000,"isExtra":true},{"id":"A126","note":"","count":1,"label":"okraj hotdog, bez omáčky","posId":"A126","price":6500,"isExtra":true},{"id":"C105","note":"","count":1,"label":"Žampiony","posId":"C105","price":3500,"KDSTags":["greenhighlight"],"isExtra":true},{"id":"C130","note":"","count":1,"label":"Grana padano, pecorino, parmazán","posId":"C130","price":4000,"KDSTags":["greenhighlight"],"isExtra":true}]</t>
  </si>
  <si>
    <t>2026-04-19T15:03:30.510+02:00</t>
  </si>
  <si>
    <t>2026-04-19T15:09:21.001+02:00</t>
  </si>
  <si>
    <t>[{"id":"59589461","note":"","size":"BBQ Meteor 32cm","count":1,"label":"BBQ Meteor 32cm","posId":"118","price":24900,"isExtra":false},{"id":"55199557","note":"","count":1,"label":"Balné","posId":"K0000","price":1500,"isExtra":true}]</t>
  </si>
  <si>
    <t>2026-04-19T14:51:20.441+02:00</t>
  </si>
  <si>
    <t>2026-04-19T15:02:17.086+02:00</t>
  </si>
  <si>
    <t>[{"id":"69427510296215434ca56271","count":1,"label":"Hawai 32cm","posId":"114","price":24900,"isExtra":false},{"id":"656dfba1e3c87f5c304ae53b","count":1,"label":"Balné","posId":"K0000","price":1500,"isExtra":true},{"id":"6745a0834b0bcb028b56b475","count":1,"label":"Smetanový základ","posId":"ZRS32","price":0,"isExtra":true},{"id":"656dfba1e3c87f5c304ae30e","count":1,"label":"okraj mozzarella, bylinky","posId":"A121","price":5700,"isExtra":true}]</t>
  </si>
  <si>
    <t>2026-04-19T14:38:04.496+02:00</t>
  </si>
  <si>
    <t>2026-04-19T14:45:24.608+02:00</t>
  </si>
  <si>
    <t>2026-04-19T14:53:47.414+02:00</t>
  </si>
  <si>
    <t>2026-04-19T14:38:04.630+02:00</t>
  </si>
  <si>
    <t>[{"id":"1fae666b-4102-4ed0-b317-2a07b21ae279","note":"","count":1,"label":"Hot &amp; Spicy 40cm 🌶️🌶️","posId":"110","price":30900,"isExtra":false},{"id":"7fdd6df3-b4af-470d-955c-d1de47ab00a5","note":"","count":1,"label":"Žampiony","posId":"C105","price":3500,"KDSTags":["greenhighlight"],"isExtra":true},{"id":"3a8b6a85-3b5c-4ee4-be2d-261ab8731d6e","note":"","count":1,"label":"Česnekový dip","posId":"P106","price":2000,"isExtra":false}]</t>
  </si>
  <si>
    <t>Anas</t>
  </si>
  <si>
    <t>2026-04-19T14:30:07.424+02:00</t>
  </si>
  <si>
    <t>2026-04-19T14:37:54.784+02:00</t>
  </si>
  <si>
    <t>2026-04-19T14:27:45.897+02:00</t>
  </si>
  <si>
    <t>2026-04-19T14:35:14.707+02:00</t>
  </si>
  <si>
    <t>[{"id":"100","note":"","count":1,"label":"Margherita 40cm","posId":"100","price":26900,"isExtra":false},{"id":"K0000","note":"","count":1,"label":"Balné","posId":"K0000","price":2000,"isExtra":true},{"id":"C115","note":"","count":2,"label":"Kukuřice","posId":"C115","price":3500,"KDSTags":["greenhighlight"],"isExtra":true},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,{"id":"C106","note":"","count":1,"label":"Šunka","posId":"C106","price":4000,"KDSTags":["greenhighlight"],"isExtra":true}]</t>
  </si>
  <si>
    <t>2026-04-19T14:10:10.496+02:00</t>
  </si>
  <si>
    <t>2026-04-19T14:15:25.817+02:00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</si>
  <si>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32cm","posId":"123","price":24900,"isExtra":false},{"id":"55199557","note":"","count":1,"label":"Balné","posId":"K0000","price":1500,"isExtra":true},{"id":"59555717","note":"","count":1,"label":"BBQ základ","posId":"ZSB32","price":0,"isExtra":true}]</t>
  </si>
  <si>
    <t>2026-04-19T13:43:04.383+02:00</t>
  </si>
  <si>
    <t>2026-04-19T13:52:25.547+02:00</t>
  </si>
  <si>
    <t>2026-04-19T14:04:38.622+02:00</t>
  </si>
  <si>
    <t>2026-04-19T13:43:04.719+02:00</t>
  </si>
  <si>
    <t>[{"id":"36ea3088-07fd-428f-b871-c4a5ee9cef7b","note":"","count":1,"label":"Comeback 40cm 🌶️","posId":"109","price":30900,"isExtra":false},{"id":"03dae282-4cd4-4fa2-9169-2178ea3ed325","note":"","count":1,"label":"Quattro Formaggi 40cm","posId":"111","price":30900,"isExtra":false}]</t>
  </si>
  <si>
    <t>2026-04-19T13:41:51.664+02:00</t>
  </si>
  <si>
    <t>2026-04-19T13:54:27.624+02:00</t>
  </si>
  <si>
    <t>[{"id":"59589461","note":"","size":"BBQ Meteor 32cm","count":1,"label":"BBQ Meteor 32cm","posId":"118","price":24900,"isExtra":false},{"id":"55199557","note":"","count":1,"label":"Balné","posId":"K0000","price":1500,"isExtra":true},{"id":"55199618","note":"","count":1,"label":"okraj hotdog, hořčice","posId":"A117","price":5700,"isExtra":true},{"id":"57464195","note":"","size":"Dip Jalapeňos","count":1,"label":"Dip Jalapeňos","posId":"P107","price":2000,"isExtra":false},{"id":"55199557","note":"","count":1,"label":"Balné","posId":"K0000","price":1500,"isExtra":true}]</t>
  </si>
  <si>
    <t>2026-04-19T13:40:21.549+02:00</t>
  </si>
  <si>
    <t>2026-04-19T13:50:24.632+02:00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</si>
  <si>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🌶️🌶️","posId":"110","price":30900,"isExtra":false},{"id":"55199547","note":"","count":1,"label":"Balné","posId":"K0000","price":2000,"isExtra":true},{"id":"55199480","note":"","size":"Capricciosa 40cm","count":1,"label":"Capricciosa 40cm","posId":"101","price":30900,"isExtra":false},{"id":"55199547","note":"","count":1,"label":"Balné","posId":"K0000","price":2000,"isExtra":true},{"id":"55199590","note":"","count":1,"label":"Bez žampionů","posId":"X105","price":0,"KDSTags":["redhighlight"],"isExtra":true},{"id":"55199650","note":"","count":1,"label":"Kukuřice","posId":"C115","price":3500,"KDSTags":["greenhighlight"],"isExtra":true},{"id":"55199516","note":"","size":"Česnekový dip","count":2,"label":"Česnekový dip","posId":"P106","price":2000,"isExtra":false},{"id":"55199557","note":"","count":2,"label":"Balné","posId":"K0000","price":1500,"isExtra":true}]</t>
  </si>
  <si>
    <t>2026-04-19T13:16:33.244+02:00</t>
  </si>
  <si>
    <t>2026-04-19T13:16:35.451+02:00</t>
  </si>
  <si>
    <t>[{"id":"sQnjhSaGUJdm7C4dquW2M","count":1,"label":"Comeback 32cm 🌶️","posId":"121","price":24900,"isExtra":false,"creatorId":"PpiwroztdcspUqeI-1CuX","isPackging":0,"actualLabel":"Comeback 32cm 🌶️"}]</t>
  </si>
  <si>
    <t>2026-04-19T13:07:18.970+02:00</t>
  </si>
  <si>
    <t>2026-04-19T13:13:35.321+02:00</t>
  </si>
  <si>
    <t>[{"id":"102","note":"","count":1,"label":"Hawai 40cm","posId":"102","price":30900,"isExtra":false},{"id":"K0000","note":"","count":1,"label":"Balné","posId":"K0000","price":2000,"isExtra":true},{"id":"C115","note":"","count":1,"label":"Kukuřice","posId":"C115","price":3500,"KDSTags":["greenhighlight"],"isExtra":true}]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</si>
  <si>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2026-04-19T12:40:03.164+02:00</t>
  </si>
  <si>
    <t>2026-04-19T12:47:47.119+02:00</t>
  </si>
  <si>
    <t>[{"id":"fcbcf6b6-34c6-4d5f-ac5b-f6ece72e0953","note":"","count":1,"label":"BBQ Meteor 32cm","posId":"118","price":24900,"isExtra":false}]</t>
  </si>
  <si>
    <t>Jaroslav Lažek</t>
  </si>
  <si>
    <t>2026-04-19T12:22:03.003+02:00</t>
  </si>
  <si>
    <t>2026-04-19T12:28:20.463+02:00</t>
  </si>
  <si>
    <t>2026-04-19T12:38:31.417+02:00</t>
  </si>
  <si>
    <t>2026-04-19T12:22:03.138+02:00</t>
  </si>
  <si>
    <t>[{"id":"03ade9ce-5d0f-4499-a6a3-340b58ae4468","note":"","count":1,"label":"Capricciosa 32cm","posId":"113","price":24900,"isExtra":false},{"id":"3a8b6a85-3b5c-4ee4-be2d-261ab8731d6e","note":"","count":3,"label":"Česnekový dip","posId":"P106","price":2000,"isExtra":false}]</t>
  </si>
  <si>
    <t>2026-04-19T12:15:04.050+02:00</t>
  </si>
  <si>
    <t>2026-04-19T12:42:09.067+02:00</t>
  </si>
  <si>
    <t>[{"id":"b23a7ffc-2968-4b23-96c7-647c4d375297","note":"","count":1,"label":"BBQ Meteor 32 cm","posId":"142","price":24900,"isExtra":false},{"id":"57c816b2-3e3f-46c2-b126-b09910d79cb0","note":"","count":1,"label":"změna na Smetanový základ","posId":"57c816b2-3e3f-46c2-b126-b09910d79cb0","price":0,"isExtra":true},{"id":"2585f58b-88a9-4cf3-bee9-d0f178b1877c","note":"","count":1,"label":"okraj hotdog, bez omáčky","posId":"A125","price":5700,"isExtra":true}]</t>
  </si>
  <si>
    <t>2026-04-19T11:58:14.947+02:00</t>
  </si>
  <si>
    <t>2026-04-19T12:07:48.093+02:00</t>
  </si>
  <si>
    <t>[{"id":"69427510296215434ca5625b","count":1,"label":"Baby špenát &amp; kuře 40cm","posId":"104","price":30900,"isExtra":false},{"id":"656dfba1e3c87f5c304ae0f0","count":1,"label":"Balné","posId":"K0000","price":2000,"isExtra":true},{"id":"67449006196a44130f744012","count":1,"label":"okraj mozzarella, bylinky","posId":"A122","price":6500,"isExtra":true}]</t>
  </si>
  <si>
    <t>roman</t>
  </si>
  <si>
    <t>2026-04-19T11:45:52.907+02:00</t>
  </si>
  <si>
    <t>2026-04-19T12:01:37.278+02:00</t>
  </si>
  <si>
    <t>[{"id":"107","note":"","count":2,"label":"BBQ Texas 40cm","posId":"107","price":30900,"isExtra":false},{"id":"K0000","note":"","count":2,"label":"Balné","posId":"K0000","price":2000,"isExtra":true}]</t>
  </si>
  <si>
    <t>2026-04-19T11:31:51.506+02:00</t>
  </si>
  <si>
    <t>2026-04-19T11:43:01.068+02:00</t>
  </si>
  <si>
    <t>[{"id":"69427510296215434ca56247","count":1,"label":"Margherita 40cm","posId":"100","price":26900,"isExtra":false},{"id":"656dfba1e3c87f5c304ae0f0","count":1,"label":"Balné","posId":"K0000","price":2000,"isExtra":true}]</t>
  </si>
  <si>
    <t>2026-04-19T11:29:49.720+02:00</t>
  </si>
  <si>
    <t>2026-04-19T11:42:46.770+02:00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</si>
  <si>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bylinky","posId":"A121","price":5700,"isExtra":true},{"id":"55199516","note":"","size":"Česnekový dip","count":1,"label":"Česnekový dip","posId":"P106","price":2000,"isExtra":false},{"id":"55199557","note":"","count":1,"label":"Balné","posId":"K0000","price":1500,"isExtra":true},{"id":"55199518","note":"","size":"Jalapenos Rolls","count":2,"label":"Jalapenos Rolls","posId":"jpr200","price":8900,"isExtra":false},{"id":"55199557","note":"","count":2,"label":"Balné","posId":"K0000","price":1500,"isExtra":true},{"id":"55199511","note":"","size":"Spicy Wings 🌶️","count":2,"label":"spicy wings 🌶️","posId":"P101","price":11900,"isExtra":false},{"id":"55199557","note":"","count":2,"label":"Balné","posId":"K0000","price":1500,"isExtra":true},{"id":"59589460","note":"","size":"BBQ Texas 32cm","count":1,"label":"BBQ Texas 32cm","posId":"119","price":24900,"isExtra":false},{"id":"55199557","note":"","count":1,"label":"Balné","posId":"K0000","price":1500,"isExtra":true},{"id":"55199628","note":"","count":1,"label":"Bez cibule","posId":"X103","price":0,"KDSTags":["redhighlight"],"isExtra":true}]</t>
  </si>
  <si>
    <t>2026-04-19T11:18:04.255+02:00</t>
  </si>
  <si>
    <t>2026-04-19T11:33:04.755+02:00</t>
  </si>
  <si>
    <t>[{"id":"d63e9120-8ffe-444c-ba51-6c942a13f4fc","note":"","count":1,"label":"Margherita 40cm","posId":"100","price":26900,"isExtra":false}]</t>
  </si>
  <si>
    <t>2026-04-19T11:03:13.646+02:00</t>
  </si>
  <si>
    <t>2026-04-19T11:30:16.554+02:00</t>
  </si>
  <si>
    <t>[{"id":"55199471","note":"","size":"Quattro Formaggi 40cm","count":2,"label":"Quattro Formaggi 40cm","posId":"111","price":30900,"isExtra":false},{"id":"55199547","note":"","count":2,"label":"Balné","posId":"K0000","price":2000,"isExtra":true},{"id":"55199472","note":"","size":"Hot &amp; Spicy 40cm 🌶️🌶️","count":2,"label":"Hot &amp; Spicy 40cm 🌶️🌶️","posId":"110","price":30900,"isExtra":false},{"id":"55199547","note":"","count":2,"label":"Balné","posId":"K0000","price":2000,"isExtra":true},{"id":"55199473","note":"","size":"Comeback 40cm 🌶️","count":2,"label":"Comeback 40cm 🌶️","posId":"109","price":30900,"isExtra":false},{"id":"55199547","note":"","count":2,"label":"Balné","posId":"K0000","price":2000,"isExtra":true},{"id":"55199475","note":"","size":"BBQ Texas 40cm","count":2,"label":"BBQ Texas 40cm","posId":"107","price":30900,"isExtra":false},{"id":"55199547","note":"","count":2,"label":"Balné","posId":"K0000","price":2000,"isExtra":true},{"id":"55199476","note":"","size":"BBQ Meteor 40cm","count":2,"label":"BBQ Meteor 40cm","posId":"106","price":30900,"isExtra":false},{"id":"55199547","note":"","count":2,"label":"Balné","posId":"K0000","price":2000,"isExtra":true},{"id":"55199480","note":"","size":"Capricciosa 40cm","count":1,"label":"Capricciosa 40cm","posId":"101","price":30900,"isExtra":false},{"id":"55199547","note":"","count":1,"label":"Balné","posId":"K0000","price":2000,"isExtra":true},{"id":"55199477","note":"","size":"Baby špenát &amp; kuře 40cm","count":2,"label":"Baby špenát &amp; kuře 40cm","posId":"104","price":30900,"isExtra":false},{"id":"55199547","note":"","count":2,"label":"Balné","posId":"K0000","price":2000,"isExtra":true}]</t>
  </si>
  <si>
    <t>2026-04-19T02:33:05.152+02:00</t>
  </si>
  <si>
    <t>2026-04-19T02:43:17.572+02:00</t>
  </si>
  <si>
    <t>2026-04-19T02:58:10.958+02:00</t>
  </si>
  <si>
    <t>2026-04-19T02:34:05.298+02:00</t>
  </si>
  <si>
    <t>[{"id":"ee394832-8137-440a-84b7-b9e0df42a9ab","note":"","count":1,"label":"Hawai 32cm","posId":"114","price":24900,"isExtra":false},{"id":"57c816b2-3e3f-46c2-b126-b09910d79cb0","note":"","count":1,"label":"změna na Smetanový základ","posId":"57c816b2-3e3f-46c2-b126-b09910d79cb0","price":0,"isExtra":true},{"id":"2be8bd8d-b8cf-456a-a9f3-1ae18c5726f9","note":"","count":1,"label":"okraj mozzarella, bbq omáčka","posId":"A123","price":5700,"isExtra":true}]</t>
  </si>
  <si>
    <t>2026-04-19T01:20:05.163+02:00</t>
  </si>
  <si>
    <t>2026-04-19T01:27:21.618+02:00</t>
  </si>
  <si>
    <t>2026-04-19T01:49:34.580+02:00</t>
  </si>
  <si>
    <t>2026-04-19T01:21:04.736+02:00</t>
  </si>
  <si>
    <t>[{"id":"5b1f2843-926a-4dd1-a5f0-4fddc7b45013","note":"","count":1,"label":"Margherita 32cm","posId":"112","price":20900,"isExtra":false}]</t>
  </si>
  <si>
    <t>2026-04-19T01:00:36.377+02:00</t>
  </si>
  <si>
    <t>2026-04-19T01:20:43.719+02:00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</si>
  <si>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dip","posId":"P106","price":2000,"isExtra":false},{"id":"K0000","note":"","count":1,"label":"Balné","posId":"K0000","price":1500,"isExtra":true},{"id":"N124","note":"","count":1,"label":"Pepsi 1l","posId":"N124","price":5900,"isExtra":false}]</t>
  </si>
  <si>
    <t>2026-04-19T00:58:56.750+02:00</t>
  </si>
  <si>
    <t>2026-04-19T01:15:01.214+02:00</t>
  </si>
  <si>
    <t>[{"id":"59589465","note":"Můžu poprosit kukuřici jen na půlku prosím?","size":"Baby Špenát &amp; kuře 32cm","count":1,"label":"Baby Špenát &amp; kuře 32cm","posId":"116","price":24900,"isExtra":false},{"id":"55199557","note":"","count":1,"label":"Balné","posId":"K0000","price":1500,"isExtra":true},{"id":"55199648","note":"","count":1,"label":"Kukuřice","posId":"B115","price":2500,"KDSTags":["greenhighlight"],"isExtra":true}]</t>
  </si>
  <si>
    <t>2026-04-19T00:35:49.495+02:00</t>
  </si>
  <si>
    <t>2026-04-19T00:44:24.108+02:00</t>
  </si>
  <si>
    <t>[{"id":"pcTpH0a82tTM_PkTTx7ZC","count":1,"label":"Baby Špenát &amp; kuře 32cm","posId":"116","price":24900,"isExtra":false,"creatorId":"LsyQAOmEWyvK-suKkSYv5","isPackging":0,"actualLabel":"Baby Špenát &amp; kuře 32cm"}]</t>
  </si>
  <si>
    <t>2026-04-19T00:33:16.776+02:00</t>
  </si>
  <si>
    <t>2026-04-19T00:34:56.412+02:00</t>
  </si>
  <si>
    <t>[{"id":"uehtEIiQAvXtPI59-wjyQ","count":1,"label":"BBQ Meteor 18cm","posId":"130","price":11900,"isExtra":false,"creatorId":"UTl-Y1xbrcp8JdDsXbf3O","isPackging":0,"actualLabel":"BBQ Meteor 18cm"}]</t>
  </si>
  <si>
    <t>2026-04-19T00:32:45.753+02:00</t>
  </si>
  <si>
    <t>2026-04-19T00:42:42.487+02:00</t>
  </si>
  <si>
    <t>[{"id":"I6yacDRY-WMQD3VQA2Hnr","count":1,"label":"BBQ Texas 40cm","posId":"107","price":30900,"isExtra":false,"creatorId":"_ZC11nMpv2mzplGEch7Rp","isPackging":0,"actualLabel":"BBQ Texas 40cm"},{"id":"qDn96ATbqHd_7vbQ_cZWe","count":1,"label":"Česnekový dip","posId":"P106","price":2000,"isExtra":false,"creatorId":"mTMW76YBV1BWCvdMMQiN3","isPackging":0,"actualLabel":"Česnekový dip"},{"id":"qDn96ATbqHd_7vbQ_cZWe","count":1,"label":"Česnekový dip","posId":"P106","price":2000,"isExtra":false,"creatorId":"fbeviEmFVRQHUOrWH7ZQs","isPackging":0,"actualLabel":"Česnekový dip"}]</t>
  </si>
  <si>
    <t>2026-04-19T00:25:01.871+02:00</t>
  </si>
  <si>
    <t>2026-04-19T00:37:28.585+02:00</t>
  </si>
  <si>
    <t>[{"id":"55199470","note":"","size":"Margherita 40cm","count":1,"label":"Margherita 40cm","posId":"100","price":26900,"isExtra":false},{"id":"55199547","note":"","count":1,"label":"Balné","posId":"K0000","price":2000,"isExtra":true}]</t>
  </si>
  <si>
    <t>2026-04-19T00:22:24.253+02:00</t>
  </si>
  <si>
    <t>2026-04-19T00:33:29.315+02:00</t>
  </si>
  <si>
    <t>[{"id":"101","note":"","count":1,"label":"Capricciosa 40cm","posId":"101","price":30900,"isExtra":false},{"id":"K0000","note":"","count":1,"label":"Balné","posId":"K0000","price":2000,"isExtra":true},{"id":"111","note":"","count":1,"label":"Quattro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</si>
  <si>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2026-04-19T00:13:27.738+02:00</t>
  </si>
  <si>
    <t>2026-04-19T00:20:42.363+02:00</t>
  </si>
  <si>
    <t>[{"id":"69427510296215434ca56263","count":1,"label":"Quattro Formaggi 32cm","posId":"123","price":24900,"isExtra":false},{"id":"656dfba1e3c87f5c304ae53b","count":1,"label":"Balné","posId":"K0000","price":1500,"isExtra":true},{"id":"684ae9399dbab00c87869c54","count":1,"label":"Bez gorgonzoly","posId":"X101","price":0,"KDSTags":["redhighlight"],"isExtra":true}]</t>
  </si>
  <si>
    <t>2026-04-19T00:04:38.348+02:00</t>
  </si>
  <si>
    <t>2026-04-19T00:17:05.117+02:00</t>
  </si>
  <si>
    <t>[{"id":"57405742","note":"","size":"Pepsi 1l","count":1,"label":"Pepsi 1l","posId":"N124","price":5900,"isExtra":false},{"id":"57405744","note":"","size":"Mirinda 1l","count":1,"label":"Mirinda 1l","posId":"N126","price":5900,"isExtra":false},{"id":"59589458","note":"","size":"Comeback 32cm 🌶️","count":1,"label":"Comeback 32cm 🌶️","posId":"121","price":24900,"isExtra":false},{"id":"55199557","note":"","count":1,"label":"Balné","posId":"K0000","price":1500,"isExtra":true}]</t>
  </si>
  <si>
    <t>2026-04-19T00:04:08.851+02:00</t>
  </si>
  <si>
    <t>2026-04-19T00:16:27.173+02:00</t>
  </si>
  <si>
    <t>[{"id":"59589455","note":"","size":"Margherita 32cm","count":1,"label":"Margherita 32cm","posId":"112","price":20900,"isExtra":false},{"id":"55199557","note":"","count":1,"label":"Balné","posId":"K0000","price":1500,"isExtra":true},{"id":"55199665","note":"","count":1,"label":"Šunka","posId":"B106","price":3000,"KDSTags":["greenhighlight"],"isExtra":true}]</t>
  </si>
  <si>
    <t>2026-04-18T23:51:37.692+02:00</t>
  </si>
  <si>
    <t>2026-04-19T00:10:24.363+02:00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</si>
  <si>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🌶️🌶️","posId":"110","price":30900,"isExtra":false},{"id":"55199547","note":"","count":1,"label":"Balné","posId":"K0000","price":2000,"isExtra":true},{"id":"57464195","note":"","size":"Dip Jalapeňos","count":2,"label":"Dip Jalapeňos","posId":"P107","price":2000,"isExtra":false},{"id":"55199557","note":"","count":2,"label":"Balné","posId":"K0000","price":1500,"isExtra":true},{"id":"55199518","note":"","size":"Jalapenos Rolls","count":1,"label":"Jalapenos Rolls","posId":"jpr200","price":8900,"isExtra":false},{"id":"55199557","note":"","count":1,"label":"Balné","posId":"K0000","price":1500,"isExtra":true}]</t>
  </si>
  <si>
    <t>2026-04-18T23:50:26.124+02:00</t>
  </si>
  <si>
    <t>2026-04-19T00:05:03.551+02:00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</si>
  <si>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40cm","posId":"104","price":30900,"isExtra":false},{"id":"55199547","note":"","count":1,"label":"Balné","posId":"K0000","price":2000,"isExtra":true},{"id":"55199581","note":"","count":1,"label":"okraj mozzarella, bylinky","posId":"A122","price":6500,"isExtra":true},{"id":"57464195","note":"","size":"Dip Jalapeňos","count":1,"label":"Dip Jalapeňos","posId":"P107","price":2000,"isExtra":false},{"id":"55199557","note":"","count":1,"label":"Balné","posId":"K0000","price":1500,"isExtra":true}]</t>
  </si>
  <si>
    <t>2026-04-18T23:48:42.388+02:00</t>
  </si>
  <si>
    <t>2026-04-18T23:59:42.178+02:00</t>
  </si>
  <si>
    <t>[{"id":"69427510296215434ca56261","count":1,"label":"Margherita 32cm","posId":"112","price":20900,"isExtra":false},{"id":"656dfba1e3c87f5c304ae53b","count":1,"label":"Balné","posId":"K0000","price":1500,"isExtra":true},{"id":"6745a0834b0bcb028b56b474","count":1,"label":"BBQ základ","posId":"ZRB32","price":0,"isExtra":true},{"id":"684ae9399dbab00c87869c24","count":1,"label":"Kukuřice","posId":"B115","price":2500,"KDSTags":["greenhighlight"],"isExtra":true}]</t>
  </si>
  <si>
    <t>Redowan</t>
  </si>
  <si>
    <t>2026-04-18T23:44:26.187+02:00</t>
  </si>
  <si>
    <t>2026-04-18T23:57:19.036+02:00</t>
  </si>
  <si>
    <t>2026-04-18T23:37:34.893+02:00</t>
  </si>
  <si>
    <t>2026-04-18T23:55:38.762+02:00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</si>
  <si>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32cm","posId":"123","price":24900,"isExtra":false},{"id":"55199557","note":"","count":1,"label":"Balné","posId":"K0000","price":1500,"isExtra":true},{"id":"59555726","note":"","count":1,"label":"Rajčatový základ","posId":"ZSR32","price":0,"isExtra":true},{"id":"55199680","note":"","count":1,"label":"Grana padano, pecorino, parmazán","posId":"B130","price":3000,"KDSTags":["greenhighlight"],"isExtra":true}]</t>
  </si>
  <si>
    <t>2026-04-18T23:27:05.936+02:00</t>
  </si>
  <si>
    <t>2026-04-19T00:27:49.011+02:00</t>
  </si>
  <si>
    <t>[{"id":"5b1f2843-926a-4dd1-a5f0-4fddc7b45013","note":"","count":1,"label":"Margherita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3a8b6a85-3b5c-4ee4-be2d-261ab8731d6e","note":"","count":1,"label":"Česnekový dip","posId":"P106","price":2000,"isExtra":false}]</t>
  </si>
  <si>
    <t>2026-04-18T23:25:11.956+02:00</t>
  </si>
  <si>
    <t>2026-04-18T23:40:09.212+02:00</t>
  </si>
  <si>
    <t>2026-04-18T23:13:05.781+02:00</t>
  </si>
  <si>
    <t>2026-04-18T23:35:23.987+02:00</t>
  </si>
  <si>
    <t>2026-04-18T23:45:38.853+02:00</t>
  </si>
  <si>
    <t>2026-04-18T23:13:06.194+02:00</t>
  </si>
  <si>
    <t>[{"id":"3a8b6a85-3b5c-4ee4-be2d-261ab8731d6e","note":"","count":1,"label":"Česnekový dip","posId":"P106","price":2000,"isExtra":false},{"id":"211d85d0-839e-41d0-89e3-ea177ad7489e","note":"","count":1,"label":"Česnekový dip","posId":"P106","price":2000,"isExtra":false},{"id":"f1315fc0-dfbb-459c-9f31-49d8e60875f4","note":"","count":1,"label":"Pepperoni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bylinky","posId":"A122","price":6500,"isExtra":true},{"id":"10b1ebcf-eda6-410e-81f0-6a9182a548db","note":"","count":1,"label":"Slanina","posId":"C108","price":4000,"KDSTags":["greenhighlight"],"isExtra":true}]</t>
  </si>
  <si>
    <t>2026-04-18T23:10:27.117+02:00</t>
  </si>
  <si>
    <t>2026-04-18T23:22:50.889+02:00</t>
  </si>
  <si>
    <t>[{"id":"69427510296215434ca56249","count":1,"label":"Quattro Formaggi 40cm","posId":"111","price":30900,"isExtra":false},{"id":"656dfba1e3c87f5c304ae0f0","count":1,"label":"Balné","posId":"K0000","price":2000,"isExtra":true}]</t>
  </si>
  <si>
    <t>Nuriddin</t>
  </si>
  <si>
    <t>2026-04-18T23:08:15.878+02:00</t>
  </si>
  <si>
    <t>2026-04-18T23:17:23.190+02:00</t>
  </si>
  <si>
    <t>2026-04-18T22:51:50.296+02:00</t>
  </si>
  <si>
    <t>2026-04-18T22:59:35.899+02:00</t>
  </si>
  <si>
    <t>[{"id":"69427510296215434ca562bd","count":1,"label":"Pepsi 1l","posId":"N124","price":5900,"isExtra":false},{"id":"69427510296215434ca5624f","count":1,"label":"Pepperoni 40cm 🌶️🌶️","posId":"108","price":30900,"isExtra":false},{"id":"656dfba1e3c87f5c304ae0f0","count":1,"label":"Balné","posId":"K0000","price":2000,"isExtra":true},{"id":"684ae9399dbab00c87869a4d","count":1,"label":"Pepperoni salám","posId":"C109","price":4000,"KDSTags":["greenhighlight"],"isExtra":true}]</t>
  </si>
  <si>
    <t>2026-04-18T22:46:19.353+02:00</t>
  </si>
  <si>
    <t>2026-04-18T22:56:48.880+02:00</t>
  </si>
  <si>
    <t>[{"id":"69427510296215434ca56259","count":1,"label":"Capricciosa 40cm","posId":"101","price":30900,"isExtra":false},{"id":"656dfba1e3c87f5c304ae0f0","count":1,"label":"Balné","posId":"K0000","price":2000,"isExtra":true}]</t>
  </si>
  <si>
    <t>2026-04-18T22:41:03.636+02:00</t>
  </si>
  <si>
    <t>2026-04-18T22:47:54.653+02:00</t>
  </si>
  <si>
    <t>2026-04-18T23:00:00.757+02:00</t>
  </si>
  <si>
    <t>2026-04-18T22:41:03.768+02:00</t>
  </si>
  <si>
    <t>2026-04-18T22:29:11.715+02:00</t>
  </si>
  <si>
    <t>2026-04-18T22:44:56.999+02:00</t>
  </si>
  <si>
    <t>[{"id":"113","note":"","count":1,"label":"Capricciosa 32cm","posId":"113","price":24900,"isExtra":false},{"id":"K0000","note":"","count":1,"label":"Balné","posId":"K0000","price":1500,"isExtra":true},{"id":"X112","note":"","count":1,"label":"Bez oliv","posId":"X112","price":0,"KDSTags":["redhighlight"],"isExtra":true},{"id":"B115","note":"","count":1,"label":"Kukuřice","posId":"B115","price":2500,"KDSTags":["greenhighlight"],"isExtra":true}]</t>
  </si>
  <si>
    <t>2026-04-18T22:28:12.869+02:00</t>
  </si>
  <si>
    <t>2026-04-18T22:43:09.813+02:00</t>
  </si>
  <si>
    <t>[{"id":"69427510296215434ca56259","count":1,"label":"Capricciosa 40cm","posId":"101","price":30900,"isExtra":false},{"id":"656dfba1e3c87f5c304ae0f0","count":1,"label":"Balné","posId":"K0000","price":2000,"isExtra":true},{"id":"67449006196a44130f744012","count":1,"label":"okraj mozzarella, bylinky","posId":"A122","price":6500,"isExtra":true},{"id":"684ae9399dbab00c87869d57","count":1,"label":"Bez oliv","posId":"X112","price":0,"KDSTags":["redhighlight"],"isExtra":true},{"id":"684ae9399dbab00c87869a4a","count":1,"label":"Slanina","posId":"C108","price":4000,"KDSTags":["greenhighlight"],"isExtra":true},{"id":"69427510296215434ca562ad","count":1,"label":"Jablečno-skořicové rolls","posId":"18","price":8900,"isExtra":false},{"id":"656dfba1e3c87f5c304ae53b","count":1,"label":"Balné","posId":"K0000","price":1500,"isExtra":true}]</t>
  </si>
  <si>
    <t>2026-04-18T22:19:35.382+02:00</t>
  </si>
  <si>
    <t>2026-04-18T22:27:18.653+02:00</t>
  </si>
  <si>
    <t>[{"id":"sQnjhSaGUJdm7C4dquW2M","count":1,"label":"Comeback 32cm 🌶️","posId":"121","price":24900,"isExtra":false,"creatorId":"vu8iFkErSMmoBrACThcSM","isPackging":0,"actualLabel":"Comeback 32cm 🌶️"},{"id":"WUU7bA6A9cdnbizoCl89X","count":1,"label":"Capricciosa 32cm","posId":"113","price":24900,"isExtra":false,"creatorId":"rXtKWNIYsEPnx_2caynvU","isPackging":0,"actualLabel":"Capricciosa 32cm"}]</t>
  </si>
  <si>
    <t>2026-04-18T22:15:20.869+02:00</t>
  </si>
  <si>
    <t>2026-04-18T22:17:13.729+02:00</t>
  </si>
  <si>
    <t>[{"id":"7084447c-2073-4ee4-935a-1eb6b226aabf","count":1,"label":"Dip Jalapeňos","posId":"P107","price":2000,"isExtra":false,"discount":{"type":"percentage","value":100},"creatorId":"Ix8lnItqTNGNkRXFsmAhd","isPackging":0,"actualLabel":"Dip jalapenos"}]</t>
  </si>
  <si>
    <t>2026-04-18T22:13:26.848+02:00</t>
  </si>
  <si>
    <t>2026-04-18T22:24:33.341+02:00</t>
  </si>
  <si>
    <t>[{"id":"59589463","note":"","size":"Hawai 32cm","count":1,"label":"Hawai 32cm","posId":"114","price":24900,"isExtra":false},{"id":"55199557","note":"","count":1,"label":"Balné","posId":"K0000","price":1500,"isExtra":true},{"id":"59592261","note":"","count":1,"label":"USA těsto","posId":"17","price":1000,"isExtra":true}]</t>
  </si>
  <si>
    <t>2026-04-18T22:13:25.682+02:00</t>
  </si>
  <si>
    <t>2026-04-18T22:23:09.934+02:00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</si>
  <si>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55199538","note":"","count":1,"label":"Balné","posId":"K0000","price":3000,"isExtra":true},{"id":"55199578","note":"","count":1,"label":"masové kuličky","posId":"P102","price":0,"isExtra":true},{"id":"57405755","note":"","count":1,"label":"Pepsi zero sugar 1l","posId":"N125","price":0,"isExtra":true},{"id":"57279344","note":"","count":1,"label":"BBQ základ","posId":"ZRB32","price":0,"isExtra":true}]</t>
  </si>
  <si>
    <t>2026-04-18T22:12:52.965+02:00</t>
  </si>
  <si>
    <t>2026-04-18T22:17:11.472+02:00</t>
  </si>
  <si>
    <t>[{"id":"puwZHQ224EjXMazdlBSIW","count":1,"label":"Margherita 32cm","posId":"112","price":20900,"isExtra":false,"creatorId":"qBWN-FC9_QqVWmFAXi7s7","isPackging":0,"actualLabel":"Margherita 32cm"}]</t>
  </si>
  <si>
    <t>2026-04-18T22:08:04.362+02:00</t>
  </si>
  <si>
    <t>2026-04-18T22:16:44.898+02:00</t>
  </si>
  <si>
    <t>[{"id":"03dae282-4cd4-4fa2-9169-2178ea3ed325","note":"","count":1,"label":"Quattro Formaggi 40cm","posId":"111","price":30900,"isExtra":false},{"id":"211d85d0-839e-41d0-89e3-ea177ad7489e","note":"","count":1,"label":"Česnekový dip","posId":"P106","price":2000,"isExtra":false},{"id":"e1ef9526-7c68-483b-a8a1-92bb58ce9f1e","note":"","count":1,"label":"Jalapenos Rolls","posId":"jpr200","price":8900,"isExtra":false}]</t>
  </si>
  <si>
    <t>2026-04-18T22:03:49.057+02:00</t>
  </si>
  <si>
    <t>2026-04-18T22:06:58.784+02:00</t>
  </si>
  <si>
    <t>[{"id":"scNMX-fJkYN-GmQuKNUL0","count":1,"label":"Guarana classic","posId":"N142","price":5500,"isExtra":false,"creatorId":"SagaYhnzXAMpzFqEmO3pM","isPackging":0,"actualLabel":"Guarana classic"},{"id":"7aBj0yr8ehZGT_Y-fZEHI","count":1,"label":"Guarana kiwi a jablko","posId":"N144","price":5500,"isExtra":false,"creatorId":"lw5Dq2cwRJJFB5kHYV7d5","isPackging":0,"actualLabel":"Guarana kiwi a jablko"}]</t>
  </si>
  <si>
    <t>2026-04-18T21:58:35.516+02:00</t>
  </si>
  <si>
    <t>2026-04-18T22:06:21.836+02:00</t>
  </si>
  <si>
    <t>2026-04-18T21:52:11.638+02:00</t>
  </si>
  <si>
    <t>2026-04-18T22:05:22.728+02:00</t>
  </si>
  <si>
    <t>[{"id":"N125","note":"","count":1,"label":"Pepsi zero sugar 1l","posId":"N125","price":5900,"isExtra":false},{"id":"118","note":"","count":1,"label":"BBQ Meteor 32cm","posId":"118","price":24900,"isExtra":false},{"id":"K0000","note":"","count":1,"label":"Balné","posId":"K0000","price":1500,"isExtra":true}]</t>
  </si>
  <si>
    <t>Javid</t>
  </si>
  <si>
    <t>2026-04-18T21:51:21.574+02:00</t>
  </si>
  <si>
    <t>2026-04-18T22:05:19.869+02:00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</si>
  <si>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základ","posId":"ZRB40","price":0,"isExtra":true},{"id":"P101","note":"","count":1,"label":"spicy wings 🌶️","posId":"P101","price":11900,"isExtra":false},{"id":"K0000","note":"","count":1,"label":"Balné","posId":"K0000","price":1500,"isExtra":true}]</t>
  </si>
  <si>
    <t>2026-04-18T21:45:02.971+02:00</t>
  </si>
  <si>
    <t>2026-04-18T21:56:39.768+02:00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</si>
  <si>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,{"id":"c8019f80-065c-4f09-9e80-65b85dae2ae1","note":"","count":1,"label":"Kukuřice","posId":"B115","price":2500,"KDSTags":["greenhighlight"],"isExtra":true},{"id":"3a8b6a85-3b5c-4ee4-be2d-261ab8731d6e","note":"","count":4,"label":"Česnekový dip","posId":"P106","price":2000,"isExtra":false},{"id":"85242cc7-02be-4e3a-9c6b-27dfd40e286b","note":"","count":2,"label":"Mirinda 1l","posId":"N126","price":5900,"isExtra":false},{"id":"e7501e4e-7b75-458f-8655-4ba5ba9c5990","note":"","count":1,"label":"Dip Jalapeňos","posId":"P107","price":2000,"isExtra":false}]</t>
  </si>
  <si>
    <t>Rony</t>
  </si>
  <si>
    <t>2026-04-18T21:42:15.397+02:00</t>
  </si>
  <si>
    <t>2026-04-18T21:59:02.796+02:00</t>
  </si>
  <si>
    <t>[{"id":"113","note":"","count":1,"label":"Capricciosa 32cm","posId":"113","price":24900,"isExtra":false},{"id":"K0000","note":"","count":1,"label":"Balné","posId":"K0000","price":1500,"isExtra":true},{"id":"jpr200","note":"","count":1,"label":"Jalapenos Rolls","posId":"jpr200","price":8900,"isExtra":false},{"id":"K0000","note":"","count":1,"label":"Balné","posId":"K0000","price":1500,"isExtra":true},{"id":"P106","note":"","count":1,"label":"Česnekový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</si>
  <si>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2026-04-18T21:25:02.986+02:00</t>
  </si>
  <si>
    <t>2026-04-18T21:34:06.764+02:00</t>
  </si>
  <si>
    <t>[{"id":"69427510296215434ca562bd","count":1,"label":"Pepsi 1l","posId":"N124","price":5900,"isExtra":false},{"id":"69427510296215434ca56269","count":1,"label":"Pepperoni 32cm 🌶️🌶️","posId":"120","price":24900,"isExtra":false},{"id":"656dfba1e3c87f5c304ae53b","count":1,"label":"Balné","posId":"K0000","price":1500,"isExtra":true}]</t>
  </si>
  <si>
    <t>2026-04-18T21:18:03.250+02:00</t>
  </si>
  <si>
    <t>2026-04-18T21:26:19.882+02:00</t>
  </si>
  <si>
    <t>2026-04-18T21:29:37.405+02:00</t>
  </si>
  <si>
    <t>2026-04-18T21:18:03.440+02:00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</si>
  <si>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e80870b1-0ad4-48d9-a1bf-c463fb3ad3f0","note":"","count":1,"label":"Jablečno-skořicové rolls","posId":"18","price":8900,"isExtra":false}]</t>
  </si>
  <si>
    <t>2026-04-18T21:16:33.344+02:00</t>
  </si>
  <si>
    <t>2026-04-18T21:31:21.871+02:00</t>
  </si>
  <si>
    <t>[{"id":"puwZHQ224EjXMazdlBSIW","count":1,"label":"Margherita 32cm","posId":"112","price":20900,"isExtra":false,"creatorId":"shTbmF8RC5D9Q99vGBTXf","isPackging":0,"actualLabel":"Margherita 32cm"},{"id":"extra_20230331101812_78","count":1,"label":"Šunka","posId":"B106","price":3000,"KDSTags":["greenhighlight"],"isExtra":true,"mainItemId":"puwZHQ224EjXMazdlBSIW"},{"id":"puwZHQ224EjXMazdlBSIW","count":1,"label":"Margherita 32cm","posId":"112","price":20900,"isExtra":false,"creatorId":"4uPnDgZYqcejVyejdNX0l","isPackging":0,"actualLabel":"Margherita 32cm"},{"id":"extra_20230331101812_71","count":1,"label":"Olivy","posId":"B112","price":2500,"KDSTags":["greenhighlight"],"isExtra":true,"mainItemId":"puwZHQ224EjXMazdlBSIW"},{"id":"extra_20230331101812_78","count":1,"label":"Šunka","posId":"B106","price":3000,"KDSTags":["greenhighlight"],"isExtra":true,"mainItemId":"puwZHQ224EjXMazdlBSIW"}]</t>
  </si>
  <si>
    <t>Ammár</t>
  </si>
  <si>
    <t>2026-04-18T21:14:19.276+02:00</t>
  </si>
  <si>
    <t>2026-04-18T21:21:23.849+02:00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</si>
  <si>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oliv","posId":"X112","price":0,"KDSTags":["redhighlight"],"isExtra":true}]</t>
  </si>
  <si>
    <t>2026-04-18T21:02:03.896+02:00</t>
  </si>
  <si>
    <t>2026-04-18T21:20:39.490+02:00</t>
  </si>
  <si>
    <t>2026-04-18T21:38:27.196+02:00</t>
  </si>
  <si>
    <t>2026-04-18T21:02:04.027+02:00</t>
  </si>
  <si>
    <t>[{"id":"35e045f9-bc36-46e9-8142-6579de78a05b","note":"","count":1,"label":"Comeback 32cm 🌶️","posId":"121","price":24900,"isExtra":false},{"id":"57c816b2-3e3f-46c2-b126-b09910d79cb0","note":"","count":1,"label":"změna na Smetanový základ","posId":"57c816b2-3e3f-46c2-b126-b09910d79cb0","price":0,"isExtra":true},{"id":"2be8bd8d-b8cf-456a-a9f3-1ae18c5726f9","note":"","count":1,"label":"okraj mozzarella, bbq omáčka","posId":"A123","price":5700,"isExtra":true}]</t>
  </si>
  <si>
    <t>2026-04-18T20:58:03.268+02:00</t>
  </si>
  <si>
    <t>2026-04-18T21:14:53.968+02:00</t>
  </si>
  <si>
    <t>2026-04-18T21:37:45.224+02:00</t>
  </si>
  <si>
    <t>2026-04-18T20:58:03.491+02:00</t>
  </si>
  <si>
    <t>[{"id":"ad7c292a-48c9-48db-b64c-0f7f8ebced7f","note":"","count":2,"label":"BBQ Meteor 40cm","posId":"106","price":30900,"isExtra":false}]</t>
  </si>
  <si>
    <t>2026-04-18T20:58:03.255+02:00</t>
  </si>
  <si>
    <t>2026-04-18T21:12:00.983+02:00</t>
  </si>
  <si>
    <t>2026-04-18T22:00:15.734+02:00</t>
  </si>
  <si>
    <t>2026-04-18T20:58:03.490+02:00</t>
  </si>
  <si>
    <t>[{"id":"bf8dc38b-6c8e-42b6-9da3-3170253a57d4","note":"","count":1,"label":"Hot &amp; Spicy 32cm 🌶️🌶️","posId":"122","price":24900,"isExtra":false}]</t>
  </si>
  <si>
    <t>2026-04-18T20:51:43.175+02:00</t>
  </si>
  <si>
    <t>2026-04-18T21:14:32.636+02:00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</si>
  <si>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32cm","posId":"123","price":24900,"isExtra":false},{"id":"55199557","note":"","count":1,"label":"Balné","posId":"K0000","price":1500,"isExtra":true},{"id":"59592261","note":"","count":1,"label":"USA těsto","posId":"17","price":1000,"isExtra":true},{"id":"59589458","note":"","size":"Comeback 32cm 🌶️","count":1,"label":"Comeback 32cm 🌶️","posId":"121","price":24900,"isExtra":false},{"id":"55199557","note":"","count":1,"label":"Balné","posId":"K0000","price":1500,"isExtra":true},{"id":"59592261","note":"","count":1,"label":"USA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bylinky","posId":"A121","price":5700,"isExtra":true}]</t>
  </si>
  <si>
    <t>2026-04-18T20:51:03.417+02:00</t>
  </si>
  <si>
    <t>2026-04-18T21:19:34.590+02:00</t>
  </si>
  <si>
    <t>2026-04-18T21:34:50.724+02:00</t>
  </si>
  <si>
    <t>2026-04-18T20:51:03.582+02:00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</si>
  <si>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10b1ebcf-eda6-410e-81f0-6a9182a548db","note":"","count":1,"label":"Slanina","posId":"C108","price":4000,"KDSTags":["greenhighlight"],"isExtra":true}]</t>
  </si>
  <si>
    <t>2026-04-18T20:50:15.587+02:00</t>
  </si>
  <si>
    <t>2026-04-18T21:04:44.718+02:00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</si>
  <si>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55199648","note":"","count":1,"label":"Kukuřice","posId":"B115","price":2500,"KDSTags":["greenhighlight"],"isExtra":true},{"id":"59589456","note":"","size":"Quattro Formaggi 32cm","count":1,"label":"Quattro Formaggi 32cm","posId":"123","price":24900,"isExtra":false},{"id":"55199557","note":"","count":1,"label":"Balné","posId":"K0000","price":1500,"isExtra":true},{"id":"55199615","note":"","count":1,"label":"Olivy","posId":"B112","price":2500,"KDSTags":["greenhighlight"],"isExtra":true}]</t>
  </si>
  <si>
    <t>2026-04-18T20:29:25.796+02:00</t>
  </si>
  <si>
    <t>2026-04-18T20:36:39.786+02:00</t>
  </si>
  <si>
    <t>[{"id":"69427510296215434ca5624d","count":1,"label":"Comeback 40cm 🌶️","posId":"109","price":30900,"isExtra":false},{"id":"656dfba1e3c87f5c304ae0f0","count":1,"label":"Balné","posId":"K0000","price":2000,"isExtra":true}]</t>
  </si>
  <si>
    <t>2026-04-18T20:29:03.474+02:00</t>
  </si>
  <si>
    <t>2026-04-18T21:14:01.694+02:00</t>
  </si>
  <si>
    <t>2026-04-18T21:18:33.414+02:00</t>
  </si>
  <si>
    <t>2026-04-18T20:29:03.628+02:00</t>
  </si>
  <si>
    <t>[{"id":"22bde6ce-8676-45cb-8fba-89a664dd9034","note":"","count":1,"label":"Veggieballs 32 cm","posId":"141","price":24900,"isExtra":false},{"id":"8b18781f-3bd0-464d-aa33-9f081ecc1a3a","note":"","count":1,"label":"Mozzarella","posId":"B113","price":3000,"KDSTags":["greenhighlight"],"isExtra":true},{"id":"67070d07-dadb-4078-b96e-a2ee9b187cb1","note":"","count":1,"label":"Bez zeleninových kuliček","posId":"X104","price":0,"KDSTags":["redhighlight"],"isExtra":true},{"id":"26378531-c5c0-43f4-9535-09f267896a62","note":"","count":2,"label":"spicy wings 🌶️","posId":"P101","price":11900,"isExtra":false},{"id":"e4c90673-8957-4c9c-a784-3a1d0b3b4124","note":"","count":1,"label":"pečené brambory","posId":"P103","price":6900,"isExtra":false}]</t>
  </si>
  <si>
    <t>2026-04-18T20:21:52.572+02:00</t>
  </si>
  <si>
    <t>2026-04-18T20:30:20.538+02:00</t>
  </si>
  <si>
    <t>2026-04-18T20:21:03.164+02:00</t>
  </si>
  <si>
    <t>2026-04-18T20:33:42.696+02:00</t>
  </si>
  <si>
    <t>2026-04-18T20:44:31.073+02:00</t>
  </si>
  <si>
    <t>2026-04-18T20:21:03.967+02:00</t>
  </si>
  <si>
    <t>[{"id":"0b867b16-3995-4b4a-9deb-1c0d8cecf8d6","note":"","count":1,"label":"Pepperoni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bylinky","posId":"A121","price":5700,"isExtra":true},{"id":"adb25a98-2836-4da5-82f5-82c3fc24d621","note":"","count":1,"label":"Grana padano, pecorino, parmazán","posId":"B130","price":3000,"KDSTags":["greenhighlight"],"isExtra":true},{"id":"3a8b6a85-3b5c-4ee4-be2d-261ab8731d6e","note":"","count":1,"label":"Česnekový dip","posId":"P106","price":2000,"isExtra":false},{"id":"10a95fda-50ac-4e8b-a092-eba50264ce8d","note":"","count":1,"label":"Comeback 18cm 🌶️","posId":"133","price":11900,"isExtra":false},{"id":"194f980e-141e-4220-9f1e-0e1e9edc412e","note":"","count":1,"label":"Quattro Formaggi 18cm","posId":"135","price":11900,"isExtra":false}]</t>
  </si>
  <si>
    <t>2026-04-18T20:18:54.373+02:00</t>
  </si>
  <si>
    <t>2026-04-18T20:28:44.326+02:00</t>
  </si>
  <si>
    <t>[{"id":"69427510296215434ca56271","count":1,"label":"Hawai 32cm","posId":"114","price":24900,"isExtra":false},{"id":"656dfba1e3c87f5c304ae53b","count":1,"label":"Balné","posId":"K0000","price":1500,"isExtra":true},{"id":"656dfba1e3c87f5c304ae30e","count":1,"label":"okraj mozzarella, bylinky","posId":"A121","price":5700,"isExtra":true},{"id":"684ae9399dbab00c87869c23","count":1,"label":"Cibule","posId":"B103","price":2500,"KDSTags":["greenhighlight"],"isExtra":true},{"id":"69427510296215434ca562bd","count":1,"label":"Pepsi 1l","posId":"N124","price":5900,"isExtra":false}]</t>
  </si>
  <si>
    <t>2026-04-18T20:05:03.732+02:00</t>
  </si>
  <si>
    <t>2026-04-18T20:13:13.306+02:00</t>
  </si>
  <si>
    <t>2026-04-18T20:38:52.804+02:00</t>
  </si>
  <si>
    <t>2026-04-18T20:05:03.861+02:00</t>
  </si>
  <si>
    <t>[{"id":"1fae666b-4102-4ed0-b317-2a07b21ae279","note":"","count":1,"label":"Hot &amp; Spicy 40cm 🌶️🌶️","posId":"110","price":30900,"isExtra":false}]</t>
  </si>
  <si>
    <t>2026-04-18T19:58:03.786+02:00</t>
  </si>
  <si>
    <t>2026-04-18T20:12:03.420+02:00</t>
  </si>
  <si>
    <t>2026-04-18T20:30:03.199+02:00</t>
  </si>
  <si>
    <t>2026-04-18T19:58:04.020+02:00</t>
  </si>
  <si>
    <t>[{"id":"03dae282-4cd4-4fa2-9169-2178ea3ed325","note":"","count":1,"label":"Quattro Formaggi 40cm","posId":"111","price":30900,"isExtra":false}]</t>
  </si>
  <si>
    <t>2026-04-18T19:54:28.512+02:00</t>
  </si>
  <si>
    <t>2026-04-18T20:10:09.559+02:00</t>
  </si>
  <si>
    <t>[{"id":"69427510296215434ca56265","count":1,"label":"Hot &amp; Spicy 32cm 🌶️🌶️","posId":"122","price":24900,"isExtra":false},{"id":"656dfba1e3c87f5c304ae53b","count":1,"label":"Balné","posId":"K0000","price":1500,"isExtra":true},{"id":"69427510296215434ca56267","count":1,"label":"Comeback 32cm 🌶️","posId":"121","price":24900,"isExtra":false},{"id":"656dfba1e3c87f5c304ae53b","count":1,"label":"Balné","posId":"K0000","price":1500,"isExtra":true}]</t>
  </si>
  <si>
    <t>2026-04-18T19:53:03.083+02:00</t>
  </si>
  <si>
    <t>2026-04-18T20:16:11.443+02:00</t>
  </si>
  <si>
    <t>2026-04-18T20:53:08.949+02:00</t>
  </si>
  <si>
    <t>2026-04-18T19:53:03.244+02:00</t>
  </si>
  <si>
    <t>[{"id":"35e045f9-bc36-46e9-8142-6579de78a05b","note":"","count":1,"label":"Comeback 32cm 🌶️","posId":"121","price":24900,"isExtra":false},{"id":"bf8dc38b-6c8e-42b6-9da3-3170253a57d4","note":"","count":1,"label":"Hot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bylinky","posId":"A121","price":5700,"isExtra":true}]</t>
  </si>
  <si>
    <t>2026-04-18T19:44:50.706+02:00</t>
  </si>
  <si>
    <t>2026-04-18T19:56:05.469+02:00</t>
  </si>
  <si>
    <t>[{"id":"69427510296215434ca56257","count":1,"label":"Hawai 40cm","posId":"102","price":30900,"isExtra":false},{"id":"656dfba1e3c87f5c304ae0f0","count":1,"label":"Balné","posId":"K0000","price":2000,"isExtra":true},{"id":"6745a0834b0bcb028b56b724","count":1,"label":"Smetanový základ","posId":"ZRS40","price":0,"isExtra":true},{"id":"69427510296215434ca56259","count":1,"label":"Capricciosa 40cm","posId":"101","price":30900,"isExtra":false},{"id":"656dfba1e3c87f5c304ae0f0","count":1,"label":"Balné","posId":"K0000","price":2000,"isExtra":true},{"id":"6745a0834b0bcb028b56b724","count":1,"label":"Smetanový základ","posId":"ZRS40","price":0,"isExtra":true},{"id":"69427510296215434ca5624f","count":1,"label":"Pepperoni 40cm 🌶️🌶️","posId":"108","price":30900,"isExtra":false},{"id":"656dfba1e3c87f5c304ae0f0","count":1,"label":"Balné","posId":"K0000","price":2000,"isExtra":true},{"id":"684ae9399dbab00c87869a40","count":1,"label":"Jalapeňos","posId":"C102","price":3500,"KDSTags":["greenhighlight"],"isExtra":true}]</t>
  </si>
  <si>
    <t>2026-04-18T19:31:00.173+02:00</t>
  </si>
  <si>
    <t>2026-04-18T19:47:02.303+02:00</t>
  </si>
  <si>
    <t>[{"id":"55199511","note":"","size":"Spicy Wings 🌶️","count":1,"label":"spicy wings 🌶️","posId":"P101","price":11900,"isExtra":false},{"id":"55199557","note":"","count":1,"label":"Balné","posId":"K0000","price":1500,"isExtra":true},{"id":"59589459","note":"","size":"Pepperoni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</si>
  <si>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2026-04-18T19:20:12.168+02:00</t>
  </si>
  <si>
    <t>2026-04-18T19:38:24.451+02:00</t>
  </si>
  <si>
    <t>[{"id":"69427510296215434ca56267","count":1,"label":"Comeback 32cm 🌶️","posId":"121","price":24900,"isExtra":false},{"id":"656dfba1e3c87f5c304ae53b","count":1,"label":"Balné","posId":"K0000","price":1500,"isExtra":true}]</t>
  </si>
  <si>
    <t>2026-04-18T19:18:03.344+02:00</t>
  </si>
  <si>
    <t>2026-04-18T19:46:32.490+02:00</t>
  </si>
  <si>
    <t>[{"id":"aef5aaf8-2acf-4f20-91be-c8829f11cd0c","note":"","count":1,"label":"Capricciosa 40cm","posId":"101","price":30900,"isExtra":false},{"id":"ad7c292a-48c9-48db-b64c-0f7f8ebced7f","note":"","count":1,"label":"BBQ Meteor 40cm","posId":"106","price":30900,"isExtra":false},{"id":"e8f571e6-dd36-42d7-8826-52c90315986b","note":"","count":1,"label":"Baby špenát &amp; kuře 40cm","posId":"104","price":30900,"isExtra":false},{"id":"03ade9ce-5d0f-4499-a6a3-340b58ae4468","note":"","count":1,"label":"Capricciosa 32cm","posId":"113","price":24900,"isExtra":false}]</t>
  </si>
  <si>
    <t>2026-04-18T19:12:28.853+02:00</t>
  </si>
  <si>
    <t>2026-04-18T19:36:58.372+02:00</t>
  </si>
  <si>
    <t>[{"id":"gSfW8dwSLSlhfOTSE0gUu","count":1,"label":"Margherita 40cm","posId":"100","price":26900,"isExtra":false,"creatorId":"gjZmKxtv9GHLeRcf4b1im","isPackging":0,"actualLabel":"Margherita 40cm"},{"id":"CTP2CgSOPIzLGdq2PKdZP","count":1,"label":"Capricciosa 40cm","posId":"101","price":30900,"isExtra":false,"creatorId":"3ELr02TrZt_7Xbhe66ddK","isPackging":0,"actualLabel":"Capricciosa 40cm"}]</t>
  </si>
  <si>
    <t>2026-04-18T19:11:03.789+02:00</t>
  </si>
  <si>
    <t>2026-04-18T19:32:09.141+02:00</t>
  </si>
  <si>
    <t>2026-04-18T19:11:03.905+02:00</t>
  </si>
  <si>
    <t>[{"id":"4d0fe7ad-c88a-4a73-8015-c60680489cf8","note":"","count":1,"label":"Baby Špenát &amp; kuře 32cm","posId":"116","price":24900,"isExtra":false},{"id":"bf8dc38b-6c8e-42b6-9da3-3170253a57d4","note":"","count":1,"label":"Hot &amp; Spicy 32cm 🌶️🌶️","posId":"122","price":24900,"isExtra":false},{"id":"19647242-c7ae-4948-97a4-fe55e47b6f96","note":"","count":1,"label":"Bez salámu","posId":"X109","price":0,"KDSTags":["redhighlight"],"isExtra":true}]</t>
  </si>
  <si>
    <t>2026-04-18T19:10:08.717+02:00</t>
  </si>
  <si>
    <t>2026-04-18T19:26:38.703+02:00</t>
  </si>
  <si>
    <t>[{"id":"69427510296215434ca56265","count":1,"label":"Hot &amp; Spicy 32cm 🌶️🌶️","posId":"122","price":24900,"isExtra":false},{"id":"656dfba1e3c87f5c304ae53b","count":1,"label":"Balné","posId":"K0000","price":1500,"isExtra":true},{"id":"69427510296215434ca56273","count":1,"label":"Capricciosa 32cm","posId":"113","price":24900,"isExtra":false},{"id":"656dfba1e3c87f5c304ae53b","count":1,"label":"Balné","posId":"K0000","price":1500,"isExtra":true}]</t>
  </si>
  <si>
    <t>2026-04-18T19:09:07.626+02:00</t>
  </si>
  <si>
    <t>2026-04-18T19:23:23.207+02:00</t>
  </si>
  <si>
    <t>2026-04-18T19:02:49.867+02:00</t>
  </si>
  <si>
    <t>2026-04-18T19:16:03.208+02:00</t>
  </si>
  <si>
    <t>[{"id":"55199512","note":"","size":"Masové kuličky","count":1,"label":"masové kuličky","posId":"P102","price":9900,"isExtra":false},{"id":"55199557","note":"","count":1,"label":"Balné","posId":"K0000","price":1500,"isExtra":true},{"id":"55199474","note":"","size":"Pepperoni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55199576","note":"","count":1,"label":"Jalapeňos","posId":"C102","price":3500,"KDSTags":["greenhighlight"],"isExtra":true},{"id":"55199650","note":"","count":1,"label":"Kukuřice","posId":"C115","price":3500,"KDSTags":["greenhighlight"],"isExtra":true},{"id":"55199479","note":"","size":"Hawai 40cm","count":1,"label":"Hawai 40cm","posId":"102","price":30900,"isExtra":false},{"id":"55199547","note":"","count":1,"label":"Balné","posId":"K0000","price":2000,"isExtra":true}]</t>
  </si>
  <si>
    <t>2026-04-18T19:02:19.843+02:00</t>
  </si>
  <si>
    <t>2026-04-18T19:33:08.224+02:00</t>
  </si>
  <si>
    <t>[{"id":"gSfW8dwSLSlhfOTSE0gUu","count":1,"label":"Margherita 40cm","posId":"100","price":26900,"isExtra":false,"creatorId":"llTHcAYnN2G3r3z_0n1BR","isPackging":0,"actualLabel":"Margherita 40cm"},{"id":"gSfW8dwSLSlhfOTSE0gUu","count":1,"label":"Margherita 40cm","posId":"100","price":26900,"isExtra":false,"creatorId":"rpN9JQPnESptfV3GnVLn7","isPackging":0,"actualLabel":"Margherita 40cm"}]</t>
  </si>
  <si>
    <t>2026-04-18T18:59:04.562+02:00</t>
  </si>
  <si>
    <t>2026-04-18T19:22:27.540+02:00</t>
  </si>
  <si>
    <t>2026-04-18T19:39:45.876+02:00</t>
  </si>
  <si>
    <t>2026-04-18T18:59:06.574+02:00</t>
  </si>
  <si>
    <t>[{"id":"e525f614-2c06-459a-8d22-623546aa83fc","note":"","count":1,"label":"BBQ Texas 40cm","posId":"107","price":30900,"isExtra":false},{"id":"211d85d0-839e-41d0-89e3-ea177ad7489e","note":"","count":1,"label":"Česnekový dip","posId":"P106","price":2000,"isExtra":false},{"id":"03ade9ce-5d0f-4499-a6a3-340b58ae4468","note":"","count":1,"label":"Capricciosa 32cm","posId":"113","price":24900,"isExtra":false},{"id":"4d0fe7ad-c88a-4a73-8015-c60680489cf8","note":"","count":1,"label":"Baby Špenát &amp; kuře 32cm","posId":"116","price":24900,"isExtra":false},{"id":"25c5a9dd-123f-425c-a0d6-3068fb8d4ad8","note":"","count":1,"label":"Aquilla černý čaj a broskev","posId":"N120","price":4900,"isExtra":false},{"id":"9d7cd2cb-6ce6-4bab-9793-d0c70a0e0081","note":"","count":2,"label":"Aquilla zelený čaj/citron","posId":"N121","price":4900,"isExtra":false}]</t>
  </si>
  <si>
    <t>2026-04-18T18:56:17.092+02:00</t>
  </si>
  <si>
    <t>2026-04-18T19:10:40.379+02:00</t>
  </si>
  <si>
    <t>[{"id":"109","note":"","count":1,"label":"Comeback 40cm 🌶️","posId":"109","price":30900,"isExtra":false},{"id":"K0000","note":"","count":1,"label":"Balné","posId":"K0000","price":2000,"isExtra":true},{"id":"109","note":"","count":1,"label":"Comeback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🌶️","posId":"109","price":30900,"isExtra":false},{"id":"K0000","note":"","count":1,"label":"Balné","posId":"K0000","price":2000,"isExtra":true}]</t>
  </si>
  <si>
    <t>2026-04-18T18:50:57.209+02:00</t>
  </si>
  <si>
    <t>2026-04-18T19:07:22.308+02:00</t>
  </si>
  <si>
    <t>[{"id":"69427510296215434ca56267","count":1,"label":"Comeback 32cm 🌶️","posId":"121","price":24900,"isExtra":false},{"id":"656dfba1e3c87f5c304ae53b","count":1,"label":"Balné","posId":"K0000","price":1500,"isExtra":true},{"id":"692053d8abcc6d17c0b124e8","count":1,"label":"USA těsto","posId":"17","price":1000,"isExtra":true},{"id":"684ae9399dbab00c87869c1f","count":1,"label":"Žampiony","posId":"B105","price":2500,"KDSTags":["greenhighlight"],"isExtra":true},{"id":"69427510296215434ca56265","count":1,"label":"Hot &amp; Spicy 32cm 🌶️🌶️","posId":"122","price":24900,"isExtra":false},{"id":"656dfba1e3c87f5c304ae53b","count":1,"label":"Balné","posId":"K0000","price":1500,"isExtra":true},{"id":"684ae9399dbab00c87869c24","count":1,"label":"Kukuřice","posId":"B115","price":2500,"KDSTags":["greenhighlight"],"isExtra":true},{"id":"69427510296215434ca56265","count":1,"label":"Hot &amp; Spicy 32cm 🌶️🌶️","posId":"122","price":24900,"isExtra":false},{"id":"656dfba1e3c87f5c304ae53b","count":1,"label":"Balné","posId":"K0000","price":1500,"isExtra":true}]</t>
  </si>
  <si>
    <t>2026-04-18T18:49:52.779+02:00</t>
  </si>
  <si>
    <t>2026-04-18T18:57:18.179+02:00</t>
  </si>
  <si>
    <t>[{"id":"69427510296215434ca56299","count":1,"label":"spicy wings 🌶️","posId":"P101","price":11900,"isExtra":false},{"id":"656dfba1e3c87f5c304ae53b","count":1,"label":"Balné","posId":"K0000","price":1500,"isExtra":true},{"id":"69427510296215434ca562ab","count":1,"label":"Dip Jalapeňos","posId":"P107","price":2000,"isExtra":false},{"id":"656dfba1e3c87f5c304ae53b","count":1,"label":"Balné","posId":"K0000","price":1500,"isExtra":true},{"id":"69427510296215434ca56273","count":1,"label":"Capricciosa 32cm","posId":"113","price":24900,"isExtra":false},{"id":"656dfba1e3c87f5c304ae53b","count":1,"label":"Balné","posId":"K0000","price":1500,"isExtra":true},{"id":"692053d8abcc6d17c0b124e8","count":1,"label":"USA těsto","posId":"17","price":1000,"isExtra":true},{"id":"656dfba1e3c87f5c304ae30e","count":1,"label":"okraj mozzarella, bylinky","posId":"A121","price":5700,"isExtra":true},{"id":"69427510296215434ca562a1","count":1,"label":"Pepperoni Rolls 🌶️","posId":"P100","price":8900,"isExtra":false},{"id":"656dfba1e3c87f5c304ae53b","count":1,"label":"Balné","posId":"K0000","price":1500,"isExtra":true}]</t>
  </si>
  <si>
    <t>2026-04-18T18:46:16.697+02:00</t>
  </si>
  <si>
    <t>2026-04-18T18:54:11.027+02:00</t>
  </si>
  <si>
    <t>[{"id":"59589456","note":"","size":"Quattro Formaggi 32cm","count":1,"label":"Quattro Formaggi 32cm","posId":"123","price":24900,"isExtra":false},{"id":"55199557","note":"","count":1,"label":"Balné","posId":"K0000","price":1500,"isExtra":true}]</t>
  </si>
  <si>
    <t>2026-04-18T18:39:18.187+02:00</t>
  </si>
  <si>
    <t>2026-04-18T18:47:44.233+02:00</t>
  </si>
  <si>
    <t>[{"id":"69427510296215434ca56263","count":1,"label":"Quattro Formaggi 32cm","posId":"123","price":24900,"isExtra":false},{"id":"656dfba1e3c87f5c304ae53b","count":1,"label":"Balné","posId":"K0000","price":1500,"isExtra":true},{"id":"656dfba1e3c87f5c304ae30e","count":1,"label":"okraj mozzarella, bylinky","posId":"A121","price":5700,"isExtra":true}]</t>
  </si>
  <si>
    <t>2026-04-18T18:38:03.178+02:00</t>
  </si>
  <si>
    <t>2026-04-18T18:53:00.799+02:00</t>
  </si>
  <si>
    <t>2026-04-18T19:05:18.995+02:00</t>
  </si>
  <si>
    <t>2026-04-18T18:38:03.360+02:00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</si>
  <si>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bylinky","posId":"A122","price":6500,"isExtra":true},{"id":"c1383a56-9eef-4159-8de6-52ba98917da4","note":"","count":1,"label":"Pepperoni Rolls 🌶️","posId":"P100","price":8900,"isExtra":false},{"id":"3a8b6a85-3b5c-4ee4-be2d-261ab8731d6e","note":"","count":2,"label":"Česnekový dip","posId":"P106","price":2000,"isExtra":false}]</t>
  </si>
  <si>
    <t>2026-04-18T18:37:03.053+02:00</t>
  </si>
  <si>
    <t>2026-04-18T18:46:56.931+02:00</t>
  </si>
  <si>
    <t>2026-04-18T19:22:49.299+02:00</t>
  </si>
  <si>
    <t>2026-04-18T18:37:03.203+02:00</t>
  </si>
  <si>
    <t>[{"id":"1fae666b-4102-4ed0-b317-2a07b21ae279","note":"","count":1,"label":"Hot &amp; Spicy 40cm 🌶️🌶️","posId":"110","price":30900,"isExtra":false},{"id":"614269dd-2dbe-47e4-81f8-670c7ef03e2f","note":"","count":1,"label":"Pepperoni salám","posId":"C109","price":4000,"KDSTags":["greenhighlight"],"isExtra":true}]</t>
  </si>
  <si>
    <t>2026-04-18T18:29:04.632+02:00</t>
  </si>
  <si>
    <t>2026-04-18T18:35:57.055+02:00</t>
  </si>
  <si>
    <t>2026-04-18T18:23:03.127+02:00</t>
  </si>
  <si>
    <t>2026-04-18T19:03:20.350+02:00</t>
  </si>
  <si>
    <t>[{"id":"5b1f2843-926a-4dd1-a5f0-4fddc7b45013","note":"","count":1,"label":"Margherita 32cm","posId":"112","price":20900,"isExtra":false},{"id":"e8f571e6-dd36-42d7-8826-52c90315986b","note":"","count":1,"label":"Baby špenát &amp; kuře 40cm","posId":"104","price":30900,"isExtra":false}]</t>
  </si>
  <si>
    <t>2026-04-18T18:18:08.410+02:00</t>
  </si>
  <si>
    <t>2026-04-18T18:24:58.964+02:00</t>
  </si>
  <si>
    <t>[{"id":"69427510296215434ca5624f","count":1,"label":"Pepperoni 40cm 🌶️🌶️","posId":"108","price":30900,"isExtra":false},{"id":"656dfba1e3c87f5c304ae0f0","count":1,"label":"Balné","posId":"K0000","price":2000,"isExtra":true},{"id":"69427510296215434ca562a3","count":3,"label":"Česnekový dip","posId":"P106","price":2000,"isExtra":false},{"id":"656dfba1e3c87f5c304ae53b","count":3,"label":"Balné","posId":"K0000","price":1500,"isExtra":true}]</t>
  </si>
  <si>
    <t>2026-04-18T18:13:03.236+02:00</t>
  </si>
  <si>
    <t>2026-04-18T18:21:39.906+02:00</t>
  </si>
  <si>
    <t>2026-04-18T18:10:58.577+02:00</t>
  </si>
  <si>
    <t>2026-04-18T18:24:55.976+02:00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</si>
  <si>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55199648","note":"","count":1,"label":"Kukuřice","posId":"B115","price":2500,"KDSTags":["greenhighlight"],"isExtra":true},{"id":"55199515","note":"","size":"Pepperoni Rolls 🌶️","count":1,"label":"Pepperoni Rolls 🌶️","posId":"P100","price":8900,"isExtra":false},{"id":"55199557","note":"","count":1,"label":"Balné","posId":"K0000","price":1500,"isExtra":true}]</t>
  </si>
  <si>
    <t>2026-04-18T18:08:02.904+02:00</t>
  </si>
  <si>
    <t>2026-04-18T18:20:40.880+02:00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</si>
  <si>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bylinky","posId":"A121","price":5700,"isExtra":true},{"id":"1da47ebe-2592-435a-b854-8cbe80b56263","note":"","count":1,"label":"Hawai 32 cm","posId":"138","price":24900,"isExtra":false},{"id":"3a8b6a85-3b5c-4ee4-be2d-261ab8731d6e","note":"","count":1,"label":"Česnekový dip","posId":"P106","price":2000,"isExtra":false},{"id":"a4efa812-1470-4ea2-a19d-39843abed3be","note":"","count":1,"label":"Comeback 32 cm","posId":"145","price":24900,"isExtra":false},{"id":"169906cc-98ac-4101-a361-79ae530758c3","note":"","count":1,"label":"Bez cibule","posId":"X103","price":0,"KDSTags":["redhighlight"],"isExtra":true}]</t>
  </si>
  <si>
    <t>Martin Jurkovič</t>
  </si>
  <si>
    <t>2026-04-18T18:01:03.259+02:00</t>
  </si>
  <si>
    <t>2026-04-18T18:14:29.825+02:00</t>
  </si>
  <si>
    <t>2026-04-18T18:25:03.177+02:00</t>
  </si>
  <si>
    <t>2026-04-18T18:01:03.431+02:00</t>
  </si>
  <si>
    <t>[{"id":"aef5aaf8-2acf-4f20-91be-c8829f11cd0c","note":"","count":1,"label":"Capricciosa 40cm","posId":"101","price":30900,"isExtra":false},{"id":"1fae666b-4102-4ed0-b317-2a07b21ae279","note":"","count":1,"label":"Hot &amp; Spicy 40cm 🌶️🌶️","posId":"110","price":30900,"isExtra":false},{"id":"211d85d0-839e-41d0-89e3-ea177ad7489e","note":"","count":1,"label":"Česnekový dip","posId":"P106","price":2000,"isExtra":false}]</t>
  </si>
  <si>
    <t>2026-04-18T17:58:12.603+02:00</t>
  </si>
  <si>
    <t>2026-04-18T18:05:51.204+02:00</t>
  </si>
  <si>
    <t>[{"id":"102","note":"","count":1,"label":"Hawai 40cm","posId":"102","price":30900,"isExtra":false},{"id":"K0000","note":"","count":1,"label":"Balné","posId":"K0000","price":2000,"isExtra":true},{"id":"C105","note":"","count":2,"label":"Žampiony","posId":"C105","price":3500,"KDSTags":["greenhighlight"],"isExtra":true},{"id":"C100","note":"","count":2,"label":"Ananas","posId":"C100","price":3500,"KDSTags":["greenhighlight"],"isExtra":true},{"id":"C106","note":"","count":2,"label":"Šunka","posId":"C106","price":4000,"KDSTags":["greenhighlight"],"isExtra":true}]</t>
  </si>
  <si>
    <t>2026-04-18T17:45:57.444+02:00</t>
  </si>
  <si>
    <t>2026-04-18T17:57:36.991+02:00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</si>
  <si>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55199650","note":"","count":1,"label":"Kukuřice","posId":"C115","price":3500,"KDSTags":["greenhighlight"],"isExtra":true},{"id":"55199471","note":"","size":"Quattro Formaggi 40cm","count":1,"label":"Quattro Formaggi 40cm","posId":"111","price":30900,"isExtra":false},{"id":"55199547","note":"","count":1,"label":"Balné","posId":"K0000","price":2000,"isExtra":true}]</t>
  </si>
  <si>
    <t>2026-04-18T17:44:04.357+02:00</t>
  </si>
  <si>
    <t>2026-04-18T17:51:45.903+02:00</t>
  </si>
  <si>
    <t>2026-04-18T18:02:00.493+02:00</t>
  </si>
  <si>
    <t>2026-04-18T17:44:04.563+02:00</t>
  </si>
  <si>
    <t>[{"id":"03ade9ce-5d0f-4499-a6a3-340b58ae4468","note":"","count":1,"label":"Capricciosa 32cm","posId":"113","price":24900,"isExtra":false},{"id":"3a8b6a85-3b5c-4ee4-be2d-261ab8731d6e","note":"","count":1,"label":"Česnekový dip","posId":"P106","price":2000,"isExtra":false}]</t>
  </si>
  <si>
    <t>Sam Dušek</t>
  </si>
  <si>
    <t>2026-04-18T17:30:03.243+02:00</t>
  </si>
  <si>
    <t>2026-04-18T17:46:00.672+02:00</t>
  </si>
  <si>
    <t>2026-04-18T17:49:23.528+02:00</t>
  </si>
  <si>
    <t>2026-04-18T17:30:03.369+02:00</t>
  </si>
  <si>
    <t>[{"id":"35e045f9-bc36-46e9-8142-6579de78a05b","note":"","count":1,"label":"Comeback 32cm 🌶️","posId":"121","price":24900,"isExtra":false}]</t>
  </si>
  <si>
    <t>2026-04-18T17:28:15.634+02:00</t>
  </si>
  <si>
    <t>2026-04-18T17:43:26.085+02:00</t>
  </si>
  <si>
    <t>2026-04-18T17:09:12.501+02:00</t>
  </si>
  <si>
    <t>2026-04-18T17:20:20.240+02:00</t>
  </si>
  <si>
    <t>[{"id":"59589461","note":"","size":"BBQ Meteor 32cm","count":1,"label":"BBQ Meteor 32cm","posId":"118","price":24900,"isExtra":false},{"id":"55199557","note":"","count":1,"label":"Balné","posId":"K0000","price":1500,"isExtra":true},{"id":"55199622","note":"","count":1,"label":"okraj hotdog, bbq omáčka","posId":"A119","price":5700,"isExtra":true},{"id":"55199614","note":"","count":1,"label":"Bez masových kuliček","posId":"X116","price":0,"KDSTags":["redhighlight"],"isExtra":true},{"id":"59589457","note":"","size":"Hot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🌶️🌶️","posId":"122","price":24900,"isExtra":false},{"id":"55199557","note":"","count":1,"label":"Balné","posId":"K0000","price":1500,"isExtra":true},{"id":"57405742","note":"","size":"Pepsi 1l","count":1,"label":"Pepsi 1l","posId":"N124","price":5900,"isExtra":false}]</t>
  </si>
  <si>
    <t>2026-04-18T16:59:59.196+02:00</t>
  </si>
  <si>
    <t>2026-04-18T17:09:25.757+02:00</t>
  </si>
  <si>
    <t>[{"id":"69427510296215434ca56269","count":1,"label":"Pepperoni 32cm 🌶️🌶️","posId":"120","price":24900,"isExtra":false},{"id":"656dfba1e3c87f5c304ae53b","count":1,"label":"Balné","posId":"K0000","price":1500,"isExtra":true},{"id":"656dfba1e3c87f5c304ae30e","count":1,"label":"okraj mozzarella, bylinky","posId":"A121","price":5700,"isExtra":true},{"id":"69427510296215434ca562a3","count":1,"label":"Česnekový dip","posId":"P106","price":2000,"isExtra":false},{"id":"656dfba1e3c87f5c304ae53b","count":1,"label":"Balné","posId":"K0000","price":1500,"isExtra":true}]</t>
  </si>
  <si>
    <t>2026-04-18T16:59:03.313+02:00</t>
  </si>
  <si>
    <t>2026-04-18T17:10:51.480+02:00</t>
  </si>
  <si>
    <t>2026-04-18T17:26:17.124+02:00</t>
  </si>
  <si>
    <t>2026-04-18T16:59:03.454+02:00</t>
  </si>
  <si>
    <t>[{"id":"d63e9120-8ffe-444c-ba51-6c942a13f4fc","note":"","count":1,"label":"Margherita 40cm","posId":"100","price":26900,"isExtra":false},{"id":"57c816b2-3e3f-46c2-b126-b09910d79cb0","note":"","count":1,"label":"změna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</si>
  <si>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2026-04-18T16:35:06.374+02:00</t>
  </si>
  <si>
    <t>2026-04-18T16:44:07.729+02:00</t>
  </si>
  <si>
    <t>[{"id":"pcTpH0a82tTM_PkTTx7ZC","count":1,"label":"Baby Špenát &amp; kuře 32cm","posId":"116","price":24900,"isExtra":false,"creatorId":"6EMO4j8LLR0yH1uIYJBBh","isPackging":0,"actualLabel":"Baby Špenát &amp; kuře 32cm"},{"id":"WUU7bA6A9cdnbizoCl89X","count":1,"label":"Capricciosa 32cm","posId":"113","price":24900,"isExtra":false,"creatorId":"p01UQTj-GD0Q4mBO06fgt","isPackging":0,"actualLabel":"Capricciosa 32cm"}]</t>
  </si>
  <si>
    <t>2026-04-18T16:11:11.688+02:00</t>
  </si>
  <si>
    <t>2026-04-18T16:30:46.631+02:00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</si>
  <si>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bylinky","posId":"A122","price":6500,"isExtra":true},{"id":"P100","note":"","count":1,"label":"Pepperoni Rolls 🌶️","posId":"P100","price":8900,"isExtra":false},{"id":"K0000","note":"","count":1,"label":"Balné","posId":"K0000","price":1500,"isExtra":true}]</t>
  </si>
  <si>
    <t>2026-04-18T16:08:25.107+02:00</t>
  </si>
  <si>
    <t>2026-04-18T16:25:41.610+02:00</t>
  </si>
  <si>
    <t>[{"id":"69427510296215434ca56271","count":1,"label":"Hawai 32cm","posId":"114","price":24900,"isExtra":false},{"id":"656dfba1e3c87f5c304ae53b","count":1,"label":"Balné","posId":"K0000","price":1500,"isExtra":true},{"id":"69427510296215434ca56261","count":1,"label":"Margherita 32cm","posId":"112","price":20900,"isExtra":false},{"id":"656dfba1e3c87f5c304ae53b","count":1,"label":"Balné","posId":"K0000","price":1500,"isExtra":true},{"id":"684ae9399dbab00c87869c24","count":1,"label":"Kukuřice","posId":"B115","price":2500,"KDSTags":["greenhighlight"],"isExtra":true}]</t>
  </si>
  <si>
    <t>2026-04-18T16:01:19.570+02:00</t>
  </si>
  <si>
    <t>2026-04-18T16:07:59.672+02:00</t>
  </si>
  <si>
    <t>[{"id":"69427510296215434ca56299","count":1,"label":"spicy wings 🌶️","posId":"P101","price":11900,"isExtra":false},{"id":"656dfba1e3c87f5c304ae53b","count":1,"label":"Balné","posId":"K0000","price":1500,"isExtra":true},{"id":"69427510296215434ca562bd","count":1,"label":"Pepsi 1l","posId":"N124","price":5900,"isExtra":false}]</t>
  </si>
  <si>
    <t>2026-04-18T15:47:03.837+02:00</t>
  </si>
  <si>
    <t>2026-04-18T16:07:28.489+02:00</t>
  </si>
  <si>
    <t>2026-04-18T16:12:54.560+02:00</t>
  </si>
  <si>
    <t>2026-04-18T15:47:04.261+02:00</t>
  </si>
  <si>
    <t>[{"id":"aef5aaf8-2acf-4f20-91be-c8829f11cd0c","note":"","count":1,"label":"Capricciosa 40cm","posId":"101","price":30900,"isExtra":false},{"id":"932d1eab-8f45-4992-b460-cc5099f91e14","note":"","count":1,"label":"okraj hotdog, bbq omáčka","posId":"A120","price":6500,"isExtra":true},{"id":"1e281388-c78a-4b3d-874d-346d699d1a35","note":"","count":1,"label":"Grana padano, pecorino, parmazán","posId":"C130","price":4000,"KDSTags":["greenhighlight"],"isExtra":true},{"id":"7fdd6df3-b4af-470d-955c-d1de47ab00a5","note":"","count":1,"label":"Žampiony","posId":"C105","price":3500,"KDSTags":["greenhighlight"],"isExtra":true},{"id":"0f32557d-3b00-4445-b026-75e05c963906","note":"","count":1,"label":"Jalapeňos","posId":"C102","price":3500,"KDSTags":["greenhighlight"],"isExtra":true},{"id":"e7501e4e-7b75-458f-8655-4ba5ba9c5990","note":"","count":1,"label":"Dip Jalapeňos","posId":"P107","price":2000,"isExtra":false}]</t>
  </si>
  <si>
    <t>2026-04-18T15:28:05.573+02:00</t>
  </si>
  <si>
    <t>2026-04-18T15:39:03.348+02:00</t>
  </si>
  <si>
    <t>[{"id":"59589464","note":"","size":"Capricciosa 32cm","count":1,"label":"Capricciosa 32cm","posId":"113","price":24900,"isExtra":false},{"id":"55199557","note":"","count":1,"label":"Balné","posId":"K0000","price":1500,"isExtra":true},{"id":"59589455","note":"","size":"Margherita 32cm","count":1,"label":"Margherita 32cm","posId":"112","price":20900,"isExtra":false},{"id":"55199557","note":"","count":1,"label":"Balné","posId":"K0000","price":1500,"isExtra":true}]</t>
  </si>
  <si>
    <t>2026-04-18T15:23:56.970+02:00</t>
  </si>
  <si>
    <t>2026-04-18T15:36:03.522+02:00</t>
  </si>
  <si>
    <t>[{"id":"69427510296215434ca56273","count":1,"label":"Capricciosa 32cm","posId":"113","price":24900,"isExtra":false},{"id":"656dfba1e3c87f5c304ae53b","count":1,"label":"Balné","posId":"K0000","price":1500,"isExtra":true},{"id":"684ae9399dbab00c87869d55","count":1,"label":"Bez šunky","posId":"X106","price":0,"KDSTags":["redhighlight"],"isExtra":true},{"id":"684ae9399dbab00c87869c2a","count":1,"label":"Kuře","posId":"B114","price":3000,"KDSTags":["greenhighlight"],"isExtra":true},{"id":"69427510296215434ca562a3","count":2,"label":"Česnekový dip","posId":"P106","price":2000,"isExtra":false},{"id":"656dfba1e3c87f5c304ae53b","count":2,"label":"Balné","posId":"K0000","price":1500,"isExtra":true}]</t>
  </si>
  <si>
    <t>2026-04-18T15:16:03.349+02:00</t>
  </si>
  <si>
    <t>2026-04-18T15:33:02.018+02:00</t>
  </si>
  <si>
    <t>2026-04-18T15:39:49.143+02:00</t>
  </si>
  <si>
    <t>2026-04-18T15:16:03.482+02:00</t>
  </si>
  <si>
    <t>[{"id":"03ade9ce-5d0f-4499-a6a3-340b58ae4468","note":"","count":1,"label":"Capricciosa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oliv","posId":"X112","price":0,"KDSTags":["redhighlight"],"isExtra":true},{"id":"0ea52415-fdb3-497f-b216-7fd5802f2e0f","note":"","count":1,"label":"Quattro Formaggi 32cm","posId":"123","price":24900,"isExtra":false},{"id":"92786627-aa7f-470b-9a46-ca4d5978f1b3","note":"","count":1,"label":"Ananas","posId":"B100","price":2500,"KDSTags":["greenhighlight"],"isExtra":true}]</t>
  </si>
  <si>
    <t>2026-04-18T15:14:03.226+02:00</t>
  </si>
  <si>
    <t>2026-04-18T15:30:38.503+02:00</t>
  </si>
  <si>
    <t>[{"id":"ee394832-8137-440a-84b7-b9e0df42a9ab","note":"","count":1,"label":"Hawai 32cm","posId":"114","price":24900,"isExtra":false},{"id":"007c7303-045c-4866-882d-38e13564ff34","note":"","count":1,"label":"Bez ananasu","posId":"X100","price":0,"KDSTags":["redhighlight"],"isExtra":true},{"id":"3a8b6a85-3b5c-4ee4-be2d-261ab8731d6e","note":"","count":1,"label":"Česnekový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</si>
  <si>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2026-04-18T14:48:22.547+02:00</t>
  </si>
  <si>
    <t>2026-04-18T15:15:30.593+02:00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</si>
  <si>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základ","posId":"ZRS40","price":0,"isExtra":true},{"id":"C115","note":"","count":1,"label":"Kukuřice","posId":"C115","price":3500,"KDSTags":["greenhighlight"],"isExtra":true}]</t>
  </si>
  <si>
    <t>2026-04-18T14:47:03.510+02:00</t>
  </si>
  <si>
    <t>2026-04-18T15:11:44.093+02:00</t>
  </si>
  <si>
    <t>2026-04-18T15:17:51.227+02:00</t>
  </si>
  <si>
    <t>2026-04-18T14:47:03.904+02:00</t>
  </si>
  <si>
    <t>[{"id":"d63e9120-8ffe-444c-ba51-6c942a13f4fc","note":"","count":2,"label":"Margherita 40cm","posId":"100","price":26900,"isExtra":false},{"id":"f1315fc0-dfbb-459c-9f31-49d8e60875f4","note":"","count":1,"label":"Pepperoni 40cm 🌶️🌶️","posId":"108","price":30900,"isExtra":false},{"id":"03dae282-4cd4-4fa2-9169-2178ea3ed325","note":"","count":2,"label":"Quattro Formaggi 40cm","posId":"111","price":30900,"isExtra":false}]</t>
  </si>
  <si>
    <t>2026-04-18T14:32:04.386+02:00</t>
  </si>
  <si>
    <t>2026-04-18T14:41:42.211+02:00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</si>
  <si>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základ","posId":"ZSB49","price":0,"isExtra":true}]</t>
  </si>
  <si>
    <t>2026-04-18T14:05:02.524+02:00</t>
  </si>
  <si>
    <t>2026-04-18T14:21:06.449+02:00</t>
  </si>
  <si>
    <t>[{"id":"36ea3088-07fd-428f-b871-c4a5ee9cef7b","note":"","count":1,"label":"Comeback 40cm 🌶️","posId":"109","price":30900,"isExtra":false},{"id":"622835b8-8ccd-4776-9f66-ccee484725e6","note":"","count":1,"label":"okraj hotdog, hořčice","posId":"A118","price":6500,"isExtra":true}]</t>
  </si>
  <si>
    <t>2026-04-18T13:47:27.300+02:00</t>
  </si>
  <si>
    <t>2026-04-18T13:59:27.354+02:00</t>
  </si>
  <si>
    <t>[{"id":"LmNkmpTLXWZL8rfgt8xa0","count":1,"label":"Hawai 32cm","posId":"114","price":24900,"isExtra":false,"creatorId":"AO7q6H5mrtiZcrMY2smeE","isPackging":0,"actualLabel":"Hawai 32cm"},{"id":"WUU7bA6A9cdnbizoCl89X","count":1,"label":"Capricciosa 32cm","posId":"113","price":24900,"isExtra":false,"creatorId":"P_sbq94GgFqkx7U_4u8DT","isPackging":0,"actualLabel":"Capricciosa 32cm"},{"id":"yHgmhgtyHsa83CeT0bnGl","count":1,"label":"Hawai 40cm","posId":"102","price":30900,"isExtra":false,"creatorId":"4-d2t2lxD-J_t4rM5iyBy","isPackging":0,"actualLabel":"Hawai 40cm"}]</t>
  </si>
  <si>
    <t>2026-04-18T13:45:34.708+02:00</t>
  </si>
  <si>
    <t>2026-04-18T14:02:24.731+02:00</t>
  </si>
  <si>
    <t>[{"id":"69427510296215434ca56273","count":1,"label":"Capricciosa 32cm","posId":"113","price":24900,"isExtra":false},{"id":"656dfba1e3c87f5c304ae53b","count":1,"label":"Balné","posId":"K0000","price":1500,"isExtra":true},{"id":"684ae9399dbab00c87869d57","count":1,"label":"Bez oliv","posId":"X112","price":0,"KDSTags":["redhighlight"],"isExtra":true}]</t>
  </si>
  <si>
    <t>2026-04-18T13:34:34.693+02:00</t>
  </si>
  <si>
    <t>2026-04-18T13:43:46.276+02:00</t>
  </si>
  <si>
    <t>[{"id":"LmNkmpTLXWZL8rfgt8xa0","count":1,"label":"Hawai 32cm","posId":"114","price":24900,"isExtra":false,"creatorId":"oZxhS7YsbX_fjvZox7yVK","isPackging":0,"actualLabel":"Hawai 32cm"},{"id":"pcTpH0a82tTM_PkTTx7ZC","count":1,"label":"Baby Špenát &amp; kuře 32cm","posId":"116","price":24900,"isExtra":false,"creatorId":"Evcn7TH7vD3czWnwFn9qN","isPackging":0,"actualLabel":"Baby Špenát &amp; kuře 32cm"}]</t>
  </si>
  <si>
    <t>2026-04-18T13:05:58.114+02:00</t>
  </si>
  <si>
    <t>2026-04-18T13:20:49.343+02:00</t>
  </si>
  <si>
    <t>[{"id":"55199480","note":"","size":"Capricciosa 40cm","count":1,"label":"Capricciosa 40cm","posId":"101","price":30900,"isExtra":false},{"id":"55199547","note":"","count":1,"label":"Balné","posId":"K0000","price":2000,"isExtra":true},{"id":"59555723","note":"","count":1,"label":"BBQ základ","posId":"ZRB40","price":0,"isExtra":true},{"id":"55199650","note":"","count":1,"label":"Kukuřice","posId":"C115","price":3500,"KDSTags":["greenhighlight"],"isExtra":true},{"id":"55199479","note":"","size":"Hawai 40cm","count":1,"label":"Hawai 40cm","posId":"102","price":30900,"isExtra":false},{"id":"55199547","note":"","count":1,"label":"Balné","posId":"K0000","price":2000,"isExtra":true}]</t>
  </si>
  <si>
    <t>2026-04-18T12:59:02.711+02:00</t>
  </si>
  <si>
    <t>2026-04-18T13:12:41.115+02:00</t>
  </si>
  <si>
    <t>2026-04-18T13:55:44.178+02:00</t>
  </si>
  <si>
    <t>2026-04-18T13:00:15.496+02:00</t>
  </si>
  <si>
    <t>2026-04-18T12:55:33.042+02:00</t>
  </si>
  <si>
    <t>2026-04-18T13:11:23.167+02:00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</si>
  <si>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bylinky","posId":"A121","price":5700,"isExtra":true},{"id":"59589460","note":"","size":"BBQ Texas 32cm","count":1,"label":"BBQ Texas 32cm","posId":"119","price":24900,"isExtra":false},{"id":"55199557","note":"","count":1,"label":"Balné","posId":"K0000","price":1500,"isExtra":true},{"id":"57279347","note":"","count":1,"label":"Rajčatový základ","posId":"ZBR32","price":0,"isExtra":true},{"id":"55199603","note":"","count":1,"label":"Bez kuřete","posId":"X114","price":0,"KDSTags":["redhighlight"],"isExtra":true}]</t>
  </si>
  <si>
    <t>2026-04-18T12:46:03.069+02:00</t>
  </si>
  <si>
    <t>2026-04-18T13:03:08.500+02:00</t>
  </si>
  <si>
    <t>2026-04-18T13:20:23.014+02:00</t>
  </si>
  <si>
    <t>2026-04-18T12:46:03.197+02:00</t>
  </si>
  <si>
    <t>[{"id":"0b867b16-3995-4b4a-9deb-1c0d8cecf8d6","note":"","count":1,"label":"Pepperoni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bylinky","posId":"A121","price":5700,"isExtra":true},{"id":"a851d29a-5134-4946-b96f-7df04ca56ce8","note":"","count":1,"label":"Pepsi zero sugar 1l","posId":"N125","price":5900,"isExtra":false},{"id":"8c704055-e242-493d-b754-bb711e5a6c0b","note":"","count":1,"label":"Hawai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bylinky","posId":"A122","price":6500,"isExtra":true},{"id":"007c7303-045c-4866-882d-38e13564ff34","note":"","count":1,"label":"Bez ananasu","posId":"X100","price":0,"KDSTags":["redhighlight"],"isExtra":true}]</t>
  </si>
  <si>
    <t>2026-04-18T12:27:54.619+02:00</t>
  </si>
  <si>
    <t>2026-04-18T12:37:16.842+02:00</t>
  </si>
  <si>
    <t>[{"id":"c_vTU3qhWaC6g2mZbaFo6","count":1,"label":"Margherita 18cm","posId":"124","price":11900,"isExtra":false,"creatorId":"yHrAfZl8bfdZrwxf_NxEU","isPackging":0,"actualLabel":"Margherita 18cm"},{"id":"MbZnXowKbF2nuiLTzdNlL","count":1,"label":"Capricciosa 18cm","posId":"125","price":11900,"isExtra":false,"creatorId":"_x3s7wBluqfJzHtBm6yeg","isPackging":0,"actualLabel":"Capricciosa 18cm"}]</t>
  </si>
  <si>
    <t>2026-04-18T12:22:29.684+02:00</t>
  </si>
  <si>
    <t>2026-04-18T12:46:10.099+02:00</t>
  </si>
  <si>
    <t>[{"id":"69427510296215434ca5624d","count":2,"label":"Comeback 40cm 🌶️","posId":"109","price":30900,"isExtra":false},{"id":"656dfba1e3c87f5c304ae0f0","count":2,"label":"Balné","posId":"K0000","price":2000,"isExtra":true}]</t>
  </si>
  <si>
    <t>2026-04-18T12:17:28.450+02:00</t>
  </si>
  <si>
    <t>2026-04-18T12:26:43.545+02:00</t>
  </si>
  <si>
    <t>[{"id":"69427510296215434ca56263","count":1,"label":"Quattro Formaggi 32cm","posId":"123","price":24900,"isExtra":false},{"id":"656dfba1e3c87f5c304ae53b","count":1,"label":"Balné","posId":"K0000","price":1500,"isExtra":true}]</t>
  </si>
  <si>
    <t>2026-04-18T12:12:54.765+02:00</t>
  </si>
  <si>
    <t>2026-04-18T12:24:15.265+02:00</t>
  </si>
  <si>
    <t>[{"id":"69427510296215434ca5624d","count":1,"label":"Comeback 40cm 🌶️","posId":"109","price":30900,"isExtra":false},{"id":"656dfba1e3c87f5c304ae0f0","count":1,"label":"Balné","posId":"K0000","price":2000,"isExtra":true},{"id":"6745a0834b0bcb028b56b724","count":1,"label":"Smetanový základ","posId":"ZRS40","price":0,"isExtra":true}]</t>
  </si>
  <si>
    <t>2026-04-18T12:10:52.712+02:00</t>
  </si>
  <si>
    <t>2026-04-18T12:20:46.107+02:00</t>
  </si>
  <si>
    <t>2026-04-18T11:56:03.546+02:00</t>
  </si>
  <si>
    <t>2026-04-18T12:11:39.996+02:00</t>
  </si>
  <si>
    <t>2026-04-18T12:34:48.690+02:00</t>
  </si>
  <si>
    <t>2026-04-18T11:56:03.679+02:00</t>
  </si>
  <si>
    <t>[{"id":"ad7c292a-48c9-48db-b64c-0f7f8ebced7f","note":"","count":1,"label":"BBQ Meteor 40cm","posId":"106","price":30900,"isExtra":false},{"id":"211d85d0-839e-41d0-89e3-ea177ad7489e","note":"","count":1,"label":"Česnekový dip","posId":"P106","price":2000,"isExtra":false}]</t>
  </si>
  <si>
    <t>2026-04-18T11:47:18.816+02:00</t>
  </si>
  <si>
    <t>2026-04-18T12:04:13.163+02:00</t>
  </si>
  <si>
    <t>[{"id":"59589463","note":"","size":"Hawai 32cm","count":1,"label":"Hawai 32cm","posId":"114","price":24900,"isExtra":false},{"id":"55199557","note":"","count":1,"label":"Balné","posId":"K0000","price":1500,"isExtra":true},{"id":"59589464","note":"","size":"Capricciosa 32cm","count":1,"label":"Capricciosa 32cm","posId":"113","price":24900,"isExtra":false},{"id":"55199557","note":"","count":1,"label":"Balné","posId":"K0000","price":1500,"isExtra":true},{"id":"55199568","note":"","count":1,"label":"Jalapeňos","posId":"B102","price":2500,"KDSTags":["greenhighlight"],"isExtra":true}]</t>
  </si>
  <si>
    <t>2026-04-18T11:46:11.423+02:00</t>
  </si>
  <si>
    <t>2026-04-18T11:59:31.918+02:00</t>
  </si>
  <si>
    <t>[{"id":"59589460","note":"","size":"BBQ Texas 32cm","count":1,"label":"BBQ Texas 32cm","posId":"119","price":24900,"isExtra":false},{"id":"55199557","note":"","count":1,"label":"Balné","posId":"K0000","price":1500,"isExtra":true},{"id":"57279334","note":"","count":1,"label":"Smetanový základ","posId":"ZBS32","price":0,"isExtra":true},{"id":"57405742","note":"","size":"Pepsi 1l","count":1,"label":"Pepsi 1l","posId":"N124","price":5900,"isExtra":false}]</t>
  </si>
  <si>
    <t>2026-04-18T11:42:03.755+02:00</t>
  </si>
  <si>
    <t>2026-04-18T12:11:39.079+02:00</t>
  </si>
  <si>
    <t>2026-04-18T12:20:36.847+02:00</t>
  </si>
  <si>
    <t>2026-04-18T11:42:04.023+02:00</t>
  </si>
  <si>
    <t>[{"id":"5b1f2843-926a-4dd1-a5f0-4fddc7b45013","note":"","count":1,"label":"Margherita 32cm","posId":"112","price":20900,"isExtra":false},{"id":"57c816b2-3e3f-46c2-b126-b09910d79cb0","note":"","count":1,"label":"změna na Smetanový základ","posId":"57c816b2-3e3f-46c2-b126-b09910d79cb0","price":0,"isExtra":true}]</t>
  </si>
  <si>
    <t>2026-04-18T11:19:03.973+02:00</t>
  </si>
  <si>
    <t>2026-04-18T11:37:54.671+02:00</t>
  </si>
  <si>
    <t>2026-04-18T12:01:38.668+02:00</t>
  </si>
  <si>
    <t>2026-04-18T11:19:04.124+02:00</t>
  </si>
  <si>
    <t>[{"id":"03dae282-4cd4-4fa2-9169-2178ea3ed325","note":"","count":1,"label":"Quattro Formaggi 40cm","posId":"111","price":30900,"isExtra":false},{"id":"aef5aaf8-2acf-4f20-91be-c8829f11cd0c","note":"","count":1,"label":"Capricciosa 40cm","posId":"101","price":30900,"isExtra":false}]</t>
  </si>
  <si>
    <t>Khurmat Radjapovich</t>
  </si>
  <si>
    <t>2026-04-18T11:17:46.712+02:00</t>
  </si>
  <si>
    <t>2026-04-18T11:31:54.249+02:00</t>
  </si>
  <si>
    <t>[{"id":"113","note":"","count":1,"label":"Capricciosa 32cm","posId":"113","price":24900,"isExtra":false},{"id":"K0000","note":"","count":1,"label":"Balné","posId":"K0000","price":1500,"isExtra":true},{"id":"P101","note":"","count":1,"label":"spicy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brambory","posId":"P103","price":6900,"isExtra":false},{"id":"K0000","note":"","count":1,"label":"Balné","posId":"K0000","price":1500,"isExtra":true},{"id":"N142","note":"","count":1,"label":"Guarana classic","posId":"N142","price":5500,"isExtra":false}]</t>
  </si>
  <si>
    <t>2026-04-18T11:12:03.681+02:00</t>
  </si>
  <si>
    <t>2026-04-18T11:26:49.786+02:00</t>
  </si>
  <si>
    <t>2026-04-18T11:48:06.122+02:00</t>
  </si>
  <si>
    <t>2026-04-18T11:12:04.226+02:00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</si>
  <si>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d5c01305-5b81-4931-8ef0-14413da22bab","note":"","count":1,"label":"Kukuřice","posId":"C115","price":3500,"KDSTags":["greenhighlight"],"isExtra":true}]</t>
  </si>
  <si>
    <t>2026-04-18T11:03:00.145+02:00</t>
  </si>
  <si>
    <t>2026-04-18T11:16:10.052+02:00</t>
  </si>
  <si>
    <t>[{"id":"69427510296215434ca56253","count":1,"label":"BBQ Meteor 40cm","posId":"106","price":30900,"isExtra":false},{"id":"656dfba1e3c87f5c304ae0f0","count":1,"label":"Balné","posId":"K0000","price":2000,"isExtra":true},{"id":"6745a0834b0bcb028b56b81e","count":1,"label":"Smetanový základ","posId":"ZBS40","price":0,"isExtra":true},{"id":"684ae9399dbab00c87869a49","count":1,"label":"Šunka","posId":"C106","price":4000,"KDSTags":["greenhighlight"],"isExtra":true},{"id":"684ae9399dbab00c87869a4c","count":1,"label":"Kuře","posId":"C114","price":4000,"KDSTags":["greenhighlight"],"isExtra":true}]</t>
  </si>
  <si>
    <t>2026-04-18T10:34:05.421+02:00</t>
  </si>
  <si>
    <t>2026-04-18T11:17:00.373+02:00</t>
  </si>
  <si>
    <t>2026-04-18T11:32:17.427+02:00</t>
  </si>
  <si>
    <t>2026-04-18T10:34:05.621+02:00</t>
  </si>
  <si>
    <t>[{"id":"03dae282-4cd4-4fa2-9169-2178ea3ed325","note":"","count":1,"label":"Quattro Formaggi 40cm","posId":"111","price":30900,"isExtra":false},{"id":"d63e9120-8ffe-444c-ba51-6c942a13f4fc","note":"","count":1,"label":"Margherita 40cm","posId":"100","price":26900,"isExtra":false}]</t>
  </si>
  <si>
    <t>2026-04-18T02:32:29.396+02:00</t>
  </si>
  <si>
    <t>2026-04-18T02:36:59.570+02:00</t>
  </si>
  <si>
    <t>[{"id":"knVYG7n-YfgalDKLvtO0u","count":1,"label":"Quattro Formaggi 40cm","posId":"111","price":30900,"isExtra":false,"creatorId":"laFhyvr40AoPEmylM4ABK","isPackging":0,"actualLabel":"Quattro Formaggi 40cm"}]</t>
  </si>
  <si>
    <t>2026-04-18T02:15:25.171+02:00</t>
  </si>
  <si>
    <t>2026-04-18T02:30:00.514+02:00</t>
  </si>
  <si>
    <t>2026-04-18T02:03:44.640+02:00</t>
  </si>
  <si>
    <t>2026-04-18T02:25:20.958+02:00</t>
  </si>
  <si>
    <t>[{"id":"55199479","note":"","size":"Hawai 40cm","count":1,"label":"Hawai 40cm","posId":"102","price":30900,"isExtra":false},{"id":"55199547","note":"","count":1,"label":"Balné","posId":"K0000","price":2000,"isExtra":true}]</t>
  </si>
  <si>
    <t>Roxana</t>
  </si>
  <si>
    <t>2026-04-18T02:01:41.096+02:00</t>
  </si>
  <si>
    <t>2026-04-18T02:22:21.380+02:00</t>
  </si>
  <si>
    <t>[{"id":"P101","note":"","count":1,"label":"spicy wings 🌶️","posId":"P101","price":11900,"isExtra":false},{"id":"K0000","note":"","count":1,"label":"Balné","posId":"K0000","price":1500,"isExtra":true},{"id":"P102","note":"","count":1,"label":"masové kuličky","posId":"P102","price":9900,"isExtra":false},{"id":"K0000","note":"","count":1,"label":"Balné","posId":"K0000","price":1500,"isExtra":true},{"id":"jpr200","note":"","count":1,"label":"Jalapenos Rolls","posId":"jpr200","price":8900,"isExtra":false},{"id":"K0000","note":"","count":1,"label":"Balné","posId":"K0000","price":1500,"isExtra":true}]</t>
  </si>
  <si>
    <t>Yevhenii</t>
  </si>
  <si>
    <t>2026-04-18T00:50:40.853+02:00</t>
  </si>
  <si>
    <t>2026-04-18T00:58:19.585+02:00</t>
  </si>
  <si>
    <t>2026-04-18T00:50:04.497+02:00</t>
  </si>
  <si>
    <t>2026-04-18T00:58:17.191+02:00</t>
  </si>
  <si>
    <t>2026-04-18T01:27:35.857+02:00</t>
  </si>
  <si>
    <t>2026-04-18T00:50:04.651+02:00</t>
  </si>
  <si>
    <t>[{"id":"aef5aaf8-2acf-4f20-91be-c8829f11cd0c","note":"","count":1,"label":"Capricciosa 40cm","posId":"101","price":30900,"isExtra":false},{"id":"a62e938c-9a71-490f-818d-7d681b9da334","note":"","count":1,"label":"Bez žampionů","posId":"X105","price":0,"KDSTags":["redhighlight"],"isExtra":true},{"id":"194f980e-141e-4220-9f1e-0e1e9edc412e","note":"","count":1,"label":"Quattro Formaggi 18cm","posId":"135","price":11900,"isExtra":false},{"id":"28b3f739-f42a-4ef9-8499-ad66cad79c40","note":"","count":1,"label":"Hot &amp; Spicy 18cm 🌶️🌶️","posId":"134","price":11900,"isExtra":false}]</t>
  </si>
  <si>
    <t>2026-04-18T00:41:03.688+02:00</t>
  </si>
  <si>
    <t>2026-04-18T00:52:21.684+02:00</t>
  </si>
  <si>
    <t>2026-04-18T01:08:12.139+02:00</t>
  </si>
  <si>
    <t>2026-04-18T00:41:03.882+02:00</t>
  </si>
  <si>
    <t>[{"id":"0ea52415-fdb3-497f-b216-7fd5802f2e0f","note":"","count":1,"label":"Quattro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bylinky","posId":"A121","price":5700,"isExtra":true},{"id":"bf8dc38b-6c8e-42b6-9da3-3170253a57d4","note":"","count":1,"label":"Hot &amp; Spicy 32cm 🌶️🌶️","posId":"122","price":24900,"isExtra":false},{"id":"2be8bd8d-b8cf-456a-a9f3-1ae18c5726f9","note":"","count":1,"label":"okraj mozzarella, bbq omáčka","posId":"A123","price":5700,"isExtra":true},{"id":"03ade9ce-5d0f-4499-a6a3-340b58ae4468","note":"","count":1,"label":"Capricciosa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bylinky","posId":"A121","price":5700,"isExtra":true}]</t>
  </si>
  <si>
    <t>2026-04-18T00:31:42.050+02:00</t>
  </si>
  <si>
    <t>2026-04-18T00:49:24.293+02:00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</si>
  <si>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40cm","posId":"111","price":30900,"isExtra":false},{"id":"55199547","note":"","count":1,"label":"Balné","posId":"K0000","price":2000,"isExtra":true},{"id":"55199611","note":"","count":1,"label":"okraj hotdog, hořčice","posId":"A118","price":6500,"isExtra":true}]</t>
  </si>
  <si>
    <t>2026-04-18T00:30:43.571+02:00</t>
  </si>
  <si>
    <t>2026-04-18T00:44:25.221+02:00</t>
  </si>
  <si>
    <t>[{"id":"69427510296215434ca56261","count":1,"label":"Margherita 32cm","posId":"112","price":20900,"isExtra":false},{"id":"656dfba1e3c87f5c304ae53b","count":1,"label":"Balné","posId":"K0000","price":1500,"isExtra":true},{"id":"6745a0834b0bcb028b56b475","count":1,"label":"Smetanový základ","posId":"ZRS32","price":0,"isExtra":true},{"id":"656dfba1e3c87f5c304ae30f","count":1,"label":"okraj mozzarella, bbq omáčka","posId":"A123","price":5700,"isExtra":true},{"id":"684ae9399dbab00c87869c23","count":1,"label":"Cibule","posId":"B103","price":2500,"KDSTags":["greenhighlight"],"isExtra":true}]</t>
  </si>
  <si>
    <t>2026-04-18T00:30:21.660+02:00</t>
  </si>
  <si>
    <t>2026-04-18T00:43:30.155+02:00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</si>
  <si>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32cm","posId":"113","price":24900,"isExtra":false},{"id":"55199557","note":"","count":1,"label":"Balné","posId":"K0000","price":1500,"isExtra":true},{"id":"55199586","note":"","count":1,"label":"okraj mozzarella, bylinky","posId":"A121","price":5700,"isExtra":true},{"id":"55199679","note":"","count":1,"label":"Pepperoni salám","posId":"B109","price":3000,"KDSTags":["greenhighlight"],"isExtra":true}]</t>
  </si>
  <si>
    <t>2026-04-18T00:28:43.303+02:00</t>
  </si>
  <si>
    <t>2026-04-18T00:40:52.144+02:00</t>
  </si>
  <si>
    <t>[{"id":"69427510296215434ca56251","count":1,"label":"BBQ Texas 40cm","posId":"107","price":30900,"isExtra":false},{"id":"656dfba1e3c87f5c304ae0f0","count":1,"label":"Balné","posId":"K0000","price":2000,"isExtra":true}]</t>
  </si>
  <si>
    <t>2026-04-18T00:27:51.545+02:00</t>
  </si>
  <si>
    <t>2026-04-18T00:38:22.649+02:00</t>
  </si>
  <si>
    <t>[{"id":"59589458","note":"","size":"Comeback 32cm 🌶️","count":1,"label":"Comeback 32cm 🌶️","posId":"121","price":24900,"isExtra":false},{"id":"55199557","note":"","count":1,"label":"Balné","posId":"K0000","price":1500,"isExtra":true}]</t>
  </si>
  <si>
    <t>2026-04-18T00:24:40.761+02:00</t>
  </si>
  <si>
    <t>2026-04-18T00:37:03.171+02:00</t>
  </si>
  <si>
    <t>[{"id":"121","note":"","count":1,"label":"Comeback 32cm 🌶️","posId":"121","price":24900,"isExtra":false},{"id":"K0000","note":"","count":1,"label":"Balné","posId":"K0000","price":1500,"isExtra":true},{"id":"A117","note":"","count":1,"label":"okraj hotdog, hořčice","posId":"A117","price":5700,"isExtra":true},{"id":"B102","note":"","count":1,"label":"Jalapeňos","posId":"B102","price":2500,"KDSTags":["greenhighlight"],"isExtra":true}]</t>
  </si>
  <si>
    <t>2026-04-18T00:23:57.403+02:00</t>
  </si>
  <si>
    <t>2026-04-18T00:24:00.419+02:00</t>
  </si>
  <si>
    <t>[{"id":"sQnjhSaGUJdm7C4dquW2M","count":1,"label":"Comeback 32cm 🌶️","posId":"121","price":24900,"isExtra":false,"discount":{"type":"percentage","value":20},"creatorId":"MJyx7woaljGZsM2YbIbBe","isPackging":0,"actualLabel":"Comeback 32cm 🌶️"}]</t>
  </si>
  <si>
    <t>2026-04-18T00:17:01.927+02:00</t>
  </si>
  <si>
    <t>2026-04-18T00:33:21.110+02:00</t>
  </si>
  <si>
    <t>[{"id":"69427510296215434ca5626f","count":1,"label":"Zeleninová 32cm","posId":"115","price":24900,"isExtra":false},{"id":"656dfba1e3c87f5c304ae53b","count":1,"label":"Balné","posId":"K0000","price":1500,"isExtra":true},{"id":"69427510296215434ca562a3","count":1,"label":"Česnekový dip","posId":"P106","price":2000,"isExtra":false},{"id":"656dfba1e3c87f5c304ae53b","count":1,"label":"Balné","posId":"K0000","price":1500,"isExtra":true}]</t>
  </si>
  <si>
    <t>2026-04-18T00:12:00.454+02:00</t>
  </si>
  <si>
    <t>2026-04-18T00:13:44.220+02:00</t>
  </si>
  <si>
    <t>[{"id":"WN7MjnY-7GIXD1oa2Qvgm","count":1,"label":"česnekový chléb","posId":"P104","price":7900,"isExtra":false,"creatorId":"q2a31Vxb1yt3MkoqkLwQd","isPackging":0,"actualLabel":"Česnekový chléb 18cm"}]</t>
  </si>
  <si>
    <t>2026-04-17T23:51:45.615+02:00</t>
  </si>
  <si>
    <t>2026-04-18T00:06:04.679+02:00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</si>
  <si>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</si>
  <si>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2026-04-17T23:51:13.457+02:00</t>
  </si>
  <si>
    <t>2026-04-18T00:03:47.932+02:00</t>
  </si>
  <si>
    <t>[{"id":"69427510296215434ca56253","count":1,"label":"BBQ Meteor 40cm","posId":"106","price":30900,"isExtra":false},{"id":"656dfba1e3c87f5c304ae0f0","count":1,"label":"Balné","posId":"K0000","price":2000,"isExtra":true}]</t>
  </si>
  <si>
    <t>2026-04-17T23:49:44.164+02:00</t>
  </si>
  <si>
    <t>2026-04-18T00:03:45.424+02:00</t>
  </si>
  <si>
    <t>[{"id":"69427510296215434ca5626d","count":1,"label":"BBQ Meteor 32cm","posId":"118","price":24900,"isExtra":false},{"id":"656dfba1e3c87f5c304ae53b","count":1,"label":"Balné","posId":"K0000","price":1500,"isExtra":true},{"id":"6745a0834b0bcb028b56b1ba","count":1,"label":"Rajčatový základ","posId":"ZBR32","price":0,"isExtra":true},{"id":"656dfba1e3c87f5c304ae30e","count":1,"label":"okraj mozzarella, bylinky","posId":"A121","price":5700,"isExtra":true},{"id":"684ae9399dbab00c87869c24","count":1,"label":"Kukuřice","posId":"B115","price":2500,"KDSTags":["greenhighlight"],"isExtra":true},{"id":"69427510296215434ca562a3","count":1,"label":"Česnekový dip","posId":"P106","price":2000,"isExtra":false},{"id":"656dfba1e3c87f5c304ae53b","count":1,"label":"Balné","posId":"K0000","price":1500,"isExtra":true}]</t>
  </si>
  <si>
    <t>2026-04-17T23:44:24.194+02:00</t>
  </si>
  <si>
    <t>2026-04-18T00:02:28.967+02:00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</si>
  <si>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32cm","posId":"123","price":24900,"isExtra":false},{"id":"55199557","note":"","count":1,"label":"Balné","posId":"K0000","price":1500,"isExtra":true},{"id":"55199586","note":"","count":1,"label":"okraj mozzarella, bylinky","posId":"A121","price":5700,"isExtra":true},{"id":"55199585","note":"","count":1,"label":"Bez gorgonzoly","posId":"X101","price":0,"KDSTags":["redhighlight"],"isExtra":true},{"id":"55199615","note":"","count":1,"label":"Olivy","posId":"B112","price":2500,"KDSTags":["greenhighlight"],"isExtra":true},{"id":"55199648","note":"","count":1,"label":"Kukuřice","posId":"B115","price":2500,"KDSTags":["greenhighlight"],"isExtra":true},{"id":"57405744","note":"","size":"Mirinda 1l","count":1,"label":"Mirinda 1l","posId":"N126","price":5900,"isExtra":false}]</t>
  </si>
  <si>
    <t>2026-04-17T23:32:01.958+02:00</t>
  </si>
  <si>
    <t>2026-04-17T23:34:16.171+02:00</t>
  </si>
  <si>
    <t>[{"id":"I6yacDRY-WMQD3VQA2Hnr","count":1,"label":"BBQ Texas 40cm","posId":"107","price":30900,"isExtra":false,"creatorId":"yxRWIKjQKhZWDz0ZWuuZq","isPackging":0,"actualLabel":"BBQ Texas 40cm"},{"id":"qDn96ATbqHd_7vbQ_cZWe","count":1,"label":"Česnekový dip","posId":"P106","price":2000,"isExtra":false,"creatorId":"xYXgnG-REuTj-DgMABVFw","isPackging":0,"actualLabel":"Česnekový dip"},{"id":"qDn96ATbqHd_7vbQ_cZWe","count":1,"label":"Česnekový dip","posId":"P106","price":2000,"isExtra":false,"creatorId":"gVFiNhfKoVyIXo39WS2Gl","isPackging":0,"actualLabel":"Česnekový dip"}]</t>
  </si>
  <si>
    <t>2026-04-17T23:27:06.286+02:00</t>
  </si>
  <si>
    <t>2026-04-17T23:34:15.156+02:00</t>
  </si>
  <si>
    <t>[{"id":"36ea3088-07fd-428f-b871-c4a5ee9cef7b","note":"","count":1,"label":"Comeback 40cm 🌶️","posId":"109","price":30900,"isExtra":false}]</t>
  </si>
  <si>
    <t>2026-04-17T23:01:03.267+02:00</t>
  </si>
  <si>
    <t>2026-04-17T23:20:37.763+02:00</t>
  </si>
  <si>
    <t>[{"id":"55199470","note":"","size":"Margherita 40cm","count":1,"label":"Margherita 40cm","posId":"100","price":26900,"isExtra":false},{"id":"55199547","note":"","count":1,"label":"Balné","posId":"K0000","price":2000,"isExtra":true},{"id":"59589465","note":"","size":"Baby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32cm","posId":"116","price":24900,"isExtra":false},{"id":"55199557","note":"","count":1,"label":"Balné","posId":"K0000","price":1500,"isExtra":true},{"id":"59589456","note":"","size":"Quattro Formaggi 32cm","count":1,"label":"Quattro Formaggi 32cm","posId":"123","price":24900,"isExtra":false},{"id":"55199557","note":"","count":1,"label":"Balné","posId":"K0000","price":1500,"isExtra":true},{"id":"59589463","note":"","size":"Hawai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32cm","posId":"114","price":24900,"isExtra":false},{"id":"55199557","note":"","count":1,"label":"Balné","posId":"K0000","price":1500,"isExtra":true}]</t>
  </si>
  <si>
    <t>2026-04-17T22:57:18.011+02:00</t>
  </si>
  <si>
    <t>2026-04-17T23:04:59.560+02:00</t>
  </si>
  <si>
    <t>[{"id":"69427510296215434ca56271","count":1,"label":"Hawai 32cm","posId":"114","price":24900,"isExtra":false},{"id":"656dfba1e3c87f5c304ae53b","count":1,"label":"Balné","posId":"K0000","price":1500,"isExtra":true}]</t>
  </si>
  <si>
    <t>2026-04-17T22:48:31.561+02:00</t>
  </si>
  <si>
    <t>2026-04-17T23:04:56.947+02:00</t>
  </si>
  <si>
    <t>[{"id":"55199470","note":"","size":"Margherita 40cm","count":1,"label":"Margherita 40cm","posId":"100","price":26900,"isExtra":false},{"id":"55199547","note":"","count":1,"label":"Balné","posId":"K0000","price":2000,"isExtra":true},{"id":"55199662","note":"","count":1,"label":"Šunka","posId":"C106","price":4000,"KDSTags":["greenhighlight"],"isExtra":true}]</t>
  </si>
  <si>
    <t>2026-04-17T22:48:14.394+02:00</t>
  </si>
  <si>
    <t>2026-04-17T22:57:15.915+02:00</t>
  </si>
  <si>
    <t>[{"id":"113","note":"","count":1,"label":"Capricciosa 32cm","posId":"113","price":24900,"isExtra":false},{"id":"K0000","note":"","count":1,"label":"Balné","posId":"K0000","price":1500,"isExtra":true},{"id":"P102","note":"","count":1,"label":"masové kuličky","posId":"P102","price":9900,"isExtra":false},{"id":"K0000","note":"","count":1,"label":"Balné","posId":"K0000","price":1500,"isExtra":true}]</t>
  </si>
  <si>
    <t>2026-04-17T22:44:42.670+02:00</t>
  </si>
  <si>
    <t>2026-04-17T22:55:40.687+02:00</t>
  </si>
  <si>
    <t>[{"id":"64093148","note":"","size":"Sweet passion 32 cm","count":1,"label":"Sweet passion 32 cm","posId":"29","price":20900,"isExtra":false},{"id":"55199557","note":"","count":1,"label":"Balné","posId":"K0000","price":1500,"isExtra":true},{"id":"55199516","note":"","size":"Česnekový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dip","posId":"P106","price":2000,"isExtra":false},{"id":"55199557","note":"","count":1,"label":"Balné","posId":"K0000","price":1500,"isExtra":true},{"id":"57464195","note":"","size":"Dip Jalapeňos","count":1,"label":"Dip Jalapeňos","posId":"P107","price":2000,"isExtra":false},{"id":"55199557","note":"","count":1,"label":"Balné","posId":"K0000","price":1500,"isExtra":true}]</t>
  </si>
  <si>
    <t>2026-04-17T22:43:03.935+02:00</t>
  </si>
  <si>
    <t>2026-04-17T22:59:29.347+02:00</t>
  </si>
  <si>
    <t>2026-04-17T23:12:42.403+02:00</t>
  </si>
  <si>
    <t>2026-04-17T22:43:04.101+02:00</t>
  </si>
  <si>
    <t>[{"id":"3a8b6a85-3b5c-4ee4-be2d-261ab8731d6e","note":"","count":3,"label":"Česnekový dip","posId":"P106","price":2000,"isExtra":false},{"id":"f4d7b9ad-ce62-498d-a90b-8016ab1e3604","note":"","count":1,"label":"Quattro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c8019f80-065c-4f09-9e80-65b85dae2ae1","note":"","count":1,"label":"Kukuřice","posId":"B115","price":2500,"KDSTags":["greenhighlight"],"isExtra":true}]</t>
  </si>
  <si>
    <t>2026-04-17T22:41:36.257+02:00</t>
  </si>
  <si>
    <t>2026-04-17T22:52:57.536+02:00</t>
  </si>
  <si>
    <t>[{"id":"69427510296215434ca5624b","count":1,"label":"Hot &amp; Spicy 40cm 🌶️🌶️","posId":"110","price":30900,"isExtra":false},{"id":"656dfba1e3c87f5c304ae0f0","count":1,"label":"Balné","posId":"K0000","price":2000,"isExtra":true}]</t>
  </si>
  <si>
    <t>2026-04-17T22:40:42.560+02:00</t>
  </si>
  <si>
    <t>2026-04-17T22:51:04.662+02:00</t>
  </si>
  <si>
    <t>[{"id":"103","note":"","count":1,"label":"Zeleninová 40cm","posId":"103","price":30900,"isExtra":false},{"id":"K0000","note":"","count":1,"label":"Balné","posId":"K0000","price":2000,"isExtra":true},{"id":"ZRB40","note":"","count":1,"label":"BBQ základ","posId":"ZRB40","price":0,"isExtra":true},{"id":"X103","note":"","count":1,"label":"Bez cibule","posId":"X103","price":0,"KDSTags":["redhighlight"],"isExtra":true},{"id":"X112","note":"","count":1,"label":"Bez oliv","posId":"X112","price":0,"KDSTags":["redhighlight"],"isExtra":true},{"id":"C105","note":"","count":1,"label":"Žampiony","posId":"C105","price":3500,"KDSTags":["greenhighlight"],"isExtra":true},{"id":"C100","note":"","count":1,"label":"Ananas","posId":"C100","price":3500,"KDSTags":["greenhighlight"],"isExtra":true},{"id":"C113","note":"","count":1,"label":"Mozzarella","posId":"C113","price":4000,"KDSTags":["greenhighlight"],"isExtra":true},{"id":"N121","note":"","count":1,"label":"Aquilla zelený čaj/citron","posId":"N121","price":4900,"isExtra":false}]</t>
  </si>
  <si>
    <t>2026-04-17T22:22:24.168+02:00</t>
  </si>
  <si>
    <t>2026-04-17T22:42:11.660+02:00</t>
  </si>
  <si>
    <t>[{"id":"69427510296215434ca56263","count":1,"label":"Quattro Formaggi 32cm","posId":"123","price":24900,"isExtra":false},{"id":"656dfba1e3c87f5c304ae53b","count":1,"label":"Balné","posId":"K0000","price":1500,"isExtra":true},{"id":"69427510296215434ca56265","count":1,"label":"Hot &amp; Spicy 32cm 🌶️🌶️","posId":"122","price":24900,"isExtra":false},{"id":"656dfba1e3c87f5c304ae53b","count":1,"label":"Balné","posId":"K0000","price":1500,"isExtra":true}]</t>
  </si>
  <si>
    <t>2026-04-17T22:21:05.665+02:00</t>
  </si>
  <si>
    <t>2026-04-17T22:34:40.153+02:00</t>
  </si>
  <si>
    <t>2026-04-17T22:48:43.990+02:00</t>
  </si>
  <si>
    <t>2026-04-17T22:21:05.811+02:00</t>
  </si>
  <si>
    <t>[{"id":"f4d7b9ad-ce62-498d-a90b-8016ab1e3604","note":"","count":1,"label":"Quattro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dip","posId":"P106","price":2000,"isExtra":false},{"id":"99710cd8-fa1f-4712-84a8-85da37e18dd0","note":"","count":1,"label":"česnekový chléb","posId":"P104","price":7900,"isExtra":false},{"id":"a851d29a-5134-4946-b96f-7df04ca56ce8","note":"","count":1,"label":"Pepsi zero sugar 1l","posId":"N125","price":5900,"isExtra":false}]</t>
  </si>
  <si>
    <t>2026-04-17T22:20:17.106+02:00</t>
  </si>
  <si>
    <t>2026-04-17T22:36:52.556+02:00</t>
  </si>
  <si>
    <t>2026-04-17T22:20:04.173+02:00</t>
  </si>
  <si>
    <t>2026-04-17T22:20:06.615+02:00</t>
  </si>
  <si>
    <t>[{"id":"pcTpH0a82tTM_PkTTx7ZC","count":1,"label":"Baby Špenát &amp; kuře 32cm","posId":"116","price":24900,"isExtra":false,"creatorId":"uv4tvHtFcPlvM38bSfXky","isPackging":0,"actualLabel":"Baby Špenát &amp; kuře 32cm"}]</t>
  </si>
  <si>
    <t>2026-04-17T22:16:03.909+02:00</t>
  </si>
  <si>
    <t>2026-04-17T22:18:23.662+02:00</t>
  </si>
  <si>
    <t>[{"id":"8c704055-e242-493d-b754-bb711e5a6c0b","note":"","count":1,"label":"Hawai 40cm","posId":"102","price":30900,"isExtra":false},{"id":"e8f571e6-dd36-42d7-8826-52c90315986b","note":"","count":1,"label":"Baby špenát &amp; kuře 40cm","posId":"104","price":30900,"isExtra":false}]</t>
  </si>
  <si>
    <t>2026-04-17T22:14:34.271+02:00</t>
  </si>
  <si>
    <t>2026-04-17T22:34:49.874+02:00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</si>
  <si>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bylinky","posId":"A122","price":6500,"isExtra":true},{"id":"C107","note":"","count":1,"label":"Špenát s česnekem","posId":"C107","price":3500,"KDSTags":["greenhighlight"],"isExtra":true},{"id":"C113","note":"","count":1,"label":"Mozzarella","posId":"C113","price":4000,"KDSTags":["greenhighlight"],"isExtra":true},{"id":"C108","note":"","count":1,"label":"Slanina","posId":"C108","price":4000,"KDSTags":["greenhighlight"],"isExtra":true},{"id":"C114","note":"","count":1,"label":"Kuře","posId":"C114","price":4000,"KDSTags":["greenhighlight"],"isExtra":true}]</t>
  </si>
  <si>
    <t>Varshesh</t>
  </si>
  <si>
    <t>2026-04-17T22:12:34.664+02:00</t>
  </si>
  <si>
    <t>2026-04-17T22:21:30.754+02:00</t>
  </si>
  <si>
    <t>2026-04-17T22:00:04.299+02:00</t>
  </si>
  <si>
    <t>2026-04-17T22:01:34.442+02:00</t>
  </si>
  <si>
    <t>[{"id":"1fae666b-4102-4ed0-b317-2a07b21ae279","note":"","count":1,"label":"Hot &amp; Spicy 40cm 🌶️🌶️","posId":"110","price":30900,"isExtra":false},{"id":"36ea3088-07fd-428f-b871-c4a5ee9cef7b","note":"","count":1,"label":"Comeback 40cm 🌶️","posId":"109","price":30900,"isExtra":false}]</t>
  </si>
  <si>
    <t>2026-04-17T21:56:34.146+02:00</t>
  </si>
  <si>
    <t>2026-04-17T22:18:27.461+02:00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</si>
  <si>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🌶️","posId":"109","price":30900,"isExtra":false},{"id":"55199547","note":"","count":1,"label":"Balné","posId":"K0000","price":2000,"isExtra":true},{"id":"55199641","note":"","count":1,"label":"okraj hotdog, bez omáčky","posId":"A126","price":6500,"isExtra":true},{"id":"55199516","note":"","size":"Česnekový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</si>
  <si>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2026-04-17T21:41:06.010+02:00</t>
  </si>
  <si>
    <t>2026-04-17T21:49:43.498+02:00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</si>
  <si>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40cm","posId":"111","price":30900,"isExtra":false},{"id":"55199547","note":"","count":1,"label":"Balné","posId":"K0000","price":2000,"isExtra":true},{"id":"55199585","note":"","count":1,"label":"Bez gorgonzoly","posId":"X101","price":0,"KDSTags":["redhighlight"],"isExtra":true},{"id":"57405742","note":"","size":"Pepsi 1l","count":1,"label":"Pepsi 1l","posId":"N124","price":5900,"isExtra":false}]</t>
  </si>
  <si>
    <t>2026-04-17T21:38:04.597+02:00</t>
  </si>
  <si>
    <t>2026-04-17T22:01:37.218+02:00</t>
  </si>
  <si>
    <t>2026-04-17T22:22:55.118+02:00</t>
  </si>
  <si>
    <t>2026-04-17T21:38:04.809+02:00</t>
  </si>
  <si>
    <t>[{"id":"26378531-c5c0-43f4-9535-09f267896a62","note":"","count":1,"label":"spicy wings 🌶️","posId":"P101","price":11900,"isExtra":false},{"id":"e9a6d757-2614-4f8d-a9c4-5f4b6ca57c51","note":"","count":1,"label":"BBQ dip","posId":"P105","price":2000,"isExtra":false},{"id":"117c830b-d7db-490d-a3b9-365f8c4fa2d3","note":"","count":1,"label":"Zeleninová 32cm","posId":"115","price":24900,"isExtra":false},{"id":"57c816b2-3e3f-46c2-b126-b09910d79cb0","note":"","count":1,"label":"změna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bylinky","posId":"A121","price":5700,"isExtra":true},{"id":"e50ff4de-a31a-4748-b60e-66140c46f568","note":"","count":1,"label":"Bez papriky","posId":"X111","price":0,"KDSTags":["redhighlight"],"isExtra":true},{"id":"e525f614-2c06-459a-8d22-623546aa83fc","note":"","count":1,"label":"BBQ Texas 40cm","posId":"107","price":30900,"isExtra":false},{"id":"f61b7339-3b20-4583-b2b8-12e48de2876d","note":"","count":1,"label":"změna na Rajčatový základ","posId":"f61b7339-3b20-4583-b2b8-12e48de2876d","price":0,"isExtra":true},{"id":"eb426525-9181-4714-9963-380f5c0ae0e5","note":"","count":1,"label":"okraj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3a8b6a85-3b5c-4ee4-be2d-261ab8731d6e","note":"","count":2,"label":"Česnekový dip","posId":"P106","price":2000,"isExtra":false}]</t>
  </si>
  <si>
    <t>2026-04-17T21:32:53.096+02:00</t>
  </si>
  <si>
    <t>2026-04-17T21:47:24.490+02:00</t>
  </si>
  <si>
    <t>[{"id":"111","note":"","count":1,"label":"Quattro Formaggi 40cm","posId":"111","price":30900,"isExtra":false},{"id":"K0000","note":"","count":1,"label":"Balné","posId":"K0000","price":2000,"isExtra":true},{"id":"C114","note":"","count":1,"label":"Kuře","posId":"C114","price":4000,"KDSTags":["greenhighlight"],"isExtra":true},{"id":"106","note":"","count":1,"label":"BBQ Meteor 40cm","posId":"106","price":30900,"isExtra":false},{"id":"K0000","note":"","count":1,"label":"Balné","posId":"K0000","price":2000,"isExtra":true},{"id":"N124","note":"","count":1,"label":"Pepsi 1l","posId":"N124","price":5900,"isExtra":false},{"id":"N126","note":"","count":1,"label":"Mirinda 1l","posId":"N126","price":5900,"isExtra":false}]</t>
  </si>
  <si>
    <t>2026-04-17T21:28:38.426+02:00</t>
  </si>
  <si>
    <t>2026-04-17T21:37:10.173+02:00</t>
  </si>
  <si>
    <t>[{"id":"69427510296215434ca56273","count":1,"label":"Capricciosa 32cm","posId":"113","price":24900,"isExtra":false},{"id":"656dfba1e3c87f5c304ae53b","count":1,"label":"Balné","posId":"K0000","price":1500,"isExtra":true},{"id":"684ae9399dbab00c87869c1e","count":1,"label":"Jalapeňos","posId":"B102","price":2500,"KDSTags":["greenhighlight"],"isExtra":true},{"id":"69427510296215434ca562a3","count":1,"label":"Česnekový dip","posId":"P106","price":2000,"isExtra":false},{"id":"656dfba1e3c87f5c304ae53b","count":1,"label":"Balné","posId":"K0000","price":1500,"isExtra":true}]</t>
  </si>
  <si>
    <t>2026-04-17T21:23:03.482+02:00</t>
  </si>
  <si>
    <t>2026-04-17T21:25:08.070+02:00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</si>
  <si>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bylinky","posId":"A122","price":6500,"isExtra":true}]</t>
  </si>
  <si>
    <t>2026-04-17T21:22:01.677+02:00</t>
  </si>
  <si>
    <t>2026-04-17T21:34:56.934+02:00</t>
  </si>
  <si>
    <t>[{"id":"69427510296215434ca5624d","count":1,"label":"Comeback 40cm 🌶️","posId":"109","price":30900,"isExtra":false},{"id":"656dfba1e3c87f5c304ae0f0","count":1,"label":"Balné","posId":"K0000","price":2000,"isExtra":true},{"id":"69427510296215434ca56259","count":1,"label":"Capricciosa 40cm","posId":"101","price":30900,"isExtra":false},{"id":"656dfba1e3c87f5c304ae0f0","count":1,"label":"Balné","posId":"K0000","price":2000,"isExtra":true}]</t>
  </si>
  <si>
    <t>2026-04-17T21:15:02.991+02:00</t>
  </si>
  <si>
    <t>2026-04-17T21:24:32.661+02:00</t>
  </si>
  <si>
    <t>2026-04-17T21:14:03.824+02:00</t>
  </si>
  <si>
    <t>2026-04-17T21:24:02.584+02:00</t>
  </si>
  <si>
    <t>2026-04-17T21:40:40.250+02:00</t>
  </si>
  <si>
    <t>2026-04-17T21:14:03.999+02:00</t>
  </si>
  <si>
    <t>[{"id":"36ea3088-07fd-428f-b871-c4a5ee9cef7b","note":"","count":1,"label":"Comeback 40cm 🌶️","posId":"109","price":30900,"isExtra":false},{"id":"e7501e4e-7b75-458f-8655-4ba5ba9c5990","note":"","count":1,"label":"Dip Jalapeňos","posId":"P107","price":2000,"isExtra":false}]</t>
  </si>
  <si>
    <t>2026-04-17T21:10:27.034+02:00</t>
  </si>
  <si>
    <t>2026-04-17T21:23:10.426+02:00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</si>
  <si>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</si>
  <si>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2026-04-17T21:07:16.440+02:00</t>
  </si>
  <si>
    <t>2026-04-17T21:20:29.386+02:00</t>
  </si>
  <si>
    <t>[{"id":"69427510296215434ca56275","count":1,"label":"Baby Špenát &amp; kuře 32cm","posId":"116","price":24900,"isExtra":false},{"id":"656dfba1e3c87f5c304ae53b","count":1,"label":"Balné","posId":"K0000","price":1500,"isExtra":true},{"id":"69427510296215434ca562a3","count":1,"label":"Česnekový dip","posId":"P106","price":2000,"isExtra":false},{"id":"656dfba1e3c87f5c304ae53b","count":1,"label":"Balné","posId":"K0000","price":1500,"isExtra":true}]</t>
  </si>
  <si>
    <t>2026-04-17T21:01:56.026+02:00</t>
  </si>
  <si>
    <t>2026-04-17T21:19:18.524+02:00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</si>
  <si>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32cm","posId":"123","price":24900,"isExtra":false},{"id":"55199557","note":"","count":1,"label":"Balné","posId":"K0000","price":1500,"isExtra":true},{"id":"59589455","note":"","size":"Margherita 32cm","count":1,"label":"Margherita 32cm","posId":"112","price":20900,"isExtra":false},{"id":"55199557","note":"","count":1,"label":"Balné","posId":"K0000","price":1500,"isExtra":true},{"id":"55199665","note":"","count":1,"label":"Šunka","posId":"B106","price":3000,"KDSTags":["greenhighlight"],"isExtra":true}]</t>
  </si>
  <si>
    <t>2026-04-17T20:55:33.078+02:00</t>
  </si>
  <si>
    <t>2026-04-17T21:13:00.995+02:00</t>
  </si>
  <si>
    <t>2026-04-17T20:44:03.869+02:00</t>
  </si>
  <si>
    <t>2026-04-17T20:51:30.607+02:00</t>
  </si>
  <si>
    <t>2026-04-17T20:59:54.776+02:00</t>
  </si>
  <si>
    <t>2026-04-17T20:44:04.039+02:00</t>
  </si>
  <si>
    <t>[{"id":"aef5aaf8-2acf-4f20-91be-c8829f11cd0c","note":"","count":1,"label":"Capricciosa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bylinky","posId":"A122","price":6500,"isExtra":true}]</t>
  </si>
  <si>
    <t>2026-04-17T20:36:03.763+02:00</t>
  </si>
  <si>
    <t>2026-04-17T20:38:19.036+02:00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</si>
  <si>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oliv","posId":"X112","price":0,"KDSTags":["redhighlight"],"isExtra":true}]</t>
  </si>
  <si>
    <t>2026-04-17T20:35:28.963+02:00</t>
  </si>
  <si>
    <t>2026-04-17T20:46:56.414+02:00</t>
  </si>
  <si>
    <t>[{"id":"69427510296215434ca56271","count":1,"label":"Hawai 32cm","posId":"114","price":24900,"isExtra":false},{"id":"656dfba1e3c87f5c304ae53b","count":1,"label":"Balné","posId":"K0000","price":1500,"isExtra":true},{"id":"684ae9399dbab00c87869c21","count":1,"label":"Ananas","posId":"B100","price":2500,"KDSTags":["greenhighlight"],"isExtra":true}]</t>
  </si>
  <si>
    <t>2026-04-17T20:33:31.177+02:00</t>
  </si>
  <si>
    <t>2026-04-17T20:43:41.320+02:00</t>
  </si>
  <si>
    <t>[{"id":"59589460","note":"","size":"BBQ Texas 32cm","count":1,"label":"BBQ Texas 32cm","posId":"119","price":24900,"isExtra":false},{"id":"55199557","note":"","count":1,"label":"Balné","posId":"K0000","price":1500,"isExtra":true},{"id":"59589462","note":"","size":"Zeleninová 32cm","count":1,"label":"Zeleninová 32cm","posId":"115","price":24900,"isExtra":false},{"id":"55199557","note":"","count":1,"label":"Balné","posId":"K0000","price":1500,"isExtra":true}]</t>
  </si>
  <si>
    <t>2026-04-17T20:27:24.354+02:00</t>
  </si>
  <si>
    <t>2026-04-17T20:43:57.277+02:00</t>
  </si>
  <si>
    <t>[{"id":"69427510296215434ca56263","count":1,"label":"Quattro Formaggi 32cm","posId":"123","price":24900,"isExtra":false},{"id":"656dfba1e3c87f5c304ae53b","count":1,"label":"Balné","posId":"K0000","price":1500,"isExtra":true},{"id":"69427510296215434ca56267","count":1,"label":"Comeback 32cm 🌶️","posId":"121","price":24900,"isExtra":false},{"id":"656dfba1e3c87f5c304ae53b","count":1,"label":"Balné","posId":"K0000","price":1500,"isExtra":true}]</t>
  </si>
  <si>
    <t>2026-04-17T20:18:48.613+02:00</t>
  </si>
  <si>
    <t>2026-04-17T20:33:30.474+02:00</t>
  </si>
  <si>
    <t>[{"id":"69427510296215434ca56263","count":1,"label":"Quattro Formaggi 32cm","posId":"123","price":24900,"isExtra":false},{"id":"656dfba1e3c87f5c304ae53b","count":1,"label":"Balné","posId":"K0000","price":1500,"isExtra":true},{"id":"6745a0834b0bcb028b56b25f","count":1,"label":"Rajčatový základ","posId":"ZSR32","price":0,"isExtra":true},{"id":"684ae9399dbab00c87869c21","count":1,"label":"Ananas","posId":"B100","price":2500,"KDSTags":["greenhighlight"],"isExtra":true},{"id":"684ae9399dbab00c87869c27","count":1,"label":"Šunka","posId":"B106","price":3000,"KDSTags":["greenhighlight"],"isExtra":true},{"id":"69427510296215434ca562a7","count":1,"label":"Jalapenos Rolls","posId":"jpr200","price":8900,"isExtra":false},{"id":"656dfba1e3c87f5c304ae53b","count":1,"label":"Balné","posId":"K0000","price":1500,"isExtra":true}]</t>
  </si>
  <si>
    <t>Dominik Nedvěd</t>
  </si>
  <si>
    <t>2026-04-17T20:10:03.925+02:00</t>
  </si>
  <si>
    <t>2026-04-17T20:13:08.360+02:00</t>
  </si>
  <si>
    <t>2026-04-17T20:26:44.206+02:00</t>
  </si>
  <si>
    <t>2026-04-17T20:10:04.087+02:00</t>
  </si>
  <si>
    <t>[{"id":"03ade9ce-5d0f-4499-a6a3-340b58ae4468","note":"","count":1,"label":"Capricciosa 32cm","posId":"113","price":24900,"isExtra":false}]</t>
  </si>
  <si>
    <t>2026-04-17T20:04:21.309+02:00</t>
  </si>
  <si>
    <t>2026-04-17T20:09:51.667+02:00</t>
  </si>
  <si>
    <t>2026-04-17T19:51:25.753+02:00</t>
  </si>
  <si>
    <t>2026-04-17T20:02:22.757+02:00</t>
  </si>
  <si>
    <t>2026-04-17T19:50:53.128+02:00</t>
  </si>
  <si>
    <t>2026-04-17T20:01:24.983+02:00</t>
  </si>
  <si>
    <t>[{"id":"69427510296215434ca56265","count":1,"label":"Hot &amp; Spicy 32cm 🌶️🌶️","posId":"122","price":24900,"isExtra":false},{"id":"656dfba1e3c87f5c304ae53b","count":1,"label":"Balné","posId":"K0000","price":1500,"isExtra":true},{"id":"684ae9399dbab00c87869c77","count":1,"label":"Bez cibule","posId":"X103","price":0,"KDSTags":["redhighlight"],"isExtra":true}]</t>
  </si>
  <si>
    <t>2026-04-17T19:47:42.247+02:00</t>
  </si>
  <si>
    <t>2026-04-17T20:00:59.674+02:00</t>
  </si>
  <si>
    <t>[{"id":"59589455","note":"","size":"Margherita 32cm","count":1,"label":"Margherita 32cm","posId":"112","price":20900,"isExtra":false},{"id":"55199557","note":"","count":1,"label":"Balné","posId":"K0000","price":1500,"isExtra":true},{"id":"55199648","note":"","count":1,"label":"Kukuřice","posId":"B115","price":2500,"KDSTags":["greenhighlight"],"isExtra":true},{"id":"59589458","note":"","size":"Comeback 32cm 🌶️","count":1,"label":"Comeback 32cm 🌶️","posId":"121","price":24900,"isExtra":false},{"id":"55199557","note":"","count":1,"label":"Balné","posId":"K0000","price":1500,"isExtra":true},{"id":"57279339","note":"","count":1,"label":"Smetanový základ","posId":"ZRS32","price":0,"isExtra":true},{"id":"55199612","note":"","count":1,"label":"Bez salámu","posId":"X109","price":0,"KDSTags":["redhighlight"],"isExtra":true},{"id":"59589455","note":"","size":"Margherita 32cm","count":1,"label":"Margherita 32cm","posId":"112","price":20900,"isExtra":false},{"id":"55199557","note":"","count":1,"label":"Balné","posId":"K0000","price":1500,"isExtra":true},{"id":"55199640","note":"","count":1,"label":"Paprika","posId":"B111","price":2500,"KDSTags":["greenhighlight"],"isExtra":true},{"id":"55199644","note":"","count":1,"label":"Cibule","posId":"B103","price":2500,"KDSTags":["greenhighlight"],"isExtra":true},{"id":"55199665","note":"","count":1,"label":"Šunka","posId":"B106","price":3000,"KDSTags":["greenhighlight"],"isExtra":true}]</t>
  </si>
  <si>
    <t>2026-04-17T19:47:04.473+02:00</t>
  </si>
  <si>
    <t>2026-04-17T19:57:51.069+02:00</t>
  </si>
  <si>
    <t>[{"id":"e525f614-2c06-459a-8d22-623546aa83fc","note":"","count":1,"label":"BBQ Texas 40cm","posId":"107","price":30900,"isExtra":false},{"id":"8c704055-e242-493d-b754-bb711e5a6c0b","note":"","count":1,"label":"Hawai 40cm","posId":"102","price":30900,"isExtra":false},{"id":"e7501e4e-7b75-458f-8655-4ba5ba9c5990","note":"","count":1,"label":"Dip Jalapeňos","posId":"P107","price":2000,"isExtra":false}]</t>
  </si>
  <si>
    <t>2026-04-17T19:38:04.362+02:00</t>
  </si>
  <si>
    <t>2026-04-17T19:51:51.977+02:00</t>
  </si>
  <si>
    <t>2026-04-17T20:10:50.180+02:00</t>
  </si>
  <si>
    <t>2026-04-17T19:38:05.142+02:00</t>
  </si>
  <si>
    <t>[{"id":"bf8dc38b-6c8e-42b6-9da3-3170253a57d4","note":"","count":1,"label":"Hot &amp; Spicy 32cm 🌶️🌶️","posId":"122","price":24900,"isExtra":false},{"id":"a7776057-3aa0-47d4-9ca4-d51217995dad","note":"","count":1,"label":"Veggieballs 32cm 🌶️🌶️","posId":"117","price":24900,"isExtra":false},{"id":"3a8b6a85-3b5c-4ee4-be2d-261ab8731d6e","note":"","count":1,"label":"Česnekový dip","posId":"P106","price":2000,"isExtra":false}]</t>
  </si>
  <si>
    <t>2026-04-17T19:34:11.924+02:00</t>
  </si>
  <si>
    <t>2026-04-17T19:54:25.014+02:00</t>
  </si>
  <si>
    <t>[{"id":"69427510296215434ca56249","count":1,"label":"Quattro Formaggi 40cm","posId":"111","price":30900,"isExtra":false},{"id":"656dfba1e3c87f5c304ae0f0","count":1,"label":"Balné","posId":"K0000","price":2000,"isExtra":true},{"id":"67449006196a44130f744012","count":1,"label":"okraj mozzarella, bylinky","posId":"A122","price":6500,"isExtra":true}]</t>
  </si>
  <si>
    <t>2026-04-17T19:33:51.611+02:00</t>
  </si>
  <si>
    <t>2026-04-17T19:38:44.151+02:00</t>
  </si>
  <si>
    <t>2026-04-17T19:26:43.046+02:00</t>
  </si>
  <si>
    <t>2026-04-17T19:34:23.177+02:00</t>
  </si>
  <si>
    <t>[{"id":"69427510296215434ca56269","count":1,"label":"Pepperoni 32cm 🌶️🌶️","posId":"120","price":24900,"isExtra":false},{"id":"656dfba1e3c87f5c304ae53b","count":1,"label":"Balné","posId":"K0000","price":1500,"isExtra":true}]</t>
  </si>
  <si>
    <t>Dmitrii</t>
  </si>
  <si>
    <t>2026-04-17T19:21:43.332+02:00</t>
  </si>
  <si>
    <t>2026-04-17T19:32:24.216+02:00</t>
  </si>
  <si>
    <t>[{"id":"103","note":"","count":1,"label":"Zeleninová 40cm","posId":"103","price":30900,"isExtra":false},{"id":"K0000","note":"","count":1,"label":"Balné","posId":"K0000","price":2000,"isExtra":true},{"id":"A126","note":"","count":1,"label":"okraj hotdog, bez omáčky","posId":"A126","price":6500,"isExtra":true}]</t>
  </si>
  <si>
    <t>2026-04-17T19:18:03.797+02:00</t>
  </si>
  <si>
    <t>2026-04-17T19:50:08.138+02:00</t>
  </si>
  <si>
    <t>2026-04-17T19:57:46.963+02:00</t>
  </si>
  <si>
    <t>2026-04-17T19:18:04.043+02:00</t>
  </si>
  <si>
    <t>[{"id":"2b9f361b-4416-409b-9b50-c5e648e65b24","note":"","count":1,"label":"Zeleninová 40cm","posId":"103","price":30900,"isExtra":false},{"id":"eb426525-9181-4714-9963-380f5c0ae0e5","note":"","count":1,"label":"okraj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86843148-4e32-4979-bfd6-d7151207f70f","note":"","count":1,"label":"Šunka","posId":"C106","price":4000,"KDSTags":["greenhighlight"],"isExtra":true},{"id":"0f32557d-3b00-4445-b026-75e05c963906","note":"","count":1,"label":"Jalapeňos","posId":"C102","price":3500,"KDSTags":["greenhighlight"],"isExtra":true},{"id":"d5c01305-5b81-4931-8ef0-14413da22bab","note":"","count":1,"label":"Kukuřice","posId":"C115","price":3500,"KDSTags":["greenhighlight"],"isExtra":true},{"id":"78a6e98d-57cb-4e2c-9a3c-9d40f7b79583","note":"","count":1,"label":"Gorgonzola","posId":"C101","price":4000,"KDSTags":["greenhighlight"],"isExtra":true}]</t>
  </si>
  <si>
    <t>2026-04-17T19:07:53.135+02:00</t>
  </si>
  <si>
    <t>2026-04-17T19:26:44.829+02:00</t>
  </si>
  <si>
    <t>[{"id":"69427510296215434ca56257","count":1,"label":"Hawai 40cm","posId":"102","price":30900,"isExtra":false},{"id":"656dfba1e3c87f5c304ae0f0","count":1,"label":"Balné","posId":"K0000","price":2000,"isExtra":true},{"id":"684ae9399dbab00c87869d35","count":1,"label":"Bez ananasu","posId":"X100","price":0,"KDSTags":["redhighlight"],"isExtra":true},{"id":"684ae9399dbab00c87869a49","count":1,"label":"Šunka","posId":"C106","price":4000,"KDSTags":["greenhighlight"],"isExtra":true},{"id":"69427510296215434ca56249","count":1,"label":"Quattro Formaggi 40cm","posId":"111","price":30900,"isExtra":false},{"id":"656dfba1e3c87f5c304ae0f0","count":1,"label":"Balné","posId":"K0000","price":2000,"isExtra":true}]</t>
  </si>
  <si>
    <t>2026-04-17T19:03:50.529+02:00</t>
  </si>
  <si>
    <t>2026-04-17T19:24:49.978+02:00</t>
  </si>
  <si>
    <t>[{"id":"69427510296215434ca5626f","count":1,"label":"Zeleninová 32cm","posId":"115","price":24900,"isExtra":false},{"id":"656dfba1e3c87f5c304ae53b","count":1,"label":"Balné","posId":"K0000","price":1500,"isExtra":true},{"id":"684ae9399dbab00c87869d15","count":1,"label":"Bez cibule","posId":"X103","price":0,"KDSTags":["redhighlight"],"isExtra":true},{"id":"69427510296215434ca56273","count":1,"label":"Capricciosa 32cm","posId":"113","price":24900,"isExtra":false},{"id":"656dfba1e3c87f5c304ae53b","count":1,"label":"Balné","posId":"K0000","price":1500,"isExtra":true},{"id":"684ae9399dbab00c87869c24","count":1,"label":"Kukuřice","posId":"B115","price":2500,"KDSTags":["greenhighlight"],"isExtra":true}]</t>
  </si>
  <si>
    <t>2026-04-17T18:45:12.190+02:00</t>
  </si>
  <si>
    <t>2026-04-17T18:54:59.255+02:00</t>
  </si>
  <si>
    <t>[{"id":"59589463","note":"","size":"Hawai 32cm","count":2,"label":"Hawai 32cm","posId":"114","price":24900,"isExtra":false},{"id":"55199557","note":"","count":2,"label":"Balné","posId":"K0000","price":1500,"isExtra":true}]</t>
  </si>
  <si>
    <t>Miroslava</t>
  </si>
  <si>
    <t>2026-04-17T18:35:39.718+02:00</t>
  </si>
  <si>
    <t>2026-04-17T18:52:47.579+02:00</t>
  </si>
  <si>
    <t>[{"id":"116","note":"","count":1,"label":"Baby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základ","posId":"ZSR32","price":0,"isExtra":true},{"id":"X114","note":"","count":1,"label":"Bez kuřete","posId":"X114","price":0,"KDSTags":["redhighlight"],"isExtra":true},{"id":"B115","note":"","count":1,"label":"Kukuřice","posId":"B115","price":2500,"KDSTags":["greenhighlight"],"isExtra":true},{"id":"122","note":"","count":1,"label":"Hot &amp; Spicy 32cm 🌶️🌶️","posId":"122","price":24900,"isExtra":false},{"id":"K0000","note":"","count":1,"label":"Balné","posId":"K0000","price":1500,"isExtra":true},{"id":"120","note":"","count":1,"label":"Pepperoni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,{"id":"P103","note":"","count":1,"label":"pečené brambory","posId":"P103","price":6900,"isExtra":false},{"id":"K0000","note":"","count":1,"label":"Balné","posId":"K0000","price":1500,"isExtra":true}]</t>
  </si>
  <si>
    <t>2026-04-17T18:31:33.662+02:00</t>
  </si>
  <si>
    <t>2026-04-17T18:44:34.038+02:00</t>
  </si>
  <si>
    <t>[{"id":"69427510296215434ca56269","count":1,"label":"Pepperoni 32cm 🌶️🌶️","posId":"120","price":24900,"isExtra":false},{"id":"656dfba1e3c87f5c304ae53b","count":1,"label":"Balné","posId":"K0000","price":1500,"isExtra":true},{"id":"656dfba1e3c87f5c304ae30e","count":1,"label":"okraj mozzarella, bylinky","posId":"A121","price":5700,"isExtra":true},{"id":"69427510296215434ca56263","count":1,"label":"Quattro Formaggi 32cm","posId":"123","price":24900,"isExtra":false},{"id":"656dfba1e3c87f5c304ae53b","count":1,"label":"Balné","posId":"K0000","price":1500,"isExtra":true}]</t>
  </si>
  <si>
    <t>2026-04-17T18:31:03.748+02:00</t>
  </si>
  <si>
    <t>2026-04-17T18:37:39.840+02:00</t>
  </si>
  <si>
    <t>2026-04-17T18:59:00.884+02:00</t>
  </si>
  <si>
    <t>2026-04-17T18:31:03.913+02:00</t>
  </si>
  <si>
    <t>[{"id":"e8f571e6-dd36-42d7-8826-52c90315986b","note":"","count":1,"label":"Baby špenát &amp; kuře 40cm","posId":"104","price":30900,"isExtra":false},{"id":"622835b8-8ccd-4776-9f66-ccee484725e6","note":"","count":1,"label":"okraj hotdog, hořčice","posId":"A118","price":6500,"isExtra":true}]</t>
  </si>
  <si>
    <t>2026-04-17T18:07:11.192+02:00</t>
  </si>
  <si>
    <t>2026-04-17T18:19:35.246+02:00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</si>
  <si>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bylinky","posId":"A121","price":5700,"isExtra":true},{"id":"55199512","note":"","size":"Masové kuličky","count":1,"label":"masové kuličky","posId":"P102","price":9900,"isExtra":false},{"id":"55199557","note":"","count":1,"label":"Balné","posId":"K0000","price":1500,"isExtra":true},{"id":"59589459","note":"","size":"Pepperoni 32cm 🌶️🌶️","count":1,"label":"Pepperoni 32cm 🌶️🌶️","posId":"120","price":24900,"isExtra":false},{"id":"55199557","note":"","count":1,"label":"Balné","posId":"K0000","price":1500,"isExtra":true},{"id":"55199586","note":"","count":1,"label":"okraj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</si>
  <si>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2026-04-17T17:55:45.752+02:00</t>
  </si>
  <si>
    <t>2026-04-17T18:15:07.127+02:00</t>
  </si>
  <si>
    <t>[{"id":"69427510296215434ca5624d","count":1,"label":"Comeback 40cm 🌶️","posId":"109","price":30900,"isExtra":false},{"id":"656dfba1e3c87f5c304ae0f0","count":1,"label":"Balné","posId":"K0000","price":2000,"isExtra":true},{"id":"67449006196a44130f744014","count":1,"label":"okraj hotdog, hořčice","posId":"A118","price":6500,"isExtra":true},{"id":"69427510296215434ca562a3","count":1,"label":"Česnekový dip","posId":"P106","price":2000,"isExtra":false},{"id":"656dfba1e3c87f5c304ae53b","count":1,"label":"Balné","posId":"K0000","price":1500,"isExtra":true}]</t>
  </si>
  <si>
    <t>2026-04-17T17:54:05.186+02:00</t>
  </si>
  <si>
    <t>2026-04-17T17:54:20.501+02:00</t>
  </si>
  <si>
    <t>[{"id":"scNMX-fJkYN-GmQuKNUL0","count":1,"label":"Guarana classic","posId":"N142","price":5500,"isExtra":false,"creatorId":"QCc-K-hYdMXg_E8y8SWR5","isPackging":0,"actualLabel":"Guarana classic"},{"id":"r1hrAHLtk-DvPQxcr1eH_","count":1,"label":"Guarana classic zero","posId":"N143","price":5500,"isExtra":false,"creatorId":"wCQzugYj039LBa0CL6iau","isPackging":0,"actualLabel":"Guarana classic zero"},{"id":"r1hrAHLtk-DvPQxcr1eH_","count":1,"label":"Guarana classic zero","posId":"N143","price":5500,"isExtra":false,"creatorId":"AGyExNQuSENeT9GT_fHZ6","isPackging":0,"actualLabel":"Guarana classic zero"}]</t>
  </si>
  <si>
    <t>2026-04-17T17:38:16.325+02:00</t>
  </si>
  <si>
    <t>2026-04-17T17:54:27.684+02:00</t>
  </si>
  <si>
    <t>2026-04-17T18:34:14.176+02:00</t>
  </si>
  <si>
    <t>2026-04-17T17:38:16.752+02:00</t>
  </si>
  <si>
    <t>[{"id":"LmNkmpTLXWZL8rfgt8xa0","count":1,"label":"Hawai 32cm","posId":"114","price":24900,"isExtra":false,"creatorId":"2Ml6aEU25HwVqRVW3infD","isPackging":0,"actualLabel":"Hawai 32cm"},{"id":"LmNkmpTLXWZL8rfgt8xa0","count":1,"label":"Hawai 32cm","posId":"114","price":24900,"isExtra":false,"creatorId":"24PlcLECB6iv-h2xGig3X","isPackging":0,"actualLabel":"Hawai 32cm"},{"id":"pcTpH0a82tTM_PkTTx7ZC","count":1,"label":"Baby Špenát &amp; kuře 32cm","posId":"116","price":24900,"isExtra":false,"creatorId":"GdpW86y2tIMzUOL4JX7qf","isPackging":0,"actualLabel":"Baby Špenát &amp; kuře 32cm"},{"id":"pcTpH0a82tTM_PkTTx7ZC","count":1,"label":"Baby Špenát &amp; kuře 32cm","posId":"116","price":24900,"isExtra":false,"creatorId":"VUjP-uTLyhIPNroed4vAE","isPackging":0,"actualLabel":"Baby Špenát &amp; kuře 32cm"},{"id":"HCO4lYOorDZZKSH0466K0","count":1,"label":"Pepperoni 32cm 🌶️🌶️","posId":"120","price":24900,"isExtra":false,"creatorId":"tVSdfJdSOdUxPL75s6OSu","isPackging":0,"actualLabel":"Pepperoni 32cm 🌶️🌶️"},{"id":"sQnjhSaGUJdm7C4dquW2M","count":1,"label":"Comeback 32cm 🌶️","posId":"121","price":24900,"isExtra":false,"creatorId":"9c-S_k3dmZEgWJZ2rXa63","isPackging":0,"actualLabel":"Comeback 32cm 🌶️"},{"id":"IgpRlx1Q10jZ_70uyPQ1q","count":1,"label":"Hot &amp; Spicy 32cm 🌶️🌶️","posId":"122","price":24900,"isExtra":false,"creatorId":"Cio3GHLMKF84P3sohDl8p","isPackging":0,"actualLabel":"Hot &amp; Spicy 32cm 🌶️🌶️"},{"id":"IgpRlx1Q10jZ_70uyPQ1q","count":1,"label":"Hot &amp; Spicy 32cm 🌶️🌶️","posId":"122","price":24900,"isExtra":false,"creatorId":"nkPOBJZRI2xht-SJX-G9P","isPackging":0,"actualLabel":"Hot &amp; Spicy 32cm 🌶️🌶️"},{"id":"SReQf7qrbg16w3ivD2HUg","count":1,"label":"Quattro Formaggi 32cm","posId":"123","price":24900,"isExtra":false,"creatorId":"q7s-VRVr_c1U_2ZfAaQnt","isPackging":0,"actualLabel":"Quattro Formaggi 32cm"},{"id":"SReQf7qrbg16w3ivD2HUg","count":1,"label":"Quattro Formaggi 32cm","posId":"123","price":24900,"isExtra":false,"creatorId":"hPZwCJH1ZdWwOcKA3Ceuu","isPackging":0,"actualLabel":"Quattro Formaggi 32cm"},{"id":"GFBt2KNCq5A2q_jdzSjFA","count":1,"label":"BBQ Meteor 32cm","posId":"118","price":24900,"isExtra":false,"creatorId":"_R2r20w9wrC--Xms2lD7y","isPackging":0,"actualLabel":"BBQ Meteor 32cm"}]</t>
  </si>
  <si>
    <t>2026-04-17T17:16:33.752+02:00</t>
  </si>
  <si>
    <t>2026-04-17T17:48:28.084+02:00</t>
  </si>
  <si>
    <t>[{"id":"55199479","note":"","size":"Hawai 40cm","count":1,"label":"Hawai 40cm","posId":"102","price":30900,"isExtra":false},{"id":"55199547","note":"","count":1,"label":"Balné","posId":"K0000","price":2000,"isExtra":true},{"id":"55199581","note":"","count":1,"label":"okraj mozzarella, bylinky","posId":"A122","price":6500,"isExtra":true},{"id":"55199630","note":"","count":1,"label":"Ananas","posId":"C100","price":3500,"KDSTags":["greenhighlight"],"isExtra":true},{"id":"55199476","note":"","size":"BBQ Meteor 40cm","count":1,"label":"BBQ Meteor 40cm","posId":"106","price":30900,"isExtra":false},{"id":"55199547","note":"","count":1,"label":"Balné","posId":"K0000","price":2000,"isExtra":true},{"id":"55199611","note":"","count":1,"label":"okraj hotdog, hořčice","posId":"A118","price":6500,"isExtra":true}]</t>
  </si>
  <si>
    <t>2026-04-17T17:04:15.316+02:00</t>
  </si>
  <si>
    <t>2026-04-17T17:18:56.881+02:00</t>
  </si>
  <si>
    <t>[{"id":"69427510296215434ca56263","count":1,"label":"Quattro Formaggi 32cm","posId":"123","price":24900,"isExtra":false},{"id":"656dfba1e3c87f5c304ae53b","count":1,"label":"Balné","posId":"K0000","price":1500,"isExtra":true},{"id":"684ae9399dbab00c87869c24","count":1,"label":"Kukuřice","posId":"B115","price":2500,"KDSTags":["greenhighlight"],"isExtra":true},{"id":"69427510296215434ca56267","count":1,"label":"Comeback 32cm 🌶️","posId":"121","price":24900,"isExtra":false},{"id":"656dfba1e3c87f5c304ae53b","count":1,"label":"Balné","posId":"K0000","price":1500,"isExtra":true},{"id":"69427510296215434ca562a3","count":1,"label":"Česnekový dip","posId":"P106","price":2000,"isExtra":false},{"id":"656dfba1e3c87f5c304ae53b","count":1,"label":"Balné","posId":"K0000","price":1500,"isExtra":true}]</t>
  </si>
  <si>
    <t>2026-04-17T16:50:18.977+02:00</t>
  </si>
  <si>
    <t>2026-04-17T16:58:09.905+02:00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</si>
  <si>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🌶️🌶️","posId":"120","price":24900,"isExtra":false},{"id":"55199557","note":"","count":1,"label":"Balné","posId":"K0000","price":1500,"isExtra":true},{"id":"57279339","note":"","count":1,"label":"Smetanový základ","posId":"ZRS32","price":0,"isExtra":true}]</t>
  </si>
  <si>
    <t>2026-04-17T16:42:24.464+02:00</t>
  </si>
  <si>
    <t>2026-04-17T16:51:02.658+02:00</t>
  </si>
  <si>
    <t>[{"id":"69427510296215434ca56273","count":1,"label":"Capricciosa 32cm","posId":"113","price":24900,"isExtra":false},{"id":"656dfba1e3c87f5c304ae53b","count":1,"label":"Balné","posId":"K0000","price":1500,"isExtra":true},{"id":"6745a0834b0bcb028b56b474","count":1,"label":"BBQ základ","posId":"ZRB32","price":0,"isExtra":true}]</t>
  </si>
  <si>
    <t>2026-04-17T15:57:40.792+02:00</t>
  </si>
  <si>
    <t>2026-04-17T16:08:58.726+02:00</t>
  </si>
  <si>
    <t>[{"id":"108","note":"","count":2,"label":"Pepperoni 40cm 🌶️🌶️","posId":"108","price":30900,"isExtra":false},{"id":"K0000","note":"","count":2,"label":"Balné","posId":"K0000","price":2000,"isExtra":true}]</t>
  </si>
  <si>
    <t>2026-04-17T15:56:13.323+02:00</t>
  </si>
  <si>
    <t>2026-04-17T16:06:03.336+02:00</t>
  </si>
  <si>
    <t>[{"id":"69427510296215434ca56247","count":1,"label":"Margherita 40cm","posId":"100","price":26900,"isExtra":false},{"id":"656dfba1e3c87f5c304ae0f0","count":1,"label":"Balné","posId":"K0000","price":2000,"isExtra":true},{"id":"67449006196a44130f744012","count":1,"label":"okraj mozzarella, bylinky","posId":"A122","price":6500,"isExtra":true},{"id":"684ae9399dbab00c87869a49","count":1,"label":"Šunka","posId":"C106","price":4000,"KDSTags":["greenhighlight"],"isExtra":true}]</t>
  </si>
  <si>
    <t>2026-04-17T15:35:05.805+02:00</t>
  </si>
  <si>
    <t>2026-04-17T15:40:37.087+02:00</t>
  </si>
  <si>
    <t>[{"id":"C20ygzQOlr3mE8J1awXgY","count":1,"label":"Comeback 40cm 🌶️","posId":"109","price":30900,"isExtra":false,"creatorId":"zXFFQaJ1AZPGrEVAFhSOg","isPackging":0,"actualLabel":"Comeback 40cm 🌶️"},{"id":"p2KsCm44BGa405gktZMjz","count":1,"label":"BBQ základ","posId":"ZRB40","price":0,"isExtra":true,"mainItemId":"C20ygzQOlr3mE8J1awXgY"}]</t>
  </si>
  <si>
    <t>2026-04-17T14:57:07.973+02:00</t>
  </si>
  <si>
    <t>2026-04-17T15:12:30.393+02:00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</si>
  <si>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40cm","posId":"111","price":30900,"isExtra":false},{"id":"55199547","note":"","count":1,"label":"Balné","posId":"K0000","price":2000,"isExtra":true},{"id":"55199509","note":"","size":"Spicy menu Comeback","count":1,"label":"Spicy menu Comeback","posId":"M100","price":34900,"isExtra":false},{"id":"55199639","note":"","count":1,"label":"BBQ Meteor","posId":"Y118","price":0,"isExtra":true},{"id":"55199538","note":"","count":1,"label":"Balné","posId":"K0000","price":3000,"isExtra":true},{"id":"55199550","note":"","count":1,"label":"spicy wings 🌶️","posId":"P101","price":0,"isExtra":true},{"id":"57405755","note":"","count":1,"label":"Pepsi zero sugar 1l","posId":"N125","price":0,"isExtra":true},{"id":"55199516","note":"","size":"Česnekový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</si>
  <si>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2026-04-17T14:37:41.743+02:00</t>
  </si>
  <si>
    <t>2026-04-17T14:53:45.526+02:00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</si>
  <si>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</si>
  <si>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2026-04-17T14:35:42.727+02:00</t>
  </si>
  <si>
    <t>2026-04-17T14:48:38.121+02:00</t>
  </si>
  <si>
    <t>[{"id":"55199471","note":"","size":"Quattro Formaggi 40cm","count":1,"label":"Quattro Formaggi 40cm","posId":"111","price":30900,"isExtra":false},{"id":"55199547","note":"","count":1,"label":"Balné","posId":"K0000","price":2000,"isExtra":true}]</t>
  </si>
  <si>
    <t>2026-04-17T14:35:03.222+02:00</t>
  </si>
  <si>
    <t>2026-04-17T14:45:44.961+02:00</t>
  </si>
  <si>
    <t>2026-04-17T14:58:11.398+02:00</t>
  </si>
  <si>
    <t>2026-04-17T14:35:03.390+02:00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</si>
  <si>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30448218-3844-4dfe-882d-e344102dcfea","note":"","count":1,"label":"Gorgonzola","posId":"C101","price":3500,"KDSTags":["greenhighlight"],"isExtra":true},{"id":"d5c01305-5b81-4931-8ef0-14413da22bab","note":"","count":1,"label":"Kukuřice","posId":"C115","price":3500,"KDSTags":["greenhighlight"],"isExtra":true},{"id":"3a8b6a85-3b5c-4ee4-be2d-261ab8731d6e","note":"","count":1,"label":"Česnekový dip","posId":"P106","price":2000,"isExtra":false}]</t>
  </si>
  <si>
    <t>2026-04-17T14:33:05.016+02:00</t>
  </si>
  <si>
    <t>2026-04-17T14:40:30.839+02:00</t>
  </si>
  <si>
    <t>[{"id":"117c830b-d7db-490d-a3b9-365f8c4fa2d3","note":"","count":1,"label":"Zeleninová 32cm","posId":"115","price":24900,"isExtra":false},{"id":"38de8e38-e51e-422d-9a89-960ebc505f1b","note":"","count":1,"label":"Šunka","posId":"B106","price":3000,"KDSTags":["greenhighlight"],"isExtra":true},{"id":"bd8e2f82-3d11-4ada-88ad-67191c012d18","note":"","count":1,"label":"Bez oliv","posId":"X112","price":0,"KDSTags":["redhighlight"],"isExtra":true},{"id":"a62e938c-9a71-490f-818d-7d681b9da334","note":"","count":1,"label":"Bez žampionů","posId":"X105","price":0,"KDSTags":["redhighlight"],"isExtra":true}]</t>
  </si>
  <si>
    <t>2026-04-17T14:27:39.779+02:00</t>
  </si>
  <si>
    <t>2026-04-17T14:35:47.345+02:00</t>
  </si>
  <si>
    <t>[{"id":"69427510296215434ca562bd","count":1,"label":"Pepsi 1l","posId":"N124","price":5900,"isExtra":false},{"id":"69427510296215434ca56299","count":2,"label":"spicy wings 🌶️","posId":"P101","price":11900,"isExtra":false},{"id":"656dfba1e3c87f5c304ae53b","count":2,"label":"Balné","posId":"K0000","price":1500,"isExtra":true}]</t>
  </si>
  <si>
    <t>2026-04-17T13:55:51.446+02:00</t>
  </si>
  <si>
    <t>2026-04-17T14:08:21.818+02:00</t>
  </si>
  <si>
    <t>2026-04-17T13:29:03.804+02:00</t>
  </si>
  <si>
    <t>2026-04-17T14:04:23.088+02:00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</si>
  <si>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bylinky","posId":"A121","price":5700,"isExtra":true},{"id":"b6658da4-b777-42a2-94b6-5ce20ff49587","note":"","count":1,"label":"Pepperoni 32 cm","posId":"144","price":24900,"isExtra":false},{"id":"57c816b2-3e3f-46c2-b126-b09910d79cb0","note":"","count":1,"label":"změna na Smetanový základ","posId":"57c816b2-3e3f-46c2-b126-b09910d79cb0","price":0,"isExtra":true},{"id":"9d44d022-9287-4739-add5-71776d187058","note":"","count":1,"label":"Paprika","posId":"B111","price":2500,"KDSTags":["greenhighlight"],"isExtra":true}]</t>
  </si>
  <si>
    <t>2026-04-17T13:10:46.526+02:00</t>
  </si>
  <si>
    <t>2026-04-17T13:17:54.927+02:00</t>
  </si>
  <si>
    <t>[{"id":"114","note":"","count":1,"label":"Hawai 32cm","posId":"114","price":24900,"isExtra":false},{"id":"K0000","note":"","count":1,"label":"Balné","posId":"K0000","price":1500,"isExtra":true}]</t>
  </si>
  <si>
    <t>2026-04-17T13:02:16.339+02:00</t>
  </si>
  <si>
    <t>2026-04-17T13:09:43.611+02:00</t>
  </si>
  <si>
    <t>[{"id":"69427510296215434ca56267","count":1,"label":"Comeback 32cm 🌶️","posId":"121","price":24900,"isExtra":false},{"id":"656dfba1e3c87f5c304ae53b","count":1,"label":"Balné","posId":"K0000","price":1500,"isExtra":true},{"id":"684ae9399dbab00c87869c1f","count":1,"label":"Žampiony","posId":"B105","price":2500,"KDSTags":["greenhighlight"],"isExtra":true}]</t>
  </si>
  <si>
    <t>2026-04-17T12:43:19.507+02:00</t>
  </si>
  <si>
    <t>2026-04-17T12:52:08.038+02:00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</si>
  <si>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🌶️🌶️","posId":"110","price":30900,"isExtra":false},{"id":"55199547","note":"","count":1,"label":"Balné","posId":"K0000","price":2000,"isExtra":true}]</t>
  </si>
  <si>
    <t>2026-04-17T11:57:03.528+02:00</t>
  </si>
  <si>
    <t>2026-04-17T12:09:10.510+02:00</t>
  </si>
  <si>
    <t>[{"id":"e8f571e6-dd36-42d7-8826-52c90315986b","note":"","count":1,"label":"Baby špenát &amp; kuře 40cm","posId":"104","price":30900,"isExtra":false},{"id":"1fae666b-4102-4ed0-b317-2a07b21ae279","note":"","count":1,"label":"Hot &amp; Spicy 40cm 🌶️🌶️","posId":"110","price":30900,"isExtra":false}]</t>
  </si>
  <si>
    <t>2026-04-17T11:41:03.477+02:00</t>
  </si>
  <si>
    <t>2026-04-17T11:53:22.955+02:00</t>
  </si>
  <si>
    <t>2026-04-17T12:01:30.109+02:00</t>
  </si>
  <si>
    <t>2026-04-17T11:41:04.255+02:00</t>
  </si>
  <si>
    <t>[{"id":"03ade9ce-5d0f-4499-a6a3-340b58ae4468","note":"","count":1,"label":"Capricciosa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oliv","posId":"X112","price":0,"KDSTags":["redhighlight"],"isExtra":true}]</t>
  </si>
  <si>
    <t>2026-04-17T11:41:03.427+02:00</t>
  </si>
  <si>
    <t>2026-04-17T11:53:17.492+02:00</t>
  </si>
  <si>
    <t>[{"id":"ee394832-8137-440a-84b7-b9e0df42a9ab","note":"","count":1,"label":"Hawai 32cm","posId":"114","price":24900,"isExtra":false},{"id":"dba0d6ed-9e38-4f33-8ec2-cc6e2ff8f1a9","note":"","count":1,"label":"Gorgonzola","posId":"B101","price":3000,"KDSTags":["greenhighlight"],"isExtra":true}]</t>
  </si>
  <si>
    <t>2026-04-17T11:39:33.136+02:00</t>
  </si>
  <si>
    <t>2026-04-17T12:02:06.398+02:00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</si>
  <si>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55199597","note":"","count":1,"label":"Žampiony","posId":"B105","price":2500,"KDSTags":["greenhighlight"],"isExtra":true},{"id":"59589463","note":"","size":"Hawai 32cm","count":1,"label":"Hawai 32cm","posId":"114","price":24900,"isExtra":false},{"id":"55199557","note":"","count":1,"label":"Balné","posId":"K0000","price":1500,"isExtra":true}]</t>
  </si>
  <si>
    <t>2026-04-17T11:36:02.996+02:00</t>
  </si>
  <si>
    <t>2026-04-17T11:53:21.020+02:00</t>
  </si>
  <si>
    <t>2026-04-17T12:01:27.731+02:00</t>
  </si>
  <si>
    <t>2026-04-17T11:36:03.237+02:00</t>
  </si>
  <si>
    <t>[{"id":"35e045f9-bc36-46e9-8142-6579de78a05b","note":"","count":1,"label":"Comeback 32cm 🌶️","posId":"121","price":24900,"isExtra":false},{"id":"68d93a2c-5ce2-44a5-857b-6d579cd1f445","note":"","count":1,"label":"Žampiony","posId":"B105","price":2500,"KDSTags":["greenhighlight"],"isExtra":true},{"id":"35e045f9-bc36-46e9-8142-6579de78a05b","note":"","count":1,"label":"Comeback 32cm 🌶️","posId":"121","price":24900,"isExtra":false},{"id":"a3d62a5d-2e1d-48db-874e-d64becff7059","note":"","count":1,"label":"změna na BBQ základ","posId":"a3d62a5d-2e1d-48db-874e-d64becff7059","price":0,"isExtra":true},{"id":"0005ff76-02c8-47f3-a86e-87443988197a","note":"","count":1,"label":"BBQ Texas 32cm","posId":"119","price":24900,"isExtra":false},{"id":"3a8b6a85-3b5c-4ee4-be2d-261ab8731d6e","note":"","count":1,"label":"Česnekový dip","posId":"P106","price":2000,"isExtra":false},{"id":"bf8dc38b-6c8e-42b6-9da3-3170253a57d4","note":"","count":1,"label":"Hot &amp; Spicy 32cm 🌶️🌶️","posId":"122","price":24900,"isExtra":false},{"id":"57c816b2-3e3f-46c2-b126-b09910d79cb0","note":"","count":1,"label":"změna na Smetanový základ","posId":"57c816b2-3e3f-46c2-b126-b09910d79cb0","price":0,"isExtra":true},{"id":"bf8dc38b-6c8e-42b6-9da3-3170253a57d4","note":"","count":1,"label":"Hot &amp; Spicy 32cm 🌶️🌶️","posId":"122","price":24900,"isExtra":false},{"id":"35e045f9-bc36-46e9-8142-6579de78a05b","note":"","count":2,"label":"Comeback 32cm 🌶️","posId":"121","price":24900,"isExtra":false}]</t>
  </si>
  <si>
    <t>2026-04-17T11:12:01.064+02:00</t>
  </si>
  <si>
    <t>2026-04-17T11:19:53.607+02:00</t>
  </si>
  <si>
    <t>Gabriela</t>
  </si>
  <si>
    <t>2026-04-17T11:11:29.633+02:00</t>
  </si>
  <si>
    <t>2026-04-17T11:18:24.857+02:00</t>
  </si>
  <si>
    <t>2026-04-17T10:54:03.423+02:00</t>
  </si>
  <si>
    <t>2026-04-17T11:22:20.774+02:00</t>
  </si>
  <si>
    <t>[{"id":"80cdc162-f69f-4138-b690-77917e93790e","note":"","count":1,"label":"SPICY MENU COMEBACK","posId":"","price":34900,"isExtra":false},{"id":"644ab73c-8309-4845-b96e-9f0f22c461df","note":"","count":1,"label":"Pepperoni","posId":"Y120","price":0,"isExtra":true},{"id":"a98eba86-284a-4099-98ed-875f3adb76fa","note":"","count":1,"label":"Americké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základ","posId":"3901ddb1-2253-4d68-9f6f-e201beb3810a","price":0,"isExtra":true},{"id":"9044268d-9567-4604-8129-9d32c7630f2b","note":"","count":1,"label":"masové kuličky","posId":"P102","price":0,"isExtra":true},{"id":"acd06ea6-c989-43d1-b588-1352f8bb53ef","note":"","count":1,"label":"Pepsi zero sugar 1l","posId":"N125","price":0,"isExtra":true},{"id":"3a8b6a85-3b5c-4ee4-be2d-261ab8731d6e","note":"","count":1,"label":"Česnekový dip","posId":"P106","price":2000,"isExtra":false}]</t>
  </si>
  <si>
    <t>2026-04-17T10:44:02.946+02:00</t>
  </si>
  <si>
    <t>2026-04-17T11:07:51.761+02:00</t>
  </si>
  <si>
    <t>2026-04-17T11:21:06.012+02:00</t>
  </si>
  <si>
    <t>2026-04-17T10:44:03.399+02:00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</si>
  <si>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bylinky","posId":"A122","price":6500,"isExtra":true}]</t>
  </si>
  <si>
    <t>2026-04-17T00:39:57.922+02:00</t>
  </si>
  <si>
    <t>2026-04-17T00:47:27.930+02:00</t>
  </si>
  <si>
    <t>[{"id":"69427510296215434ca562a7","count":1,"label":"Jalapenos Rolls","posId":"jpr200","price":8900,"isExtra":false},{"id":"656dfba1e3c87f5c304ae53b","count":1,"label":"Balné","posId":"K0000","price":1500,"isExtra":true},{"id":"69427510296215434ca562ab","count":1,"label":"Dip Jalapeňos","posId":"P107","price":2000,"isExtra":false},{"id":"656dfba1e3c87f5c304ae53b","count":1,"label":"Balné","posId":"K0000","price":1500,"isExtra":true},{"id":"69427510296215434ca562a1","count":1,"label":"Pepperoni Rolls 🌶️","posId":"P100","price":8900,"isExtra":false},{"id":"656dfba1e3c87f5c304ae53b","count":1,"label":"Balné","posId":"K0000","price":1500,"isExtra":true},{"id":"69427510296215434ca5629b","count":1,"label":"masové kuličky","posId":"P102","price":9900,"isExtra":false},{"id":"656dfba1e3c87f5c304ae53b","count":1,"label":"Balné","posId":"K0000","price":1500,"isExtra":true},{"id":"69427510296215434ca56299","count":1,"label":"spicy wings 🌶️","posId":"P101","price":11900,"isExtra":false},{"id":"656dfba1e3c87f5c304ae53b","count":1,"label":"Balné","posId":"K0000","price":1500,"isExtra":true}]</t>
  </si>
  <si>
    <t>2026-04-17T00:34:59.237+02:00</t>
  </si>
  <si>
    <t>2026-04-17T00:42:24.917+02:00</t>
  </si>
  <si>
    <t>2026-04-17T00:30:16.356+02:00</t>
  </si>
  <si>
    <t>2026-04-17T00:37:48.294+02:00</t>
  </si>
  <si>
    <t>[{"id":"55199475","note":"","size":"BBQ Texas 40cm","count":1,"label":"BBQ Texas 40cm","posId":"107","price":30900,"isExtra":false},{"id":"55199547","note":"","count":1,"label":"Balné","posId":"K0000","price":2000,"isExtra":true},{"id":"55199650","note":"","count":1,"label":"Kukuřice","posId":"C115","price":3500,"KDSTags":["greenhighlight"],"isExtra":true}]</t>
  </si>
  <si>
    <t>2026-04-17T00:22:05.298+02:00</t>
  </si>
  <si>
    <t>2026-04-17T00:31:16.704+02:00</t>
  </si>
  <si>
    <t>2026-04-17T00:46:10.239+02:00</t>
  </si>
  <si>
    <t>2026-04-17T00:22:51.586+02:00</t>
  </si>
  <si>
    <t>[{"id":"0ea52415-fdb3-497f-b216-7fd5802f2e0f","note":"","count":1,"label":"Quattro Formaggi 32cm","posId":"123","price":24900,"isExtra":false},{"id":"e2500e14-36a7-442f-9e4c-8df3f05db108","note":"","count":1,"label":"Pepperoni salám","posId":"B109","price":3000,"KDSTags":["greenhighlight"],"isExtra":true},{"id":"3a8b6a85-3b5c-4ee4-be2d-261ab8731d6e","note":"","count":1,"label":"Česnekový dip","posId":"P106","price":2000,"isExtra":false}]</t>
  </si>
  <si>
    <t>2026-04-16T23:51:55.646+02:00</t>
  </si>
  <si>
    <t>2026-04-16T23:57:45.687+02:00</t>
  </si>
  <si>
    <t>[{"id":"69427510296215434ca56263","count":1,"label":"Quattro Formaggi 32cm","posId":"123","price":24900,"isExtra":false},{"id":"656dfba1e3c87f5c304ae53b","count":1,"label":"Balné","posId":"K0000","price":1500,"isExtra":true},{"id":"684ae9399dbab00c87869c28","count":1,"label":"Slanina","posId":"B108","price":3000,"KDSTags":["greenhighlight"],"isExtra":true}]</t>
  </si>
  <si>
    <t>Siddikkhon</t>
  </si>
  <si>
    <t>2026-04-16T23:38:31.075+02:00</t>
  </si>
  <si>
    <t>2026-04-16T23:50:44.754+02:00</t>
  </si>
  <si>
    <t>2026-04-16T23:37:21.996+02:00</t>
  </si>
  <si>
    <t>2026-04-16T23:51:49.944+02:00</t>
  </si>
  <si>
    <t>[{"id":"69427510296215434ca5624d","count":1,"label":"Comeback 40cm 🌶️","posId":"109","price":30900,"isExtra":false},{"id":"656dfba1e3c87f5c304ae0f0","count":1,"label":"Balné","posId":"K0000","price":2000,"isExtra":true},{"id":"67449006196a44130f744014","count":1,"label":"okraj hotdog, hořčice","posId":"A118","price":6500,"isExtra":true},{"id":"684ae9399dbab00c87869c96","count":1,"label":"Bez salámu","posId":"X109","price":0,"KDSTags":["redhighlight"],"isExtra":true},{"id":"69427510296215434ca562a3","count":1,"label":"Česnekový dip","posId":"P106","price":2000,"isExtra":false},{"id":"656dfba1e3c87f5c304ae53b","count":1,"label":"Balné","posId":"K0000","price":1500,"isExtra":true}]</t>
  </si>
  <si>
    <t>2026-04-16T23:35:05.062+02:00</t>
  </si>
  <si>
    <t>2026-04-16T23:49:20.477+02:00</t>
  </si>
  <si>
    <t>2026-04-17T00:01:48.094+02:00</t>
  </si>
  <si>
    <t>2026-04-16T23:35:39.404+02:00</t>
  </si>
  <si>
    <t>[{"id":"b6658da4-b777-42a2-94b6-5ce20ff49587","note":"","count":1,"label":"Pepperoni 32 cm","posId":"144","price":24900,"isExtra":false},{"id":"f1315fc0-dfbb-459c-9f31-49d8e60875f4","note":"","count":1,"label":"Pepperoni 40cm 🌶️🌶️","posId":"108","price":30900,"isExtra":false}]</t>
  </si>
  <si>
    <t>2026-04-16T23:30:03.507+02:00</t>
  </si>
  <si>
    <t>2026-04-16T23:33:21.350+02:00</t>
  </si>
  <si>
    <t>[{"id":"26378531-c5c0-43f4-9535-09f267896a62","note":"","count":1,"label":"spicy wings 🌶️","posId":"P101","price":11900,"isExtra":false},{"id":"e4c90673-8957-4c9c-a784-3a1d0b3b4124","note":"","count":1,"label":"pečené brambory","posId":"P103","price":6900,"isExtra":false}]</t>
  </si>
  <si>
    <t>2026-04-16T23:16:38.659+02:00</t>
  </si>
  <si>
    <t>2026-04-16T23:17:36.518+02:00</t>
  </si>
  <si>
    <t>[{"id":"69427510296215434ca562bb","count":1,"label":"BIRGO grapefruit 0,5l","posId":"N131","price":4900,"isExtra":false},{"id":"69427510296215434ca562bd","count":1,"label":"Pepsi 1l","posId":"N124","price":5900,"isExtra":false}]</t>
  </si>
  <si>
    <t>2026-04-16T23:14:31.027+02:00</t>
  </si>
  <si>
    <t>2026-04-16T23:25:16.700+02:00</t>
  </si>
  <si>
    <t>[{"id":"P101","note":"","count":1,"label":"spicy wings 🌶️","posId":"P101","price":11900,"isExtra":false},{"id":"K0000","note":"","count":1,"label":"Balné","posId":"K0000","price":1500,"isExtra":true},{"id":"P105","note":"","count":1,"label":"BBQ dip","posId":"P105","price":2000,"isExtra":false},{"id":"K0000","note":"","count":1,"label":"Balné","posId":"K0000","price":1500,"isExtra":true},{"id":"P100","note":"","count":1,"label":"Pepperoni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</si>
  <si>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2026-04-16T23:12:23.244+02:00</t>
  </si>
  <si>
    <t>2026-04-16T23:23:31.041+02:00</t>
  </si>
  <si>
    <t>[{"id":"111","note":"","count":1,"label":"Quattro Formaggi 40cm","posId":"111","price":30900,"isExtra":false},{"id":"K0000","note":"","count":1,"label":"Balné","posId":"K0000","price":2000,"isExtra":true},{"id":"106","note":"","count":1,"label":"BBQ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40cm","posId":"104","price":30900,"isExtra":false},{"id":"K0000","note":"","count":1,"label":"Balné","posId":"K0000","price":2000,"isExtra":true},{"id":"N126","note":"","count":1,"label":"Mirinda 1l","posId":"N126","price":5900,"isExtra":false},{"id":"N124","note":"","count":1,"label":"Pepsi 1l","posId":"N124","price":5900,"isExtra":false}]</t>
  </si>
  <si>
    <t>2026-04-16T23:07:21.489+02:00</t>
  </si>
  <si>
    <t>2026-04-16T23:15:55.747+02:00</t>
  </si>
  <si>
    <t>[{"id":"55199480","note":"","size":"Capricciosa 40cm","count":1,"label":"Capricciosa 40cm","posId":"101","price":30900,"isExtra":false},{"id":"55199547","note":"","count":1,"label":"Balné","posId":"K0000","price":2000,"isExtra":true}]</t>
  </si>
  <si>
    <t>2026-04-16T23:00:30.133+02:00</t>
  </si>
  <si>
    <t>2026-04-16T23:08:17.896+02:00</t>
  </si>
  <si>
    <t>[{"id":"69427510296215434ca5624f","count":1,"label":"Pepperoni 40cm 🌶️🌶️","posId":"108","price":30900,"isExtra":false},{"id":"656dfba1e3c87f5c304ae0f0","count":1,"label":"Balné","posId":"K0000","price":2000,"isExtra":true},{"id":"67449006196a44130f744012","count":1,"label":"okraj mozzarella, bylinky","posId":"A122","price":6500,"isExtra":true},{"id":"684ae9399dbab00c87869a43","count":1,"label":"Ananas","posId":"C100","price":3500,"KDSTags":["greenhighlight"],"isExtra":true},{"id":"69427510296215434ca562cd","count":1,"label":"Guarana kiwi a jablko","posId":"N144","price":5500,"isExtra":false},{"id":"69427510296215434ca562c3","count":1,"label":"Poděbradská malinovka 0,5l","posId":"N129","price":4900,"isExtra":false}]</t>
  </si>
  <si>
    <t>2026-04-16T22:43:37.109+02:00</t>
  </si>
  <si>
    <t>2026-04-16T22:54:59.429+02:00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</si>
  <si>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40cm","posId":"111","price":30900,"isExtra":false},{"id":"55199547","note":"","count":1,"label":"Balné","posId":"K0000","price":2000,"isExtra":true},{"id":"59555719","note":"","count":1,"label":"Rajčatový základ","posId":"ZSR40","price":0,"isExtra":true}]</t>
  </si>
  <si>
    <t>2026-04-16T22:43:37.108+02:00</t>
  </si>
  <si>
    <t>2026-04-16T22:53:06.509+02:00</t>
  </si>
  <si>
    <t>2026-04-16T22:43:07.470+02:00</t>
  </si>
  <si>
    <t>2026-04-16T22:52:08.355+02:00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</si>
  <si>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bylinky","posId":"A122","price":6500,"isExtra":true},{"id":"57405742","note":"","size":"Pepsi 1l","count":1,"label":"Pepsi 1l","posId":"N124","price":5900,"isExtra":false}]</t>
  </si>
  <si>
    <t>2026-04-16T22:36:03.700+02:00</t>
  </si>
  <si>
    <t>2026-04-16T22:43:19.254+02:00</t>
  </si>
  <si>
    <t>2026-04-16T22:52:16.523+02:00</t>
  </si>
  <si>
    <t>2026-04-16T22:36:03.829+02:00</t>
  </si>
  <si>
    <t>[{"id":"f1315fc0-dfbb-459c-9f31-49d8e60875f4","note":"","count":1,"label":"Pepperoni 40cm 🌶️🌶️","posId":"108","price":30900,"isExtra":false}]</t>
  </si>
  <si>
    <t>2026-04-16T22:28:21.365+02:00</t>
  </si>
  <si>
    <t>2026-04-16T22:28:23.302+02:00</t>
  </si>
  <si>
    <t>[{"id":"KNfiHV3EaK5imjgnl0xiB","count":1,"label":"Aquilla černý čaj a broskev","posId":"N120","price":4900,"isExtra":false,"creatorId":"K699kxT6F_JsmWZjPvuOr","isPackging":0,"actualLabel":"Aquilla černý čaj a broskev 0,5l"}]</t>
  </si>
  <si>
    <t>2026-04-16T22:17:31.201+02:00</t>
  </si>
  <si>
    <t>2026-04-16T22:25:51.226+02:00</t>
  </si>
  <si>
    <t>2026-04-16T22:10:04.494+02:00</t>
  </si>
  <si>
    <t>2026-04-16T22:18:51.928+02:00</t>
  </si>
  <si>
    <t>[{"id":"0ea52415-fdb3-497f-b216-7fd5802f2e0f","note":"","count":1,"label":"Quattro Formaggi 32cm","posId":"123","price":24900,"isExtra":false},{"id":"c8019f80-065c-4f09-9e80-65b85dae2ae1","note":"","count":1,"label":"Kukuřice","posId":"B115","price":2500,"KDSTags":["greenhighlight"],"isExtra":true}]</t>
  </si>
  <si>
    <t>2026-04-16T22:08:34.989+02:00</t>
  </si>
  <si>
    <t>2026-04-16T22:17:15.315+02:00</t>
  </si>
  <si>
    <t>[{"id":"69427510296215434ca56269","count":1,"label":"Pepperoni 32cm 🌶️🌶️","posId":"120","price":24900,"isExtra":false},{"id":"656dfba1e3c87f5c304ae53b","count":1,"label":"Balné","posId":"K0000","price":1500,"isExtra":true},{"id":"684ae9399dbab00c87869c23","count":2,"label":"Cibule","posId":"B103","price":2500,"KDSTags":["greenhighlight"],"isExtra":true},{"id":"684ae9399dbab00c87869c2b","count":2,"label":"Pepperoni salám","posId":"B109","price":3000,"KDSTags":["greenhighlight"],"isExtra":true},{"id":"69427510296215434ca562a3","count":1,"label":"Česnekový dip","posId":"P106","price":2000,"isExtra":false},{"id":"656dfba1e3c87f5c304ae53b","count":1,"label":"Balné","posId":"K0000","price":1500,"isExtra":true}]</t>
  </si>
  <si>
    <t>2026-04-16T21:44:04.193+02:00</t>
  </si>
  <si>
    <t>2026-04-16T21:55:28.041+02:00</t>
  </si>
  <si>
    <t>2026-04-16T22:15:38.417+02:00</t>
  </si>
  <si>
    <t>2026-04-16T21:44:04.301+02:00</t>
  </si>
  <si>
    <t>2026-04-16T21:42:16.631+02:00</t>
  </si>
  <si>
    <t>2026-04-16T21:52:49.038+02:00</t>
  </si>
  <si>
    <t>[{"id":"69427510296215434ca56249","count":1,"label":"Quattro Formaggi 40cm","posId":"111","price":30900,"isExtra":false},{"id":"656dfba1e3c87f5c304ae0f0","count":1,"label":"Balné","posId":"K0000","price":2000,"isExtra":true},{"id":"69427510296215434ca562a3","count":1,"label":"Česnekový dip","posId":"P106","price":2000,"isExtra":false},{"id":"656dfba1e3c87f5c304ae53b","count":1,"label":"Balné","posId":"K0000","price":1500,"isExtra":true}]</t>
  </si>
  <si>
    <t>2026-04-16T21:41:17.061+02:00</t>
  </si>
  <si>
    <t>2026-04-16T21:50:20.089+02:00</t>
  </si>
  <si>
    <t>[{"id":"69427510296215434ca5624f","count":1,"label":"Pepperoni 40cm 🌶️🌶️","posId":"108","price":30900,"isExtra":false},{"id":"656dfba1e3c87f5c304ae0f0","count":1,"label":"Balné","posId":"K0000","price":2000,"isExtra":true}]</t>
  </si>
  <si>
    <t>2026-04-16T21:35:44.745+02:00</t>
  </si>
  <si>
    <t>2026-04-16T21:42:28.259+02:00</t>
  </si>
  <si>
    <t>2026-04-16T21:32:01.644+02:00</t>
  </si>
  <si>
    <t>2026-04-16T21:32:04.422+02:00</t>
  </si>
  <si>
    <t>[{"id":"bQd4nb3Ymt-jz3qZTsYFz","count":1,"label":"Poděbradská malinovka 0,5l","posId":"N129","price":4900,"isExtra":false,"creatorId":"nudIfYb_Z1WHQZNsqXoPa","isPackging":0,"actualLabel":"Poděbradská malinovka 0,5l"}]</t>
  </si>
  <si>
    <t>2026-04-16T21:29:30.669+02:00</t>
  </si>
  <si>
    <t>2026-04-16T21:42:25.153+02:00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</si>
  <si>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bylinky","posId":"A122","price":6500,"isExtra":true},{"id":"X112","note":"","count":1,"label":"Bez oliv","posId":"X112","price":0,"KDSTags":["redhighlight"],"isExtra":true},{"id":"C115","note":"","count":1,"label":"Kukuřice","posId":"C115","price":3500,"KDSTags":["greenhighlight"],"isExtra":true},{"id":"N126","note":"","count":1,"label":"Mirinda 1l","posId":"N126","price":5900,"isExtra":false}]</t>
  </si>
  <si>
    <t>2026-04-16T21:24:04.743+02:00</t>
  </si>
  <si>
    <t>2026-04-16T21:35:04.759+02:00</t>
  </si>
  <si>
    <t>2026-04-16T21:49:57.582+02:00</t>
  </si>
  <si>
    <t>2026-04-16T21:24:04.895+02:00</t>
  </si>
  <si>
    <t>2026-04-16T21:24:04.730+02:00</t>
  </si>
  <si>
    <t>2026-04-16T21:38:52.728+02:00</t>
  </si>
  <si>
    <t>2026-04-16T21:55:42.504+02:00</t>
  </si>
  <si>
    <t>2026-04-16T21:24:04.893+02:00</t>
  </si>
  <si>
    <t>[{"id":"36ea3088-07fd-428f-b871-c4a5ee9cef7b","note":"","count":1,"label":"Comeback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základ","posId":"a3d62a5d-2e1d-48db-874e-d64becff7059","price":0,"isExtra":true},{"id":"622835b8-8ccd-4776-9f66-ccee484725e6","note":"","count":1,"label":"okraj hotdog, hořčice","posId":"A118","price":6500,"isExtra":true},{"id":"0f32557d-3b00-4445-b026-75e05c963906","note":"","count":1,"label":"Jalapeňos","posId":"C102","price":3500,"KDSTags":["greenhighlight"],"isExtra":true}]</t>
  </si>
  <si>
    <t>2026-04-16T21:19:03.327+02:00</t>
  </si>
  <si>
    <t>2026-04-16T21:27:25.927+02:00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</si>
  <si>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bylinky","posId":"A122","price":6500,"isExtra":true},{"id":"35e045f9-bc36-46e9-8142-6579de78a05b","note":"","count":1,"label":"Comeback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,{"id":"739ceea4-4275-4f09-8cf5-ae08fe640a77","note":"","count":1,"label":"Pepsi 1l","posId":"N124","price":5900,"isExtra":false},{"id":"85242cc7-02be-4e3a-9c6b-27dfd40e286b","note":"","count":1,"label":"Mirinda 1l","posId":"N126","price":5900,"isExtra":false},{"id":"3a8b6a85-3b5c-4ee4-be2d-261ab8731d6e","note":"","count":1,"label":"Česnekový dip","posId":"P106","price":2000,"isExtra":false},{"id":"006048bf-893b-433f-ad75-dea70393a052","note":"","count":1,"label":"Opočno pistáciová","posId":"D109","price":12900,"isExtra":false}]</t>
  </si>
  <si>
    <t>2026-04-16T21:17:25.205+02:00</t>
  </si>
  <si>
    <t>2026-04-16T21:32:31.065+02:00</t>
  </si>
  <si>
    <t>[{"id":"69427510296215434ca56253","count":1,"label":"BBQ Meteor 40cm","posId":"106","price":30900,"isExtra":false},{"id":"656dfba1e3c87f5c304ae0f0","count":1,"label":"Balné","posId":"K0000","price":2000,"isExtra":true},{"id":"69427510296215434ca56273","count":1,"label":"Capricciosa 32cm","posId":"113","price":24900,"isExtra":false},{"id":"656dfba1e3c87f5c304ae53b","count":1,"label":"Balné","posId":"K0000","price":1500,"isExtra":true}]</t>
  </si>
  <si>
    <t>2026-04-16T21:12:42.619+02:00</t>
  </si>
  <si>
    <t>2026-04-16T21:12:45.353+02:00</t>
  </si>
  <si>
    <t>[{"id":"86umMSfQbEitEGzr29rq9","count":1,"label":"Hot &amp; Spicy 40cm 🌶️🌶️","posId":"110","price":30900,"isExtra":false,"creatorId":"LEQhqTU7KUJaJp4GohMtv","isPackging":0,"actualLabel":"Hot &amp; Spicy 40cm 🌶️🌶️"},{"id":"extra_20230331101812_102","count":1,"label":"Kuře","posId":"C114","price":4000,"KDSTags":["greenhighlight"],"isExtra":true,"mainItemId":"86umMSfQbEitEGzr29rq9"}]</t>
  </si>
  <si>
    <t>2026-04-16T21:03:46.285+02:00</t>
  </si>
  <si>
    <t>2026-04-16T21:12:41.499+02:00</t>
  </si>
  <si>
    <t>[{"id":"69427510296215434ca56253","count":1,"label":"BBQ Meteor 40cm","posId":"106","price":30900,"isExtra":false},{"id":"656dfba1e3c87f5c304ae0f0","count":1,"label":"Balné","posId":"K0000","price":2000,"isExtra":true},{"id":"67449006196a44130f744012","count":1,"label":"okraj mozzarella, bylinky","posId":"A122","price":6500,"isExtra":true},{"id":"684ae9399dbab00c87869a40","count":1,"label":"Jalapeňos","posId":"C102","price":3500,"KDSTags":["greenhighlight"],"isExtra":true},{"id":"69427510296215434ca562a1","count":1,"label":"Pepperoni Rolls 🌶️","posId":"P100","price":8900,"isExtra":false},{"id":"656dfba1e3c87f5c304ae53b","count":1,"label":"Balné","posId":"K0000","price":1500,"isExtra":true},{"id":"69427510296215434ca562a3","count":3,"label":"Česnekový dip","posId":"P106","price":2000,"isExtra":false},{"id":"656dfba1e3c87f5c304ae53b","count":3,"label":"Balné","posId":"K0000","price":1500,"isExtra":true}]</t>
  </si>
  <si>
    <t>2026-04-16T20:57:04.036+02:00</t>
  </si>
  <si>
    <t>2026-04-16T21:08:06.730+02:00</t>
  </si>
  <si>
    <t>2026-04-16T21:15:02.277+02:00</t>
  </si>
  <si>
    <t>2026-04-16T20:57:04.234+02:00</t>
  </si>
  <si>
    <t>[{"id":"e8f571e6-dd36-42d7-8826-52c90315986b","note":"","count":1,"label":"Baby špenát &amp; kuře 40cm","posId":"104","price":30900,"isExtra":false}]</t>
  </si>
  <si>
    <t>REZA</t>
  </si>
  <si>
    <t>2026-04-16T20:31:54.433+02:00</t>
  </si>
  <si>
    <t>2026-04-16T20:40:40.615+02:00</t>
  </si>
  <si>
    <t>[{"id":"100","note":"","count":1,"label":"Margherita 40cm","posId":"100","price":26900,"isExtra":false},{"id":"K0000","note":"","count":1,"label":"Balné","posId":"K0000","price":2000,"isExtra":true},{"id":"ZRB40","note":"","count":1,"label":"BBQ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omáčka","posId":"A124","price":6500,"isExtra":true}]</t>
  </si>
  <si>
    <t>2026-04-16T20:31:02.831+02:00</t>
  </si>
  <si>
    <t>2026-04-16T20:42:30.652+02:00</t>
  </si>
  <si>
    <t>2026-04-16T20:57:42.058+02:00</t>
  </si>
  <si>
    <t>2026-04-16T20:31:03.011+02:00</t>
  </si>
  <si>
    <t>[{"id":"5b1f2843-926a-4dd1-a5f0-4fddc7b45013","note":"","count":3,"label":"Margherita 32cm","posId":"112","price":20900,"isExtra":false},{"id":"7bd52058-f7b0-4320-9d6c-79598e7d9b5f","note":"","count":1,"label":"Hawai 18cm","posId":"126","price":11900,"isExtra":false},{"id":"3a8b6a85-3b5c-4ee4-be2d-261ab8731d6e","note":"","count":3,"label":"Česnekový dip","posId":"P106","price":2000,"isExtra":false}]</t>
  </si>
  <si>
    <t>2026-04-16T20:29:28.689+02:00</t>
  </si>
  <si>
    <t>2026-04-16T20:37:24.766+02:00</t>
  </si>
  <si>
    <t>[{"id":"69427510296215434ca56263","count":1,"label":"Quattro Formaggi 32cm","posId":"123","price":24900,"isExtra":false},{"id":"656dfba1e3c87f5c304ae53b","count":1,"label":"Balné","posId":"K0000","price":1500,"isExtra":true},{"id":"6745a0834b0bcb028b56b25f","count":1,"label":"Rajčatový základ","posId":"ZSR32","price":0,"isExtra":true},{"id":"684ae9399dbab00c87869c54","count":1,"label":"Bez gorgonzoly","posId":"X101","price":0,"KDSTags":["redhighlight"],"isExtra":true},{"id":"684ae9399dbab00c87869c25","count":1,"label":"Špenát s česnekem","posId":"B107","price":2500,"KDSTags":["greenhighlight"],"isExtra":true},{"id":"69427510296215434ca562a3","count":1,"label":"Česnekový dip","posId":"P106","price":2000,"isExtra":false},{"id":"656dfba1e3c87f5c304ae53b","count":1,"label":"Balné","posId":"K0000","price":1500,"isExtra":true}]</t>
  </si>
  <si>
    <t>2026-04-16T20:27:15.354+02:00</t>
  </si>
  <si>
    <t>2026-04-16T20:35:56.892+02:00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</si>
  <si>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32cm","posId":"113","price":24900,"isExtra":false},{"id":"55199557","note":"","count":1,"label":"Balné","posId":"K0000","price":1500,"isExtra":true},{"id":"55199570","note":"","count":1,"label":"Bez šunky","posId":"X106","price":0,"KDSTags":["redhighlight"],"isExtra":true},{"id":"59589463","note":"","size":"Hawai 32cm","count":1,"label":"Hawai 32cm","posId":"114","price":24900,"isExtra":false},{"id":"55199557","note":"","count":1,"label":"Balné","posId":"K0000","price":1500,"isExtra":true}]</t>
  </si>
  <si>
    <t>2026-04-16T20:22:03.117+02:00</t>
  </si>
  <si>
    <t>2026-04-16T20:22:32.846+02:00</t>
  </si>
  <si>
    <t>[{"id":"scNMX-fJkYN-GmQuKNUL0","count":1,"label":"Guarana classic","posId":"N142","price":5500,"isExtra":false,"creatorId":"oYyCNW5SylyfMfqFLrOXK","isPackging":0,"actualLabel":"Guarana classic"}]</t>
  </si>
  <si>
    <t>2026-04-16T20:08:03.764+02:00</t>
  </si>
  <si>
    <t>2026-04-16T20:22:31.468+02:00</t>
  </si>
  <si>
    <t>[{"id":"9579f3b5-1ac6-43ac-b132-28666e0777ec","note":"","count":1,"label":"Sweet Passion 18 cm","posId":"30","price":11900,"isExtra":false},{"id":"36ea3088-07fd-428f-b871-c4a5ee9cef7b","note":"","count":1,"label":"Comeback 40cm 🌶️","posId":"109","price":30900,"isExtra":false},{"id":"0005ff76-02c8-47f3-a86e-87443988197a","note":"","count":1,"label":"BBQ Texas 32cm","posId":"119","price":24900,"isExtra":false}]</t>
  </si>
  <si>
    <t>2026-04-16T20:06:03.757+02:00</t>
  </si>
  <si>
    <t>2026-04-16T20:16:51.874+02:00</t>
  </si>
  <si>
    <t>2026-04-16T20:31:46.475+02:00</t>
  </si>
  <si>
    <t>2026-04-16T20:06:03.948+02:00</t>
  </si>
  <si>
    <t>[{"id":"35e045f9-bc36-46e9-8142-6579de78a05b","note":"","count":1,"label":"Comeback 32cm 🌶️","posId":"121","price":24900,"isExtra":false},{"id":"d52027ab-fcf5-41e6-945a-01e2fd9187a4","note":"","count":1,"label":"okraj hotdog, hořčice","posId":"A117","price":5700,"isExtra":true},{"id":"03ade9ce-5d0f-4499-a6a3-340b58ae4468","note":"","count":1,"label":"Capricciosa 32cm","posId":"113","price":24900,"isExtra":false},{"id":"f2ca88ba-7288-4f05-a925-149da2e2137e","note":"","count":1,"label":"okraj hotdog, bbq omáčka","posId":"A119","price":5700,"isExtra":true}]</t>
  </si>
  <si>
    <t>2026-04-16T20:00:03.830+02:00</t>
  </si>
  <si>
    <t>2026-04-16T20:08:49.665+02:00</t>
  </si>
  <si>
    <t>2026-04-16T20:25:22.677+02:00</t>
  </si>
  <si>
    <t>2026-04-16T20:00:04.282+02:00</t>
  </si>
  <si>
    <t>[{"id":"35e045f9-bc36-46e9-8142-6579de78a05b","note":"","count":1,"label":"Comeback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169906cc-98ac-4101-a361-79ae530758c3","note":"","count":1,"label":"Bez cibule","posId":"X103","price":0,"KDSTags":["redhighlight"],"isExtra":true},{"id":"211d85d0-839e-41d0-89e3-ea177ad7489e","note":"","count":1,"label":"Česnekový dip","posId":"P106","price":2000,"isExtra":false}]</t>
  </si>
  <si>
    <t>2026-04-16T19:56:03.669+02:00</t>
  </si>
  <si>
    <t>2026-04-16T20:06:53.757+02:00</t>
  </si>
  <si>
    <t>2026-04-16T19:50:08.343+02:00</t>
  </si>
  <si>
    <t>2026-04-16T20:04:08.912+02:00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</si>
  <si>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🌶️🌶️","posId":"120","price":24900,"isExtra":false},{"id":"55199557","note":"","count":1,"label":"Balné","posId":"K0000","price":1500,"isExtra":true},{"id":"57279339","note":"","count":1,"label":"Smetanový základ","posId":"ZRS32","price":0,"isExtra":true},{"id":"59589464","note":"","size":"Capricciosa 32cm","count":1,"label":"Capricciosa 32cm","posId":"113","price":24900,"isExtra":false},{"id":"55199557","note":"","count":1,"label":"Balné","posId":"K0000","price":1500,"isExtra":true},{"id":"57279339","note":"","count":1,"label":"Smetanový základ","posId":"ZRS32","price":0,"isExtra":true},{"id":"55199609","note":"","count":1,"label":"Bez oliv","posId":"X112","price":0,"KDSTags":["redhighlight"],"isExtra":true},{"id":"55199648","note":"","count":1,"label":"Kukuřice","posId":"B115","price":2500,"KDSTags":["greenhighlight"],"isExtra":true}]</t>
  </si>
  <si>
    <t>2026-04-16T19:27:03.363+02:00</t>
  </si>
  <si>
    <t>2026-04-16T19:32:58.265+02:00</t>
  </si>
  <si>
    <t>2026-04-16T19:59:46.664+02:00</t>
  </si>
  <si>
    <t>2026-04-16T19:27:03.997+02:00</t>
  </si>
  <si>
    <t>[{"id":"8c704055-e242-493d-b754-bb711e5a6c0b","note":"","count":1,"label":"Hawai 40cm","posId":"102","price":30900,"isExtra":false},{"id":"e7501e4e-7b75-458f-8655-4ba5ba9c5990","note":"","count":1,"label":"Dip Jalapeňos","posId":"P107","price":2000,"isExtra":false}]</t>
  </si>
  <si>
    <t>2026-04-16T19:24:47.506+02:00</t>
  </si>
  <si>
    <t>2026-04-16T19:40:05.323+02:00</t>
  </si>
  <si>
    <t>[{"id":"69427510296215434ca56259","count":1,"label":"Capricciosa 40cm","posId":"101","price":30900,"isExtra":false},{"id":"656dfba1e3c87f5c304ae0f0","count":1,"label":"Balné","posId":"K0000","price":2000,"isExtra":true},{"id":"69427510296215434ca56263","count":1,"label":"Quattro Formaggi 32cm","posId":"123","price":24900,"isExtra":false},{"id":"656dfba1e3c87f5c304ae53b","count":1,"label":"Balné","posId":"K0000","price":1500,"isExtra":true}]</t>
  </si>
  <si>
    <t>2026-04-16T19:19:44.435+02:00</t>
  </si>
  <si>
    <t>2026-04-16T19:29:58.228+02:00</t>
  </si>
  <si>
    <t>[{"id":"sQnjhSaGUJdm7C4dquW2M","count":1,"label":"Comeback 32cm 🌶️","posId":"121","price":24900,"isExtra":false,"creatorId":"tLLHDGji6jQY7HiPV0ELc","isPackging":0,"actualLabel":"Comeback 32cm 🌶️"},{"id":"LmNkmpTLXWZL8rfgt8xa0","count":1,"label":"Hawai 32cm","posId":"114","price":24900,"isExtra":false,"creatorId":"LZIIIzqIPhoHuktJRvvPn","isPackging":0,"actualLabel":"Hawai 32cm"}]</t>
  </si>
  <si>
    <t>2026-04-16T19:09:03.938+02:00</t>
  </si>
  <si>
    <t>2026-04-16T19:15:21.201+02:00</t>
  </si>
  <si>
    <t>2026-04-16T18:57:03.670+02:00</t>
  </si>
  <si>
    <t>2026-04-16T19:06:35.859+02:00</t>
  </si>
  <si>
    <t>2026-04-16T19:42:37.255+02:00</t>
  </si>
  <si>
    <t>2026-04-16T18:58:01.351+02:00</t>
  </si>
  <si>
    <t>[{"id":"8c704055-e242-493d-b754-bb711e5a6c0b","note":"","count":1,"label":"Hawai 40cm","posId":"102","price":30900,"isExtra":false},{"id":"a4efa812-1470-4ea2-a19d-39843abed3be","note":"","count":1,"label":"Comeback 32 cm","posId":"145","price":24900,"isExtra":false}]</t>
  </si>
  <si>
    <t>2026-04-16T18:54:14.937+02:00</t>
  </si>
  <si>
    <t>2026-04-16T19:02:19.151+02:00</t>
  </si>
  <si>
    <t>2026-04-16T18:53:05.002+02:00</t>
  </si>
  <si>
    <t>2026-04-16T19:22:39.030+02:00</t>
  </si>
  <si>
    <t>2026-04-16T19:26:29.978+02:00</t>
  </si>
  <si>
    <t>2026-04-16T18:53:05.428+02:00</t>
  </si>
  <si>
    <t>[{"id":"bf8dc38b-6c8e-42b6-9da3-3170253a57d4","note":"","count":1,"label":"Hot &amp; Spicy 32cm 🌶️🌶️","posId":"122","price":24900,"isExtra":false},{"id":"3a8b6a85-3b5c-4ee4-be2d-261ab8731d6e","note":"","count":2,"label":"Česnekový dip","posId":"P106","price":2000,"isExtra":false}]</t>
  </si>
  <si>
    <t>2026-04-16T18:34:35.113+02:00</t>
  </si>
  <si>
    <t>2026-04-16T18:41:23.832+02:00</t>
  </si>
  <si>
    <t>[{"id":"104","note":"","count":1,"label":"Baby špenát &amp; kuře 40cm","posId":"104","price":30900,"isExtra":false},{"id":"K0000","note":"","count":1,"label":"Balné","posId":"K0000","price":2000,"isExtra":true}]</t>
  </si>
  <si>
    <t>2026-04-16T18:15:27.169+02:00</t>
  </si>
  <si>
    <t>2026-04-16T18:25:32.580+02:00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</si>
  <si>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32cm","posId":"114","price":24900,"isExtra":false},{"id":"55199557","note":"","count":1,"label":"Balné","posId":"K0000","price":1500,"isExtra":true}]</t>
  </si>
  <si>
    <t>2026-04-16T18:13:03.432+02:00</t>
  </si>
  <si>
    <t>2026-04-16T18:20:33.454+02:00</t>
  </si>
  <si>
    <t>[{"id":"0ea52415-fdb3-497f-b216-7fd5802f2e0f","note":"","count":1,"label":"Quattro Formaggi 32cm","posId":"123","price":24900,"isExtra":false}]</t>
  </si>
  <si>
    <t>2026-04-16T17:39:59.972+02:00</t>
  </si>
  <si>
    <t>2026-04-16T17:57:31.617+02:00</t>
  </si>
  <si>
    <t>2026-04-16T17:39:05.102+02:00</t>
  </si>
  <si>
    <t>2026-04-16T17:56:37.243+02:00</t>
  </si>
  <si>
    <t>2026-04-16T18:15:05.551+02:00</t>
  </si>
  <si>
    <t>2026-04-16T17:39:05.307+02:00</t>
  </si>
  <si>
    <t>[{"id":"bf8dc38b-6c8e-42b6-9da3-3170253a57d4","note":"","count":1,"label":"Hot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dip","posId":"P106","price":2000,"isExtra":false},{"id":"a851d29a-5134-4946-b96f-7df04ca56ce8","note":"","count":1,"label":"Pepsi zero sugar 1l","posId":"N125","price":5900,"isExtra":false},{"id":"03dae282-4cd4-4fa2-9169-2178ea3ed325","note":"","count":1,"label":"Quattro Formaggi 40cm","posId":"111","price":30900,"isExtra":false},{"id":"932d1eab-8f45-4992-b460-cc5099f91e14","note":"","count":1,"label":"okraj hotdog, bbq omáčka","posId":"A120","price":6500,"isExtra":true},{"id":"10b1ebcf-eda6-410e-81f0-6a9182a548db","note":"","count":1,"label":"Slanina","posId":"C108","price":4000,"KDSTags":["greenhighlight"],"isExtra":true}]</t>
  </si>
  <si>
    <t>2026-04-16T17:14:38.728+02:00</t>
  </si>
  <si>
    <t>2026-04-16T17:26:39.339+02:00</t>
  </si>
  <si>
    <t>[{"id":"69427510296215434ca5626f","count":1,"label":"Zeleninová 32cm","posId":"115","price":24900,"isExtra":false},{"id":"656dfba1e3c87f5c304ae53b","count":1,"label":"Balné","posId":"K0000","price":1500,"isExtra":true},{"id":"656dfba1e3c87f5c304ae30e","count":1,"label":"okraj mozzarella, bylinky","posId":"A121","price":5700,"isExtra":true},{"id":"69427510296215434ca562ad","count":1,"label":"Jablečno-skořicové rolls","posId":"18","price":8900,"isExtra":false},{"id":"656dfba1e3c87f5c304ae53b","count":1,"label":"Balné","posId":"K0000","price":1500,"isExtra":true},{"id":"69427510296215434ca562a1","count":1,"label":"Pepperoni Rolls 🌶️","posId":"P100","price":8900,"isExtra":false},{"id":"656dfba1e3c87f5c304ae53b","count":1,"label":"Balné","posId":"K0000","price":1500,"isExtra":true}]</t>
  </si>
  <si>
    <t>2026-04-16T16:50:52.306+02:00</t>
  </si>
  <si>
    <t>2026-04-16T17:00:23.162+02:00</t>
  </si>
  <si>
    <t>[{"id":"69427510296215434ca56269","count":1,"label":"Pepperoni 32cm 🌶️🌶️","posId":"120","price":24900,"isExtra":false},{"id":"656dfba1e3c87f5c304ae53b","count":1,"label":"Balné","posId":"K0000","price":1500,"isExtra":true},{"id":"69427510296215434ca5629d","count":1,"label":"pečené brambory","posId":"P103","price":6900,"isExtra":false},{"id":"656dfba1e3c87f5c304ae53b","count":1,"label":"Balné","posId":"K0000","price":1500,"isExtra":true},{"id":"69427510296215434ca562bd","count":1,"label":"Pepsi 1l","posId":"N124","price":5900,"isExtra":false}]</t>
  </si>
  <si>
    <t>2026-04-16T16:36:41.233+02:00</t>
  </si>
  <si>
    <t>2026-04-16T16:45:58.301+02:00</t>
  </si>
  <si>
    <t>[{"id":"69427510296215434ca56247","count":1,"label":"Margherita 40cm","posId":"100","price":26900,"isExtra":false},{"id":"656dfba1e3c87f5c304ae0f0","count":1,"label":"Balné","posId":"K0000","price":2000,"isExtra":true},{"id":"6745a0834b0bcb028b56b724","count":1,"label":"Smetanový základ","posId":"ZRS40","price":0,"isExtra":true}]</t>
  </si>
  <si>
    <t>2026-04-16T16:30:03.222+02:00</t>
  </si>
  <si>
    <t>2026-04-16T16:32:47.702+02:00</t>
  </si>
  <si>
    <t>2026-04-16T16:25:06.560+02:00</t>
  </si>
  <si>
    <t>2026-04-16T16:45:46.239+02:00</t>
  </si>
  <si>
    <t>[{"id":"69427510296215434ca56259","count":1,"label":"Capricciosa 40cm","posId":"101","price":30900,"isExtra":false},{"id":"656dfba1e3c87f5c304ae0f0","count":1,"label":"Balné","posId":"K0000","price":2000,"isExtra":true},{"id":"6745a0834b0bcb028b56b724","count":1,"label":"Smetanový základ","posId":"ZRS40","price":0,"isExtra":true}]</t>
  </si>
  <si>
    <t>2026-04-16T15:57:18.897+02:00</t>
  </si>
  <si>
    <t>2026-04-16T16:12:01.744+02:00</t>
  </si>
  <si>
    <t>[{"id":"69427510296215434ca562a3","count":2,"label":"Česnekový dip","posId":"P106","price":2000,"isExtra":false},{"id":"656dfba1e3c87f5c304ae53b","count":2,"label":"Balné","posId":"K0000","price":1500,"isExtra":true},{"id":"69427510296215434ca5625b","count":1,"label":"Baby špenát &amp; kuře 40cm","posId":"104","price":30900,"isExtra":false},{"id":"656dfba1e3c87f5c304ae0f0","count":1,"label":"Balné","posId":"K0000","price":2000,"isExtra":true}]</t>
  </si>
  <si>
    <t>2026-04-16T14:38:04.977+02:00</t>
  </si>
  <si>
    <t>2026-04-16T14:51:53.562+02:00</t>
  </si>
  <si>
    <t>[{"id":"69427510296215434ca5624f","count":1,"label":"Pepperoni 40cm 🌶️🌶️","posId":"108","price":30900,"isExtra":false},{"id":"656dfba1e3c87f5c304ae0f0","count":1,"label":"Balné","posId":"K0000","price":2000,"isExtra":true},{"id":"69427510296215434ca5624d","count":1,"label":"Comeback 40cm 🌶️","posId":"109","price":30900,"isExtra":false},{"id":"656dfba1e3c87f5c304ae0f0","count":1,"label":"Balné","posId":"K0000","price":2000,"isExtra":true}]</t>
  </si>
  <si>
    <t>2026-04-16T14:34:13.353+02:00</t>
  </si>
  <si>
    <t>2026-04-16T14:44:46.524+02:00</t>
  </si>
  <si>
    <t>[{"id":"112","note":"","count":1,"label":"Margherita 32cm","posId":"112","price":20900,"isExtra":false},{"id":"K0000","note":"","count":1,"label":"Balné","posId":"K0000","price":1500,"isExtra":true},{"id":"B115","note":"","count":2,"label":"Kukuřice","posId":"B115","price":2500,"KDSTags":["greenhighlight"],"isExtra":true}]</t>
  </si>
  <si>
    <t>2026-04-16T13:09:12.986+02:00</t>
  </si>
  <si>
    <t>2026-04-16T13:10:31.847+02:00</t>
  </si>
  <si>
    <t>[{"id":"scNMX-fJkYN-GmQuKNUL0","count":1,"label":"Guarana classic","posId":"N142","price":5500,"isExtra":false,"creatorId":"z-STpVqgGqMBA3ieEQQk1","isPackging":0,"actualLabel":"Guarana classic"}]</t>
  </si>
  <si>
    <t>2026-04-16T13:05:03.574+02:00</t>
  </si>
  <si>
    <t>2026-04-16T13:08:59.012+02:00</t>
  </si>
  <si>
    <t>[{"id":"ea8ba6dd-c20a-4bae-a731-5344afc761eb","note":"","count":1,"label":"Capricciosa 18cm","posId":"125","price":11900,"isExtra":false}]</t>
  </si>
  <si>
    <t>2026-04-16T13:02:03.765+02:00</t>
  </si>
  <si>
    <t>2026-04-16T13:19:53.905+02:00</t>
  </si>
  <si>
    <t>2026-04-16T13:44:41.119+02:00</t>
  </si>
  <si>
    <t>2026-04-16T13:02:03.948+02:00</t>
  </si>
  <si>
    <t>[{"id":"f1315fc0-dfbb-459c-9f31-49d8e60875f4","note":"","count":1,"label":"Pepperoni 40cm 🌶️🌶️","posId":"108","price":30900,"isExtra":false},{"id":"03ade9ce-5d0f-4499-a6a3-340b58ae4468","note":"","count":1,"label":"Capricciosa 32cm","posId":"113","price":24900,"isExtra":false},{"id":"d1e9623b-89c9-4caa-a2ba-cbaafad1a883","note":"","count":1,"label":"Slanina","posId":"B108","price":3000,"KDSTags":["greenhighlight"],"isExtra":true},{"id":"7bf5fb6e-17f1-4e62-b7d1-e31d7c483eb9","note":"","count":1,"label":"Cibule","posId":"B103","price":2500,"KDSTags":["greenhighlight"],"isExtra":true},{"id":"e8f571e6-dd36-42d7-8826-52c90315986b","note":"","count":1,"label":"Baby špenát &amp; kuře 40cm","posId":"104","price":30900,"isExtra":false},{"id":"4d0fe7ad-c88a-4a73-8015-c60680489cf8","note":"","count":1,"label":"Baby Špenát &amp; kuře 32cm","posId":"116","price":24900,"isExtra":false}]</t>
  </si>
  <si>
    <t>2026-04-16T12:56:34.252+02:00</t>
  </si>
  <si>
    <t>2026-04-16T13:10:16.135+02:00</t>
  </si>
  <si>
    <t>2026-04-16T12:18:11.776+02:00</t>
  </si>
  <si>
    <t>2026-04-16T12:48:45.997+02:00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</si>
  <si>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🌶️🌶️","posId":"108","price":30900,"isExtra":false},{"id":"55199547","note":"","count":1,"label":"Balné","posId":"K0000","price":2000,"isExtra":true},{"id":"55199480","note":"","size":"Capricciosa 40cm","count":1,"label":"Capricciosa 40cm","posId":"101","price":30900,"isExtra":false},{"id":"55199547","note":"","count":1,"label":"Balné","posId":"K0000","price":2000,"isExtra":true}]</t>
  </si>
  <si>
    <t>Mai</t>
  </si>
  <si>
    <t>2026-04-16T12:18:05.865+02:00</t>
  </si>
  <si>
    <t>2026-04-16T12:43:41.876+02:00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</si>
  <si>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základ","posId":"ZRB32","price":0,"isExtra":true}]</t>
  </si>
  <si>
    <t>2026-04-16T12:18:03.944+02:00</t>
  </si>
  <si>
    <t>2026-04-16T12:38:33.641+02:00</t>
  </si>
  <si>
    <t>2026-04-16T12:52:15.432+02:00</t>
  </si>
  <si>
    <t>2026-04-16T12:18:04.868+02:00</t>
  </si>
  <si>
    <t>[{"id":"03dae282-4cd4-4fa2-9169-2178ea3ed325","note":"","count":2,"label":"Quattro Formaggi 40cm","posId":"111","price":30900,"isExtra":false},{"id":"36ea3088-07fd-428f-b871-c4a5ee9cef7b","note":"","count":1,"label":"Comeback 40cm 🌶️","posId":"109","price":30900,"isExtra":false},{"id":"f1315fc0-dfbb-459c-9f31-49d8e60875f4","note":"","count":1,"label":"Pepperoni 40cm 🌶️🌶️","posId":"108","price":30900,"isExtra":false},{"id":"8c704055-e242-493d-b754-bb711e5a6c0b","note":"","count":1,"label":"Hawai 40cm","posId":"102","price":30900,"isExtra":false}]</t>
  </si>
  <si>
    <t>2026-04-16T12:06:03.065+02:00</t>
  </si>
  <si>
    <t>2026-04-16T12:19:19.666+02:00</t>
  </si>
  <si>
    <t>2026-04-16T12:32:03.146+02:00</t>
  </si>
  <si>
    <t>2026-04-16T12:06:03.208+02:00</t>
  </si>
  <si>
    <t>[{"id":"35e045f9-bc36-46e9-8142-6579de78a05b","note":"","count":1,"label":"Comeback 32cm 🌶️","posId":"121","price":24900,"isExtra":false},{"id":"169906cc-98ac-4101-a361-79ae530758c3","note":"","count":1,"label":"Bez cibule","posId":"X103","price":0,"KDSTags":["redhighlight"],"isExtra":true}]</t>
  </si>
  <si>
    <t>2026-04-16T11:48:02.908+02:00</t>
  </si>
  <si>
    <t>2026-04-16T12:00:57.719+02:00</t>
  </si>
  <si>
    <t>2026-04-16T12:20:57.928+02:00</t>
  </si>
  <si>
    <t>2026-04-16T11:53:20.904+02:00</t>
  </si>
  <si>
    <t>[{"id":"85dc195f-7d7b-4fb5-b41d-eb1c9c76b3a3","note":"","count":1,"label":"Hot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bylinky","posId":"A121","price":5700,"isExtra":true},{"id":"e7501e4e-7b75-458f-8655-4ba5ba9c5990","note":"","count":1,"label":"Dip Jalapeňos","posId":"P107","price":2000,"isExtra":false}]</t>
  </si>
  <si>
    <t>2026-04-16T11:46:03.198+02:00</t>
  </si>
  <si>
    <t>2026-04-16T11:57:22.380+02:00</t>
  </si>
  <si>
    <t>2026-04-16T12:09:45.659+02:00</t>
  </si>
  <si>
    <t>2026-04-16T11:46:03.380+02:00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</si>
  <si>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,{"id":"3a8b6a85-3b5c-4ee4-be2d-261ab8731d6e","note":"","count":2,"label":"Česnekový dip","posId":"P106","price":2000,"isExtra":false}]</t>
  </si>
  <si>
    <t>2026-04-16T11:35:32.724+02:00</t>
  </si>
  <si>
    <t>2026-04-16T11:48:10.648+02:00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</si>
  <si>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40cm","posId":"111","price":30900,"isExtra":false},{"id":"55199547","note":"","count":1,"label":"Balné","posId":"K0000","price":2000,"isExtra":true},{"id":"57405742","note":"","size":"Pepsi 1l","count":1,"label":"Pepsi 1l","posId":"N124","price":5900,"isExtra":false}]</t>
  </si>
  <si>
    <t>2026-04-16T11:18:08.339+02:00</t>
  </si>
  <si>
    <t>2026-04-16T11:33:46.656+02:00</t>
  </si>
  <si>
    <t>2026-04-16T11:15:07.899+02:00</t>
  </si>
  <si>
    <t>2026-04-16T11:31:19.887+02:00</t>
  </si>
  <si>
    <t>[{"id":"57464195","note":"","size":"Dip Jalapeňos","count":2,"label":"Dip Jalapeňos","posId":"P107","price":2000,"isExtra":false},{"id":"55199557","note":"","count":2,"label":"Balné","posId":"K0000","price":1500,"isExtra":true},{"id":"59589457","note":"","size":"Hot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🌶️🌶️","posId":"122","price":24900,"isExtra":false},{"id":"55199557","note":"","count":1,"label":"Balné","posId":"K0000","price":1500,"isExtra":true},{"id":"55199622","note":"","count":1,"label":"okraj hotdog, bbq omáčka","posId":"A119","price":5700,"isExtra":true},{"id":"59589458","note":"","size":"Comeback 32cm 🌶️","count":1,"label":"Comeback 32cm 🌶️","posId":"121","price":24900,"isExtra":false},{"id":"55199557","note":"","count":1,"label":"Balné","posId":"K0000","price":1500,"isExtra":true},{"id":"55199618","note":"","count":1,"label":"okraj hotdog, hořčice","posId":"A117","price":5700,"isExtra":true}]</t>
  </si>
  <si>
    <t>2026-04-16T11:08:03.003+02:00</t>
  </si>
  <si>
    <t>2026-04-16T11:31:11.781+02:00</t>
  </si>
  <si>
    <t>2026-04-16T10:46:05.517+02:00</t>
  </si>
  <si>
    <t>2026-04-16T11:13:32.383+02:00</t>
  </si>
  <si>
    <t>2026-04-16T11:20:29.794+02:00</t>
  </si>
  <si>
    <t>2026-04-16T10:46:06.381+02:00</t>
  </si>
  <si>
    <t>[{"id":"2b9f361b-4416-409b-9b50-c5e648e65b24","note":"","count":1,"label":"Zeleninová 40cm","posId":"103","price":30900,"isExtra":false},{"id":"169906cc-98ac-4101-a361-79ae530758c3","note":"","count":1,"label":"Bez cibule","posId":"X103","price":0,"KDSTags":["redhighlight"],"isExtra":true},{"id":"5b1f2843-926a-4dd1-a5f0-4fddc7b45013","note":"","count":1,"label":"Margherita 32cm","posId":"112","price":20900,"isExtra":false},{"id":"c8019f80-065c-4f09-9e80-65b85dae2ae1","note":"","count":1,"label":"Kukuřice","posId":"B115","price":2500,"KDSTags":["greenhighlight"],"isExtra":true}]</t>
  </si>
  <si>
    <t>2026-04-16T08:33:04.197+02:00</t>
  </si>
  <si>
    <t>2026-04-16T17:50:27.326+02:00</t>
  </si>
  <si>
    <t>2026-04-16T18:03:31.854+02:00</t>
  </si>
  <si>
    <t>2026-04-16T16:20:00.102+02:00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</si>
  <si>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0ea52415-fdb3-497f-b216-7fd5802f2e0f","note":"","count":1,"label":"Quattro Formaggi 32cm","posId":"123","price":24900,"isExtra":false}]</t>
  </si>
  <si>
    <t>2026-04-16T00:34:32.991+02:00</t>
  </si>
  <si>
    <t>2026-04-16T00:41:57.318+02:00</t>
  </si>
  <si>
    <t>[{"id":"M100","note":"","count":1,"label":"Spicy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17","note":"","count":1,"label":"USA těsto","posId":"17","price":1000,"isExtra":true},{"id":"P101","note":"","count":1,"label":"spicy wings 🌶️","posId":"P101","price":0,"isExtra":true},{"id":"N126","note":"","count":1,"label":"Mirinda 1l","posId":"N126","price":0,"isExtra":true}]</t>
  </si>
  <si>
    <t>2026-04-16T00:10:58.928+02:00</t>
  </si>
  <si>
    <t>2026-04-16T00:27:12.340+02:00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</si>
  <si>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základ","posId":"ZRB40","price":0,"isExtra":true},{"id":"123","note":"","count":1,"label":"Quattro Formaggi 32cm","posId":"123","price":24900,"isExtra":false},{"id":"K0000","note":"","count":1,"label":"Balné","posId":"K0000","price":1500,"isExtra":true}]</t>
  </si>
  <si>
    <t>2026-04-15T23:47:41.988+02:00</t>
  </si>
  <si>
    <t>2026-04-15T23:55:08.392+02:00</t>
  </si>
  <si>
    <t>2026-04-15T23:40:16.805+02:00</t>
  </si>
  <si>
    <t>2026-04-15T23:46:22.008+02:00</t>
  </si>
  <si>
    <t>2026-04-15T23:36:44.915+02:00</t>
  </si>
  <si>
    <t>2026-04-15T23:44:35.333+02:00</t>
  </si>
  <si>
    <t>2026-04-15T23:04:03.911+02:00</t>
  </si>
  <si>
    <t>2026-04-15T23:14:09.711+02:00</t>
  </si>
  <si>
    <t>2026-04-15T23:01:39.282+02:00</t>
  </si>
  <si>
    <t>2026-04-15T23:11:48.917+02:00</t>
  </si>
  <si>
    <t>[{"id":"59589460","note":"","size":"BBQ Texas 32cm","count":1,"label":"BBQ Texas 32cm","posId":"119","price":24900,"isExtra":false},{"id":"55199557","note":"","count":1,"label":"Balné","posId":"K0000","price":1500,"isExtra":true},{"id":"59589458","note":"","size":"Comeback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🌶️","posId":"121","price":24900,"isExtra":false},{"id":"55199557","note":"","count":1,"label":"Balné","posId":"K0000","price":1500,"isExtra":true}]</t>
  </si>
  <si>
    <t>2026-04-15T22:59:05.602+02:00</t>
  </si>
  <si>
    <t>2026-04-15T23:14:11.494+02:00</t>
  </si>
  <si>
    <t>2026-04-15T23:29:04.213+02:00</t>
  </si>
  <si>
    <t>2026-04-15T22:59:05.752+02:00</t>
  </si>
  <si>
    <t>2026-04-15T22:37:05.168+02:00</t>
  </si>
  <si>
    <t>2026-04-15T22:48:58.582+02:00</t>
  </si>
  <si>
    <t>2026-04-15T23:01:34.198+02:00</t>
  </si>
  <si>
    <t>2026-04-15T22:37:05.341+02:00</t>
  </si>
  <si>
    <t>[{"id":"e1ef9526-7c68-483b-a8a1-92bb58ce9f1e","note":"","count":1,"label":"Jalapenos Rolls","posId":"jpr200","price":8900,"isExtra":false},{"id":"95bce60f-e62f-4ae7-90e9-e09260893da5","note":"","count":2,"label":"Baby špenát &amp; kuře 18cm","posId":"128","price":11900,"isExtra":false},{"id":"3a8b6a85-3b5c-4ee4-be2d-261ab8731d6e","note":"","count":1,"label":"Česnekový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</si>
  <si>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2026-04-15T22:34:31.791+02:00</t>
  </si>
  <si>
    <t>2026-04-15T22:41:46.170+02:00</t>
  </si>
  <si>
    <t>[{"id":"69427510296215434ca56271","count":1,"label":"Hawai 32cm","posId":"114","price":24900,"isExtra":false},{"id":"656dfba1e3c87f5c304ae53b","count":1,"label":"Balné","posId":"K0000","price":1500,"isExtra":true},{"id":"69427510296215434ca562a3","count":1,"label":"Česnekový dip","posId":"P106","price":2000,"isExtra":false},{"id":"656dfba1e3c87f5c304ae53b","count":1,"label":"Balné","posId":"K0000","price":1500,"isExtra":true}]</t>
  </si>
  <si>
    <t>2026-04-15T22:33:05.291+02:00</t>
  </si>
  <si>
    <t>2026-04-15T22:39:39.561+02:00</t>
  </si>
  <si>
    <t>2026-04-15T23:08:52.993+02:00</t>
  </si>
  <si>
    <t>2026-04-15T22:33:05.444+02:00</t>
  </si>
  <si>
    <t>[{"id":"aef5aaf8-2acf-4f20-91be-c8829f11cd0c","note":"","count":1,"label":"Capricciosa 40cm","posId":"101","price":30900,"isExtra":false}]</t>
  </si>
  <si>
    <t>2026-04-15T22:29:52.253+02:00</t>
  </si>
  <si>
    <t>2026-04-15T22:37:52.836+02:00</t>
  </si>
  <si>
    <t>[{"id":"55199470","note":"","size":"Margherita 40cm","count":1,"label":"Margherita 40cm","posId":"100","price":26900,"isExtra":false},{"id":"55199547","note":"","count":1,"label":"Balné","posId":"K0000","price":2000,"isExtra":true},{"id":"55199662","note":"","count":1,"label":"Šunka","posId":"C106","price":4000,"KDSTags":["greenhighlight"],"isExtra":true},{"id":"55199516","note":"","size":"Česnekový dip","count":1,"label":"Česnekový dip","posId":"P106","price":2000,"isExtra":false},{"id":"55199557","note":"","count":1,"label":"Balné","posId":"K0000","price":1500,"isExtra":true}]</t>
  </si>
  <si>
    <t>Ivanna</t>
  </si>
  <si>
    <t>2026-04-15T22:25:40.525+02:00</t>
  </si>
  <si>
    <t>2026-04-15T22:34:48.947+02:00</t>
  </si>
  <si>
    <t>[{"id":"108","note":"","count":1,"label":"Pepperoni 40cm 🌶️🌶️","posId":"108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</si>
  <si>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2026-04-15T22:23:30.253+02:00</t>
  </si>
  <si>
    <t>2026-04-15T22:32:41.965+02:00</t>
  </si>
  <si>
    <t>[{"id":"69427510296215434ca56269","count":1,"label":"Pepperoni 32cm 🌶️🌶️","posId":"120","price":24900,"isExtra":false},{"id":"656dfba1e3c87f5c304ae53b","count":1,"label":"Balné","posId":"K0000","price":1500,"isExtra":true},{"id":"656dfba1e3c87f5c304ae30e","count":1,"label":"okraj mozzarella, bylinky","posId":"A121","price":5700,"isExtra":true},{"id":"684ae9399dbab00c87869c29","count":1,"label":"Gorgonzola","posId":"B101","price":3000,"KDSTags":["greenhighlight"],"isExtra":true},{"id":"684ae9399dbab00c87869c2c","count":1,"label":"Grana padano, pecorino, parmazán","posId":"B130","price":3000,"KDSTags":["greenhighlight"],"isExtra":true}]</t>
  </si>
  <si>
    <t>2026-04-15T22:13:46.075+02:00</t>
  </si>
  <si>
    <t>2026-04-15T22:24:19.768+02:00</t>
  </si>
  <si>
    <t>[{"id":"57405743","note":"","size":"Pepsi zero sugar 1l","count":1,"label":"Pepsi zero sugar 1l","posId":"N125","price":5900,"isExtra":false},{"id":"55199474","note":"","size":"Pepperoni 40cm 🌶️🌶️","count":1,"label":"Pepperoni 40cm 🌶️🌶️","posId":"108","price":30900,"isExtra":false},{"id":"55199547","note":"","count":1,"label":"Balné","posId":"K0000","price":2000,"isExtra":true},{"id":"55199581","note":"","count":1,"label":"okraj mozzarella, bylinky","posId":"A122","price":6500,"isExtra":true},{"id":"55199658","note":"","count":1,"label":"Mozzarella","posId":"C113","price":4000,"KDSTags":["greenhighlight"],"isExtra":true},{"id":"55199684","note":"","count":1,"label":"Párek","posId":"C110","price":4000,"KDSTags":["greenhighlight"]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</si>
  <si>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2026-04-15T22:08:04.837+02:00</t>
  </si>
  <si>
    <t>2026-04-15T22:16:08.819+02:00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</si>
  <si>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55199650","note":"","count":1,"label":"Kukuřice","posId":"C115","price":3500,"KDSTags":["greenhighlight"],"isExtra":true}]</t>
  </si>
  <si>
    <t>2026-04-15T22:00:03.653+02:00</t>
  </si>
  <si>
    <t>2026-04-15T22:05:16.554+02:00</t>
  </si>
  <si>
    <t>[{"id":"d63e9120-8ffe-444c-ba51-6c942a13f4fc","note":"","count":1,"label":"Margherita 40cm","posId":"100","price":26900,"isExtra":false},{"id":"3a8b6a85-3b5c-4ee4-be2d-261ab8731d6e","note":"","count":1,"label":"Česnekový dip","posId":"P106","price":2000,"isExtra":false}]</t>
  </si>
  <si>
    <t>2026-04-15T21:37:27.088+02:00</t>
  </si>
  <si>
    <t>2026-04-15T21:51:43.580+02:00</t>
  </si>
  <si>
    <t>[{"id":"69427510296215434ca56247","count":3,"label":"Margherita 40cm","posId":"100","price":26900,"isExtra":false},{"id":"656dfba1e3c87f5c304ae0f0","count":3,"label":"Balné","posId":"K0000","price":2000,"isExtra":true},{"id":"684ae9399dbab00c87869a46","count":3,"label":"Kukuřice","posId":"C115","price":3500,"KDSTags":["greenhighlight"],"isExtra":true},{"id":"69427510296215434ca562a3","count":3,"label":"Česnekový dip","posId":"P106","price":2000,"isExtra":false},{"id":"656dfba1e3c87f5c304ae53b","count":3,"label":"Balné","posId":"K0000","price":1500,"isExtra":true},{"id":"69427510296215434ca562c1","count":1,"label":"Mirinda 1l","posId":"N126","price":5900,"isExtra":false}]</t>
  </si>
  <si>
    <t>2026-04-15T21:35:41.159+02:00</t>
  </si>
  <si>
    <t>2026-04-15T21:48:19.767+02:00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</si>
  <si>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55199650","note":"","count":1,"label":"Kukuřice","posId":"C115","price":3500,"KDSTags":["greenhighlight"],"isExtra":true}]</t>
  </si>
  <si>
    <t>2026-04-15T21:30:23.365+02:00</t>
  </si>
  <si>
    <t>2026-04-15T21:46:22.938+02:00</t>
  </si>
  <si>
    <t>[{"id":"69427510296215434ca56247","count":1,"label":"Margherita 40cm","posId":"100","price":26900,"isExtra":false},{"id":"656dfba1e3c87f5c304ae0f0","count":1,"label":"Balné","posId":"K0000","price":2000,"isExtra":true},{"id":"684ae9399dbab00c87869a48","count":1,"label":"Mozzarella","posId":"C113","price":4000,"KDSTags":["greenhighlight"],"isExtra":true},{"id":"69427510296215434ca562a3","count":4,"label":"Česnekový dip","posId":"P106","price":2000,"isExtra":false},{"id":"656dfba1e3c87f5c304ae53b","count":4,"label":"Balné","posId":"K0000","price":1500,"isExtra":true},{"id":"69427510296215434ca56261","count":3,"label":"Margherita 32cm","posId":"112","price":20900,"isExtra":false},{"id":"656dfba1e3c87f5c304ae53b","count":3,"label":"Balné","posId":"K0000","price":1500,"isExtra":true}]</t>
  </si>
  <si>
    <t>2026-04-15T21:28:56.392+02:00</t>
  </si>
  <si>
    <t>2026-04-15T21:36:21.463+02:00</t>
  </si>
  <si>
    <t>[{"id":"69427510296215434ca562a3","count":1,"label":"Česnekový dip","posId":"P106","price":2000,"isExtra":false},{"id":"656dfba1e3c87f5c304ae53b","count":1,"label":"Balné","posId":"K0000","price":1500,"isExtra":true},{"id":"69427510296215434ca56267","count":1,"label":"Comeback 32cm 🌶️","posId":"121","price":24900,"isExtra":false},{"id":"656dfba1e3c87f5c304ae53b","count":1,"label":"Balné","posId":"K0000","price":1500,"isExtra":true},{"id":"692053d8abcc6d17c0b124e8","count":1,"label":"USA těsto","posId":"17","price":1000,"isExtra":true},{"id":"656dfba1e3c87f5c304ae30e","count":1,"label":"okraj mozzarella, bylinky","posId":"A121","price":5700,"isExtra":true},{"id":"684ae9399dbab00c87869c97","count":1,"label":"Bez cibule","posId":"X103","price":0,"KDSTags":["redhighlight"],"isExtra":true},{"id":"684ae9399dbab00c87869c1f","count":1,"label":"Žampiony","posId":"B105","price":2500,"KDSTags":["greenhighlight"],"isExtra":true},{"id":"684ae9399dbab00c87869c24","count":1,"label":"Kukuřice","posId":"B115","price":2500,"KDSTags":["greenhighlight"],"isExtra":true},{"id":"684ae9399dbab00c87869c2a","count":1,"label":"Kuře","posId":"B114","price":3000,"KDSTags":["greenhighlight"],"isExtra":true}]</t>
  </si>
  <si>
    <t>2026-04-15T21:28:04.272+02:00</t>
  </si>
  <si>
    <t>2026-04-15T21:36:19.364+02:00</t>
  </si>
  <si>
    <t>[{"id":"e12521cc-9391-4513-be27-f090014536cf","note":"","count":1,"label":"BBQ Texas 32 cm","posId":"143","price":24900,"isExtra":false},{"id":"68d93a2c-5ce2-44a5-857b-6d579cd1f445","note":"","count":1,"label":"Žampiony","posId":"B105","price":2500,"KDSTags":["greenhighlight"],"isExtra":true},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cm","posId":"145","price":24900,"isExtra":false},{"id":"68d93a2c-5ce2-44a5-857b-6d579cd1f445","note":"","count":1,"label":"Žampiony","posId":"B105","price":2500,"KDSTags":["greenhighlight"],"isExtra":true}]</t>
  </si>
  <si>
    <t>2026-04-15T21:12:54.426+02:00</t>
  </si>
  <si>
    <t>2026-04-15T21:28:09.964+02:00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</si>
  <si>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40cm","posId":"111","price":30900,"isExtra":false},{"id":"55199547","note":"","count":1,"label":"Balné","posId":"K0000","price":2000,"isExtra":true},{"id":"55199473","note":"","size":"Comeback 40cm 🌶️","count":1,"label":"Comeback 40cm 🌶️","posId":"109","price":30900,"isExtra":false},{"id":"55199547","note":"","count":1,"label":"Balné","posId":"K0000","price":2000,"isExtra":true},{"id":"55199513","note":"","size":"Pečené brambory","count":1,"label":"pečené brambory","posId":"P103","price":6900,"isExtra":false},{"id":"55199557","note":"","count":1,"label":"Balné","posId":"K0000","price":1500,"isExtra":true},{"id":"55199511","note":"","size":"Spicy Wings 🌶️","count":1,"label":"spicy wings 🌶️","posId":"P101","price":11900,"isExtra":false},{"id":"55199557","note":"","count":1,"label":"Balné","posId":"K0000","price":1500,"isExtra":true}]</t>
  </si>
  <si>
    <t>2026-04-15T21:12:50.402+02:00</t>
  </si>
  <si>
    <t>2026-04-15T21:24:17.084+02:00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</si>
  <si>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40cm","posId":"101","price":30900,"isExtra":false},{"id":"55199547","note":"","count":1,"label":"Balné","posId":"K0000","price":2000,"isExtra":true},{"id":"55199624","note":"","count":1,"label":"okraj hotdog, bbq omáčka","posId":"A120","price":6500,"isExtra":true},{"id":"55199479","note":"","size":"Hawai 40cm","count":1,"label":"Hawai 40cm","posId":"102","price":30900,"isExtra":false},{"id":"55199547","note":"","count":1,"label":"Balné","posId":"K0000","price":2000,"isExtra":true}]</t>
  </si>
  <si>
    <t>2026-04-15T21:04:45.584+02:00</t>
  </si>
  <si>
    <t>2026-04-15T21:13:06.030+02:00</t>
  </si>
  <si>
    <t>[{"id":"69427510296215434ca56267","count":1,"label":"Comeback 32cm 🌶️","posId":"121","price":24900,"isExtra":false},{"id":"656dfba1e3c87f5c304ae53b","count":1,"label":"Balné","posId":"K0000","price":1500,"isExtra":true},{"id":"6745a0834b0bcb028b56b474","count":1,"label":"BBQ základ","posId":"ZRB32","price":0,"isExtra":true}]</t>
  </si>
  <si>
    <t>2026-04-15T20:46:55.664+02:00</t>
  </si>
  <si>
    <t>2026-04-15T20:53:22.218+02:00</t>
  </si>
  <si>
    <t>[{"id":"YTg3ID5hRb2ecyVNQ_dzu","count":1,"label":"BBQ Texas 32cm","posId":"119","price":24900,"isExtra":false,"creatorId":"RqMQO9jSrQr34mjXe7fq-","isPackging":0,"actualLabel":"BBQ Texas 32cm"}]</t>
  </si>
  <si>
    <t>2026-04-15T20:45:45.574+02:00</t>
  </si>
  <si>
    <t>2026-04-15T20:53:18.154+02:00</t>
  </si>
  <si>
    <t>[{"id":"I6yacDRY-WMQD3VQA2Hnr","count":1,"label":"BBQ Texas 40cm","posId":"107","price":30900,"isExtra":false,"creatorId":"i_7ytF3cDMzHnkFv0zb02","isPackging":0,"actualLabel":"BBQ Texas 40cm"}]</t>
  </si>
  <si>
    <t>2026-04-15T20:29:52.903+02:00</t>
  </si>
  <si>
    <t>2026-04-15T20:40:49.304+02:00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</si>
  <si>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55199650","note":"","count":1,"label":"Kukuřice","posId":"C115","price":3500,"KDSTags":["greenhighlight"],"isExtra":true}]</t>
  </si>
  <si>
    <t>2026-04-15T20:28:57.030+02:00</t>
  </si>
  <si>
    <t>2026-04-15T20:39:24.441+02:00</t>
  </si>
  <si>
    <t>[{"id":"69427510296215434ca56263","count":1,"label":"Quattro Formaggi 32cm","posId":"123","price":24900,"isExtra":false},{"id":"656dfba1e3c87f5c304ae53b","count":1,"label":"Balné","posId":"K0000","price":1500,"isExtra":true},{"id":"69427510296215434ca562a3","count":1,"label":"Česnekový dip","posId":"P106","price":2000,"isExtra":false},{"id":"656dfba1e3c87f5c304ae53b","count":1,"label":"Balné","posId":"K0000","price":1500,"isExtra":true}]</t>
  </si>
  <si>
    <t>2026-04-15T20:28:45.905+02:00</t>
  </si>
  <si>
    <t>2026-04-15T20:37:44.421+02:00</t>
  </si>
  <si>
    <t>[{"id":"N124","note":"","count":1,"label":"Pepsi 1l","posId":"N124","price":5900,"isExtra":false},{"id":"P106","note":"","count":1,"label":"Česnekový dip","posId":"P106","price":2000,"isExtra":false},{"id":"K0000","note":"","count":1,"label":"Balné","posId":"K0000","price":1500,"isExtra":true},{"id":"107","note":"","count":1,"label":"BBQ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základ","posId":"ZBR40","price":0,"isExtra":true}]</t>
  </si>
  <si>
    <t>2026-04-15T20:15:04.016+02:00</t>
  </si>
  <si>
    <t>2026-04-15T20:27:27.239+02:00</t>
  </si>
  <si>
    <t>2026-04-15T20:38:49.712+02:00</t>
  </si>
  <si>
    <t>2026-04-15T20:15:04.228+02:00</t>
  </si>
  <si>
    <t>[{"id":"d63e9120-8ffe-444c-ba51-6c942a13f4fc","note":"","count":3,"label":"Margherita 40cm","posId":"100","price":26900,"isExtra":false}]</t>
  </si>
  <si>
    <t>2026-04-15T20:05:30.915+02:00</t>
  </si>
  <si>
    <t>2026-04-15T20:05:51.040+02:00</t>
  </si>
  <si>
    <t>[{"id":"FpCyJ5ZRNiPuO590BQzUC","count":1,"label":"Pepsi 1l","posId":"N124","price":5900,"isExtra":false,"creatorId":"qgaBJQO06aDga5DMq-qQF","isPackging":0,"actualLabel":"Pepsi 1l"}]</t>
  </si>
  <si>
    <t>2026-04-15T19:56:13.272+02:00</t>
  </si>
  <si>
    <t>2026-04-15T20:05:42.254+02:00</t>
  </si>
  <si>
    <t>2026-04-15T19:47:39.338+02:00</t>
  </si>
  <si>
    <t>2026-04-15T19:58:36.354+02:00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</si>
  <si>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55199538","note":"","count":1,"label":"Balné","posId":"K0000","price":3000,"isExtra":true},{"id":"55199550","note":"","count":1,"label":"spicy wings 🌶️","posId":"P101","price":0,"isExtra":true},{"id":"57405750","note":"","count":1,"label":"Aquilla zelený čaj/citron","posId":"N121","price":0,"isExtra":true},{"id":"55199509","note":"","size":"Spicy menu Comeback","count":1,"label":"Spicy menu Comeback","posId":"M100","price":34900,"isExtra":false},{"id":"55199540","note":"","count":1,"label":"Hot &amp; Spicy","posId":"Y122","price":0,"isExtra":true},{"id":"55199538","note":"","count":1,"label":"Balné","posId":"K0000","price":3000,"isExtra":true},{"id":"55199550","note":"","count":1,"label":"spicy wings 🌶️","posId":"P101","price":0,"isExtra":true},{"id":"57405754","note":"","count":1,"label":"Pepsi 1l","posId":"N124","price":0,"isExtra":true}]</t>
  </si>
  <si>
    <t>2026-04-15T19:41:03.420+02:00</t>
  </si>
  <si>
    <t>2026-04-15T19:45:14.275+02:00</t>
  </si>
  <si>
    <t>2026-04-15T19:54:15.871+02:00</t>
  </si>
  <si>
    <t>2026-04-15T19:41:03.631+02:00</t>
  </si>
  <si>
    <t>2026-04-15T19:34:11.658+02:00</t>
  </si>
  <si>
    <t>2026-04-15T19:34:38.960+02:00</t>
  </si>
  <si>
    <t>[{"id":"C20ygzQOlr3mE8J1awXgY","count":1,"label":"Comeback 40cm 🌶️","posId":"109","price":30900,"isExtra":false,"creatorId":"P0ch9lRYI6nPJ2ba15GNn","isPackging":0,"actualLabel":"Comeback 40cm 🌶️"}]</t>
  </si>
  <si>
    <t>2026-04-15T19:02:49.271+02:00</t>
  </si>
  <si>
    <t>2026-04-15T19:13:35.383+02:00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</si>
  <si>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🌶️🌶️","posId":"120","price":24900,"isExtra":false},{"id":"55199557","note":"","count":1,"label":"Balné","posId":"K0000","price":1500,"isExtra":true}]</t>
  </si>
  <si>
    <t>2026-04-15T19:02:03.056+02:00</t>
  </si>
  <si>
    <t>2026-04-15T19:10:22.121+02:00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</si>
  <si>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bylinky","posId":"A121","price":5700,"isExtra":true},{"id":"bd8e2f82-3d11-4ada-88ad-67191c012d18","note":"","count":1,"label":"Bez oliv","posId":"X112","price":0,"KDSTags":["redhighlight"],"isExtra":true},{"id":"3a8b6a85-3b5c-4ee4-be2d-261ab8731d6e","note":"","count":1,"label":"Česnekový dip","posId":"P106","price":2000,"isExtra":false}]</t>
  </si>
  <si>
    <t>2026-04-15T18:59:53.524+02:00</t>
  </si>
  <si>
    <t>2026-04-15T19:10:08.736+02:00</t>
  </si>
  <si>
    <t>[{"id":"59589462","note":"","size":"Zeleninová 32cm","count":1,"label":"Zeleninová 32cm","posId":"115","price":24900,"isExtra":false},{"id":"55199557","note":"","count":1,"label":"Balné","posId":"K0000","price":1500,"isExtra":true},{"id":"55199580","note":"","count":1,"label":"Bez kukuřice","posId":"X115","price":0,"KDSTags":["redhighlight"],"isExtra":true},{"id":"55199623","note":"","count":1,"label":"Bez žampionů","posId":"X105","price":0,"KDSTags":["redhighlight"],"isExtra":true},{"id":"55199636","note":"","count":1,"label":"Bez oliv","posId":"X112","price":0,"KDSTags":["redhighlight"],"isExtra":true},{"id":"59589455","note":"","size":"Margherita 32cm","count":1,"label":"Margherita 32cm","posId":"112","price":20900,"isExtra":false},{"id":"55199557","note":"","count":1,"label":"Balné","posId":"K0000","price":1500,"isExtra":true},{"id":"59589465","note":"","size":"Baby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32cm","posId":"116","price":24900,"isExtra":false},{"id":"55199557","note":"","count":1,"label":"Balné","posId":"K0000","price":1500,"isExtra":true},{"id":"59592261","note":"","count":1,"label":"USA těsto","posId":"17","price":1000,"isExtra":true}]</t>
  </si>
  <si>
    <t>2026-04-15T18:46:24.250+02:00</t>
  </si>
  <si>
    <t>2026-04-15T19:00:03.272+02:00</t>
  </si>
  <si>
    <t>[{"id":"55199510","note":"","size":"Veggie menu Comeback","count":1,"label":"Veggie menu Comeback","posId":"M200","price":34900,"isExtra":false},{"id":"55199605","note":"","count":1,"label":"Comeback","posId":"Y121","price":0,"isExtra":true},{"id":"55199538","note":"","count":1,"label":"Balné","posId":"K0000","price":3000,"isExtra":true},{"id":"59592261","note":"","count":1,"label":"USA těsto","posId":"17","price":1000,"isExtra":true},{"id":"57279344","note":"","count":1,"label":"BBQ základ","posId":"ZRB32","price":0,"isExtra":true},{"id":"55199595","note":"","count":1,"label":"okraj mozzarella, bbq omáčka","posId":"A123","price":5700,"isExtra":true},{"id":"55199567","note":"","count":1,"label":"česnekový chléb","posId":"P104","price":0,"isExtra":true},{"id":"57405755","note":"","count":1,"label":"Pepsi zero sugar 1l","posId":"N125","price":0,"isExtra":true},{"id":"59589461","note":"","size":"BBQ Meteor 32cm","count":1,"label":"BBQ Meteor 32cm","posId":"118","price":24900,"isExtra":false},{"id":"55199557","note":"","count":1,"label":"Balné","posId":"K0000","price":1500,"isExtra":true},{"id":"59592261","note":"","count":1,"label":"USA těsto","posId":"17","price":1000,"isExtra":true},{"id":"55199622","note":"","count":1,"label":"okraj hotdog, bbq omáčka","posId":"A119","price":5700,"isExtra":true},{"id":"55199516","note":"","size":"Česnekový dip","count":2,"label":"Česnekový dip","posId":"P106","price":2000,"isExtra":false},{"id":"55199557","note":"","count":2,"label":"Balné","posId":"K0000","price":1500,"isExtra":true},{"id":"55199519","note":"","size":"Choco Rolls","count":1,"label":"Choco Rolls","posId":"chr100","price":8900,"isExtra":false},{"id":"55199557","note":"","count":1,"label":"Balné","posId":"K0000","price":1500,"isExtra":true},{"id":"57464195","note":"","size":"Dip Jalapeňos","count":1,"label":"Dip Jalapeňos","posId":"P107","price":2000,"isExtra":false},{"id":"55199557","note":"","count":1,"label":"Balné","posId":"K0000","price":1500,"isExtra":true}]</t>
  </si>
  <si>
    <t>2026-04-15T18:40:03.494+02:00</t>
  </si>
  <si>
    <t>2026-04-15T18:44:44.968+02:00</t>
  </si>
  <si>
    <t>2026-04-15T19:02:27.196+02:00</t>
  </si>
  <si>
    <t>2026-04-15T18:40:03.656+02:00</t>
  </si>
  <si>
    <t>2026-04-15T18:35:37.615+02:00</t>
  </si>
  <si>
    <t>2026-04-15T18:42:37.166+02:00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</si>
  <si>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základ","posId":"ZRS40","price":0,"isExtra":true},{"id":"X112","note":"","count":1,"label":"Bez oliv","posId":"X112","price":0,"KDSTags":["redhighlight"],"isExtra":true}]</t>
  </si>
  <si>
    <t>2026-04-15T18:26:03.642+02:00</t>
  </si>
  <si>
    <t>2026-04-15T18:37:52.046+02:00</t>
  </si>
  <si>
    <t>2026-04-15T19:15:37.122+02:00</t>
  </si>
  <si>
    <t>2026-04-15T18:26:03.976+02:00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</si>
  <si>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194f980e-141e-4220-9f1e-0e1e9edc412e","note":"","count":1,"label":"Quattro Formaggi 18cm","posId":"135","price":11900,"isExtra":false}]</t>
  </si>
  <si>
    <t>2026-04-15T18:12:19.716+02:00</t>
  </si>
  <si>
    <t>2026-04-15T18:20:23.491+02:00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</si>
  <si>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🌶️","posId":"109","price":30900,"isExtra":false},{"id":"55199547","note":"","count":1,"label":"Balné","posId":"K0000","price":2000,"isExtra":true},{"id":"57405737","note":"","size":"Aquilla černý čaj a broskev 0,5l","count":1,"label":"Aquilla černý čaj a broskev","posId":"N120","price":4900,"isExtra":false},{"id":"57464195","note":"","size":"Dip Jalapeňos","count":1,"label":"Dip Jalapeňos","posId":"P107","price":2000,"isExtra":false},{"id":"55199557","note":"","count":1,"label":"Balné","posId":"K0000","price":1500,"isExtra":true}]</t>
  </si>
  <si>
    <t>2026-04-15T18:09:04.064+02:00</t>
  </si>
  <si>
    <t>2026-04-15T18:30:54.220+02:00</t>
  </si>
  <si>
    <t>2026-04-15T18:45:52.592+02:00</t>
  </si>
  <si>
    <t>2026-04-15T18:09:04.322+02:00</t>
  </si>
  <si>
    <t>[{"id":"f4d7b9ad-ce62-498d-a90b-8016ab1e3604","note":"","count":1,"label":"Quattro Formaggi 32 cm","posId":"147","price":24900,"isExtra":false},{"id":"ee394832-8137-440a-84b7-b9e0df42a9ab","note":"","count":1,"label":"Hawai 32cm","posId":"114","price":24900,"isExtra":false},{"id":"c8019f80-065c-4f09-9e80-65b85dae2ae1","note":"","count":1,"label":"Kukuřice","posId":"B115","price":2500,"KDSTags":["greenhighlight"],"isExtra":true},{"id":"007c7303-045c-4866-882d-38e13564ff34","note":"","count":1,"label":"Bez ananasu","posId":"X100","price":0,"KDSTags":["redhighlight"],"isExtra":true}]</t>
  </si>
  <si>
    <t>2026-04-15T18:05:25.641+02:00</t>
  </si>
  <si>
    <t>2026-04-15T18:18:28.367+02:00</t>
  </si>
  <si>
    <t>[{"id":"100","note":"","count":1,"label":"Margherita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,{"id":"113","note":"","count":1,"label":"Capricciosa 32cm","posId":"113","price":24900,"isExtra":false},{"id":"K0000","note":"","count":1,"label":"Balné","posId":"K0000","price":1500,"isExtra":true}]</t>
  </si>
  <si>
    <t>2026-04-15T17:50:03.864+02:00</t>
  </si>
  <si>
    <t>2026-04-15T17:56:24.060+02:00</t>
  </si>
  <si>
    <t>2026-04-15T18:18:51.662+02:00</t>
  </si>
  <si>
    <t>2026-04-15T17:50:04.034+02:00</t>
  </si>
  <si>
    <t>[{"id":"8c704055-e242-493d-b754-bb711e5a6c0b","note":"","count":1,"label":"Hawai 40cm","posId":"102","price":30900,"isExtra":false},{"id":"3f15a32f-4d5b-4afb-ae1b-12f68224d029","note":"","count":1,"label":"Olivy","posId":"C112","price":3500,"KDSTags":["greenhighlight"],"isExtra":true}]</t>
  </si>
  <si>
    <t>2026-04-15T17:43:04.188+02:00</t>
  </si>
  <si>
    <t>2026-04-15T18:25:32.490+02:00</t>
  </si>
  <si>
    <t>[{"id":"7bd52058-f7b0-4320-9d6c-79598e7d9b5f","note":"","count":1,"label":"Hawai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ananasu","posId":"X100","price":0,"KDSTags":["redhighlight"],"isExtra":true},{"id":"10a95fda-50ac-4e8b-a092-eba50264ce8d","note":"","count":1,"label":"Comeback 18cm 🌶️","posId":"133","price":11900,"isExtra":false},{"id":"169906cc-98ac-4101-a361-79ae530758c3","note":"","count":1,"label":"Bez cibule","posId":"X103","price":0,"KDSTags":["redhighlight"],"isExtra":true},{"id":"19647242-c7ae-4948-97a4-fe55e47b6f96","note":"","count":1,"label":"Bez salámu","posId":"X109","price":0,"KDSTags":["redhighlight"],"isExtra":true},{"id":"a4efa812-1470-4ea2-a19d-39843abed3be","note":"","count":1,"label":"Comeback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bylinky","posId":"A121","price":5700,"isExtra":true},{"id":"19647242-c7ae-4948-97a4-fe55e47b6f96","note":"","count":1,"label":"Bez salámu","posId":"X109","price":0,"KDSTags":["redhighlight"],"isExtra":true}]</t>
  </si>
  <si>
    <t>2026-04-15T17:42:57.387+02:00</t>
  </si>
  <si>
    <t>2026-04-15T17:44:56.607+02:00</t>
  </si>
  <si>
    <t>[{"id":"KNfiHV3EaK5imjgnl0xiB","count":1,"label":"Aquilla černý čaj a broskev","posId":"N120","price":4900,"isExtra":false,"creatorId":"yVKrDdInG_knBqorOt9sW","isPackging":0,"actualLabel":"Aquilla černý čaj a broskev 0,5l"}]</t>
  </si>
  <si>
    <t>2026-04-15T17:37:02.648+02:00</t>
  </si>
  <si>
    <t>2026-04-15T17:54:21.255+02:00</t>
  </si>
  <si>
    <t>2026-04-15T18:30:28.875+02:00</t>
  </si>
  <si>
    <t>2026-04-15T17:37:02.849+02:00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</si>
  <si>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bylinky","posId":"A122","price":6500,"isExtra":true}]</t>
  </si>
  <si>
    <t>2026-04-15T17:28:07.993+02:00</t>
  </si>
  <si>
    <t>2026-04-15T17:38:08.047+02:00</t>
  </si>
  <si>
    <t>[{"id":"69427510296215434ca5624d","count":1,"label":"Comeback 40cm 🌶️","posId":"109","price":30900,"isExtra":false},{"id":"656dfba1e3c87f5c304ae0f0","count":1,"label":"Balné","posId":"K0000","price":2000,"isExtra":true},{"id":"6745a0834b0bcb028b56b725","count":1,"label":"BBQ základ","posId":"ZRB40","price":0,"isExtra":true}]</t>
  </si>
  <si>
    <t>2026-04-15T17:28:02.990+02:00</t>
  </si>
  <si>
    <t>2026-04-15T17:51:51.844+02:00</t>
  </si>
  <si>
    <t>2026-04-15T18:03:18.773+02:00</t>
  </si>
  <si>
    <t>2026-04-15T17:28:03.147+02:00</t>
  </si>
  <si>
    <t>[{"id":"0ea52415-fdb3-497f-b216-7fd5802f2e0f","note":"","count":1,"label":"Quattro Formaggi 32cm","posId":"123","price":24900,"isExtra":false},{"id":"38de8e38-e51e-422d-9a89-960ebc505f1b","note":"","count":1,"label":"Šunka","posId":"B106","price":3000,"KDSTags":["greenhighlight"],"isExtra":true},{"id":"35e045f9-bc36-46e9-8142-6579de78a05b","note":"","count":1,"label":"Comeback 32cm 🌶️","posId":"121","price":24900,"isExtra":false},{"id":"2f5e6647-81e9-4b87-979a-d1df9153229a","note":"","count":1,"label":"Jalapeňos","posId":"B102","price":2500,"KDSTags":["greenhighlight"],"isExtra":true},{"id":"211d85d0-839e-41d0-89e3-ea177ad7489e","note":"","count":1,"label":"Česnekový dip","posId":"P106","price":2000,"isExtra":false}]</t>
  </si>
  <si>
    <t>2026-04-15T17:27:39.858+02:00</t>
  </si>
  <si>
    <t>2026-04-15T17:37:02.426+02:00</t>
  </si>
  <si>
    <t>[{"id":"55199470","note":"","size":"Margherita 40cm","count":1,"label":"Margherita 40cm","posId":"100","price":26900,"isExtra":false},{"id":"55199547","note":"","count":1,"label":"Balné","posId":"K0000","price":2000,"isExtra":true},{"id":"55199669","note":"","count":1,"label":"Slanina","posId":"C108","price":4000,"KDSTags":["greenhighlight"],"isExtra":true},{"id":"55199515","note":"","size":"Pepperoni Rolls 🌶️","count":1,"label":"Pepperoni Rolls 🌶️","posId":"P100","price":8900,"isExtra":false},{"id":"55199557","note":"","count":1,"label":"Balné","posId":"K0000","price":1500,"isExtra":true}]</t>
  </si>
  <si>
    <t>2026-04-15T17:15:56.818+02:00</t>
  </si>
  <si>
    <t>2026-04-15T17:31:52.549+02:00</t>
  </si>
  <si>
    <t>[{"id":"69427510296215434ca56271","count":1,"label":"Hawai 32cm","posId":"114","price":24900,"isExtra":false},{"id":"656dfba1e3c87f5c304ae53b","count":1,"label":"Balné","posId":"K0000","price":1500,"isExtra":true},{"id":"69427510296215434ca56299","count":1,"label":"spicy wings 🌶️","posId":"P101","price":11900,"isExtra":false},{"id":"656dfba1e3c87f5c304ae53b","count":1,"label":"Balné","posId":"K0000","price":1500,"isExtra":true},{"id":"69427510296215434ca562a7","count":1,"label":"Jalapenos Rolls","posId":"jpr200","price":8900,"isExtra":false},{"id":"656dfba1e3c87f5c304ae53b","count":1,"label":"Balné","posId":"K0000","price":1500,"isExtra":true}]</t>
  </si>
  <si>
    <t>2026-04-15T17:08:15.575+02:00</t>
  </si>
  <si>
    <t>2026-04-15T17:13:48.989+02:00</t>
  </si>
  <si>
    <t>[{"id":"I6yacDRY-WMQD3VQA2Hnr","count":1,"label":"BBQ Texas 40cm","posId":"107","price":30900,"isExtra":false,"creatorId":"c_gB3Hd-Tx6mpFzVpqM6F","isPackging":0,"actualLabel":"BBQ Texas 40cm"}]</t>
  </si>
  <si>
    <t>2026-04-15T16:59:46.092+02:00</t>
  </si>
  <si>
    <t>2026-04-15T17:11:23.592+02:00</t>
  </si>
  <si>
    <t>2026-04-15T16:26:03.463+02:00</t>
  </si>
  <si>
    <t>2026-04-15T17:48:45.003+02:00</t>
  </si>
  <si>
    <t>2026-04-15T18:21:03.345+02:00</t>
  </si>
  <si>
    <t>2026-04-15T16:26:03.627+02:00</t>
  </si>
  <si>
    <t>[{"id":"ad7c292a-48c9-48db-b64c-0f7f8ebced7f","note":"","count":1,"label":"BBQ Meteor 40cm","posId":"106","price":30900,"isExtra":false},{"id":"e525f614-2c06-459a-8d22-623546aa83fc","note":"","count":1,"label":"BBQ Texas 40cm","posId":"107","price":30900,"isExtra":false},{"id":"932d1eab-8f45-4992-b460-cc5099f91e14","note":"","count":1,"label":"okraj hotdog, bbq omáčka","posId":"A120","price":6500,"isExtra":true},{"id":"3a8b6a85-3b5c-4ee4-be2d-261ab8731d6e","note":"","count":3,"label":"Česnekový dip","posId":"P106","price":2000,"isExtra":false},{"id":"de56def4-8429-46ca-bf08-8c8eba684591","note":"","count":1,"label":"BBQ dip","posId":"P105","price":2000,"isExtra":false}]</t>
  </si>
  <si>
    <t>2026-04-15T16:03:37.106+02:00</t>
  </si>
  <si>
    <t>2026-04-15T16:14:10.789+02:00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</si>
  <si>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40cm","posId":"101","price":30900,"isExtra":false},{"id":"55199547","note":"","count":1,"label":"Balné","posId":"K0000","price":2000,"isExtra":true},{"id":"55199609","note":"","count":1,"label":"Bez oliv","posId":"X112","price":0,"KDSTags":["redhighlight"],"isExtra":true}]</t>
  </si>
  <si>
    <t>2026-04-15T15:32:51.543+02:00</t>
  </si>
  <si>
    <t>2026-04-15T15:45:10.673+02:00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</si>
  <si>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🌶️","posId":"121","price":24900,"isExtra":false},{"id":"55199557","note":"","count":1,"label":"Balné","posId":"K0000","price":1500,"isExtra":true},{"id":"55199512","note":"","size":"Masové kuličky","count":2,"label":"masové kuličky","posId":"P102","price":9900,"isExtra":false},{"id":"55199557","note":"","count":2,"label":"Balné","posId":"K0000","price":1500,"isExtra":true},{"id":"55199515","note":"","size":"Pepperoni Rolls 🌶️","count":1,"label":"Pepperoni Rolls 🌶️","posId":"P100","price":8900,"isExtra":false},{"id":"55199557","note":"","count":1,"label":"Balné","posId":"K0000","price":1500,"isExtra":true}]</t>
  </si>
  <si>
    <t>2026-04-15T14:56:49.951+02:00</t>
  </si>
  <si>
    <t>2026-04-15T14:58:10.256+02:00</t>
  </si>
  <si>
    <t>[{"id":"YTg3ID5hRb2ecyVNQ_dzu","count":1,"label":"BBQ Texas 32cm","posId":"119","price":24900,"isExtra":false,"creatorId":"iHvQX_3YLg5GJT60Jt5V1","isPackging":0,"actualLabel":"BBQ Texas 32cm"},{"id":"GFBt2KNCq5A2q_jdzSjFA","count":1,"label":"BBQ Meteor 32cm","posId":"118","price":24900,"isExtra":false,"creatorId":"Jij5ae9xm1tzz-RYZ46BN","isPackging":0,"actualLabel":"BBQ Meteor 32cm"}]</t>
  </si>
  <si>
    <t>2026-04-15T14:47:58.437+02:00</t>
  </si>
  <si>
    <t>2026-04-15T14:55:51.729+02:00</t>
  </si>
  <si>
    <t>[{"id":"69427510296215434ca56273","count":1,"label":"Capricciosa 32cm","posId":"113","price":24900,"isExtra":false},{"id":"656dfba1e3c87f5c304ae53b","count":1,"label":"Balné","posId":"K0000","price":1500,"isExtra":true},{"id":"684ae9399dbab00c87869d56","count":1,"label":"Bez žampionů","posId":"X105","price":0,"KDSTags":["redhighlight"],"isExtra":true},{"id":"684ae9399dbab00c87869d57","count":1,"label":"Bez oliv","posId":"X112","price":0,"KDSTags":["redhighlight"],"isExtra":true},{"id":"69427510296215434ca562c3","count":1,"label":"Poděbradská malinovka 0,5l","posId":"N129","price":4900,"isExtra":false}]</t>
  </si>
  <si>
    <t>Nikita</t>
  </si>
  <si>
    <t>2026-04-15T14:42:10.378+02:00</t>
  </si>
  <si>
    <t>2026-04-15T14:51:20.531+02:00</t>
  </si>
  <si>
    <t>2026-04-15T14:34:03.959+02:00</t>
  </si>
  <si>
    <t>2026-04-15T14:42:58.207+02:00</t>
  </si>
  <si>
    <t>2026-04-15T14:58:28.232+02:00</t>
  </si>
  <si>
    <t>2026-04-15T14:34:04.108+02:00</t>
  </si>
  <si>
    <t>[{"id":"36ea3088-07fd-428f-b871-c4a5ee9cef7b","note":"","count":1,"label":"Comeback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základ","posId":"a3d62a5d-2e1d-48db-874e-d64becff7059","price":0,"isExtra":true}]</t>
  </si>
  <si>
    <t>2026-04-15T14:23:03.787+02:00</t>
  </si>
  <si>
    <t>2026-04-15T14:35:42.051+02:00</t>
  </si>
  <si>
    <t>2026-04-15T14:50:09.938+02:00</t>
  </si>
  <si>
    <t>2026-04-15T14:23:04.192+02:00</t>
  </si>
  <si>
    <t>[{"id":"36ea3088-07fd-428f-b871-c4a5ee9cef7b","note":"","count":1,"label":"Comeback 40cm 🌶️","posId":"109","price":30900,"isExtra":false},{"id":"cd609a07-df60-45aa-80ee-74409e6c9fa9","note":"","count":1,"label":"Ananas","posId":"C100","price":3500,"KDSTags":["greenhighlight"],"isExtra":true}]</t>
  </si>
  <si>
    <t>2026-04-15T14:22:13.163+02:00</t>
  </si>
  <si>
    <t>2026-04-15T14:35:38.531+02:00</t>
  </si>
  <si>
    <t>[{"id":"69427510296215434ca56263","count":1,"label":"Quattro Formaggi 32cm","posId":"123","price":24900,"isExtra":false},{"id":"656dfba1e3c87f5c304ae53b","count":1,"label":"Balné","posId":"K0000","price":1500,"isExtra":true},{"id":"656dfba1e3c87f5c304ae30e","count":1,"label":"okraj mozzarella, bylinky","posId":"A121","price":5700,"isExtra":true},{"id":"69427510296215434ca562bf","count":1,"label":"Pepsi zero sugar 1l","posId":"N125","price":5900,"isExtra":false}]</t>
  </si>
  <si>
    <t>2026-04-15T13:16:17.740+02:00</t>
  </si>
  <si>
    <t>2026-04-15T13:16:27.985+02:00</t>
  </si>
  <si>
    <t>[{"id":"7aBj0yr8ehZGT_Y-fZEHI","count":1,"label":"Guarana kiwi a jablko","posId":"N144","price":5500,"isExtra":false,"creatorId":"_ghqnaYyJDB8eEbAZQ4bA","isPackging":0,"actualLabel":"Guarana kiwi a jablko"}]</t>
  </si>
  <si>
    <t>2026-04-15T12:54:25.728+02:00</t>
  </si>
  <si>
    <t>2026-04-15T13:08:52.033+02:00</t>
  </si>
  <si>
    <t>[{"id":"69427510296215434ca56269","count":1,"label":"Pepperoni 32cm 🌶️🌶️","posId":"120","price":24900,"isExtra":false},{"id":"656dfba1e3c87f5c304ae53b","count":1,"label":"Balné","posId":"K0000","price":1500,"isExtra":true},{"id":"69427510296215434ca56257","count":1,"label":"Hawai 40cm","posId":"102","price":30900,"isExtra":false},{"id":"656dfba1e3c87f5c304ae0f0","count":1,"label":"Balné","posId":"K0000","price":2000,"isExtra":true},{"id":"67449006196a44130f744013","count":1,"label":"okraj mozzarella, bbq omáčka","posId":"A124","price":6500,"isExtra":true},{"id":"684ae9399dbab00c87869a46","count":1,"label":"Kukuřice","posId":"C115","price":3500,"KDSTags":["greenhighlight"],"isExtra":true},{"id":"684ae9399dbab00c87869a4c","count":1,"label":"Kuře","posId":"C114","price":4000,"KDSTags":["greenhighlight"],"isExtra":true},{"id":"69427510296215434ca562a3","count":1,"label":"Česnekový dip","posId":"P106","price":2000,"isExtra":false},{"id":"656dfba1e3c87f5c304ae53b","count":1,"label":"Balné","posId":"K0000","price":1500,"isExtra":true}]</t>
  </si>
  <si>
    <t>2026-04-15T12:49:24.467+02:00</t>
  </si>
  <si>
    <t>2026-04-15T13:01:07.966+02:00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</si>
  <si>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</si>
  <si>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2026-04-15T12:20:38.807+02:00</t>
  </si>
  <si>
    <t>2026-04-15T12:44:58.377+02:00</t>
  </si>
  <si>
    <t>[{"id":"59589464","note":"","size":"Capricciosa 32cm","count":1,"label":"Capricciosa 32cm","posId":"113","price":24900,"isExtra":false},{"id":"55199557","note":"","count":1,"label":"Balné","posId":"K0000","price":1500,"isExtra":true}]</t>
  </si>
  <si>
    <t>2026-04-15T12:12:37.820+02:00</t>
  </si>
  <si>
    <t>2026-04-15T12:13:16.523+02:00</t>
  </si>
  <si>
    <t>[{"id":"7aBj0yr8ehZGT_Y-fZEHI","count":1,"label":"Guarana kiwi a jablko","posId":"N144","price":5500,"isExtra":false,"creatorId":"uI0dn80xL0o4TJjoRVE8b","isPackging":0,"actualLabel":"Guarana kiwi a jablko"},{"id":"7aBj0yr8ehZGT_Y-fZEHI","count":1,"label":"Guarana kiwi a jablko","posId":"N144","price":5500,"isExtra":false,"creatorId":"B1uD9kaPZZfm7imtHhiGf","isPackging":0,"actualLabel":"Guarana kiwi a jablko"},{"id":"7aBj0yr8ehZGT_Y-fZEHI","count":1,"label":"Guarana kiwi a jablko","posId":"N144","price":5500,"isExtra":false,"creatorId":"8RsqE5legvZlpFEDHUxUA","isPackging":0,"actualLabel":"Guarana kiwi a jablko"},{"id":"7aBj0yr8ehZGT_Y-fZEHI","count":1,"label":"Guarana kiwi a jablko","posId":"N144","price":5500,"isExtra":false,"creatorId":"f9KIetk_p91n7l8W1hqUl","isPackging":0,"actualLabel":"Guarana kiwi a jablko"},{"id":"7aBj0yr8ehZGT_Y-fZEHI","count":1,"label":"Guarana kiwi a jablko","posId":"N144","price":5500,"isExtra":false,"creatorId":"TZ_rvpodjWAQb6TPWzh6z","isPackging":0,"actualLabel":"Guarana kiwi a jablko"},{"id":"7aBj0yr8ehZGT_Y-fZEHI","count":1,"label":"Guarana kiwi a jablko","posId":"N144","price":5500,"isExtra":false,"creatorId":"ySrT-4-6oviAHF00nqqPU","isPackging":0,"actualLabel":"Guarana kiwi a jablko"},{"id":"7aBj0yr8ehZGT_Y-fZEHI","count":1,"label":"Guarana kiwi a jablko","posId":"N144","price":5500,"isExtra":false,"creatorId":"L50ELaZh74QWDgVpT-w1P","isPackging":0,"actualLabel":"Guarana kiwi a jablko"},{"id":"7aBj0yr8ehZGT_Y-fZEHI","count":1,"label":"Guarana kiwi a jablko","posId":"N144","price":5500,"isExtra":false,"creatorId":"RvHUHF5SsOv9APmuVXl7g","isPackging":0,"actualLabel":"Guarana kiwi a jablko"},{"id":"7aBj0yr8ehZGT_Y-fZEHI","count":1,"label":"Guarana kiwi a jablko","posId":"N144","price":5500,"isExtra":false,"creatorId":"g0M3y1ELEZmi3IqgHFLq0","isPackging":0,"actualLabel":"Guarana kiwi a jablko"},{"id":"7aBj0yr8ehZGT_Y-fZEHI","count":1,"label":"Guarana kiwi a jablko","posId":"N144","price":5500,"isExtra":false,"creatorId":"D4BQpNJdEiv--eQ50FiDS","isPackging":0,"actualLabel":"Guarana kiwi a jablko"},{"id":"7aBj0yr8ehZGT_Y-fZEHI","count":1,"label":"Guarana kiwi a jablko","posId":"N144","price":5500,"isExtra":false,"creatorId":"VAD2gZaZPjFw4jZlEZiIq","isPackging":0,"actualLabel":"Guarana kiwi a jablko"},{"id":"7aBj0yr8ehZGT_Y-fZEHI","count":1,"label":"Guarana kiwi a jablko","posId":"N144","price":5500,"isExtra":false,"creatorId":"mSu4q0TJ3ZPudAKIHM2dx","isPackging":0,"actualLabel":"Guarana kiwi a jablko"}]</t>
  </si>
  <si>
    <t>2026-04-15T12:06:17.999+02:00</t>
  </si>
  <si>
    <t>2026-04-15T12:14:20.721+02:00</t>
  </si>
  <si>
    <t>2026-04-15T12:01:25.709+02:00</t>
  </si>
  <si>
    <t>2026-04-15T12:04:46.698+02:00</t>
  </si>
  <si>
    <t>[{"id":"-rtVC9nTo6R48yq0qHaWt","count":1,"label":"Zeleninová 40cm","posId":"103","price":30900,"isExtra":false,"creatorId":"-ZsBxMrTeUDqmS4TlZBsp","isPackging":0,"actualLabel":"Zeleninová 40cm"}]</t>
  </si>
  <si>
    <t>Richard</t>
  </si>
  <si>
    <t>2026-04-15T11:21:55.637+02:00</t>
  </si>
  <si>
    <t>2026-04-15T11:43:06.239+02:00</t>
  </si>
  <si>
    <t>[{"id":"106","note":"","count":1,"label":"BBQ Meteor 40cm","posId":"106","price":30900,"isExtra":false},{"id":"K0000","note":"","count":1,"label":"Balné","posId":"K0000","price":2000,"isExtra":true},{"id":"104","note":"","count":1,"label":"Baby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40cm","posId":"104","price":30900,"isExtra":false},{"id":"K0000","note":"","count":1,"label":"Balné","posId":"K0000","price":2000,"isExtra":true},{"id":"X107","note":"","count":1,"label":"Bez špenátu s česnekem","posId":"X107","price":0,"KDSTags":["redhighlight"],"isExtra":true},{"id":"C115","note":"","count":1,"label":"Kukuřice","posId":"C115","price":3500,"KDSTags":["greenhighlight"],"isExtra":true}]</t>
  </si>
  <si>
    <t>2026-04-15T11:02:54.875+02:00</t>
  </si>
  <si>
    <t>2026-04-15T11:16:27.627+02:00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</si>
  <si>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🌶️","posId":"121","price":24900,"isExtra":false},{"id":"55199557","note":"","count":1,"label":"Balné","posId":"K0000","price":1500,"isExtra":true},{"id":"57279339","note":"","count":1,"label":"Smetanový základ","posId":"ZRS32","price":0,"isExtra":true},{"id":"57405742","note":"","size":"Pepsi 1l","count":1,"label":"Pepsi 1l","posId":"N124","price":5900,"isExtra":false}]</t>
  </si>
  <si>
    <t>2026-04-15T10:47:45.067+02:00</t>
  </si>
  <si>
    <t>2026-04-15T11:38:12.049+02:00</t>
  </si>
  <si>
    <t>[{"id":"69427510296215434ca56267","count":1,"label":"Comeback 32cm 🌶️","posId":"121","price":24900,"isExtra":false},{"id":"656dfba1e3c87f5c304ae53b","count":1,"label":"Balné","posId":"K0000","price":1500,"isExtra":true},{"id":"684ae9399dbab00c87869c97","count":1,"label":"Bez cibule","posId":"X103","price":0,"KDSTags":["redhighlight"],"isExtra":true}]</t>
  </si>
  <si>
    <t>2026-04-15T00:37:05.243+02:00</t>
  </si>
  <si>
    <t>2026-04-15T00:41:29.753+02:00</t>
  </si>
  <si>
    <t>[{"id":"ZDsHw4EOo-fiR4QNEWdIL","count":1,"label":"Hot &amp; Spicy 18cm 🌶️🌶️","posId":"134","price":11900,"isExtra":false,"creatorId":"0D9P8wDAxJikpyTBrYML_","isPackging":0,"actualLabel":"Hot &amp; Spicy 18cm 🌶️🌶️"}]</t>
  </si>
  <si>
    <t>2026-04-15T00:23:20.163+02:00</t>
  </si>
  <si>
    <t>2026-04-15T00:38:19.697+02:00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</si>
  <si>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55199538","note":"","count":1,"label":"Balné","posId":"K0000","price":3000,"isExtra":true},{"id":"55199550","note":"","count":1,"label":"spicy wings 🌶️","posId":"P101","price":0,"isExtra":true},{"id":"57405754","note":"","count":1,"label":"Pepsi 1l","posId":"N124","price":0,"isExtra":true},{"id":"55199586","note":"","count":1,"label":"okraj mozzarella, bylinky","posId":"A121","price":5700,"isExtra":true},{"id":"55199515","note":"","size":"Pepperoni Rolls 🌶️","count":1,"label":"Pepperoni Rolls 🌶️","posId":"P100","price":8900,"isExtra":false},{"id":"55199557","note":"","count":1,"label":"Balné","posId":"K0000","price":1500,"isExtra":true}]</t>
  </si>
  <si>
    <t>2026-04-15T00:14:53.591+02:00</t>
  </si>
  <si>
    <t>2026-04-15T00:35:04.644+02:00</t>
  </si>
  <si>
    <t>[{"id":"69427510296215434ca56269","count":1,"label":"Pepperoni 32cm 🌶️🌶️","posId":"120","price":24900,"isExtra":false},{"id":"656dfba1e3c87f5c304ae53b","count":1,"label":"Balné","posId":"K0000","price":1500,"isExtra":true},{"id":"684ae9399dbab00c87869c23","count":1,"label":"Cibule","posId":"B103","price":2500,"KDSTags":["greenhighlight"],"isExtra":true}]</t>
  </si>
  <si>
    <t>2026-04-15T00:14:44.382+02:00</t>
  </si>
  <si>
    <t>2026-04-15T00:29:43.711+02:00</t>
  </si>
  <si>
    <t>[{"id":"sQnjhSaGUJdm7C4dquW2M","count":1,"label":"Comeback 32cm 🌶️","posId":"121","price":24900,"isExtra":false,"creatorId":"NL3h-SddcVIjelB-bz6bG","isPackging":0,"actualLabel":"Comeback 32cm 🌶️"}]</t>
  </si>
  <si>
    <t>2026-04-14T23:53:16.099+02:00</t>
  </si>
  <si>
    <t>2026-04-15T00:17:48.604+02:00</t>
  </si>
  <si>
    <t>[{"id":"59589463","note":"","size":"Hawai 32cm","count":1,"label":"Hawai 32cm","posId":"114","price":24900,"isExtra":false},{"id":"55199557","note":"","count":1,"label":"Balné","posId":"K0000","price":1500,"isExtra":true},{"id":"57279339","note":"","count":1,"label":"Smetanový základ","posId":"ZRS32","price":0,"isExtra":true},{"id":"55199516","note":"","size":"Česnekový dip","count":4,"label":"Česnekový dip","posId":"P106","price":2000,"isExtra":false},{"id":"55199557","note":"","count":4,"label":"Balné","posId":"K0000","price":1500,"isExtra":true},{"id":"55199479","note":"","size":"Hawai 40cm","count":1,"label":"Hawai 40cm","posId":"102","price":30900,"isExtra":false},{"id":"55199547","note":"","count":1,"label":"Balné","posId":"K0000","price":2000,"isExtra":true},{"id":"55199581","note":"","count":1,"label":"okraj mozzarella, bylinky","posId":"A122","price":6500,"isExtra":true},{"id":"55199630","note":"","count":1,"label":"Ananas","posId":"C100","price":3500,"KDSTags":["greenhighlight"],"isExtra":true}]</t>
  </si>
  <si>
    <t>2026-04-14T23:46:34.558+02:00</t>
  </si>
  <si>
    <t>2026-04-15T00:08:25.817+02:00</t>
  </si>
  <si>
    <t>[{"id":"55199475","note":"","size":"BBQ Texas 40cm","count":1,"label":"BBQ Texas 40cm","posId":"107","price":30900,"isExtra":false},{"id":"55199547","note":"","count":1,"label":"Balné","posId":"K0000","price":2000,"isExtra":true}]</t>
  </si>
  <si>
    <t>2026-04-14T23:37:53.623+02:00</t>
  </si>
  <si>
    <t>2026-04-14T23:57:19.538+02:00</t>
  </si>
  <si>
    <t>2026-04-14T23:31:59.112+02:00</t>
  </si>
  <si>
    <t>2026-04-14T23:56:21.393+02:00</t>
  </si>
  <si>
    <t>[{"id":"69427510296215434ca56247","count":2,"label":"Margherita 40cm","posId":"100","price":26900,"isExtra":false},{"id":"656dfba1e3c87f5c304ae0f0","count":2,"label":"Balné","posId":"K0000","price":2000,"isExtra":true},{"id":"684ae9399dbab00c87869a46","count":4,"label":"Kukuřice","posId":"C115","price":3500,"KDSTags":["greenhighlight"],"isExtra":true},{"id":"69427510296215434ca562a3","count":2,"label":"Česnekový dip","posId":"P106","price":2000,"isExtra":false},{"id":"656dfba1e3c87f5c304ae53b","count":2,"label":"Balné","posId":"K0000","price":1500,"isExtra":true},{"id":"69427510296215434ca56261","count":1,"label":"Margherita 32cm","posId":"112","price":20900,"isExtra":false},{"id":"656dfba1e3c87f5c304ae53b","count":1,"label":"Balné","posId":"K0000","price":1500,"isExtra":true},{"id":"69427510296215434ca5624f","count":1,"label":"Pepperoni 40cm 🌶️🌶️","posId":"108","price":30900,"isExtra":false},{"id":"656dfba1e3c87f5c304ae0f0","count":1,"label":"Balné","posId":"K0000","price":2000,"isExtra":true}]</t>
  </si>
  <si>
    <t>2026-04-14T23:31:04.933+02:00</t>
  </si>
  <si>
    <t>2026-04-15T00:07:03.469+02:00</t>
  </si>
  <si>
    <t>2026-04-15T00:21:27.896+02:00</t>
  </si>
  <si>
    <t>2026-04-14T23:54:41.385+02:00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</si>
  <si>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1e281388-c78a-4b3d-874d-346d699d1a35","note":"","count":1,"label":"Grana padano, pecorino, parmazán","posId":"C130","price":4000,"KDSTags":["greenhighlight"],"isExtra":true},{"id":"78a6e98d-57cb-4e2c-9a3c-9d40f7b79583","note":"","count":1,"label":"Gorgonzola","posId":"C101","price":4000,"KDSTags":["greenhighlight"],"isExtra":true}]</t>
  </si>
  <si>
    <t>2026-04-14T23:29:21.615+02:00</t>
  </si>
  <si>
    <t>2026-04-14T23:43:18.313+02:00</t>
  </si>
  <si>
    <t>[{"id":"59589463","note":"","size":"Hawai 32cm","count":1,"label":"Hawai 32cm","posId":"114","price":24900,"isExtra":false},{"id":"55199557","note":"","count":1,"label":"Balné","posId":"K0000","price":1500,"isExtra":true},{"id":"59589456","note":"","size":"Quattro Formaggi 32cm","count":1,"label":"Quattro Formaggi 32cm","posId":"123","price":24900,"isExtra":false},{"id":"55199557","note":"","count":1,"label":"Balné","posId":"K0000","price":1500,"isExtra":true},{"id":"55199648","note":"","count":1,"label":"Kukuřice","posId":"B115","price":2500,"KDSTags":["greenhighlight"],"isExtra":true},{"id":"57405742","note":"","size":"Pepsi 1l","count":1,"label":"Pepsi 1l","posId":"N124","price":5900,"isExtra":false}]</t>
  </si>
  <si>
    <t>2026-04-14T23:26:04.006+02:00</t>
  </si>
  <si>
    <t>2026-04-15T00:19:39.412+02:00</t>
  </si>
  <si>
    <t>2026-04-15T00:48:34.552+02:00</t>
  </si>
  <si>
    <t>2026-04-15T00:17:21.018+02:00</t>
  </si>
  <si>
    <t>[{"id":"10a95fda-50ac-4e8b-a092-eba50264ce8d","note":"","count":1,"label":"Comeback 18cm 🌶️","posId":"133","price":11900,"isExtra":false},{"id":"9461c599-e1f4-4267-8dd8-c1eea66839a3","note":"","count":1,"label":"Choco Rolls","posId":"chr100","price":8900,"isExtra":false},{"id":"3a8b6a85-3b5c-4ee4-be2d-261ab8731d6e","note":"","count":1,"label":"Česnekový dip","posId":"P106","price":2000,"isExtra":false}]</t>
  </si>
  <si>
    <t>Sergiu</t>
  </si>
  <si>
    <t>2026-04-14T23:22:13.912+02:00</t>
  </si>
  <si>
    <t>2026-04-14T23:35:36.283+02:00</t>
  </si>
  <si>
    <t>[{"id":"M100","note":"","count":1,"label":"Spicy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P102","note":"","count":1,"label":"masové kuličky","posId":"P102","price":0,"isExtra":true},{"id":"N125","note":"","count":1,"label":"Pepsi zero sugar 1l","posId":"N125","price":0,"isExtra":true}]</t>
  </si>
  <si>
    <t>2026-04-14T23:20:19.663+02:00</t>
  </si>
  <si>
    <t>2026-04-14T23:32:35.294+02:00</t>
  </si>
  <si>
    <t>2026-04-14T23:03:57.128+02:00</t>
  </si>
  <si>
    <t>2026-04-14T23:12:38.321+02:00</t>
  </si>
  <si>
    <t>[{"id":"ALlTKJoNKgLZiqbrTOTri","count":1,"label":"Pizza Capricciosa 40 0,5","posId":"H101","price":15450,"isExtra":false,"creatorId":"zVxn-rXn2QbsPpv0DutIV","isPackging":0,"actualLabel":"Pizza Capricciosa 40 0,5"},{"id":"2lwz8DLnxAE2XXPjpySDo","count":1,"label":"Bez plněných okrajů","posId":"X1000","price":0,"isExtra":true,"mainItemId":"ALlTKJoNKgLZiqbrTOTri"},{"id":"_TR0ZJYln7tUbsES5rQce","count":1,"label":"Pizza Comeback 40 0,5","posId":"H109","price":15450,"isExtra":false,"creatorId":"mzaAvRzDk1HsMAX7Wladp","isPackging":0,"actualLabel":"Pizza Comeback 40 0,5"},{"id":"2lwz8DLnxAE2XXPjpySDo","count":1,"label":"Bez plněných okrajů","posId":"X1000","price":0,"isExtra":true,"mainItemId":"_TR0ZJYln7tUbsES5rQce"}]</t>
  </si>
  <si>
    <t>2026-04-14T22:56:03.883+02:00</t>
  </si>
  <si>
    <t>2026-04-14T23:12:52.309+02:00</t>
  </si>
  <si>
    <t>2026-04-14T23:43:04.648+02:00</t>
  </si>
  <si>
    <t>2026-04-14T23:00:04.371+02:00</t>
  </si>
  <si>
    <t>[{"id":"8c704055-e242-493d-b754-bb711e5a6c0b","note":"","count":1,"label":"Hawai 40cm","posId":"102","price":30900,"isExtra":false},{"id":"57c816b2-3e3f-46c2-b126-b09910d79cb0","note":"","count":1,"label":"změna na Smetanový základ","posId":"57c816b2-3e3f-46c2-b126-b09910d79cb0","price":0,"isExtra":true},{"id":"ed9751e1-1886-4b0f-b8dd-d3c6488dfd29","note":"","count":1,"label":"Mozzarella","posId":"C113","price":4000,"KDSTags":["greenhighlight"],"isExtra":true},{"id":"36ea3088-07fd-428f-b871-c4a5ee9cef7b","note":"","count":1,"label":"Comeback 40cm 🌶️","posId":"109","price":30900,"isExtra":false},{"id":"932d1eab-8f45-4992-b460-cc5099f91e14","note":"","count":1,"label":"okraj hotdog, bbq omáčka","posId":"A120","price":6500,"isExtra":true},{"id":"169906cc-98ac-4101-a361-79ae530758c3","note":"","count":1,"label":"Bez cibule","posId":"X103","price":0,"KDSTags":["redhighlight"],"isExtra":true}]</t>
  </si>
  <si>
    <t>2026-04-14T22:55:56.300+02:00</t>
  </si>
  <si>
    <t>2026-04-14T23:11:51.307+02:00</t>
  </si>
  <si>
    <t>[{"id":"59808680","note":"","size":"Jablečno-skořicové rolls","count":1,"label":"Jablečno-skořicové rolls","posId":"18","price":8900,"isExtra":false},{"id":"55199557","note":"","count":1,"label":"Balné","posId":"K0000","price":1500,"isExtra":true},{"id":"59589460","note":"","size":"BBQ Texas 32cm","count":1,"label":"BBQ Texas 32cm","posId":"119","price":24900,"isExtra":false},{"id":"55199557","note":"","count":1,"label":"Balné","posId":"K0000","price":1500,"isExtra":true},{"id":"59592261","note":"","count":1,"label":"USA těsto","posId":"17","price":1000,"isExtra":true},{"id":"57279334","note":"","count":1,"label":"Smetanový základ","posId":"ZBS32","price":0,"isExtra":true}]</t>
  </si>
  <si>
    <t>2026-04-14T22:41:11.774+02:00</t>
  </si>
  <si>
    <t>2026-04-14T22:41:35.012+02:00</t>
  </si>
  <si>
    <t>[{"id":"FpCyJ5ZRNiPuO590BQzUC","count":1,"label":"Pepsi 1l","posId":"N124","price":5900,"isExtra":false,"creatorId":"muMEfweKd1h7O3597DkcF","isPackging":0,"actualLabel":"Pepsi 1l"},{"id":"FpCyJ5ZRNiPuO590BQzUC","count":1,"label":"Pepsi 1l","posId":"N124","price":5900,"isExtra":false,"creatorId":"G8nd-sDJ_IaoATUtCHaYq","isPackging":0,"actualLabel":"Pepsi 1l"}]</t>
  </si>
  <si>
    <t>2026-04-14T22:15:07.384+02:00</t>
  </si>
  <si>
    <t>2026-04-14T22:23:24.267+02:00</t>
  </si>
  <si>
    <t>2026-04-14T22:15:07.368+02:00</t>
  </si>
  <si>
    <t>2026-04-14T22:31:38.182+02:00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</si>
  <si>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0f32557d-3b00-4445-b026-75e05c963906","note":"","count":1,"label":"Jalapeňos","posId":"C102","price":3500,"KDSTags":["greenhighlight"],"isExtra":true},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,{"id":"3a8b6a85-3b5c-4ee4-be2d-261ab8731d6e","note":"","count":2,"label":"Česnekový dip","posId":"P106","price":2000,"isExtra":false},{"id":"b9414eb5-2809-43b0-9fc8-46fef86c4a8b","note":"","count":1,"label":"Opočno vanilková","posId":"D108","price":12900,"isExtra":false}]</t>
  </si>
  <si>
    <t>2026-04-14T22:04:52.170+02:00</t>
  </si>
  <si>
    <t>2026-04-14T22:08:56.945+02:00</t>
  </si>
  <si>
    <t>[{"id":"YTg3ID5hRb2ecyVNQ_dzu","count":1,"label":"BBQ Texas 32cm","posId":"119","price":24900,"isExtra":false,"creatorId":"WbzLzqlH0DycCVgsnMSQC","isPackging":0,"actualLabel":"BBQ Texas 32cm"},{"id":"pcTpH0a82tTM_PkTTx7ZC","count":1,"label":"Baby Špenát &amp; kuře 32cm","posId":"116","price":24900,"isExtra":false,"creatorId":"GXmmBtWt5GvS7M-NpxKtS","isPackging":0,"actualLabel":"Baby Špenát &amp; kuře 32cm"},{"id":"DljuFHeFcHCHtcwRnx5KT","count":1,"label":"okraj hotdog, bez omáčky","posId":"A125","price":5700,"isExtra":true,"mainItemId":"pcTpH0a82tTM_PkTTx7ZC"}]</t>
  </si>
  <si>
    <t>2026-04-14T21:52:04.118+02:00</t>
  </si>
  <si>
    <t>2026-04-14T22:05:01.305+02:00</t>
  </si>
  <si>
    <t>2026-04-14T22:23:07.857+02:00</t>
  </si>
  <si>
    <t>2026-04-14T21:56:10.546+02:00</t>
  </si>
  <si>
    <t>2026-04-14T21:38:31.026+02:00</t>
  </si>
  <si>
    <t>2026-04-14T21:54:07.990+02:00</t>
  </si>
  <si>
    <t>[{"id":"59589456","note":"","size":"Quattro Formaggi 32cm","count":2,"label":"Quattro Formaggi 32cm","posId":"123","price":24900,"isExtra":false},{"id":"55199557","note":"","count":2,"label":"Balné","posId":"K0000","price":1500,"isExtra":true},{"id":"55199648","note":"","count":2,"label":"Kukuřice","posId":"B115","price":2500,"KDSTags":["greenhighlight"],"isExtra":true},{"id":"55199675","note":"","count":2,"label":"Kuře","posId":"B114","price":3000,"KDSTags":["greenhighlight"],"isExtra":true}]</t>
  </si>
  <si>
    <t>2026-04-14T21:32:16.654+02:00</t>
  </si>
  <si>
    <t>2026-04-14T21:34:54.882+02:00</t>
  </si>
  <si>
    <t>[{"id":"guEXBVEJyULhZZaDHjJpC","count":1,"label":"Baby špenát &amp; kuře 40cm","posId":"104","price":30900,"isExtra":false,"creatorId":"P7G3n5P8BbM9UwX8nLN_j","isPackging":0,"actualLabel":"Baby špenát &amp; kuře 40cm"},{"id":"QrPXGH88jpwyWX5vSck7H","count":1,"label":"Zeleninová 32cm","posId":"115","price":24900,"isExtra":false,"creatorId":"ILrU4Fr5LpX_w8tq7wmPU","isPackging":0,"actualLabel":"Zeleninová 32cm"},{"id":"y4Ud58ITso9ISpwqJmsZm","count":1,"label":"Pepperoni 40cm 🌶️🌶️","posId":"108","price":30900,"isExtra":false,"creatorId":"pbNmNdRq6b9IWtUKZ9UCh","isPackging":0,"actualLabel":"Pepperoni 40cm 🌶️🌶️"},{"id":"qDn96ATbqHd_7vbQ_cZWe","count":1,"label":"Česnekový dip","posId":"P106","price":2000,"isExtra":false,"creatorId":"m7G8STLnS7w6B__zlfHAV","isPackging":0,"actualLabel":"Česnekový dip"},{"id":"_1B8KMsiDpTgrJQzD5gBj","count":1,"label":"BBQ dip","posId":"P105","price":2000,"isExtra":false,"creatorId":"oiGN2YxaXnaXHXpsiD5NC","isPackging":0,"actualLabel":"BBQ dip"}]</t>
  </si>
  <si>
    <t>2026-04-14T21:25:15.258+02:00</t>
  </si>
  <si>
    <t>2026-04-14T21:37:53.929+02:00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</si>
  <si>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🌶️🌶️","posId":"120","price":24900,"isExtra":false},{"id":"55199557","note":"","count":1,"label":"Balné","posId":"K0000","price":1500,"isExtra":true},{"id":"57279344","note":"","count":1,"label":"BBQ základ","posId":"ZRB32","price":0,"isExtra":true}]</t>
  </si>
  <si>
    <t>2026-04-14T21:22:34.265+02:00</t>
  </si>
  <si>
    <t>2026-04-14T21:35:50.950+02:00</t>
  </si>
  <si>
    <t>2026-04-14T21:20:39.201+02:00</t>
  </si>
  <si>
    <t>2026-04-14T21:34:07.948+02:00</t>
  </si>
  <si>
    <t>[{"id":"69427510296215434ca56267","count":1,"label":"Comeback 32cm 🌶️","posId":"121","price":24900,"isExtra":false},{"id":"656dfba1e3c87f5c304ae53b","count":1,"label":"Balné","posId":"K0000","price":1500,"isExtra":true},{"id":"684ae9399dbab00c87869c97","count":1,"label":"Bez cibule","posId":"X103","price":0,"KDSTags":["redhighlight"],"isExtra":true},{"id":"684ae9399dbab00c87869c29","count":1,"label":"Gorgonzola","posId":"B101","price":3000,"KDSTags":["greenhighlight"],"isExtra":true}]</t>
  </si>
  <si>
    <t>2026-04-14T21:19:03.563+02:00</t>
  </si>
  <si>
    <t>2026-04-14T21:32:08.979+02:00</t>
  </si>
  <si>
    <t>2026-04-14T21:44:38.802+02:00</t>
  </si>
  <si>
    <t>2026-04-14T21:19:03.699+02:00</t>
  </si>
  <si>
    <t>2026-04-14T20:57:59.261+02:00</t>
  </si>
  <si>
    <t>2026-04-14T21:05:25.894+02:00</t>
  </si>
  <si>
    <t>[{"id":"69427510296215434ca56265","count":1,"label":"Hot &amp; Spicy 32cm 🌶️🌶️","posId":"122","price":24900,"isExtra":false},{"id":"656dfba1e3c87f5c304ae53b","count":1,"label":"Balné","posId":"K0000","price":1500,"isExtra":true},{"id":"684ae9399dbab00c87869c22","count":1,"label":"Paprika","posId":"B111","price":2500,"KDSTags":["greenhighlight"],"isExtra":true},{"id":"684ae9399dbab00c87869c23","count":1,"label":"Cibule","posId":"B103","price":2500,"KDSTags":["greenhighlight"],"isExtra":true}]</t>
  </si>
  <si>
    <t>2026-04-14T20:50:29.856+02:00</t>
  </si>
  <si>
    <t>2026-04-14T21:03:22.030+02:00</t>
  </si>
  <si>
    <t>[{"id":"59589463","note":"","size":"Hawai 32cm","count":1,"label":"Hawai 32cm","posId":"114","price":24900,"isExtra":false},{"id":"55199557","note":"","count":1,"label":"Balné","posId":"K0000","price":1500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</si>
  <si>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2026-04-14T20:48:20.719+02:00</t>
  </si>
  <si>
    <t>2026-04-14T20:55:09.747+02:00</t>
  </si>
  <si>
    <t>[{"id":"69427510296215434ca56257","count":1,"label":"Hawai 40cm","posId":"102","price":30900,"isExtra":false},{"id":"656dfba1e3c87f5c304ae0f0","count":1,"label":"Balné","posId":"K0000","price":2000,"isExtra":true}]</t>
  </si>
  <si>
    <t>2026-04-14T20:48:20.684+02:00</t>
  </si>
  <si>
    <t>2026-04-14T21:01:31.032+02:00</t>
  </si>
  <si>
    <t>[{"id":"69427510296215434ca5624d","count":1,"label":"Comeback 40cm 🌶️","posId":"109","price":30900,"isExtra":false},{"id":"656dfba1e3c87f5c304ae0f0","count":1,"label":"Balné","posId":"K0000","price":2000,"isExtra":true},{"id":"67449006196a44130f744013","count":1,"label":"okraj mozzarella, bbq omáčka","posId":"A124","price":6500,"isExtra":true},{"id":"69427510296215434ca56261","count":1,"label":"Margherita 32cm","posId":"112","price":20900,"isExtra":false},{"id":"656dfba1e3c87f5c304ae53b","count":1,"label":"Balné","posId":"K0000","price":1500,"isExtra":true}]</t>
  </si>
  <si>
    <t>2026-04-14T20:35:43.211+02:00</t>
  </si>
  <si>
    <t>2026-04-14T20:52:01.283+02:00</t>
  </si>
  <si>
    <t>[{"id":"59589463","note":"","size":"Hawai 32cm","count":1,"label":"Hawai 32cm","posId":"114","price":24900,"isExtra":false},{"id":"55199557","note":"","count":1,"label":"Balné","posId":"K0000","price":1500,"isExtra":true}]</t>
  </si>
  <si>
    <t>2026-04-14T20:33:18.227+02:00</t>
  </si>
  <si>
    <t>2026-04-14T20:47:52.968+02:00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</si>
  <si>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🌶️","posId":"109","price":30900,"isExtra":false},{"id":"55199547","note":"","count":1,"label":"Balné","posId":"K0000","price":2000,"isExtra":true},{"id":"59589458","note":"","size":"Comeback 32cm 🌶️","count":1,"label":"Comeback 32cm 🌶️","posId":"121","price":24900,"isExtra":false},{"id":"55199557","note":"","count":1,"label":"Balné","posId":"K0000","price":1500,"isExtra":true},{"id":"57279339","note":"","count":1,"label":"Smetanový základ","posId":"ZRS32","price":0,"isExtra":true}]</t>
  </si>
  <si>
    <t>2026-04-14T20:11:25.812+02:00</t>
  </si>
  <si>
    <t>2026-04-14T20:14:47.517+02:00</t>
  </si>
  <si>
    <t>[{"id":"KNfiHV3EaK5imjgnl0xiB","count":1,"label":"Aquilla černý čaj a broskev","posId":"N120","price":4900,"isExtra":false,"creatorId":"cIcJ_P9rkFCn8wx8GTCZM","isPackging":0,"actualLabel":"Aquilla černý čaj a broskev 0,5l"}]</t>
  </si>
  <si>
    <t>2026-04-14T20:03:46.881+02:00</t>
  </si>
  <si>
    <t>2026-04-14T20:14:36.682+02:00</t>
  </si>
  <si>
    <t>[{"id":"69427510296215434ca5624b","count":1,"label":"Hot &amp; Spicy 40cm 🌶️🌶️","posId":"110","price":30900,"isExtra":false},{"id":"656dfba1e3c87f5c304ae0f0","count":1,"label":"Balné","posId":"K0000","price":2000,"isExtra":true},{"id":"69427510296215434ca562ad","count":2,"label":"Jablečno-skořicové rolls","posId":"18","price":8900,"isExtra":false},{"id":"656dfba1e3c87f5c304ae53b","count":2,"label":"Balné","posId":"K0000","price":1500,"isExtra":true}]</t>
  </si>
  <si>
    <t>2026-04-14T19:52:58.739+02:00</t>
  </si>
  <si>
    <t>2026-04-14T20:05:39.079+02:00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</si>
  <si>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bylinky","posId":"A121","price":5700,"isExtra":true},{"id":"59589463","note":"","size":"Hawai 32cm","count":1,"label":"Hawai 32cm","posId":"114","price":24900,"isExtra":false},{"id":"55199557","note":"","count":1,"label":"Balné","posId":"K0000","price":1500,"isExtra":true}]</t>
  </si>
  <si>
    <t>2026-04-14T19:49:49.746+02:00</t>
  </si>
  <si>
    <t>2026-04-14T20:03:25.615+02:00</t>
  </si>
  <si>
    <t>[{"id":"69427510296215434ca56253","count":1,"label":"BBQ Meteor 40cm","posId":"106","price":30900,"isExtra":false},{"id":"656dfba1e3c87f5c304ae0f0","count":1,"label":"Balné","posId":"K0000","price":2000,"isExtra":true},{"id":"67449006196a44130f744012","count":1,"label":"okraj mozzarella, bylinky","posId":"A122","price":6500,"isExtra":true},{"id":"684ae9399dbab00c87869a40","count":1,"label":"Jalapeňos","posId":"C102","price":3500,"KDSTags":["greenhighlight"],"isExtra":true},{"id":"69427510296215434ca56299","count":1,"label":"spicy wings 🌶️","posId":"P101","price":11900,"isExtra":false},{"id":"656dfba1e3c87f5c304ae53b","count":1,"label":"Balné","posId":"K0000","price":1500,"isExtra":true},{"id":"69427510296215434ca5629d","count":1,"label":"pečené brambory","posId":"P103","price":6900,"isExtra":false},{"id":"656dfba1e3c87f5c304ae53b","count":1,"label":"Balné","posId":"K0000","price":1500,"isExtra":true}]</t>
  </si>
  <si>
    <t>2026-04-14T19:44:02.923+02:00</t>
  </si>
  <si>
    <t>2026-04-14T19:51:34.816+02:00</t>
  </si>
  <si>
    <t>[{"id":"35e045f9-bc36-46e9-8142-6579de78a05b","note":"","count":1,"label":"Comeback 32cm 🌶️","posId":"121","price":24900,"isExtra":false},{"id":"a3d62a5d-2e1d-48db-874e-d64becff7059","note":"","count":1,"label":"změna na BBQ základ","posId":"a3d62a5d-2e1d-48db-874e-d64becff7059","price":0,"isExtra":true},{"id":"0005ff76-02c8-47f3-a86e-87443988197a","note":"","count":1,"label":"BBQ Texas 32cm","posId":"119","price":24900,"isExtra":false}]</t>
  </si>
  <si>
    <t>2026-04-14T19:37:53.027+02:00</t>
  </si>
  <si>
    <t>2026-04-14T19:57:58.539+02:00</t>
  </si>
  <si>
    <t>2026-04-14T19:31:05.123+02:00</t>
  </si>
  <si>
    <t>2026-04-14T19:47:59.733+02:00</t>
  </si>
  <si>
    <t>[{"id":"101","note":"","count":1,"label":"Capricciosa 40cm","posId":"101","price":30900,"isExtra":false},{"id":"K0000","note":"","count":1,"label":"Balné","posId":"K0000","price":2000,"isExtra":true},{"id":"100","note":"","count":1,"label":"Margherita 40cm","posId":"100","price":26900,"isExtra":false},{"id":"K0000","note":"","count":1,"label":"Balné","posId":"K0000","price":2000,"isExtra":true}]</t>
  </si>
  <si>
    <t>2026-04-14T19:26:03.320+02:00</t>
  </si>
  <si>
    <t>2026-04-14T19:37:52.296+02:00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</si>
  <si>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</si>
  <si>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2026-04-14T19:15:46.247+02:00</t>
  </si>
  <si>
    <t>2026-04-14T19:22:07.012+02:00</t>
  </si>
  <si>
    <t>[{"id":"69427510296215434ca56269","count":1,"label":"Pepperoni 32cm 🌶️🌶️","posId":"120","price":24900,"isExtra":false},{"id":"656dfba1e3c87f5c304ae53b","count":1,"label":"Balné","posId":"K0000","price":1500,"isExtra":true},{"id":"684ae9399dbab00c87869c1f","count":1,"label":"Žampiony","posId":"B105","price":2500,"KDSTags":["greenhighlight"],"isExtra":true},{"id":"684ae9399dbab00c87869c24","count":1,"label":"Kukuřice","posId":"B115","price":2500,"KDSTags":["greenhighlight"],"isExtra":true}]</t>
  </si>
  <si>
    <t>Kyryl</t>
  </si>
  <si>
    <t>2026-04-14T18:59:55.063+02:00</t>
  </si>
  <si>
    <t>2026-04-14T19:16:59.795+02:00</t>
  </si>
  <si>
    <t>[{"id":"102","note":"","count":1,"label":"Hawai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bylinky","posId":"A122","price":6500,"isExtra":true},{"id":"31","note":"","count":1,"label":"Sweet Passion 40 cm","posId":"31","price":26900,"isExtra":false},{"id":"K0000","note":"","count":1,"label":"Balné","posId":"K0000","price":2000,"isExtra":true},{"id":"P104","note":"","count":1,"label":"česnekový chléb","posId":"P104","price":7900,"isExtra":false},{"id":"K0000","note":"","count":1,"label":"Balné","posId":"K0000","price":1500,"isExtra":true}]</t>
  </si>
  <si>
    <t>2026-04-14T18:57:02.990+02:00</t>
  </si>
  <si>
    <t>2026-04-14T19:09:09.394+02:00</t>
  </si>
  <si>
    <t>[{"id":"4cd25cb7-e092-43a0-ab38-89c50a7e6a77","note":"","count":1,"label":"Pepperoni 18cm 🌶️🌶️","posId":"132","price":11900,"isExtra":false},{"id":"c140cca5-f089-41f7-bf7d-f4a7a6787661","note":"","count":1,"label":"Jalapeňos","posId":"A102","price":1500,"isExtra":true},{"id":"c5b474e6-18c7-4e68-bfba-30417cf8de0f","note":"","count":1,"label":"Kukuřice","posId":"A115","price":1500,"isExtra":true},{"id":"3a8b6a85-3b5c-4ee4-be2d-261ab8731d6e","note":"","count":2,"label":"Česnekový dip","posId":"P106","price":2000,"isExtra":false},{"id":"85242cc7-02be-4e3a-9c6b-27dfd40e286b","note":"","count":1,"label":"Mirinda 1l","posId":"N126","price":5900,"isExtra":false}]</t>
  </si>
  <si>
    <t>2026-04-14T18:53:03.800+02:00</t>
  </si>
  <si>
    <t>2026-04-14T19:12:01.469+02:00</t>
  </si>
  <si>
    <t>2026-04-14T19:25:13.649+02:00</t>
  </si>
  <si>
    <t>2026-04-14T18:53:03.953+02:00</t>
  </si>
  <si>
    <t>[{"id":"0005ff76-02c8-47f3-a86e-87443988197a","note":"","count":1,"label":"BBQ Texas 32cm","posId":"119","price":24900,"isExtra":false},{"id":"28b3f739-f42a-4ef9-8499-ad66cad79c40","note":"","count":1,"label":"Hot &amp; Spicy 18cm 🌶️🌶️","posId":"134","price":11900,"isExtra":false},{"id":"739ceea4-4275-4f09-8cf5-ae08fe640a77","note":"","count":1,"label":"Pepsi 1l","posId":"N124","price":5900,"isExtra":false},{"id":"e4c90673-8957-4c9c-a784-3a1d0b3b4124","note":"","count":1,"label":"pečené brambory","posId":"P103","price":6900,"isExtra":false}]</t>
  </si>
  <si>
    <t>2026-04-14T18:52:03.151+02:00</t>
  </si>
  <si>
    <t>2026-04-14T19:02:59.287+02:00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</si>
  <si>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bylinky","posId":"A122","price":6500,"isExtra":true},{"id":"211d85d0-839e-41d0-89e3-ea177ad7489e","note":"","count":1,"label":"Česnekový dip","posId":"P106","price":2000,"isExtra":false}]</t>
  </si>
  <si>
    <t>2026-04-14T18:49:50.911+02:00</t>
  </si>
  <si>
    <t>2026-04-14T19:07:54.593+02:00</t>
  </si>
  <si>
    <t>[{"id":"59589460","note":"","size":"BBQ Texas 32cm","count":1,"label":"BBQ Texas 32cm","posId":"119","price":24900,"isExtra":false},{"id":"55199557","note":"","count":1,"label":"Balné","posId":"K0000","price":1500,"isExtra":true},{"id":"59592261","note":"","count":1,"label":"USA těsto","posId":"17","price":1000,"isExtra":true},{"id":"57279347","note":"","count":1,"label":"Rajčatový základ","posId":"ZBR32","price":0,"isExtra":true},{"id":"55199586","note":"","count":1,"label":"okraj mozzarella, bylinky","posId":"A121","price":5700,"isExtra":true}]</t>
  </si>
  <si>
    <t>2026-04-14T18:49:08.059+02:00</t>
  </si>
  <si>
    <t>2026-04-14T19:03:48.518+02:00</t>
  </si>
  <si>
    <t>[{"id":"59589461","note":"","size":"BBQ Meteor 32cm","count":1,"label":"BBQ Meteor 32cm","posId":"118","price":24900,"isExtra":false},{"id":"55199557","note":"","count":1,"label":"Balné","posId":"K0000","price":1500,"isExtra":true},{"id":"55199586","note":"","count":1,"label":"okraj mozzarella, bylinky","posId":"A121","price":5700,"isExtra":true},{"id":"55199648","note":"","count":1,"label":"Kukuřice","posId":"B115","price":2500,"KDSTags":["greenhighlight"],"isExtra":true},{"id":"59589464","note":"","size":"Capricciosa 32cm","count":1,"label":"Capricciosa 32cm","posId":"113","price":24900,"isExtra":false},{"id":"55199557","note":"","count":1,"label":"Balné","posId":"K0000","price":1500,"isExtra":true}]</t>
  </si>
  <si>
    <t>Omadbek</t>
  </si>
  <si>
    <t>2026-04-14T18:48:04.124+02:00</t>
  </si>
  <si>
    <t>2026-04-14T19:01:17.016+02:00</t>
  </si>
  <si>
    <t>[{"id":"123","note":"","count":1,"label":"Quattro Formaggi 32cm","posId":"123","price":24900,"isExtra":false},{"id":"K0000","note":"","count":1,"label":"Balné","posId":"K0000","price":1500,"isExtra":true},{"id":"X101","note":"","count":1,"label":"Bez gorgonzoly","posId":"X101","price":0,"KDSTags":["redhighlight"],"isExtra":true},{"id":"121","note":"","count":1,"label":"Comeback 32cm 🌶️","posId":"121","price":24900,"isExtra":false},{"id":"K0000","note":"","count":1,"label":"Balné","posId":"K0000","price":1500,"isExtra":true},{"id":"X108","note":"","count":1,"label":"Bez slaniny","posId":"X108","price":0,"KDSTags":["redhighlight"],"isExtra":true},{"id":"B105","note":"","count":1,"label":"Žampiony","posId":"B105","price":2500,"KDSTags":["greenhighlight"],"isExtra":true}]</t>
  </si>
  <si>
    <t>2026-04-14T18:39:37.877+02:00</t>
  </si>
  <si>
    <t>2026-04-14T18:43:10.386+02:00</t>
  </si>
  <si>
    <t>[{"id":"WUU7bA6A9cdnbizoCl89X","count":1,"label":"Capricciosa 32cm","posId":"113","price":24900,"isExtra":false,"creatorId":"WuS2BV5lIpGH7gsUHglfP","isPackging":0,"actualLabel":"Capricciosa 32cm"},{"id":"HCO4lYOorDZZKSH0466K0","count":1,"label":"Pepperoni 32cm 🌶️🌶️","posId":"120","price":24900,"isExtra":false,"creatorId":"6Vpux30q8gA6jPgWkTBxf","isPackging":0,"actualLabel":"Pepperoni 32cm 🌶️🌶️"}]</t>
  </si>
  <si>
    <t>2026-04-14T18:20:33.439+02:00</t>
  </si>
  <si>
    <t>2026-04-14T18:35:12.471+02:00</t>
  </si>
  <si>
    <t>[{"id":"69427510296215434ca56259","count":1,"label":"Capricciosa 40cm","posId":"101","price":30900,"isExtra":false},{"id":"656dfba1e3c87f5c304ae0f0","count":1,"label":"Balné","posId":"K0000","price":2000,"isExtra":true},{"id":"684ae9399dbab00c87869d57","count":1,"label":"Bez oliv","posId":"X112","price":0,"KDSTags":["redhighlight"],"isExtra":true},{"id":"684ae9399dbab00c87869a46","count":1,"label":"Kukuřice","posId":"C115","price":3500,"KDSTags":["greenhighlight"],"isExtra":true},{"id":"684ae9399dbab00c87869a4a","count":1,"label":"Slanina","posId":"C108","price":4000,"KDSTags":["greenhighlight"],"isExtra":true},{"id":"69427510296215434ca562a3","count":1,"label":"Česnekový dip","posId":"P106","price":2000,"isExtra":false},{"id":"656dfba1e3c87f5c304ae53b","count":1,"label":"Balné","posId":"K0000","price":1500,"isExtra":true}]</t>
  </si>
  <si>
    <t>2026-04-14T18:17:17.121+02:00</t>
  </si>
  <si>
    <t>2026-04-14T18:32:48.568+02:00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</si>
  <si>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40cm","posId":"101","price":30900,"isExtra":false},{"id":"55199547","note":"","count":1,"label":"Balné","posId":"K0000","price":2000,"isExtra":true},{"id":"55199478","note":"","size":"Zeleninová 40cm","count":1,"label":"Zeleninová 40cm","posId":"103","price":30900,"isExtra":false},{"id":"55199547","note":"","count":1,"label":"Balné","posId":"K0000","price":2000,"isExtra":true},{"id":"55199662","note":"","count":1,"label":"Šunka","posId":"C106","price":4000,"KDSTags":["greenhighlight"],"isExtra":true}]</t>
  </si>
  <si>
    <t>2026-04-14T18:16:54.151+02:00</t>
  </si>
  <si>
    <t>2026-04-14T18:28:25.406+02:00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</si>
  <si>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dip","posId":"P106","price":2000,"isExtra":false},{"id":"55199557","note":"","count":1,"label":"Balné","posId":"K0000","price":1500,"isExtra":true},{"id":"55199517","note":"","size":"BBQ dip","count":1,"label":"BBQ dip","posId":"P105","price":2000,"isExtra":false},{"id":"55199557","note":"","count":1,"label":"Balné","posId":"K0000","price":1500,"isExtra":true}]</t>
  </si>
  <si>
    <t>2026-04-14T18:15:03.459+02:00</t>
  </si>
  <si>
    <t>2026-04-14T18:26:32.555+02:00</t>
  </si>
  <si>
    <t>2026-04-14T18:44:30.784+02:00</t>
  </si>
  <si>
    <t>2026-04-14T18:16:12.746+02:00</t>
  </si>
  <si>
    <t>[{"id":"36ea3088-07fd-428f-b871-c4a5ee9cef7b","note":"","count":1,"label":"Comeback 40cm 🌶️","posId":"109","price":30900,"isExtra":false},{"id":"99710cd8-fa1f-4712-84a8-85da37e18dd0","note":"","count":1,"label":"česnekový chléb","posId":"P104","price":7900,"isExtra":false}]</t>
  </si>
  <si>
    <t>2026-04-14T18:10:06.937+02:00</t>
  </si>
  <si>
    <t>2026-04-14T18:18:32.349+02:00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</si>
  <si>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🌶️","posId":"121","price":24900,"isExtra":false},{"id":"55199557","note":"","count":1,"label":"Balné","posId":"K0000","price":1500,"isExtra":true},{"id":"55199612","note":"","count":1,"label":"Bez salámu","posId":"X109","price":0,"KDSTags":["redhighlight"],"isExtra":true}]</t>
  </si>
  <si>
    <t>2026-04-14T18:10:03.658+02:00</t>
  </si>
  <si>
    <t>2026-04-14T18:21:33.172+02:00</t>
  </si>
  <si>
    <t>2026-04-14T18:36:50.616+02:00</t>
  </si>
  <si>
    <t>2026-04-14T18:12:05.359+02:00</t>
  </si>
  <si>
    <t>[{"id":"4d0fe7ad-c88a-4a73-8015-c60680489cf8","note":"","count":1,"label":"Baby Špenát &amp; kuře 32cm","posId":"116","price":24900,"isExtra":false},{"id":"a4efa812-1470-4ea2-a19d-39843abed3be","note":"","count":1,"label":"Comeback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cm","posId":"145","price":24900,"isExtra":false},{"id":"c8019f80-065c-4f09-9e80-65b85dae2ae1","note":"","count":1,"label":"Kukuřice","posId":"B115","price":2500,"KDSTags":["greenhighlight"],"isExtra":true}]</t>
  </si>
  <si>
    <t>2026-04-14T17:57:21.760+02:00</t>
  </si>
  <si>
    <t>2026-04-14T18:06:10.767+02:00</t>
  </si>
  <si>
    <t>[{"id":"69427510296215434ca5626d","count":1,"label":"BBQ Meteor 32cm","posId":"118","price":24900,"isExtra":false},{"id":"656dfba1e3c87f5c304ae53b","count":1,"label":"Balné","posId":"K0000","price":1500,"isExtra":true}]</t>
  </si>
  <si>
    <t>2026-04-14T17:54:38.711+02:00</t>
  </si>
  <si>
    <t>2026-04-14T17:55:04.463+02:00</t>
  </si>
  <si>
    <t>[{"id":"HCO4lYOorDZZKSH0466K0","count":1,"label":"Pepperoni 32cm 🌶️🌶️","posId":"120","price":24900,"isExtra":false,"creatorId":"Zp2lVmrxxPJmkx6QA4RKQ","isPackging":0,"actualLabel":"Pepperoni 32cm 🌶️🌶️"},{"id":"aEhGN0F1eP1ffk52R-6IM","count":1,"label":"okraj mozzarella, bylinky","posId":"A121","price":5700,"isExtra":true,"mainItemId":"HCO4lYOorDZZKSH0466K0"},{"id":"LmNkmpTLXWZL8rfgt8xa0","count":1,"label":"Hawai 32cm","posId":"114","price":24900,"isExtra":false,"creatorId":"pote6ybHB4KpZt09PiYIs","isPackging":0,"actualLabel":"Hawai 32cm"},{"id":"aEhGN0F1eP1ffk52R-6IM","count":1,"label":"okraj mozzarella, bylinky","posId":"A121","price":5700,"isExtra":true,"mainItemId":"LmNkmpTLXWZL8rfgt8xa0"},{"id":"RjnzJvFGQ7bViwxWS8fAW","count":1,"label":"Bez ananasu","posId":"X100","price":0,"KDSTags":["redhighlight"],"isExtra":true,"mainItemId":"LmNkmpTLXWZL8rfgt8xa0"},{"id":"LmNkmpTLXWZL8rfgt8xa0","count":1,"label":"Hawai 32cm","posId":"114","price":24900,"isExtra":false,"creatorId":"b6N4ByzrNar5jOYuHARdF","isPackging":0,"actualLabel":"Hawai 32cm"},{"id":"aEhGN0F1eP1ffk52R-6IM","count":1,"label":"okraj mozzarella, bylinky","posId":"A121","price":5700,"isExtra":true,"mainItemId":"LmNkmpTLXWZL8rfgt8xa0"}]</t>
  </si>
  <si>
    <t>2026-04-14T17:52:33.717+02:00</t>
  </si>
  <si>
    <t>2026-04-14T18:01:31.937+02:00</t>
  </si>
  <si>
    <t>[{"id":"55199476","note":"","size":"BBQ Meteor 40cm","count":1,"label":"BBQ Meteor 40cm","posId":"106","price":30900,"isExtra":false},{"id":"55199547","note":"","count":1,"label":"Balné","posId":"K0000","price":2000,"isExtra":true},{"id":"59555713","note":"","count":1,"label":"Rajčatový základ","posId":"ZBR40","price":0,"isExtra":true}]</t>
  </si>
  <si>
    <t>2026-04-14T17:40:56.804+02:00</t>
  </si>
  <si>
    <t>2026-04-14T17:57:42.678+02:00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</si>
  <si>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bylinky","posId":"A122","price":6500,"isExtra":true}]</t>
  </si>
  <si>
    <t>2026-04-14T17:39:02.790+02:00</t>
  </si>
  <si>
    <t>2026-04-14T18:09:34.220+02:00</t>
  </si>
  <si>
    <t>[{"id":"8c704055-e242-493d-b754-bb711e5a6c0b","note":"","count":1,"label":"Hawai 40cm","posId":"102","price":30900,"isExtra":false},{"id":"86843148-4e32-4979-bfd6-d7151207f70f","note":"","count":1,"label":"Šunka","posId":"C106","price":4000,"KDSTags":["greenhighlight"],"isExtra":true},{"id":"007c7303-045c-4866-882d-38e13564ff34","note":"","count":1,"label":"Bez ananasu","posId":"X100","price":0,"KDSTags":["redhighlight"],"isExtra":true},{"id":"670e963a-3bc6-4d99-8aed-b86eae3c2021","note":"","count":1,"label":"Bez mozzarelly","posId":"X113","price":0,"KDSTags":["redhighlight"],"isExtra":true}]</t>
  </si>
  <si>
    <t>2026-04-14T17:28:03.233+02:00</t>
  </si>
  <si>
    <t>2026-04-14T17:40:25.209+02:00</t>
  </si>
  <si>
    <t>[{"id":"03dae282-4cd4-4fa2-9169-2178ea3ed325","note":"","count":1,"label":"Quattro Formaggi 40cm","posId":"111","price":30900,"isExtra":false},{"id":"fb12cb64-5c55-4a3e-9351-4c75cdb0fc47","note":"","count":1,"label":"Špenát s česnekem","posId":"C107","price":3500,"KDSTags":["greenhighlight"],"isExtra":true}]</t>
  </si>
  <si>
    <t>2026-04-14T17:27:09.504+02:00</t>
  </si>
  <si>
    <t>2026-04-14T17:38:15.962+02:00</t>
  </si>
  <si>
    <t>[{"id":"c5-VNazA9GQMHRRuVgN6K","count":1,"label":"BBQ Texas 18cm","posId":"131","price":11900,"isExtra":false,"creatorId":"bfxt9tsXOHL45Xc_nTcFn","isPackging":0,"actualLabel":"BBQ Texas 18cm"}]</t>
  </si>
  <si>
    <t>2026-04-14T17:25:55.516+02:00</t>
  </si>
  <si>
    <t>2026-04-14T17:37:36.026+02:00</t>
  </si>
  <si>
    <t>[{"id":"86umMSfQbEitEGzr29rq9","count":1,"label":"Hot &amp; Spicy 40cm 🌶️🌶️","posId":"110","price":30900,"isExtra":false,"creatorId":"7b2TLqh90kmgRixo645zh","isPackging":0,"actualLabel":"Hot &amp; Spicy 40cm 🌶️🌶️"},{"id":"extra_20230331101812_101","count":1,"label":"Gorgonzola","posId":"C101","price":4000,"KDSTags":["greenhighlight"],"isExtra":true,"mainItemId":"86umMSfQbEitEGzr29rq9"},{"id":"Kk86t8vEL0bPSZ2Y8142z","count":1,"label":"Quattro Formaggi 18cm","posId":"135","price":11900,"isExtra":false,"creatorId":"aXCmxiHzft4f3epszqXju","isPackging":0,"actualLabel":"Quattro Formaggi 18cm"}]</t>
  </si>
  <si>
    <t>2026-04-14T17:24:33.522+02:00</t>
  </si>
  <si>
    <t>2026-04-14T17:33:40.168+02:00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</si>
  <si>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32cm","posId":"116","price":24900,"isExtra":false},{"id":"55199557","note":"","count":1,"label":"Balné","posId":"K0000","price":1500,"isExtra":true},{"id":"59592261","note":"","count":1,"label":"USA těsto","posId":"17","price":1000,"isExtra":true}]</t>
  </si>
  <si>
    <t>2026-04-14T17:18:45.019+02:00</t>
  </si>
  <si>
    <t>2026-04-14T17:28:53.362+02:00</t>
  </si>
  <si>
    <t>2026-04-14T17:15:18.351+02:00</t>
  </si>
  <si>
    <t>2026-04-14T17:28:51.360+02:00</t>
  </si>
  <si>
    <t>[{"id":"59589460","note":"","size":"BBQ Texas 32cm","count":1,"label":"BBQ Texas 32cm","posId":"119","price":24900,"isExtra":false},{"id":"55199557","note":"","count":1,"label":"Balné","posId":"K0000","price":1500,"isExtra":true},{"id":"57279347","note":"","count":1,"label":"Rajčatový základ","posId":"ZBR32","price":0,"isExtra":true}]</t>
  </si>
  <si>
    <t>2026-04-14T17:01:13.636+02:00</t>
  </si>
  <si>
    <t>2026-04-14T17:12:46.684+02:00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</si>
  <si>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40cm","posId":"104","price":30900,"isExtra":false},{"id":"55199547","note":"","count":1,"label":"Balné","posId":"K0000","price":2000,"isExtra":true},{"id":"59555719","note":"","count":1,"label":"Rajčatový základ","posId":"ZSR40","price":0,"isExtra":true},{"id":"55199581","note":"","count":1,"label":"okraj mozzarella, bylinky","posId":"A122","price":6500,"isExtra":true}]</t>
  </si>
  <si>
    <t>2026-04-14T16:58:58.516+02:00</t>
  </si>
  <si>
    <t>2026-04-14T17:08:54.286+02:00</t>
  </si>
  <si>
    <t>2026-04-14T16:22:16.885+02:00</t>
  </si>
  <si>
    <t>2026-04-14T16:39:02.246+02:00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</si>
  <si>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</si>
  <si>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2026-04-14T16:02:14.380+02:00</t>
  </si>
  <si>
    <t>2026-04-14T16:21:05.477+02:00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</si>
  <si>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dip","posId":"P106","price":2000,"isExtra":false},{"id":"K0000","note":"","count":1,"label":"Balné","posId":"K0000","price":1500,"isExtra":true}]</t>
  </si>
  <si>
    <t>2026-04-14T15:59:23.864+02:00</t>
  </si>
  <si>
    <t>2026-04-14T16:19:49.703+02:00</t>
  </si>
  <si>
    <t>[{"id":"69427510296215434ca56263","count":2,"label":"Quattro Formaggi 32cm","posId":"123","price":24900,"isExtra":false},{"id":"656dfba1e3c87f5c304ae53b","count":2,"label":"Balné","posId":"K0000","price":1500,"isExtra":true},{"id":"69427510296215434ca56273","count":2,"label":"Capricciosa 32cm","posId":"113","price":24900,"isExtra":false},{"id":"656dfba1e3c87f5c304ae53b","count":2,"label":"Balné","posId":"K0000","price":1500,"isExtra":true},{"id":"69427510296215434ca56269","count":1,"label":"Pepperoni 32cm 🌶️🌶️","posId":"120","price":24900,"isExtra":false},{"id":"656dfba1e3c87f5c304ae53b","count":1,"label":"Balné","posId":"K0000","price":1500,"isExtra":true}]</t>
  </si>
  <si>
    <t>2026-04-14T15:28:49.828+02:00</t>
  </si>
  <si>
    <t>2026-04-14T15:46:14.147+02:00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</si>
  <si>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32cm","posId":"123","price":24900,"isExtra":false},{"id":"55199557","note":"","count":1,"label":"Balné","posId":"K0000","price":1500,"isExtra":true},{"id":"59555726","note":"","count":1,"label":"Rajčatový základ","posId":"ZSR32","price":0,"isExtra":true},{"id":"55199597","note":"","count":1,"label":"Žampiony","posId":"B105","price":2500,"KDSTags":["greenhighlight"],"isExtra":true},{"id":"55199665","note":"","count":1,"label":"Šunka","posId":"B106","price":3000,"KDSTags":["greenhighlight"],"isExtra":true}]</t>
  </si>
  <si>
    <t>2026-04-14T15:15:37.110+02:00</t>
  </si>
  <si>
    <t>2026-04-14T15:27:57.031+02:00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</si>
  <si>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bylinky","posId":"A122","price":6500,"isExtra":true},{"id":"55199669","note":"","count":1,"label":"Slanina","posId":"C108","price":4000,"KDSTags":["greenhighlight"],"isExtra":true}]</t>
  </si>
  <si>
    <t>2026-04-14T14:45:50.299+02:00</t>
  </si>
  <si>
    <t>2026-04-14T14:54:31.084+02:00</t>
  </si>
  <si>
    <t>[{"id":"59589455","note":"","size":"Margherita 32cm","count":1,"label":"Margherita 32cm","posId":"112","price":20900,"isExtra":false},{"id":"55199557","note":"","count":1,"label":"Balné","posId":"K0000","price":1500,"isExtra":true},{"id":"55199516","note":"","size":"Česnekový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dip","posId":"P106","price":2000,"isExtra":false},{"id":"55199557","note":"","count":1,"label":"Balné","posId":"K0000","price":1500,"isExtra":true}]</t>
  </si>
  <si>
    <t>Thanh Tung</t>
  </si>
  <si>
    <t>2026-04-14T14:30:14.063+02:00</t>
  </si>
  <si>
    <t>2026-04-14T14:44:05.769+02:00</t>
  </si>
  <si>
    <t>[{"id":"122","note":"","count":1,"label":"Hot &amp; Spicy 32cm 🌶️🌶️","posId":"122","price":24900,"isExtra":false},{"id":"K0000","note":"","count":1,"label":"Balné","posId":"K0000","price":1500,"isExtra":true},{"id":"N140","note":"","count":1,"label":"Aquilla neperlivá","posId":"N140","price":3900,"isExtra":false},{"id":"N121","note":"","count":1,"label":"Aquilla zelený čaj/citron","posId":"N121","price":4900,"isExtra":false}]</t>
  </si>
  <si>
    <t>2026-04-14T14:28:03.163+02:00</t>
  </si>
  <si>
    <t>2026-04-14T14:44:07.856+02:00</t>
  </si>
  <si>
    <t>[{"id":"ad7c292a-48c9-48db-b64c-0f7f8ebced7f","note":"","count":1,"label":"BBQ Meteor 40cm","posId":"106","price":30900,"isExtra":false},{"id":"622835b8-8ccd-4776-9f66-ccee484725e6","note":"","count":1,"label":"okraj hotdog, hořčice","posId":"A118","price":6500,"isExtra":true},{"id":"36ea3088-07fd-428f-b871-c4a5ee9cef7b","note":"","count":1,"label":"Comeback 40cm 🌶️","posId":"109","price":30900,"isExtra":false},{"id":"622835b8-8ccd-4776-9f66-ccee484725e6","note":"","count":1,"label":"okraj hotdog, hořčice","posId":"A118","price":6500,"isExtra":true}]</t>
  </si>
  <si>
    <t>2026-04-14T14:27:55.575+02:00</t>
  </si>
  <si>
    <t>2026-04-14T14:28:54.833+02:00</t>
  </si>
  <si>
    <t>[{"id":"scNMX-fJkYN-GmQuKNUL0","count":1,"label":"Guarana classic","posId":"N142","price":5500,"isExtra":false,"creatorId":"czqtAICQOjKB3yRYpUdhE","isPackging":0,"actualLabel":"Guarana classic"}]</t>
  </si>
  <si>
    <t>2026-04-14T14:27:06.854+02:00</t>
  </si>
  <si>
    <t>2026-04-14T14:28:56.623+02:00</t>
  </si>
  <si>
    <t>[{"id":"SReQf7qrbg16w3ivD2HUg","count":1,"label":"Quattro Formaggi 32cm","posId":"123","price":24900,"isExtra":false,"creatorId":"X_gHz-4nJUpWpqGmKzT2R","isPackging":0,"actualLabel":"Quattro Formaggi 32cm"}]</t>
  </si>
  <si>
    <t>2026-04-14T14:18:28.407+02:00</t>
  </si>
  <si>
    <t>2026-04-14T14:26:24.856+02:00</t>
  </si>
  <si>
    <t>[{"id":"55199476","note":"","size":"BBQ Meteor 40cm","count":1,"label":"BBQ Meteor 40cm","posId":"106","price":30900,"isExtra":false},{"id":"55199547","note":"","count":1,"label":"Balné","posId":"K0000","price":2000,"isExtra":true}]</t>
  </si>
  <si>
    <t>Patrik Gorol</t>
  </si>
  <si>
    <t>2026-04-14T13:48:04.034+02:00</t>
  </si>
  <si>
    <t>2026-04-14T14:03:50.400+02:00</t>
  </si>
  <si>
    <t>2026-04-14T14:12:13.612+02:00</t>
  </si>
  <si>
    <t>2026-04-14T13:48:04.166+02:00</t>
  </si>
  <si>
    <t>[{"id":"5b1f2843-926a-4dd1-a5f0-4fddc7b45013","note":"","count":2,"label":"Margherita 32cm","posId":"112","price":20900,"isExtra":false},{"id":"211d85d0-839e-41d0-89e3-ea177ad7489e","note":"","count":1,"label":"Česnekový dip","posId":"P106","price":2000,"isExtra":false},{"id":"0b867b16-3995-4b4a-9deb-1c0d8cecf8d6","note":"","count":1,"label":"Pepperoni 32cm 🌶️🌶️","posId":"120","price":24900,"isExtra":false},{"id":"3a8b6a85-3b5c-4ee4-be2d-261ab8731d6e","note":"","count":1,"label":"Česnekový dip","posId":"P106","price":2000,"isExtra":false}]</t>
  </si>
  <si>
    <t>2026-04-14T13:38:43.367+02:00</t>
  </si>
  <si>
    <t>2026-04-14T13:50:57.709+02:00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</si>
  <si>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B102","note":"","count":1,"label":"Jalapeňos","posId":"B102","price":2500,"KDSTags":["greenhighlight"],"isExtra":true},{"id":"B106","note":"","count":1,"label":"Šunka","posId":"B106","price":3000,"KDSTags":["greenhighlight"],"isExtra":true},{"id":"B109","note":"","count":1,"label":"Pepperoni salám","posId":"B109","price":3000,"KDSTags":["greenhighlight"],"isExtra":true}]</t>
  </si>
  <si>
    <t>2026-04-14T13:32:33.277+02:00</t>
  </si>
  <si>
    <t>2026-04-14T13:42:31.540+02:00</t>
  </si>
  <si>
    <t>[{"id":"69427510296215434ca56267","count":1,"label":"Comeback 32cm 🌶️","posId":"121","price":24900,"isExtra":false},{"id":"656dfba1e3c87f5c304ae53b","count":1,"label":"Balné","posId":"K0000","price":1500,"isExtra":true},{"id":"692053d8abcc6d17c0b124e8","count":1,"label":"USA těsto","posId":"17","price":1000,"isExtra":true},{"id":"6745a0834b0bcb028b56b475","count":1,"label":"Smetanový základ","posId":"ZRS32","price":0,"isExtra":true},{"id":"656dfba1e3c87f5c304ae30e","count":1,"label":"okraj mozzarella, bylinky","posId":"A121","price":5700,"isExtra":true}]</t>
  </si>
  <si>
    <t>2026-04-14T13:24:48.760+02:00</t>
  </si>
  <si>
    <t>2026-04-14T13:33:29.107+02:00</t>
  </si>
  <si>
    <t>[{"id":"69427510296215434ca56261","count":1,"label":"Margherita 32cm","posId":"112","price":20900,"isExtra":false},{"id":"656dfba1e3c87f5c304ae53b","count":1,"label":"Balné","posId":"K0000","price":1500,"isExtra":true}]</t>
  </si>
  <si>
    <t>2026-04-14T13:17:40.004+02:00</t>
  </si>
  <si>
    <t>2026-04-14T13:32:24.813+02:00</t>
  </si>
  <si>
    <t>[{"id":"69427510296215434ca5624f","count":1,"label":"Pepperoni 40cm 🌶️🌶️","posId":"108","price":30900,"isExtra":false},{"id":"656dfba1e3c87f5c304ae0f0","count":1,"label":"Balné","posId":"K0000","price":2000,"isExtra":true},{"id":"69427510296215434ca56247","count":1,"label":"Margherita 40cm","posId":"100","price":26900,"isExtra":false},{"id":"656dfba1e3c87f5c304ae0f0","count":1,"label":"Balné","posId":"K0000","price":2000,"isExtra":true}]</t>
  </si>
  <si>
    <t>2026-04-14T12:59:02.807+02:00</t>
  </si>
  <si>
    <t>2026-04-14T12:59:05.390+02:00</t>
  </si>
  <si>
    <t>[{"id":"7aBj0yr8ehZGT_Y-fZEHI","count":1,"label":"Guarana kiwi a jablko","posId":"N144","price":5500,"isExtra":false,"creatorId":"GC9tP0PzDKL1OGhWd8e1q","isPackging":0,"actualLabel":"Guarana kiwi a jablko"}]</t>
  </si>
  <si>
    <t>2026-04-14T12:27:58.453+02:00</t>
  </si>
  <si>
    <t>2026-04-14T12:32:05.392+02:00</t>
  </si>
  <si>
    <t>[{"id":"69427510296215434ca56265","count":1,"label":"Hot &amp; Spicy 32cm 🌶️🌶️","posId":"122","price":24900,"isExtra":false},{"id":"656dfba1e3c87f5c304ae53b","count":1,"label":"Balné","posId":"K0000","price":1500,"isExtra":true},{"id":"692053d8abcc6d17c0b124e8","count":1,"label":"USA těsto","posId":"17","price":1000,"isExtra":true},{"id":"6745a0834b0bcb028b56b475","count":1,"label":"Smetanový základ","posId":"ZRS32","price":0,"isExtra":true},{"id":"684ae9399dbab00c87869c74","count":1,"label":"Bez mozzarelly","posId":"X113","price":0,"KDSTags":["redhighlight"],"isExtra":true},{"id":"684ae9399dbab00c87869c75","count":1,"label":"Bez salámu","posId":"X109","price":0,"KDSTags":["redhighlight"],"isExtra":true},{"id":"684ae9399dbab00c87869c76","count":1,"label":"Bez jalapenos","posId":"X102","price":0,"KDSTags":["redhighlight"],"isExtra":true},{"id":"684ae9399dbab00c87869c77","count":1,"label":"Bez cibule","posId":"X103","price":0,"KDSTags":["redhighlight"],"isExtra":true},{"id":"69427510296215434ca562bd","count":1,"label":"Pepsi 1l","posId":"N124","price":5900,"isExtra":false}]</t>
  </si>
  <si>
    <t>2026-04-14T12:04:03.622+02:00</t>
  </si>
  <si>
    <t>2026-04-14T12:18:37.079+02:00</t>
  </si>
  <si>
    <t>2026-04-14T12:36:58.580+02:00</t>
  </si>
  <si>
    <t>2026-04-14T12:04:04.033+02:00</t>
  </si>
  <si>
    <t>[{"id":"4cd25cb7-e092-43a0-ab38-89c50a7e6a77","note":"","count":1,"label":"Pepperoni 18cm 🌶️🌶️","posId":"132","price":11900,"isExtra":false},{"id":"8c704055-e242-493d-b754-bb711e5a6c0b","note":"","count":1,"label":"Hawai 40cm","posId":"102","price":30900,"isExtra":false}]</t>
  </si>
  <si>
    <t>2026-04-14T12:03:03.922+02:00</t>
  </si>
  <si>
    <t>2026-04-14T12:17:22.362+02:00</t>
  </si>
  <si>
    <t>[{"id":"d63e9120-8ffe-444c-ba51-6c942a13f4fc","note":"","count":1,"label":"Margherita 40cm","posId":"100","price":26900,"isExtra":false},{"id":"10b1ebcf-eda6-410e-81f0-6a9182a548db","note":"","count":1,"label":"Slanina","posId":"C108","price":4000,"KDSTags":["greenhighlight"],"isExtra":true}]</t>
  </si>
  <si>
    <t>2026-04-14T11:36:03.810+02:00</t>
  </si>
  <si>
    <t>2026-04-14T11:49:07.021+02:00</t>
  </si>
  <si>
    <t>2026-04-14T11:58:17.450+02:00</t>
  </si>
  <si>
    <t>2026-04-14T11:36:05.587+02:00</t>
  </si>
  <si>
    <t>2026-04-14T11:24:19.671+02:00</t>
  </si>
  <si>
    <t>2026-04-14T11:32:23.091+02:00</t>
  </si>
  <si>
    <t>2026-04-14T11:15:38.664+02:00</t>
  </si>
  <si>
    <t>2026-04-14T11:24:14.615+02:00</t>
  </si>
  <si>
    <t>2026-04-14T11:45:00.258+02:00</t>
  </si>
  <si>
    <t>2026-04-14T11:15:38.861+02:00</t>
  </si>
  <si>
    <t>[{"id":"knVYG7n-YfgalDKLvtO0u","count":1,"label":"Quattro Formaggi 40cm","posId":"111","price":30900,"isExtra":false,"creatorId":"kjdWNu48GGM9gGOj8l3K7","isPackging":0,"actualLabel":"Quattro Formaggi 40cm"}]</t>
  </si>
  <si>
    <t>2026-04-14T11:04:35.551+02:00</t>
  </si>
  <si>
    <t>2026-04-14T11:22:40.916+02:00</t>
  </si>
  <si>
    <t>[{"id":"69427510296215434ca5624b","count":1,"label":"Hot &amp; Spicy 40cm 🌶️🌶️","posId":"110","price":30900,"isExtra":false},{"id":"656dfba1e3c87f5c304ae0f0","count":1,"label":"Balné","posId":"K0000","price":2000,"isExtra":true},{"id":"67449006196a44130f744012","count":1,"label":"okraj mozzarella, bylinky","posId":"A122","price":6500,"isExtra":true},{"id":"684ae9399dbab00c87869a46","count":1,"label":"Kukuřice","posId":"C115","price":3500,"KDSTags":["greenhighlight"],"isExtra":true}]</t>
  </si>
  <si>
    <t>2026-04-14T11:02:35.396+02:00</t>
  </si>
  <si>
    <t>2026-04-14T11:14:58.387+02:00</t>
  </si>
  <si>
    <t>2026-04-14T10:58:04.584+02:00</t>
  </si>
  <si>
    <t>2026-04-14T11:47:36.113+02:00</t>
  </si>
  <si>
    <t>2026-04-14T11:56:25.336+02:00</t>
  </si>
  <si>
    <t>2026-04-14T11:06:13.027+02:00</t>
  </si>
  <si>
    <t>[{"id":"35e045f9-bc36-46e9-8142-6579de78a05b","note":"","count":1,"label":"Comeback 32cm 🌶️","posId":"121","price":24900,"isExtra":false},{"id":"57c816b2-3e3f-46c2-b126-b09910d79cb0","note":"","count":1,"label":"změna na Smetanový základ","posId":"57c816b2-3e3f-46c2-b126-b09910d79cb0","price":0,"isExtra":true},{"id":"19647242-c7ae-4948-97a4-fe55e47b6f96","note":"","count":1,"label":"Bez salámu","posId":"X109","price":0,"KDSTags":["redhighlight"],"isExtra":true},{"id":"3a8b6a85-3b5c-4ee4-be2d-261ab8731d6e","note":"","count":1,"label":"Česnekový dip","posId":"P106","price":2000,"isExtra":false}]</t>
  </si>
  <si>
    <t>2026-04-14T10:55:20.798+02:00</t>
  </si>
  <si>
    <t>2026-04-14T11:06:58.948+02:00</t>
  </si>
  <si>
    <t>[{"id":"59589460","note":"","size":"BBQ Texas 32cm","count":1,"label":"BBQ Texas 32cm","posId":"119","price":24900,"isExtra":false},{"id":"55199557","note":"","count":1,"label":"Balné","posId":"K0000","price":1500,"isExtra":true}]</t>
  </si>
  <si>
    <t>2026-04-14T10:45:03.835+02:00</t>
  </si>
  <si>
    <t>2026-04-14T11:42:01.746+02:00</t>
  </si>
  <si>
    <t>2026-04-14T12:07:17.993+02:00</t>
  </si>
  <si>
    <t>2026-04-14T10:47:13.935+02:00</t>
  </si>
  <si>
    <t>[{"id":"f1315fc0-dfbb-459c-9f31-49d8e60875f4","note":"","count":2,"label":"Pepperoni 40cm 🌶️🌶️","posId":"108","price":30900,"isExtra":false}]</t>
  </si>
  <si>
    <t>2026-04-14T10:36:03.163+02:00</t>
  </si>
  <si>
    <t>2026-04-14T11:08:43.923+02:00</t>
  </si>
  <si>
    <t>2026-04-14T11:50:10.041+02:00</t>
  </si>
  <si>
    <t>2026-04-14T10:41:09.946+02:00</t>
  </si>
  <si>
    <t>[{"id":"26378531-c5c0-43f4-9535-09f267896a62","note":"","count":2,"label":"spicy wings 🌶️","posId":"P101","price":11900,"isExtra":false},{"id":"10a95fda-50ac-4e8b-a092-eba50264ce8d","note":"","count":1,"label":"Comeback 18cm 🌶️","posId":"133","price":11900,"isExtra":false},{"id":"57c816b2-3e3f-46c2-b126-b09910d79cb0","note":"","count":1,"label":"změna na Smetanový základ","posId":"57c816b2-3e3f-46c2-b126-b09910d79cb0","price":0,"isExtra":true},{"id":"c5b474e6-18c7-4e68-bfba-30417cf8de0f","note":"","count":1,"label":"Kukuřice","posId":"A115","price":1500,"isExtra":true},{"id":"169906cc-98ac-4101-a361-79ae530758c3","note":"","count":1,"label":"Bez cibule","posId":"X103","price":0,"KDSTags":["redhighlight"],"isExtra":true},{"id":"3a8b6a85-3b5c-4ee4-be2d-261ab8731d6e","note":"","count":1,"label":"Česnekový dip","posId":"P106","price":2000,"isExtra":false}]</t>
  </si>
  <si>
    <t>2026-04-14T00:20:37.309+02:00</t>
  </si>
  <si>
    <t>2026-04-14T00:38:46.900+02:00</t>
  </si>
  <si>
    <t>[{"id":"69427510296215434ca56267","count":1,"label":"Comeback 32cm 🌶️","posId":"121","price":24900,"isExtra":false},{"id":"656dfba1e3c87f5c304ae53b","count":1,"label":"Balné","posId":"K0000","price":1500,"isExtra":true},{"id":"692053d8abcc6d17c0b124e8","count":1,"label":"USA těsto","posId":"17","price":1000,"isExtra":true},{"id":"656dfba1e3c87f5c304ae30e","count":1,"label":"okraj mozzarella, bylinky","posId":"A121","price":5700,"isExtra":true},{"id":"684ae9399dbab00c87869c97","count":1,"label":"Bez cibule","posId":"X103","price":0,"KDSTags":["redhighlight"],"isExtra":true},{"id":"684ae9399dbab00c87869c1f","count":1,"label":"Žampiony","posId":"B105","price":2500,"KDSTags":["greenhighlight"],"isExtra":true},{"id":"684ae9399dbab00c87869c24","count":1,"label":"Kukuřice","posId":"B115","price":2500,"KDSTags":["greenhighlight"],"isExtra":true},{"id":"684ae9399dbab00c87869c2a","count":1,"label":"Kuře","posId":"B114","price":3000,"KDSTags":["greenhighlight"],"isExtra":true},{"id":"69427510296215434ca562a3","count":1,"label":"Česnekový dip","posId":"P106","price":2000,"isExtra":false},{"id":"656dfba1e3c87f5c304ae53b","count":1,"label":"Balné","posId":"K0000","price":1500,"isExtra":true}]</t>
  </si>
  <si>
    <t>2026-04-13T23:35:09.999+02:00</t>
  </si>
  <si>
    <t>2026-04-13T23:54:20.447+02:00</t>
  </si>
  <si>
    <t>2026-04-13T23:24:35.360+02:00</t>
  </si>
  <si>
    <t>2026-04-13T23:35:46.765+02:00</t>
  </si>
  <si>
    <t>[{"id":"69427510296215434ca56261","count":1,"label":"Margherita 32cm","posId":"112","price":20900,"isExtra":false},{"id":"656dfba1e3c87f5c304ae53b","count":1,"label":"Balné","posId":"K0000","price":1500,"isExtra":true},{"id":"684ae9399dbab00c87869c22","count":1,"label":"Paprika","posId":"B111","price":2500,"KDSTags":["greenhighlight"],"isExtra":true},{"id":"684ae9399dbab00c87869c2b","count":1,"label":"Pepperoni salám","posId":"B109","price":3000,"KDSTags":["greenhighlight"],"isExtra":true},{"id":"69427510296215434ca562bf","count":1,"label":"Pepsi zero sugar 1l","posId":"N125","price":5900,"isExtra":false}]</t>
  </si>
  <si>
    <t>2026-04-13T23:19:11.195+02:00</t>
  </si>
  <si>
    <t>2026-04-13T23:32:18.549+02:00</t>
  </si>
  <si>
    <t>2026-04-13T23:13:05.849+02:00</t>
  </si>
  <si>
    <t>2026-04-13T23:25:31.628+02:00</t>
  </si>
  <si>
    <t>2026-04-13T23:42:07.968+02:00</t>
  </si>
  <si>
    <t>2026-04-13T23:13:06.020+02:00</t>
  </si>
  <si>
    <t>[{"id":"ea8ba6dd-c20a-4bae-a731-5344afc761eb","note":"","count":1,"label":"Capricciosa 18cm","posId":"125","price":11900,"isExtra":false},{"id":"57c816b2-3e3f-46c2-b126-b09910d79cb0","note":"","count":1,"label":"změna na Smetanový základ","posId":"57c816b2-3e3f-46c2-b126-b09910d79cb0","price":0,"isExtra":true},{"id":"3a8b6a85-3b5c-4ee4-be2d-261ab8731d6e","note":"","count":1,"label":"Česnekový dip","posId":"P106","price":2000,"isExtra":false},{"id":"9461c599-e1f4-4267-8dd8-c1eea66839a3","note":"","count":1,"label":"Choco Rolls","posId":"chr100","price":8900,"isExtra":false}]</t>
  </si>
  <si>
    <t>2026-04-13T23:01:54.862+02:00</t>
  </si>
  <si>
    <t>2026-04-13T23:15:26.932+02:00</t>
  </si>
  <si>
    <t>[{"id":"69427510296215434ca5624b","count":1,"label":"Hot &amp; Spicy 40cm 🌶️🌶️","posId":"110","price":30900,"isExtra":false},{"id":"656dfba1e3c87f5c304ae0f0","count":1,"label":"Balné","posId":"K0000","price":2000,"isExtra":true},{"id":"6745a0834b0bcb028b56b724","count":1,"label":"Smetanový základ","posId":"ZRS40","price":0,"isExtra":true}]</t>
  </si>
  <si>
    <t>2026-04-13T22:59:03.384+02:00</t>
  </si>
  <si>
    <t>2026-04-13T23:09:26.140+02:00</t>
  </si>
  <si>
    <t>[{"id":"109","note":"","count":1,"label":"Comeback 40cm 🌶️","posId":"109","price":30900,"isExtra":false},{"id":"K0000","note":"","count":1,"label":"Balné","posId":"K0000","price":2000,"isExtra":true},{"id":"C115","note":"","count":1,"label":"Kukuřice","posId":"C115","price":3500,"KDSTags":["greenhighlight"],"isExtra":true},{"id":"N131","note":"","count":1,"label":"BIRGO grapefruit 0,5l","posId":"N131","price":4900,"isExtra":false}]</t>
  </si>
  <si>
    <t>2026-04-13T22:53:02.927+02:00</t>
  </si>
  <si>
    <t>2026-04-13T23:01:14.660+02:00</t>
  </si>
  <si>
    <t>2026-04-13T23:18:13.259+02:00</t>
  </si>
  <si>
    <t>2026-04-13T22:53:03.072+02:00</t>
  </si>
  <si>
    <t>[{"id":"36ea3088-07fd-428f-b871-c4a5ee9cef7b","note":"","count":1,"label":"Comeback 40cm 🌶️","posId":"109","price":30900,"isExtra":false},{"id":"932d1eab-8f45-4992-b460-cc5099f91e14","note":"","count":1,"label":"okraj hotdog, bbq omáčka","posId":"A120","price":6500,"isExtra":true}]</t>
  </si>
  <si>
    <t>2026-04-13T22:44:13.775+02:00</t>
  </si>
  <si>
    <t>2026-04-13T22:53:51.709+02:00</t>
  </si>
  <si>
    <t>[{"id":"69427510296215434ca5626b","count":1,"label":"BBQ Texas 32cm","posId":"119","price":24900,"isExtra":false},{"id":"656dfba1e3c87f5c304ae53b","count":1,"label":"Balné","posId":"K0000","price":1500,"isExtra":true},{"id":"6745a0834b0bcb028b56b1ba","count":1,"label":"Rajčatový základ","posId":"ZBR32","price":0,"isExtra":true}]</t>
  </si>
  <si>
    <t>2026-04-13T22:31:05.718+02:00</t>
  </si>
  <si>
    <t>2026-04-13T22:43:09.714+02:00</t>
  </si>
  <si>
    <t>[{"id":"120","note":"","count":1,"label":"Pepperoni 32cm 🌶️🌶️","posId":"120","price":24900,"isExtra":false},{"id":"K0000","note":"","count":1,"label":"Balné","posId":"K0000","price":1500,"isExtra":true},{"id":"P100","note":"","count":1,"label":"Pepperoni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</si>
  <si>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Amandeep</t>
  </si>
  <si>
    <t>2026-04-13T22:29:29.220+02:00</t>
  </si>
  <si>
    <t>2026-04-13T22:40:03.564+02:00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</si>
  <si>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základ","posId":"ZRB40","price":0,"isExtra":true},{"id":"X103","note":"","count":1,"label":"Bez cibule","posId":"X103","price":0,"KDSTags":["redhighlight"],"isExtra":true},{"id":"N125","note":"","count":1,"label":"Pepsi zero sugar 1l","posId":"N125","price":5900,"isExtra":false}]</t>
  </si>
  <si>
    <t>2026-04-13T22:12:27.282+02:00</t>
  </si>
  <si>
    <t>2026-04-13T22:30:50.931+02:00</t>
  </si>
  <si>
    <t>[{"id":"69427510296215434ca56297","count":1,"label":"Spicy menu Comeback","posId":"M100","price":34900,"isExtra":false},{"id":"656dfba1e3c87f5c304ae4f3","count":1,"label":"Balné","posId":"K0000","price":3000,"isExtra":true},{"id":"656dfba1e3c87f5c304ae504","count":1,"label":"BBQ Texas","posId":"Y119","price":0,"isExtra":true},{"id":"6745a0834b0bcb028b56b474","count":1,"label":"BBQ základ","posId":"ZRB32","price":0,"isExtra":true},{"id":"656dfba1e3c87f5c304ae4e3","count":1,"label":"spicy wings 🌶️","posId":"P101","price":0,"isExtra":true},{"id":"692053d8abcc6d17c0b12500","count":1,"label":"Pepsi zero sugar 1l","posId":"N125","price":0,"isExtra":true},{"id":"69427510296215434ca5629d","count":1,"label":"pečené brambory","posId":"P103","price":6900,"isExtra":false},{"id":"656dfba1e3c87f5c304ae53b","count":1,"label":"Balné","posId":"K0000","price":1500,"isExtra":true}]</t>
  </si>
  <si>
    <t>2026-04-13T22:10:27.902+02:00</t>
  </si>
  <si>
    <t>2026-04-13T22:25:37.619+02:00</t>
  </si>
  <si>
    <t>[{"id":"69427510296215434ca56247","count":1,"label":"Margherita 40cm","posId":"100","price":26900,"isExtra":false},{"id":"656dfba1e3c87f5c304ae0f0","count":1,"label":"Balné","posId":"K0000","price":2000,"isExtra":true},{"id":"67449006196a44130f744012","count":1,"label":"okraj mozzarella, bylinky","posId":"A122","price":6500,"isExtra":true}]</t>
  </si>
  <si>
    <t>2026-04-13T21:43:37.262+02:00</t>
  </si>
  <si>
    <t>2026-04-13T21:58:03.537+02:00</t>
  </si>
  <si>
    <t>[{"id":"59589463","note":"","size":"Hawai 32cm","count":1,"label":"Hawai 32cm","posId":"114","price":24900,"isExtra":false},{"id":"55199557","note":"","count":1,"label":"Balné","posId":"K0000","price":1500,"isExtra":true},{"id":"57279339","note":"","count":1,"label":"Smetanový základ","posId":"ZRS32","price":0,"isExtra":true}]</t>
  </si>
  <si>
    <t>2026-04-13T21:25:13.965+02:00</t>
  </si>
  <si>
    <t>2026-04-13T21:38:24.613+02:00</t>
  </si>
  <si>
    <t>[{"id":"59589464","note":"","size":"Capricciosa 32cm","count":1,"label":"Capricciosa 32cm","posId":"113","price":24900,"isExtra":false},{"id":"55199557","note":"","count":1,"label":"Balné","posId":"K0000","price":1500,"isExtra":true},{"id":"57279339","note":"","count":1,"label":"Smetanový základ","posId":"ZRS32","price":0,"isExtra":true},{"id":"55199609","note":"","count":1,"label":"Bez oliv","posId":"X112","price":0,"KDSTags":["redhighlight"],"isExtra":true},{"id":"55199648","note":"","count":1,"label":"Kukuřice","posId":"B115","price":2500,"KDSTags":["greenhighlight"],"isExtra":true}]</t>
  </si>
  <si>
    <t>2026-04-13T21:24:03.667+02:00</t>
  </si>
  <si>
    <t>2026-04-13T21:43:03.372+02:00</t>
  </si>
  <si>
    <t>2026-04-13T22:03:07.963+02:00</t>
  </si>
  <si>
    <t>2026-04-13T21:24:03.844+02:00</t>
  </si>
  <si>
    <t>[{"id":"35e045f9-bc36-46e9-8142-6579de78a05b","note":"","count":1,"label":"Comeback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bylinky","posId":"A121","price":5700,"isExtra":true}]</t>
  </si>
  <si>
    <t>2026-04-13T21:03:09.406+02:00</t>
  </si>
  <si>
    <t>2026-04-13T21:19:26.779+02:00</t>
  </si>
  <si>
    <t>[{"id":"69427510296215434ca56269","count":1,"label":"Pepperoni 32cm 🌶️🌶️","posId":"120","price":24900,"isExtra":false},{"id":"656dfba1e3c87f5c304ae53b","count":1,"label":"Balné","posId":"K0000","price":1500,"isExtra":true},{"id":"69427510296215434ca56271","count":1,"label":"Hawai 32cm","posId":"114","price":24900,"isExtra":false},{"id":"656dfba1e3c87f5c304ae53b","count":1,"label":"Balné","posId":"K0000","price":1500,"isExtra":true},{"id":"69427510296215434ca56263","count":1,"label":"Quattro Formaggi 32cm","posId":"123","price":24900,"isExtra":false},{"id":"656dfba1e3c87f5c304ae53b","count":1,"label":"Balné","posId":"K0000","price":1500,"isExtra":true}]</t>
  </si>
  <si>
    <t>2026-04-13T21:02:43.454+02:00</t>
  </si>
  <si>
    <t>2026-04-13T21:12:57.488+02:00</t>
  </si>
  <si>
    <t>[{"id":"69427510296215434ca5626d","count":1,"label":"BBQ Meteor 32cm","posId":"118","price":24900,"isExtra":false},{"id":"656dfba1e3c87f5c304ae53b","count":1,"label":"Balné","posId":"K0000","price":1500,"isExtra":true},{"id":"6745a0834b0bcb028b56b1ba","count":1,"label":"Rajčatový základ","posId":"ZBR32","price":0,"isExtra":true},{"id":"656dfba1e3c87f5c304ae30e","count":1,"label":"okraj mozzarella, bylinky","posId":"A121","price":5700,"isExtra":true}]</t>
  </si>
  <si>
    <t>2026-04-13T20:48:11.929+02:00</t>
  </si>
  <si>
    <t>2026-04-13T21:02:32.682+02:00</t>
  </si>
  <si>
    <t>[{"id":"59589455","note":"","size":"Margherita 32cm","count":1,"label":"Margherita 32cm","posId":"112","price":20900,"isExtra":false},{"id":"55199557","note":"","count":1,"label":"Balné","posId":"K0000","price":1500,"isExtra":true},{"id":"55199568","note":"","count":1,"label":"Jalapeňos","posId":"B102","price":2500,"KDSTags":["greenhighlight"],"isExtra":true},{"id":"55199659","note":"","count":1,"label":"Mozzarella","posId":"B113","price":3000,"KDSTags":["greenhighlight"],"isExtra":true}]</t>
  </si>
  <si>
    <t>2026-04-13T20:39:57.813+02:00</t>
  </si>
  <si>
    <t>2026-04-13T20:41:45.901+02:00</t>
  </si>
  <si>
    <t>[{"id":"qDn96ATbqHd_7vbQ_cZWe","count":1,"label":"Česnekový dip","posId":"P106","price":2000,"isExtra":false,"creatorId":"Et2yIU2P9D3QJTSx8YFha","isPackging":0,"actualLabel":"Česnekový dip"},{"id":"qDn96ATbqHd_7vbQ_cZWe","count":1,"label":"Česnekový dip","posId":"P106","price":2000,"isExtra":false,"creatorId":"1LTem6TaeqQi5eepN991T","isPackging":0,"actualLabel":"Česnekový dip"}]</t>
  </si>
  <si>
    <t>2026-04-13T20:34:24.787+02:00</t>
  </si>
  <si>
    <t>2026-04-13T20:44:51.528+02:00</t>
  </si>
  <si>
    <t>[{"id":"120","note":"","count":1,"label":"Pepperoni 32cm 🌶️🌶️","posId":"120","price":24900,"isExtra":false},{"id":"K0000","note":"","count":1,"label":"Balné","posId":"K0000","price":1500,"isExtra":true},{"id":"B101","note":"","count":1,"label":"Gorgonzola","posId":"B101","price":3000,"KDSTags":["greenhighlight"],"isExtra":true}]</t>
  </si>
  <si>
    <t>2026-04-13T20:22:03.618+02:00</t>
  </si>
  <si>
    <t>2026-04-13T20:25:11.220+02:00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</si>
  <si>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,{"id":"c8019f80-065c-4f09-9e80-65b85dae2ae1","note":"","count":1,"label":"Kukuřice","posId":"B115","price":2500,"KDSTags":["greenhighlight"],"isExtra":true},{"id":"3a8b6a85-3b5c-4ee4-be2d-261ab8731d6e","note":"","count":3,"label":"Česnekový dip","posId":"P106","price":2000,"isExtra":false},{"id":"85242cc7-02be-4e3a-9c6b-27dfd40e286b","note":"","count":1,"label":"Mirinda 1l","posId":"N126","price":5900,"isExtra":false}]</t>
  </si>
  <si>
    <t>2026-04-13T20:19:42.714+02:00</t>
  </si>
  <si>
    <t>2026-04-13T20:41:19.143+02:00</t>
  </si>
  <si>
    <t>[{"id":"110","note":"","count":1,"label":"Hot &amp; Spicy 40cm 🌶️🌶️","posId":"110","price":30900,"isExtra":false},{"id":"K0000","note":"","count":1,"label":"Balné","posId":"K0000","price":2000,"isExtra":true},{"id":"X103","note":"","count":1,"label":"Bez cibule","posId":"X103","price":0,"KDSTags":["redhighlight"],"isExtra":true},{"id":"C112","note":"","count":1,"label":"Olivy","posId":"C112","price":3500,"KDSTags":["greenhighlight"],"isExtra":true}]</t>
  </si>
  <si>
    <t>2026-04-13T20:18:16.711+02:00</t>
  </si>
  <si>
    <t>2026-04-13T20:32:36.323+02:00</t>
  </si>
  <si>
    <t>[{"id":"P103","note":"","count":2,"label":"pečené brambory","posId":"P103","price":6900,"isExtra":false},{"id":"K0000","note":"","count":2,"label":"Balné","posId":"K0000","price":1500,"isExtra":true},{"id":"102","note":"","count":1,"label":"Hawai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základ","posId":"ZRS40","price":0,"isExtra":true},{"id":"C100","note":"","count":1,"label":"Ananas","posId":"C100","price":3500,"KDSTags":["greenhighlight"],"isExtra":true}]</t>
  </si>
  <si>
    <t>2026-04-13T19:59:01.560+02:00</t>
  </si>
  <si>
    <t>2026-04-13T20:14:36.246+02:00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</si>
  <si>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🌶️","posId":"121","price":24900,"isExtra":false},{"id":"55199557","note":"","count":1,"label":"Balné","posId":"K0000","price":1500,"isExtra":true},{"id":"55199511","note":"","size":"Spicy Wings 🌶️","count":1,"label":"spicy wings 🌶️","posId":"P101","price":11900,"isExtra":false},{"id":"55199557","note":"","count":1,"label":"Balné","posId":"K0000","price":1500,"isExtra":true},{"id":"55199513","note":"","size":"Pečené brambory","count":1,"label":"pečené brambory","posId":"P103","price":6900,"isExtra":false},{"id":"55199557","note":"","count":1,"label":"Balné","posId":"K0000","price":1500,"isExtra":true},{"id":"57293718","note":"","size":"Opočno čokoládová","count":1,"label":"Opočno čokoládová","posId":"D107","price":12900,"isExtra":false},{"id":"57405744","note":"","size":"Mirinda 1l","count":1,"label":"Mirinda 1l","posId":"N126","price":5900,"isExtra":false},{"id":"55199516","note":"","size":"Česnekový dip","count":1,"label":"Česnekový dip","posId":"P106","price":2000,"isExtra":false},{"id":"55199557","note":"","count":1,"label":"Balné","posId":"K0000","price":1500,"isExtra":true},{"id":"55199517","note":"","size":"BBQ dip","count":1,"label":"BBQ dip","posId":"P105","price":2000,"isExtra":false},{"id":"55199557","note":"","count":1,"label":"Balné","posId":"K0000","price":1500,"isExtra":true}]</t>
  </si>
  <si>
    <t>2026-04-13T19:54:04.256+02:00</t>
  </si>
  <si>
    <t>2026-04-13T20:11:40.937+02:00</t>
  </si>
  <si>
    <t>2026-04-13T20:22:33.758+02:00</t>
  </si>
  <si>
    <t>2026-04-13T19:54:04.865+02:00</t>
  </si>
  <si>
    <t>[{"id":"c1383a56-9eef-4159-8de6-52ba98917da4","note":"","count":1,"label":"Pepperoni Rolls 🌶️","posId":"P100","price":8900,"isExtra":false},{"id":"e1ef9526-7c68-483b-a8a1-92bb58ce9f1e","note":"","count":1,"label":"Jalapenos Rolls","posId":"jpr200","price":8900,"isExtra":false},{"id":"36ea3088-07fd-428f-b871-c4a5ee9cef7b","note":"","count":1,"label":"Comeback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základ","posId":"a3d62a5d-2e1d-48db-874e-d64becff7059","price":0,"isExtra":true},{"id":"78a6e98d-57cb-4e2c-9a3c-9d40f7b79583","note":"","count":1,"label":"Gorgonzola","posId":"C101","price":4000,"KDSTags":["greenhighlight"],"isExtra":true}]</t>
  </si>
  <si>
    <t>2026-04-13T19:52:03.524+02:00</t>
  </si>
  <si>
    <t>2026-04-13T20:02:43.139+02:00</t>
  </si>
  <si>
    <t>2026-04-13T19:27:20.545+02:00</t>
  </si>
  <si>
    <t>2026-04-13T19:43:20.050+02:00</t>
  </si>
  <si>
    <t>[{"id":"69427510296215434ca56257","count":1,"label":"Hawai 40cm","posId":"102","price":30900,"isExtra":false},{"id":"656dfba1e3c87f5c304ae0f0","count":1,"label":"Balné","posId":"K0000","price":2000,"isExtra":true},{"id":"684ae9399dbab00c87869a43","count":1,"label":"Ananas","posId":"C100","price":3500,"KDSTags":["greenhighlight"],"isExtra":true},{"id":"69427510296215434ca56259","count":1,"label":"Capricciosa 40cm","posId":"101","price":30900,"isExtra":false},{"id":"656dfba1e3c87f5c304ae0f0","count":1,"label":"Balné","posId":"K0000","price":2000,"isExtra":true},{"id":"6745a0834b0bcb028b56b724","count":1,"label":"Smetanový základ","posId":"ZRS40","price":0,"isExtra":true},{"id":"684ae9399dbab00c87869a41","count":1,"label":"Žampiony","posId":"C105","price":3500,"KDSTags":["greenhighlight"],"isExtra":true}]</t>
  </si>
  <si>
    <t>2026-04-13T19:23:35.349+02:00</t>
  </si>
  <si>
    <t>2026-04-13T19:41:51.143+02:00</t>
  </si>
  <si>
    <t>[{"id":"59589465","note":"","size":"Baby Špenát &amp; kuře 32cm","count":1,"label":"Baby Špenát &amp; kuře 32cm","posId":"116","price":24900,"isExtra":false},{"id":"55199557","note":"","count":1,"label":"Balné","posId":"K0000","price":1500,"isExtra":true},{"id":"55199618","note":"","count":1,"label":"okraj hotdog, hořčice","posId":"A117","price":5700,"isExtra":true},{"id":"55199672","note":"","count":1,"label":"Gorgonzola","posId":"B101","price":3000,"KDSTags":["greenhighlight"],"isExtra":true},{"id":"59589455","note":"","size":"Margherita 32cm","count":1,"label":"Margherita 32cm","posId":"112","price":20900,"isExtra":false},{"id":"55199557","note":"","count":1,"label":"Balné","posId":"K0000","price":1500,"isExtra":true},{"id":"55199586","note":"","count":1,"label":"okraj mozzarella, bylinky","posId":"A121","price":5700,"isExtra":true}]</t>
  </si>
  <si>
    <t>2026-04-13T19:19:48.132+02:00</t>
  </si>
  <si>
    <t>2026-04-13T19:28:54.971+02:00</t>
  </si>
  <si>
    <t>[{"id":"SReQf7qrbg16w3ivD2HUg","count":1,"label":"Quattro Formaggi 32cm","posId":"123","price":24900,"isExtra":false,"creatorId":"NEqEKloWTPC3jXYGK_ICA","isPackging":0,"actualLabel":"Quattro Formaggi 32cm"},{"id":"extra_20230331101812_77","count":1,"label":"Mozzarella","posId":"B113","price":3000,"KDSTags":["greenhighlight"],"isExtra":true,"mainItemId":"SReQf7qrbg16w3ivD2HUg"}]</t>
  </si>
  <si>
    <t>2026-04-13T19:17:39.992+02:00</t>
  </si>
  <si>
    <t>2026-04-13T19:31:44.363+02:00</t>
  </si>
  <si>
    <t>2026-04-13T19:16:03.300+02:00</t>
  </si>
  <si>
    <t>2026-04-13T19:27:38.761+02:00</t>
  </si>
  <si>
    <t>2026-04-13T19:31:17.415+02:00</t>
  </si>
  <si>
    <t>2026-04-13T19:16:03.454+02:00</t>
  </si>
  <si>
    <t>2026-04-13T19:03:22.397+02:00</t>
  </si>
  <si>
    <t>2026-04-13T19:13:52.774+02:00</t>
  </si>
  <si>
    <t>[{"id":"chr100","note":"","count":2,"label":"Choco Rolls","posId":"chr100","price":8900,"isExtra":false},{"id":"K0000","note":"","count":2,"label":"Balné","posId":"K0000","price":1500,"isExtra":true}]</t>
  </si>
  <si>
    <t>2026-04-13T18:57:51.472+02:00</t>
  </si>
  <si>
    <t>2026-04-13T18:58:33.090+02:00</t>
  </si>
  <si>
    <t>[{"id":"sQnjhSaGUJdm7C4dquW2M","count":1,"label":"Comeback 32cm 🌶️","posId":"121","price":24900,"isExtra":false,"creatorId":"2hKBYZ4LrBRv86FS0DsjG","isPackging":0,"actualLabel":"Comeback 32cm 🌶️"},{"id":"Lnv6ZrDBBlwPhp3mQvDQW","count":1,"label":"BBQ základ","posId":"ZRB32","price":0,"isExtra":true,"mainItemId":"sQnjhSaGUJdm7C4dquW2M"}]</t>
  </si>
  <si>
    <t>2026-04-13T18:54:02.931+02:00</t>
  </si>
  <si>
    <t>2026-04-13T19:08:32.135+02:00</t>
  </si>
  <si>
    <t>2026-04-13T19:14:50.076+02:00</t>
  </si>
  <si>
    <t>2026-04-13T18:54:03.334+02:00</t>
  </si>
  <si>
    <t>[{"id":"0ea52415-fdb3-497f-b216-7fd5802f2e0f","note":"","count":1,"label":"Quattro Formaggi 32cm","posId":"123","price":24900,"isExtra":false},{"id":"35e045f9-bc36-46e9-8142-6579de78a05b","note":"","count":2,"label":"Comeback 32cm 🌶️","posId":"121","price":24900,"isExtra":false},{"id":"03ade9ce-5d0f-4499-a6a3-340b58ae4468","note":"","count":1,"label":"Capricciosa 32cm","posId":"113","price":24900,"isExtra":false}]</t>
  </si>
  <si>
    <t>2026-04-13T18:30:24.022+02:00</t>
  </si>
  <si>
    <t>2026-04-13T18:44:06.079+02:00</t>
  </si>
  <si>
    <t>[{"id":"guEXBVEJyULhZZaDHjJpC","count":1,"label":"Baby špenát &amp; kuře 40cm","posId":"104","price":30900,"isExtra":false,"creatorId":"BuiHDKvaG9kgKKV8xNxX2","isPackging":0,"actualLabel":"Baby špenát &amp; kuře 40cm"},{"id":"extra_20230331101812_96","count":1,"label":"Kukuřice","posId":"C115","price":3500,"KDSTags":["greenhighlight"],"isExtra":true,"mainItemId":"guEXBVEJyULhZZaDHjJpC"},{"id":"knVYG7n-YfgalDKLvtO0u","count":1,"label":"Quattro Formaggi 40cm","posId":"111","price":30900,"isExtra":false,"creatorId":"GVxprHS3QRiE0JsdvQJdn","isPackging":0,"actualLabel":"Quattro Formaggi 40cm"}]</t>
  </si>
  <si>
    <t>2026-04-13T18:30:04.517+02:00</t>
  </si>
  <si>
    <t>2026-04-13T18:41:06.043+02:00</t>
  </si>
  <si>
    <t>2026-04-13T18:50:03.463+02:00</t>
  </si>
  <si>
    <t>2026-04-13T18:30:04.650+02:00</t>
  </si>
  <si>
    <t>2026-04-13T18:07:09.766+02:00</t>
  </si>
  <si>
    <t>2026-04-13T18:14:57.103+02:00</t>
  </si>
  <si>
    <t>2026-04-13T17:53:39.408+02:00</t>
  </si>
  <si>
    <t>2026-04-13T18:01:33.324+02:00</t>
  </si>
  <si>
    <t>[{"id":"sQnjhSaGUJdm7C4dquW2M","count":1,"label":"Comeback 32cm 🌶️","posId":"121","price":24900,"isExtra":false,"creatorId":"-giFbIVWtIFiHACiwrCeS","isPackging":0,"actualLabel":"Comeback 32cm 🌶️"}]</t>
  </si>
  <si>
    <t>2026-04-13T17:53:03.062+02:00</t>
  </si>
  <si>
    <t>2026-04-13T18:11:46.908+02:00</t>
  </si>
  <si>
    <t>2026-04-13T18:23:41.757+02:00</t>
  </si>
  <si>
    <t>2026-04-13T17:53:03.242+02:00</t>
  </si>
  <si>
    <t>[{"id":"006048bf-893b-433f-ad75-dea70393a052","note":"","count":1,"label":"Opočno pistáciová","posId":"D109","price":12900,"isExtra":false},{"id":"9461c599-e1f4-4267-8dd8-c1eea66839a3","note":"","count":2,"label":"Choco Rolls","posId":"chr100","price":8900,"isExtra":false}]</t>
  </si>
  <si>
    <t>2026-04-13T17:51:54.509+02:00</t>
  </si>
  <si>
    <t>2026-04-13T18:01:34.712+02:00</t>
  </si>
  <si>
    <t>[{"id":"69427510296215434ca5626b","count":1,"label":"BBQ Texas 32cm","posId":"119","price":24900,"isExtra":false},{"id":"656dfba1e3c87f5c304ae53b","count":1,"label":"Balné","posId":"K0000","price":1500,"isExtra":true}]</t>
  </si>
  <si>
    <t>2026-04-13T17:41:53.309+02:00</t>
  </si>
  <si>
    <t>2026-04-13T17:51:00.413+02:00</t>
  </si>
  <si>
    <t>[{"id":"69427510296215434ca56249","count":1,"label":"Quattro Formaggi 40cm","posId":"111","price":30900,"isExtra":false},{"id":"656dfba1e3c87f5c304ae0f0","count":1,"label":"Balné","posId":"K0000","price":2000,"isExtra":true},{"id":"69427510296215434ca562c1","count":1,"label":"Mirinda 1l","posId":"N126","price":5900,"isExtra":false}]</t>
  </si>
  <si>
    <t>2026-04-13T17:38:32.526+02:00</t>
  </si>
  <si>
    <t>2026-04-13T17:38:35.928+02:00</t>
  </si>
  <si>
    <t>[{"id":"qDn96ATbqHd_7vbQ_cZWe","count":1,"label":"Česnekový dip","posId":"P106","price":2000,"isExtra":false,"creatorId":"0VQ_d7pY4zl5XcgsNQ8LB","isPackging":0,"actualLabel":"Česnekový dip"}]</t>
  </si>
  <si>
    <t>2026-04-13T17:18:03.488+02:00</t>
  </si>
  <si>
    <t>2026-04-13T17:22:38.861+02:00</t>
  </si>
  <si>
    <t>[{"id":"knVYG7n-YfgalDKLvtO0u","count":1,"label":"Quattro Formaggi 40cm","posId":"111","price":30900,"isExtra":false,"creatorId":"u-uHjAD3YMB7XLKs8KJc2","isPackging":0,"actualLabel":"Quattro Formaggi 40cm"}]</t>
  </si>
  <si>
    <t>2026-04-13T17:18:01.984+02:00</t>
  </si>
  <si>
    <t>2026-04-13T17:32:37.921+02:00</t>
  </si>
  <si>
    <t>[{"id":"69427510296215434ca56253","count":1,"label":"BBQ Meteor 40cm","posId":"106","price":30900,"isExtra":false},{"id":"656dfba1e3c87f5c304ae0f0","count":1,"label":"Balné","posId":"K0000","price":2000,"isExtra":true},{"id":"6745a0834b0bcb028b56b81d","count":1,"label":"Rajčatový základ","posId":"ZBR40","price":0,"isExtra":true},{"id":"684ae9399dbab00c87869a45","count":1,"label":"Cibule","posId":"C103","price":3500,"KDSTags":["greenhighlight"],"isExtra":true},{"id":"69427510296215434ca562b7","count":1,"label":"Aquilla černý čaj a broskev","posId":"N120","price":4900,"isExtra":false}]</t>
  </si>
  <si>
    <t>2026-04-13T17:12:35.487+02:00</t>
  </si>
  <si>
    <t>2026-04-13T17:26:22.061+02:00</t>
  </si>
  <si>
    <t>2026-04-13T16:57:03.899+02:00</t>
  </si>
  <si>
    <t>2026-04-13T17:21:02.720+02:00</t>
  </si>
  <si>
    <t>2026-04-13T17:33:13.099+02:00</t>
  </si>
  <si>
    <t>2026-04-13T16:57:04.236+02:00</t>
  </si>
  <si>
    <t>[{"id":"03ade9ce-5d0f-4499-a6a3-340b58ae4468","note":"","count":1,"label":"Capricciosa 32cm","posId":"113","price":24900,"isExtra":false},{"id":"35e045f9-bc36-46e9-8142-6579de78a05b","note":"","count":1,"label":"Comeback 32cm 🌶️","posId":"121","price":24900,"isExtra":false}]</t>
  </si>
  <si>
    <t>2026-04-13T16:46:03.616+02:00</t>
  </si>
  <si>
    <t>2026-04-13T16:53:17.693+02:00</t>
  </si>
  <si>
    <t>[{"id":"r1hrAHLtk-DvPQxcr1eH_","count":1,"label":"Guarana classic zero","posId":"N143","price":5500,"isExtra":false,"creatorId":"ywUIFWqAxtixgZtz9P-CF","isPackging":0,"actualLabel":"Guarana classic zero"}]</t>
  </si>
  <si>
    <t>2026-04-13T16:35:28.308+02:00</t>
  </si>
  <si>
    <t>2026-04-13T16:44:48.875+02:00</t>
  </si>
  <si>
    <t>2026-04-13T15:35:03.356+02:00</t>
  </si>
  <si>
    <t>2026-04-13T15:43:05.724+02:00</t>
  </si>
  <si>
    <t>2026-04-13T15:51:31.086+02:00</t>
  </si>
  <si>
    <t>2026-04-13T15:35:03.784+02:00</t>
  </si>
  <si>
    <t>2026-04-13T15:32:14.186+02:00</t>
  </si>
  <si>
    <t>2026-04-13T15:41:00.860+02:00</t>
  </si>
  <si>
    <t>2026-04-13T15:29:41.372+02:00</t>
  </si>
  <si>
    <t>2026-04-13T15:38:31.949+02:00</t>
  </si>
  <si>
    <t>[{"id":"M100","note":"","count":1,"label":"Spicy menu Comeback","posId":"M100","price":34900,"isExtra":false},{"id":"K0000","note":"","count":1,"label":"Balné","posId":"K0000","price":3000,"isExtra":true},{"id":"Y119","note":"","count":1,"label":"BBQ Texas","posId":"Y119","price":0,"isExtra":true},{"id":"P101","note":"","count":1,"label":"spicy wings 🌶️","posId":"P101","price":0,"isExtra":true},{"id":"N124","note":"","count":1,"label":"Pepsi 1l","posId":"N124","price":0,"isExtra":true},{"id":"P101","note":"","count":1,"label":"spicy wings 🌶️","posId":"P101","price":11900,"isExtra":false},{"id":"K0000","note":"","count":1,"label":"Balné","posId":"K0000","price":1500,"isExtra":true}]</t>
  </si>
  <si>
    <t>Luděk</t>
  </si>
  <si>
    <t>2026-04-13T15:14:47.523+02:00</t>
  </si>
  <si>
    <t>2026-04-13T15:23:26.693+02:00</t>
  </si>
  <si>
    <t>[{"id":"M100","note":"Jestli je možné, přidat BBQ omáčku do meat balls","count":1,"label":"Spicy menu Comeback","posId":"M100","price":34900,"isExtra":false},{"id":"K0000","note":"","count":1,"label":"Balné","posId":"K0000","price":3000,"isExtra":true},{"id":"Y116","note":"","count":1,"label":"Špenát &amp; kuře","posId":"Y116","price":0,"isExtra":true},{"id":"P102","note":"","count":1,"label":"masové kuličky","posId":"P102","price":0,"isExtra":true},{"id":"N125","note":"","count":1,"label":"Pepsi zero sugar 1l","posId":"N125","price":0,"isExtra":true}]</t>
  </si>
  <si>
    <t>2026-04-13T14:52:35.170+02:00</t>
  </si>
  <si>
    <t>2026-04-13T14:58:50.601+02:00</t>
  </si>
  <si>
    <t>2026-04-13T14:32:10.222+02:00</t>
  </si>
  <si>
    <t>2026-04-13T14:42:46.318+02:00</t>
  </si>
  <si>
    <t>[{"id":"55199509","note":"","size":"Spicy menu Comeback","count":1,"label":"Spicy menu Comeback","posId":"M100","price":34900,"isExtra":false},{"id":"55199626","note":"","count":1,"label":"Pepperoni","posId":"Y120","price":0,"isExtra":true},{"id":"55199538","note":"","count":1,"label":"Balné","posId":"K0000","price":3000,"isExtra":true},{"id":"55199550","note":"","count":1,"label":"spicy wings 🌶️","posId":"P101","price":0,"isExtra":true},{"id":"57405755","note":"","count":1,"label":"Pepsi zero sugar 1l","posId":"N125","price":0,"isExtra":true},{"id":"57279339","note":"","count":1,"label":"Smetanový základ","posId":"ZRS32","price":0,"isExtra":true},{"id":"55199586","note":"","count":1,"label":"okraj mozzarella, bylinky","posId":"A121","price":5700,"isExtra":true},{"id":"55199515","note":"","size":"Pepperoni Rolls 🌶️","count":1,"label":"Pepperoni Rolls 🌶️","posId":"P100","price":8900,"isExtra":false},{"id":"55199557","note":"","count":1,"label":"Balné","posId":"K0000","price":1500,"isExtra":true}]</t>
  </si>
  <si>
    <t>2026-04-13T14:30:03.203+02:00</t>
  </si>
  <si>
    <t>2026-04-13T14:49:11.339+02:00</t>
  </si>
  <si>
    <t>[{"id":"03dae282-4cd4-4fa2-9169-2178ea3ed325","note":"","count":1,"label":"Quattro Formaggi 40cm","posId":"111","price":30900,"isExtra":false},{"id":"a3d62a5d-2e1d-48db-874e-d64becff7059","note":"","count":1,"label":"změna na BBQ základ","posId":"a3d62a5d-2e1d-48db-874e-d64becff7059","price":0,"isExtra":true}]</t>
  </si>
  <si>
    <t>2026-04-13T14:25:38.001+02:00</t>
  </si>
  <si>
    <t>2026-04-13T14:32:06.424+02:00</t>
  </si>
  <si>
    <t>[{"id":"57405743","note":"","size":"Pepsi zero sugar 1l","count":1,"label":"Pepsi zero sugar 1l","posId":"N125","price":5900,"isExtra":false},{"id":"59589455","note":"","size":"Margherita 32cm","count":1,"label":"Margherita 32cm","posId":"112","price":20900,"isExtra":false},{"id":"55199557","note":"","count":1,"label":"Balné","posId":"K0000","price":1500,"isExtra":true},{"id":"55199568","note":"","count":1,"label":"Jalapeňos","posId":"B102","price":2500,"KDSTags":["greenhighlight"],"isExtra":true},{"id":"55199640","note":"","count":1,"label":"Paprika","posId":"B111","price":2500,"KDSTags":["greenhighlight"],"isExtra":true},{"id":"55199668","note":"","count":1,"label":"Slanina","posId":"B108","price":3000,"KDSTags":["greenhighlight"],"isExtra":true}]</t>
  </si>
  <si>
    <t>Hryhorii</t>
  </si>
  <si>
    <t>2026-04-13T13:57:27.061+02:00</t>
  </si>
  <si>
    <t>2026-04-13T14:05:22.171+02:00</t>
  </si>
  <si>
    <t>[{"id":"N124","note":"","count":1,"label":"Pepsi 1l","posId":"N124","price":5900,"isExtra":false},{"id":"N126","note":"","count":1,"label":"Mirinda 1l","posId":"N126","price":5900,"isExtra":false},{"id":"P101","note":"","count":1,"label":"spicy wings 🌶️","posId":"P101","price":11900,"isExtra":false},{"id":"K0000","note":"","count":1,"label":"Balné","posId":"K0000","price":1500,"isExtra":true},{"id":"102","note":"","count":1,"label":"Hawai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základ","posId":"ZRB40","price":0,"isExtra":true}]</t>
  </si>
  <si>
    <t>2026-04-13T13:50:26.904+02:00</t>
  </si>
  <si>
    <t>2026-04-13T13:56:53.056+02:00</t>
  </si>
  <si>
    <t>[{"id":"108","note":"","count":1,"label":"Pepperoni 40cm 🌶️🌶️","posId":"108","price":30900,"isExtra":false},{"id":"K0000","note":"","count":1,"label":"Balné","posId":"K0000","price":2000,"isExtra":true},{"id":"N126","note":"","count":1,"label":"Mirinda 1l","posId":"N126","price":5900,"isExtra":false}]</t>
  </si>
  <si>
    <t>2026-04-13T13:22:13.519+02:00</t>
  </si>
  <si>
    <t>2026-04-13T13:32:29.413+02:00</t>
  </si>
  <si>
    <t>[{"id":"69427510296215434ca56275","count":1,"label":"Baby Špenát &amp; kuře 32cm","posId":"116","price":24900,"isExtra":false},{"id":"656dfba1e3c87f5c304ae53b","count":1,"label":"Balné","posId":"K0000","price":1500,"isExtra":true},{"id":"69427510296215434ca56273","count":1,"label":"Capricciosa 32cm","posId":"113","price":24900,"isExtra":false},{"id":"656dfba1e3c87f5c304ae53b","count":1,"label":"Balné","posId":"K0000","price":1500,"isExtra":true}]</t>
  </si>
  <si>
    <t>2026-04-13T13:13:39.326+02:00</t>
  </si>
  <si>
    <t>2026-04-13T13:23:51.151+02:00</t>
  </si>
  <si>
    <t>2026-04-13T13:04:32.077+02:00</t>
  </si>
  <si>
    <t>2026-04-13T13:12:08.991+02:00</t>
  </si>
  <si>
    <t>2026-04-13T12:34:21.970+02:00</t>
  </si>
  <si>
    <t>2026-04-13T12:50:34.918+02:00</t>
  </si>
  <si>
    <t>2026-04-13T12:33:03.652+02:00</t>
  </si>
  <si>
    <t>2026-04-13T12:43:07.806+02:00</t>
  </si>
  <si>
    <t>2026-04-13T13:00:28.963+02:00</t>
  </si>
  <si>
    <t>2026-04-13T12:33:03.881+02:00</t>
  </si>
  <si>
    <t>[{"id":"b23a7ffc-2968-4b23-96c7-647c4d375297","note":"","count":1,"label":"BBQ Meteor 32 cm","posId":"142","price":24900,"isExtra":false},{"id":"21fd0686-e8d1-43f1-84c9-d96f5842a3ca","note":"","count":1,"label":"okraj mozzarella, bylinky","posId":"A121","price":5700,"isExtra":true}]</t>
  </si>
  <si>
    <t>2026-04-13T12:31:03.310+02:00</t>
  </si>
  <si>
    <t>2026-04-13T12:39:17.578+02:00</t>
  </si>
  <si>
    <t>2026-04-13T12:51:25.543+02:00</t>
  </si>
  <si>
    <t>2026-04-13T12:31:03.444+02:00</t>
  </si>
  <si>
    <t>2026-04-13T12:26:03.665+02:00</t>
  </si>
  <si>
    <t>2026-04-13T12:47:05.723+02:00</t>
  </si>
  <si>
    <t>2026-04-13T13:04:05.665+02:00</t>
  </si>
  <si>
    <t>2026-04-13T12:26:04.096+02:00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</si>
  <si>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bylinky","posId":"A121","price":5700,"isExtra":true},{"id":"bd8e2f82-3d11-4ada-88ad-67191c012d18","note":"","count":1,"label":"Bez oliv","posId":"X112","price":0,"KDSTags":["redhighlight"],"isExtra":true},{"id":"c1383a56-9eef-4159-8de6-52ba98917da4","note":"","count":1,"label":"Pepperoni Rolls 🌶️","posId":"P100","price":8900,"isExtra":false}]</t>
  </si>
  <si>
    <t>2026-04-13T12:22:00.359+02:00</t>
  </si>
  <si>
    <t>2026-04-13T12:27:58.225+02:00</t>
  </si>
  <si>
    <t>2026-04-13T12:09:37.170+02:00</t>
  </si>
  <si>
    <t>2026-04-13T12:17:25.270+02:00</t>
  </si>
  <si>
    <t>2026-04-13T11:53:04.040+02:00</t>
  </si>
  <si>
    <t>2026-04-13T12:03:15.528+02:00</t>
  </si>
  <si>
    <t>2026-04-13T12:16:44.731+02:00</t>
  </si>
  <si>
    <t>2026-04-13T11:53:04.494+02:00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</si>
  <si>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bylinky","posId":"A121","price":5700,"isExtra":true},{"id":"bd8e2f82-3d11-4ada-88ad-67191c012d18","note":"","count":1,"label":"Bez oliv","posId":"X112","price":0,"KDSTags":["redhighlight"],"isExtra":true},{"id":"d3eb4d53-930f-46c7-bd43-afdbaaac1bcf","note":"","count":1,"label":"masové kuličky","posId":"P102","price":9900,"isExtra":false}]</t>
  </si>
  <si>
    <t>2026-04-13T11:33:34.046+02:00</t>
  </si>
  <si>
    <t>2026-04-13T11:44:51.792+02:00</t>
  </si>
  <si>
    <t>[{"id":"57405742","note":"","size":"Pepsi 1l","count":1,"label":"Pepsi 1l","posId":"N124","price":5900,"isExtra":false},{"id":"59589460","note":"","size":"BBQ Texas 32cm","count":1,"label":"BBQ Texas 32cm","posId":"119","price":24900,"isExtra":false},{"id":"55199557","note":"","count":1,"label":"Balné","posId":"K0000","price":1500,"isExtra":true},{"id":"55199628","note":"","count":1,"label":"Bez cibule","posId":"X103","price":0,"KDSTags":["redhighlight"],"isExtra":true}]</t>
  </si>
  <si>
    <t>Martina</t>
  </si>
  <si>
    <t>2026-04-13T11:27:22.324+02:00</t>
  </si>
  <si>
    <t>2026-04-13T11:38:39.858+02:00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</si>
  <si>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</si>
  <si>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2026-04-13T11:24:34.327+02:00</t>
  </si>
  <si>
    <t>2026-04-13T11:34:40.168+02:00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</si>
  <si>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40cm","posId":"104","price":30900,"isExtra":false},{"id":"55199547","note":"","count":1,"label":"Balné","posId":"K0000","price":2000,"isExtra":true}]</t>
  </si>
  <si>
    <t>2026-04-13T11:20:03.196+02:00</t>
  </si>
  <si>
    <t>2026-04-13T11:49:50.617+02:00</t>
  </si>
  <si>
    <t>2026-04-13T11:55:27.339+02:00</t>
  </si>
  <si>
    <t>2026-04-13T11:20:03.855+02:00</t>
  </si>
  <si>
    <t>2026-04-13T11:10:03.658+02:00</t>
  </si>
  <si>
    <t>2026-04-13T11:38:36.639+02:00</t>
  </si>
  <si>
    <t>2026-04-13T11:50:23.788+02:00</t>
  </si>
  <si>
    <t>2026-04-13T11:19:39.015+02:00</t>
  </si>
  <si>
    <t>2026-04-13T11:02:58.310+02:00</t>
  </si>
  <si>
    <t>2026-04-13T11:11:47.417+02:00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</si>
  <si>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40cm","posId":"111","price":30900,"isExtra":false},{"id":"55199547","note":"","count":1,"label":"Balné","posId":"K0000","price":2000,"isExtra":true},{"id":"55199588","note":"","count":1,"label":"okraj mozzarella, bbq omáčka","posId":"A124","price":6500,"isExtra":true}]</t>
  </si>
  <si>
    <t>2026-04-13T10:18:02.818+02:00</t>
  </si>
  <si>
    <t>2026-04-13T11:18:56.555+02:00</t>
  </si>
  <si>
    <t>2026-04-13T11:39:30.160+02:00</t>
  </si>
  <si>
    <t>2026-04-13T11:03:40.524+02:00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</si>
  <si>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cm","posId":"145","price":24900,"isExtra":false},{"id":"c8019f80-065c-4f09-9e80-65b85dae2ae1","note":"","count":1,"label":"Kukuřice","posId":"B115","price":2500,"KDSTags":["greenhighlight"],"isExtra":true}]</t>
  </si>
  <si>
    <t>Marcela</t>
  </si>
  <si>
    <t>2026-04-19T23:37:03.888+02:00</t>
  </si>
  <si>
    <t>2026-04-19T23:50:21.840+02:00</t>
  </si>
  <si>
    <t>Pizza Comeback Malešice</t>
  </si>
  <si>
    <t>[{"id":"111","note":"","count":1,"label":"Quattro Formaggi 40cm","posId":"111","price":30900,"isExtra":false},{"id":"K0000","note":"","count":1,"label":"Balné","posId":"K0000","price":2000,"isExtra":true},{"id":"106","note":"","count":1,"label":"BBQ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základ","posId":"ZBR40","price":0,"isExtra":true},{"id":"C103","note":"","count":1,"label":"Cibule","posId":"C103","price":3500,"KDSTags":["greenhighlight"],"isExtra":true},{"id":"107","note":"","count":1,"label":"BBQ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základ","posId":"ZBR40","price":0,"isExtra":true},{"id":"C102","note":"","count":1,"label":"Jalapeňos","posId":"C102","price":3500,"KDSTags":["greenhighlight"],"isExtra":true}]</t>
  </si>
  <si>
    <t>2026-04-19T23:37:02.757+02:00</t>
  </si>
  <si>
    <t>2026-04-19T23:43:22.200+02:00</t>
  </si>
  <si>
    <t>[{"id":"2cc0a9fe-ea2a-41e4-be86-6376b8437c33","note":"","count":1,"label":"Capricciosa 40 cm","posId":"101","price":30900,"isExtra":false}]</t>
  </si>
  <si>
    <t>Gančo</t>
  </si>
  <si>
    <t>2026-04-19T23:32:56.352+02:00</t>
  </si>
  <si>
    <t>2026-04-19T23:38:59.787+02:00</t>
  </si>
  <si>
    <t>[{"id":"109","note":"Bez cibule prosim","count":1,"label":"Comeback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bylinky","posId":"A122","price":6500,"isExtra":true},{"id":"X103","note":"","count":1,"label":"Bez cibule","posId":"X103","price":0,"KDSTags":["redhighlight"],"isExtra":true},{"id":"C102","note":"","count":1,"label":"Jalapeňos","posId":"C102","price":3500,"KDSTags":["greenhighlight"],"isExtra":true},{"id":"18","note":"","count":1,"label":"Jablečno-skořicové rolls","posId":"18","price":8900,"isExtra":false},{"id":"K0000","note":"","count":1,"label":"Balné","posId":"K0000","price":1500,"isExtra":true}]</t>
  </si>
  <si>
    <t>2026-04-19T23:30:07.168+02:00</t>
  </si>
  <si>
    <t>2026-04-19T23:31:47.079+02:00</t>
  </si>
  <si>
    <t>[{"id":"17d9f070-2386-4a61-b08b-51f64a7ff1d8","count":1,"label":"Masové kuličky","posId":"P102","price":9900,"isExtra":false,"creatorId":"bqlvq0sYqwW7zOdLZAtKc","isPackging":0,"actualLabel":"Masové kuličky"}]</t>
  </si>
  <si>
    <t>2026-04-19T23:25:24.007+02:00</t>
  </si>
  <si>
    <t>2026-04-19T23:30:42.831+02:00</t>
  </si>
  <si>
    <t>[{"id":"59592164","note":"šla by udělat půl comeback a půl hawaii? pokud ne, tak celou comeback","size":"Comeback 32cm 🌶️","count":1,"label":"Comeback 32cm 🌶️","posId":"121","price":24900,"isExtra":false},{"id":"54684837","note":"","count":1,"label":"Balné","posId":"K0000","price":1500,"isExtra":true},{"id":"57179862","note":"","count":1,"label":"BBQ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</si>
  <si>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2026-04-19T23:15:10.764+02:00</t>
  </si>
  <si>
    <t>2026-04-19T23:24:51.824+02:00</t>
  </si>
  <si>
    <t>[{"id":"57405766","note":"","size":"Pepsi 1l","count":1,"label":"Pepsi 1l","posId":"N124","price":4900,"isExtra":false},{"id":"54684754","note":"","size":"Pepperoni 40cm 🌶️🌶️","count":1,"label":"Pepperoni 40cm 🌶️🌶️","posId":"108","price":30900,"isExtra":false},{"id":"54684827","note":"","count":1,"label":"Balné","posId":"K0000","price":2000,"isExtra":true},{"id":"54684824","note":"","count":1,"label":"Bez mozzarelly","posId":"X113","price":0,"KDSTags":["redhighlight"],"isExtra":true},{"id":"54684849","note":"","count":1,"label":"Bez salámu","posId":"X109","price":0,"KDSTags":["redhighlight"],"isExtra":true}]</t>
  </si>
  <si>
    <t>2026-04-19T22:57:43.232+02:00</t>
  </si>
  <si>
    <t>2026-04-19T23:06:33.350+02:00</t>
  </si>
  <si>
    <t>Pizza Comeback Malešice New</t>
  </si>
  <si>
    <t>[{"id":"6942755309e364dceebaa29c","count":1,"label":"Comeback 32cm 🌶️","posId":"121","price":24900,"isExtra":false},{"id":"6548d5dc06a4d1429ce18774","count":1,"label":"Balné","posId":"K0000","price":1500,"isExtra":true},{"id":"6942755309e364dceebaa29e","count":1,"label":"Pepperoni 32cm 🌶️🌶️","posId":"120","price":24900,"isExtra":false},{"id":"6548d5dc06a4d1429ce18774","count":1,"label":"Balné","posId":"K0000","price":1500,"isExtra":true}]</t>
  </si>
  <si>
    <t>2026-04-19T22:45:32.939+02:00</t>
  </si>
  <si>
    <t>2026-04-19T23:04:29.386+02:00</t>
  </si>
  <si>
    <t>[{"id":"6942755309e364dceebaa290","count":1,"label":"Baby špenát &amp; kuře 40cm","posId":"104","price":30900,"isExtra":false},{"id":"6548d5dc06a4d1429ce1830f","count":1,"label":"Balné","posId":"K0000","price":2000,"isExtra":true},{"id":"69cae153e36f04c4d3cc0273","count":1,"label":"okraj hotdog, bbq omáčka","posId":"A120","price":6500,"isExtra":true},{"id":"684ae9617273267d3d05b754","count":1,"label":"Masové kuličky","posId":"C116","price":8900,"KDSTags":["greenhighlight"],"isExtra":true},{"id":"6942755309e364dceebaa288","count":1,"label":"BBQ Meteor 40cm","posId":"106","price":30900,"isExtra":false},{"id":"6548d5dc06a4d1429ce1830f","count":1,"label":"Balné","posId":"K0000","price":2000,"isExtra":true},{"id":"6745da7d2b930230e9143e5e","count":1,"label":"Smetanový základ","posId":"ZBS40","price":0,"isExtra":true},{"id":"69cae153e36f04c4d3cc0273","count":1,"label":"okraj hotdog, bbq omáčka","posId":"A120","price":6500,"isExtra":true},{"id":"6942755309e364dceebaa290","count":1,"label":"Baby špenát &amp; kuře 40cm","posId":"104","price":30900,"isExtra":false},{"id":"6548d5dc06a4d1429ce1830f","count":1,"label":"Balné","posId":"K0000","price":2000,"isExtra":true},{"id":"6745da7d2b930230e9143e7b","count":1,"label":"Rajčatový základ","posId":"ZSR40","price":0,"isExtra":true},{"id":"69cae153e36f04c4d3cc0270","count":1,"label":"okraj mozzarella, bylinky","posId":"A122","price":6500,"isExtra":true}]</t>
  </si>
  <si>
    <t>Mirsaid</t>
  </si>
  <si>
    <t>2026-04-19T22:41:19.606+02:00</t>
  </si>
  <si>
    <t>2026-04-19T22:52:04.034+02:00</t>
  </si>
  <si>
    <t>[{"id":"100","note":"","count":1,"label":"Margherita 40cm","posId":"100","price":26900,"isExtra":false},{"id":"K0000","note":"","count":1,"label":"Balné","posId":"K0000","price":2000,"isExtra":true},{"id":"N125","note":"","count":1,"label":"Pepsi zero sugar 1l","posId":"N125","price":5900,"isExtra":false}]</t>
  </si>
  <si>
    <t>2026-04-19T22:41:00.531+02:00</t>
  </si>
  <si>
    <t>2026-04-19T22:51:03.296+02:00</t>
  </si>
  <si>
    <t>[{"id":"6942755309e364dceebaa29c","count":1,"label":"Comeback 32cm 🌶️","posId":"121","price":24900,"isExtra":false},{"id":"6548d5dc06a4d1429ce18774","count":1,"label":"Balné","posId":"K0000","price":1500,"isExtra":true},{"id":"68814b049e75a15035e4ca64","count":1,"label":"USA těsto","posId":"17","price":1000,"isExtra":true},{"id":"69cae153e36f04c4d3cc0661","count":1,"label":"okraj mozzarella, bylinky","posId":"A121","price":5700,"isExtra":true},{"id":"684ae9617273267d3d05b925","count":1,"label":"Paprika","posId":"B111","price":2500,"KDSTags":["greenhighlight"],"isExtra":true},{"id":"684ae9617273267d3d05b929","count":1,"label":"Mozzarella","posId":"B113","price":3000,"KDSTags":["greenhighlight"],"isExtra":true},{"id":"6942755309e364dceebaa2e0","count":1,"label":"Dip Jalapeňos","posId":"P107","price":2000,"isExtra":false},{"id":"6548d5dc06a4d1429ce18774","count":1,"label":"Balné","posId":"K0000","price":1500,"isExtra":true}]</t>
  </si>
  <si>
    <t>2026-04-19T22:36:30.121+02:00</t>
  </si>
  <si>
    <t>2026-04-19T22:43:51.953+02:00</t>
  </si>
  <si>
    <t>[{"id":"6942755309e364dceebaa29c","count":1,"label":"Comeback 32cm 🌶️","posId":"121","price":24900,"isExtra":false},{"id":"6548d5dc06a4d1429ce18774","count":1,"label":"Balné","posId":"K0000","price":1500,"isExtra":true}]</t>
  </si>
  <si>
    <t>2026-04-19T22:30:20.117+02:00</t>
  </si>
  <si>
    <t>2026-04-19T22:34:18.975+02:00</t>
  </si>
  <si>
    <t>[{"id":"17d9f070-2386-4a61-b08b-51f64a7ff1d8","count":1,"label":"Masové kuličky","posId":"P102","price":9900,"isExtra":false,"creatorId":"fROkEtz7WUyguqSyFLN69","isPackging":0,"actualLabel":"Masové kuličky"}]</t>
  </si>
  <si>
    <t>2026-04-19T22:22:40.972+02:00</t>
  </si>
  <si>
    <t>2026-04-19T22:29:18.756+02:00</t>
  </si>
  <si>
    <t>[{"id":"54684759","note":"","size":"Hawai 40cm","count":1,"label":"Hawai 40cm","posId":"102","price":30900,"isExtra":false},{"id":"54684827","note":"","count":1,"label":"Balné","posId":"K0000","price":2000,"isExtra":true},{"id":"54684796","note":"","size":"Česnekový dip","count":1,"label":"Česnekový dip","posId":"P106","price":2000,"isExtra":false},{"id":"54684837","note":"","count":1,"label":"Balné","posId":"K0000","price":1500,"isExtra":true},{"id":"57405766","note":"","size":"Pepsi 1l","count":1,"label":"Pepsi 1l","posId":"N124","price":4900,"isExtra":false}]</t>
  </si>
  <si>
    <t>2026-04-19T22:17:19.812+02:00</t>
  </si>
  <si>
    <t>2026-04-19T22:28:42.097+02:00</t>
  </si>
  <si>
    <t>[{"id":"54684750","note":"","size":"Margherita 40cm","count":1,"label":"Margherita 40cm","posId":"100","price":26900,"isExtra":false},{"id":"54684827","note":"","count":1,"label":"Balné","posId":"K0000","price":2000,"isExtra":true},{"id":"59555762","note":"","count":1,"label":"BBQ základ","posId":"ZRB40","price":0,"isExtra":true},{"id":"54684868","note":"","count":1,"label":"okraj mozzarella, bbq omáčka","posId":"A124","price":6500,"isExtra":true},{"id":"54684942","note":"","count":1,"label":"Šunka","posId":"C106","price":4000,"KDSTags":["greenhighlight"],"isExtra":true},{"id":"54684796","note":"","size":"Česnekový dip","count":3,"label":"Česnekový dip","posId":"P106","price":2000,"isExtra":false},{"id":"54684837","note":"","count":3,"label":"Balné","posId":"K0000","price":1500,"isExtra":true}]</t>
  </si>
  <si>
    <t>Rostislav</t>
  </si>
  <si>
    <t>2026-04-19T22:12:23.134+02:00</t>
  </si>
  <si>
    <t>2026-04-19T22:19:22.719+02:00</t>
  </si>
  <si>
    <t>2026-04-19T22:39:17.663+02:00</t>
  </si>
  <si>
    <t>2026-04-19T22:12:24.356+02:00</t>
  </si>
  <si>
    <t>[{"id":"0207fb30-d392-4fa2-a000-4999b6e634c5","count":1,"label":"Opočno vanilková","posId":"D108","price":12900,"isExtra":false,"creatorId":"p454XFaEStJ3IumZN14cz","isPackging":0,"actualLabel":"Opočno vanilková"},{"id":"0207fb30-d392-4fa2-a000-4999b6e634c5","count":1,"label":"Opočno vanilková","posId":"D108","price":12900,"isExtra":false,"creatorId":"ANKRhi3BymKOMo-ON2HW-","isPackging":0,"actualLabel":"Opočno vanilková"},{"id":"0207fb30-d392-4fa2-a000-4999b6e634c5","count":1,"label":"Opočno vanilková","posId":"D108","price":12900,"isExtra":false,"creatorId":"dBRf8KVGA1T4gXVJhJVr4","isPackging":0,"actualLabel":"Opočno vanilková"},{"id":"0207fb30-d392-4fa2-a000-4999b6e634c5","count":1,"label":"Opočno vanilková","posId":"D108","price":12900,"isExtra":false,"creatorId":"AUYumKmQ5GOqDtHfNdt3S","isPackging":0,"actualLabel":"Opočno vanilková"},{"id":"c2eae2bb-a701-4741-8180-ef6bd455d86d","count":1,"label":"Pepsi zero sugar 1l","posId":"N125","price":5900,"isExtra":false,"creatorId":"ydzIOQL8kFH8MCt69f-wZ","isPackging":0,"actualLabel":"Pepsi zero sugar 1l"},{"id":"c2eae2bb-a701-4741-8180-ef6bd455d86d","count":1,"label":"Pepsi zero sugar 1l","posId":"N125","price":5900,"isExtra":false,"creatorId":"C8x_2t2E_uudPy_v8L71-","isPackging":0,"actualLabel":"Pepsi zero sugar 1l"},{"id":"c2eae2bb-a701-4741-8180-ef6bd455d86d","count":1,"label":"Pepsi zero sugar 1l","posId":"N125","price":5900,"isExtra":false,"creatorId":"6yO8BM9vO-Jc0JKvWUwQw","isPackging":0,"actualLabel":"Pepsi zero sugar 1l"},{"id":"c2eae2bb-a701-4741-8180-ef6bd455d86d","count":1,"label":"Pepsi zero sugar 1l","posId":"N125","price":5900,"isExtra":false,"creatorId":"YNRvCLSQ6UbJwiNv31BKe","isPackging":0,"actualLabel":"Pepsi zero sugar 1l"},{"id":"c2eae2bb-a701-4741-8180-ef6bd455d86d","count":1,"label":"Pepsi zero sugar 1l","posId":"N125","price":5900,"isExtra":false,"creatorId":"Mdk6Oi0cMFt66OlW0wv6o","isPackging":0,"actualLabel":"Pepsi zero sugar 1l"},{"id":"a0148f4d-e608-4061-b0cf-421635d1867d","count":1,"label":"Spicy Wings","posId":"P101","price":11900,"isExtra":false,"creatorId":"CdgRkHLru8IzCxi5uoaP1","isPackging":0,"actualLabel":"Spicy Wings"},{"id":"a0148f4d-e608-4061-b0cf-421635d1867d","count":1,"label":"Spicy Wings","posId":"P101","price":11900,"isExtra":false,"creatorId":"LritOPhPmb35lk1TbF7uS","isPackging":0,"actualLabel":"Spicy Wings"}]</t>
  </si>
  <si>
    <t>2026-04-19T22:08:43.073+02:00</t>
  </si>
  <si>
    <t>2026-04-19T22:18:17.052+02:00</t>
  </si>
  <si>
    <t>[{"id":"6942755309e364dceebaa29e","count":1,"label":"Pepperoni 32cm 🌶️🌶️","posId":"120","price":24900,"isExtra":false},{"id":"6548d5dc06a4d1429ce18774","count":1,"label":"Balné","posId":"K0000","price":1500,"isExtra":true}]</t>
  </si>
  <si>
    <t>2026-04-19T22:05:39.001+02:00</t>
  </si>
  <si>
    <t>2026-04-19T22:17:03.934+02:00</t>
  </si>
  <si>
    <t>[{"id":"6942755309e364dceebaa288","count":1,"label":"BBQ Meteor 40cm","posId":"106","price":30900,"isExtra":false},{"id":"6548d5dc06a4d1429ce1830f","count":1,"label":"Balné","posId":"K0000","price":2000,"isExtra":true},{"id":"6745da7d2b930230e9143e5d","count":1,"label":"Rajčatový základ","posId":"ZBR40","price":0,"isExtra":true},{"id":"69cae153e36f04c4d3cc0271","count":1,"label":"okraj mozzarella, bbq omáčka","posId":"A124","price":6500,"isExtra":true}]</t>
  </si>
  <si>
    <t>2026-04-19T21:59:12.514+02:00</t>
  </si>
  <si>
    <t>2026-04-19T22:04:19.939+02:00</t>
  </si>
  <si>
    <t>[{"id":"0bea1fb1-a6d1-4425-b818-6eca29fb16e8","count":1,"label":"Pizza Comeback 32","posId":"121","price":24900,"isExtra":false,"creatorId":"95nApNddvcwc7x5xvPb9O","isPackging":0,"actualLabel":"Pizza Comeback 32"}]</t>
  </si>
  <si>
    <t>2026-04-19T21:52:24.792+02:00</t>
  </si>
  <si>
    <t>2026-04-19T22:06:03.820+02:00</t>
  </si>
  <si>
    <t>[{"id":"59592169","note":"","size":"Hawai 32cm","count":1,"label":"Hawai 32cm","posId":"114","price":24900,"isExtra":false},{"id":"54684837","note":"","count":1,"label":"Balné","posId":"K0000","price":1500,"isExtra":true}]</t>
  </si>
  <si>
    <t>2026-04-19T21:45:43.175+02:00</t>
  </si>
  <si>
    <t>2026-04-19T22:02:35.970+02:00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</si>
  <si>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bylinky","posId":"A122","price":6500,"isExtra":true},{"id":"54684930","note":"","count":1,"label":"Kukuřice","posId":"C115","price":3500,"KDSTags":["greenhighlight"],"isExtra":true}]</t>
  </si>
  <si>
    <t>2026-04-19T21:41:50.431+02:00</t>
  </si>
  <si>
    <t>2026-04-19T21:50:48.569+02:00</t>
  </si>
  <si>
    <t>[{"id":"d3981599-dbd5-4b15-8c00-c3417243bbbe","count":1,"label":"Dip BBQ","posId":"P105","price":2000,"isExtra":false,"creatorId":"cGMlbjyZLB27hy8ZyxlgV","isPackging":0,"actualLabel":"Dip BBQ"},{"id":"c1b70419-f18c-45b3-9239-78b74f20a03c","count":1,"label":"Pepperoni Rolls","posId":"P100","price":8900,"isExtra":false,"creatorId":"OzxZ-l3uC3D5f3E34FvgR","isPackging":0,"actualLabel":"Pepperoni Rolls"}]</t>
  </si>
  <si>
    <t>2026-04-19T21:40:02.073+02:00</t>
  </si>
  <si>
    <t>2026-04-19T21:50:20.166+02:00</t>
  </si>
  <si>
    <t>2026-04-19T21:40:04.620+02:00</t>
  </si>
  <si>
    <t>[{"id":"bffe562b-bfaa-4a6e-8b0f-e4de9add4880","note":"","count":2,"label":"Sweet passion 32 cm","posId":"29","price":20900,"isExtra":false}]</t>
  </si>
  <si>
    <t>2026-04-19T21:35:02.842+02:00</t>
  </si>
  <si>
    <t>2026-04-19T21:42:00.786+02:00</t>
  </si>
  <si>
    <t>2026-04-19T22:06:15.028+02:00</t>
  </si>
  <si>
    <t>2026-04-19T21:35:04.425+02:00</t>
  </si>
  <si>
    <t>[{"id":"9113385a-d4b6-407a-b0f4-d904f93de010","note":"","count":1,"label":"Baby špenát &amp; kuře 32 cm","posId":"116","price":24900,"isExtra":false},{"id":"0c454cc7-3f38-4dea-9e0e-7220d9ba6ce0","note":"","count":1,"label":"Dip česnekový","posId":"P106","price":2000,"isExtra":false}]</t>
  </si>
  <si>
    <t>2026-04-19T21:34:02.765+02:00</t>
  </si>
  <si>
    <t>2026-04-19T21:45:47.631+02:00</t>
  </si>
  <si>
    <t>2026-04-19T22:14:16.400+02:00</t>
  </si>
  <si>
    <t>2026-04-19T21:34:03.706+02:00</t>
  </si>
  <si>
    <t>[{"id":"50d0c33c-440a-47e3-8208-1c68574950af","note":"","count":1,"label":"Capricciosa 32 cm","posId":"137","price":24900,"isExtra":false},{"id":"3b51edda-398d-47d1-8cbd-b96caad0e92c","note":"","count":1,"label":"šunka","posId":"B106","price":3000,"KDSTags":["greenhighlight"],"isExtra":true},{"id":"86925bba-314c-4f6f-ba8e-4fc1b6f52f30","note":"","count":1,"label":"BEZ -olivy","posId":"X112","price":0,"KDSTags":["redhighlight"],"isExtra":true},{"id":"8915e1ca-f30b-45dc-9ba0-235201606490","note":"","count":1,"label":"BEZ -žampiony","posId":"X105","price":0,"KDSTags":["redhighlight"],"isExtra":true},{"id":"6d80fcec-2088-4df1-b35b-3de60046f4e1","note":"","count":1,"label":"Hot &amp; Spicy 32 cm","posId":"146","price":24900,"isExtra":false},{"id":"0c454cc7-3f38-4dea-9e0e-7220d9ba6ce0","note":"","count":2,"label":"Dip česnekový","posId":"P106","price":2000,"isExtra":false},{"id":"eaf5673a-2acd-457a-bff6-8e65ba4050c9","note":"","count":2,"label":"dip jalapenos","posId":"P107","price":2000,"isExtra":false}]</t>
  </si>
  <si>
    <t>2026-04-19T21:33:22.835+02:00</t>
  </si>
  <si>
    <t>2026-04-19T21:58:37.758+02:00</t>
  </si>
  <si>
    <t>[{"id":"6942755309e364dceebaa288","count":1,"label":"BBQ Meteor 40cm","posId":"106","price":30900,"isExtra":false},{"id":"6548d5dc06a4d1429ce1830f","count":1,"label":"Balné","posId":"K0000","price":2000,"isExtra":true},{"id":"69cae153e36f04c4d3cc0270","count":1,"label":"okraj mozzarella, bylinky","posId":"A122","price":6500,"isExtra":true},{"id":"6942755309e364dceebaa284","count":1,"label":"Pepperoni 40cm 🌶️🌶️","posId":"108","price":30900,"isExtra":false},{"id":"6548d5dc06a4d1429ce1830f","count":1,"label":"Balné","posId":"K0000","price":2000,"isExtra":true},{"id":"69cae153e36f04c4d3cc0270","count":1,"label":"okraj mozzarella, bylinky","posId":"A122","price":6500,"isExtra":true}]</t>
  </si>
  <si>
    <t>2026-04-19T21:31:18.598+02:00</t>
  </si>
  <si>
    <t>2026-04-19T21:41:34.734+02:00</t>
  </si>
  <si>
    <t>[{"id":"6942755309e364dceebaa28e","count":1,"label":"Capricciosa 40cm","posId":"101","price":30900,"isExtra":false},{"id":"6548d5dc06a4d1429ce1830f","count":1,"label":"Balné","posId":"K0000","price":2000,"isExtra":true},{"id":"6745da7d2b930230e9143d64","count":1,"label":"Smetanový základ","posId":"ZRS40","price":0,"isExtra":true},{"id":"69cae153e36f04c4d3cc0272","count":1,"label":"okraj hotdog, hořčice","posId":"A118","price":6500,"isExtra":true},{"id":"6942755309e364dceebaa2d8","count":2,"label":"Česnekový dip","posId":"P106","price":2000,"isExtra":false},{"id":"6548d5dc06a4d1429ce18774","count":2,"label":"Balné","posId":"K0000","price":1500,"isExtra":true},{"id":"6942755309e364dceebaa2f2","count":1,"label":"Pepsi 1l","posId":"N124","price":4900,"isExtra":false}]</t>
  </si>
  <si>
    <t>2026-04-19T21:28:56.395+02:00</t>
  </si>
  <si>
    <t>2026-04-19T21:35:26.598+02:00</t>
  </si>
  <si>
    <t>[{"id":"db512a49-05d7-4924-a817-5d5d5968a844","count":1,"label":"Pizza Capricciosa 32","posId":"113","price":24900,"isExtra":false,"creatorId":"tULhyQRhrcPKFL5aXsi8D","isPackging":0,"actualLabel":"Pizza Capricciosa 32"},{"id":"c46bb160-b35c-42ed-8482-ed85f1391e51","count":1,"label":"Pizza Hawai 32 cm","posId":"114","price":24900,"isExtra":false,"creatorId":"0fFDFZeRjT18JSj24da-d","isPackging":0,"actualLabel":"Pizza Hawai 32 cm"},{"id":"extra_20230331101812_75","count":2,"label":"Kukuřice","posId":"B115","price":2500,"KDSTags":["greenhighlight"],"isExtra":true,"mainItemId":"c46bb160-b35c-42ed-8482-ed85f1391e51"},{"id":"664bd2b5-40f0-4839-a4f1-3cec89afae33","count":1,"label":"Pizza Quattro Formaggi 32","posId":"123","price":24900,"isExtra":false,"creatorId":"FzDDMg220cNi6nG7WiYfj","isPackging":0,"actualLabel":"Pizza Quattro Formaggi 32"}]</t>
  </si>
  <si>
    <t>2026-04-19T21:17:32.089+02:00</t>
  </si>
  <si>
    <t>2026-04-19T21:24:39.642+02:00</t>
  </si>
  <si>
    <t>[{"id":"59278280","note":"","size":"Spicy menu Comeback","count":1,"label":"Spicy menu Comeback","posId":"M100","price":34900,"isExtra":false},{"id":"54684944","note":"","count":1,"label":"Quattro Formaggi","posId":"Y123","price":0,"isExtra":true},{"id":"54684818","note":"","count":1,"label":"Balné","posId":"K0000","price":3000,"isExtra":true},{"id":"54684831","note":"","count":1,"label":"bez plněných okrajů","posId":"X1000","price":0,"isExtra":true},{"id":"54684830","note":"","count":1,"label":"spicy wings 🌶️","posId":"P101","price":0,"isExtra":true},{"id":"57405779","note":"","count":1,"label":"Pepsi zero sugar 1l","posId":"N125","price":0,"isExtra":true}]</t>
  </si>
  <si>
    <t>2026-04-19T21:11:54.269+02:00</t>
  </si>
  <si>
    <t>2026-04-19T21:22:17.528+02:00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</si>
  <si>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🌶️","posId":"109","price":30900,"isExtra":false},{"id":"54684827","note":"","count":1,"label":"Balné","posId":"K0000","price":2000,"isExtra":true},{"id":"59278281","note":"","size":"Spicy Wings 🌶️","count":1,"label":"Spicy Wings 🌶️","posId":"P101","price":11900,"isExtra":false},{"id":"54684837","note":"","count":1,"label":"Balné","posId":"K0000","price":1500,"isExtra":true}]</t>
  </si>
  <si>
    <t>2026-04-19T21:10:35.157+02:00</t>
  </si>
  <si>
    <t>2026-04-19T21:18:05.025+02:00</t>
  </si>
  <si>
    <t>[{"id":"54684759","note":"","size":"Hawai 40cm","count":1,"label":"Hawai 40cm","posId":"102","price":30900,"isExtra":false},{"id":"54684827","note":"","count":1,"label":"Balné","posId":"K0000","price":2000,"isExtra":true},{"id":"54684825","note":"","count":1,"label":"bez plněných okrajů","posId":"X1000","price":0,"isExtra":true},{"id":"57405766","note":"","size":"Pepsi 1l","count":1,"label":"Pepsi 1l","posId":"N124","price":4900,"isExtra":false},{"id":"54684796","note":"","size":"Česnekový dip","count":1,"label":"Česnekový dip","posId":"P106","price":2000,"isExtra":false},{"id":"54684837","note":"","count":1,"label":"Balné","posId":"K0000","price":1500,"isExtra":true}]</t>
  </si>
  <si>
    <t>2026-04-19T21:09:02.129+02:00</t>
  </si>
  <si>
    <t>2026-04-19T21:16:52.473+02:00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</si>
  <si>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základ","posId":"A128","price":0,"isExtra":true},{"id":"0c454cc7-3f38-4dea-9e0e-7220d9ba6ce0","note":"","count":1,"label":"Dip česnekový","posId":"P106","price":2000,"isExtra":false}]</t>
  </si>
  <si>
    <t>VLADYSLAV</t>
  </si>
  <si>
    <t>2026-04-19T21:04:01.247+02:00</t>
  </si>
  <si>
    <t>2026-04-19T21:12:26.402+02:00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</si>
  <si>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okrajů","posId":"X1000","price":0,"isExtra":true},{"id":"X103","note":"","count":1,"label":"Bez cibule","posId":"X103","price":0,"KDSTags":["redhighlight"],"isExtra":true},{"id":"C112","note":"","count":1,"label":"Olivy","posId":"C112","price":3500,"KDSTags":["greenhighlight"],"isExtra":true},{"id":"C130","note":"","count":1,"label":"Grana padano, pecorino, parmazán","posId":"C130","price":4000,"KDSTags":["greenhighlight"],"isExtra":true}]</t>
  </si>
  <si>
    <t>2026-04-19T21:03:34.537+02:00</t>
  </si>
  <si>
    <t>2026-04-19T21:09:10.598+02:00</t>
  </si>
  <si>
    <t>[{"id":"d3981599-dbd5-4b15-8c00-c3417243bbbe","count":1,"label":"Dip BBQ","posId":"P105","price":2000,"isExtra":false,"discount":{"type":"percentage","value":100},"creatorId":"TSPV2TTVmSPCLhI8_Zamy","isPackging":0,"actualLabel":"Dip BBQ"}]</t>
  </si>
  <si>
    <t>2026-04-19T20:58:21.217+02:00</t>
  </si>
  <si>
    <t>2026-04-19T21:10:46.861+02:00</t>
  </si>
  <si>
    <t>[{"id":"106","note":"","count":1,"label":"BBQ Meteor 40cm","posId":"106","price":30900,"isExtra":false},{"id":"K0000","note":"","count":1,"label":"Balné","posId":"K0000","price":2000,"isExtra":true}]</t>
  </si>
  <si>
    <t>2026-04-19T20:52:49.360+02:00</t>
  </si>
  <si>
    <t>2026-04-19T20:59:28.829+02:00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</si>
  <si>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okrajů","posId":"X1000","price":0,"isExtra":true}]</t>
  </si>
  <si>
    <t>2026-04-19T20:46:03.127+02:00</t>
  </si>
  <si>
    <t>2026-04-19T20:54:54.570+02:00</t>
  </si>
  <si>
    <t>2026-04-19T21:13:51.112+02:00</t>
  </si>
  <si>
    <t>2026-04-19T20:46:04.458+02:00</t>
  </si>
  <si>
    <t>[{"id":"1aa4b142-e6d7-4d61-ba94-40298841a888","note":"","count":1,"label":"Quattro Formaggi 32 cm","posId":"123","price":24900,"isExtra":false},{"id":"74be8bc5-6f7d-410f-a8a4-20827df2ad19","note":"","count":1,"label":"olivy","posId":"B112","price":2500,"KDSTags":["greenhighlight"],"isExtra":true},{"id":"9113385a-d4b6-407a-b0f4-d904f93de010","note":"","count":1,"label":"Baby špenát &amp; kuře 32 cm","posId":"116","price":24900,"isExtra":false},{"id":"d3fbee6e-254b-46e7-885e-b580d0e6b445","note":"","count":1,"label":"žampiony","posId":"B105","price":2500,"KDSTags":["greenhighlight"],"isExtra":true},{"id":"0db154f2-3e4e-4be4-a078-0aab9a29cd72","note":"","count":1,"label":"masové kuličky","posId":"B116","price":5900,"KDSTags":["greenhighlight"],"isExtra":true},{"id":"bd7dc60f-b07b-42b5-898a-e6a144618c85","note":"","count":1,"label":"BEZ -kuře","posId":"X114","price":0,"KDSTags":["redhighlight"],"isExtra":true},{"id":"eaf5673a-2acd-457a-bff6-8e65ba4050c9","note":"","count":1,"label":"dip jalapenos","posId":"P107","price":2000,"isExtra":false}]</t>
  </si>
  <si>
    <t>2026-04-19T20:40:02.986+02:00</t>
  </si>
  <si>
    <t>2026-04-19T20:48:53.340+02:00</t>
  </si>
  <si>
    <t>2026-04-19T21:01:30.901+02:00</t>
  </si>
  <si>
    <t>2026-04-19T20:40:03.769+02:00</t>
  </si>
  <si>
    <t>[{"id":"306cfd4b-8e53-4c39-a094-3a7609370ef0","note":"","count":1,"label":"Hawai 18 cm","posId":"126","price":11900,"isExtra":false},{"id":"0be5d6e4-3937-4919-889b-9a6960efd46f","note":"","count":1,"label":"Kukuřice.","posId":"A115","price":1500,"isExtra":true},{"id":"d191a2a2-dbf7-43e1-9eae-453a92f5bdc2","note":"","count":1,"label":"BEZ -ananas","posId":"X100","price":0,"KDSTags":["redhighlight"],"isExtra":true},{"id":"0c454cc7-3f38-4dea-9e0e-7220d9ba6ce0","note":"","count":1,"label":"Dip česnekový","posId":"P106","price":2000,"isExtra":false},{"id":"189197e9-e993-4fa1-8aa6-e592959bc6ff","note":"","count":1,"label":"Veggieballs 18 cm","posId":"129","price":11900,"isExtra":false},{"id":"119ac1ab-8bdc-4ce1-8d2d-4447572a6ed4","note":"","count":1,"label":"BEZ -zeleninové kuličky","posId":"X104","price":0,"KDSTags":["redhighlight"],"isExtra":true}]</t>
  </si>
  <si>
    <t>2026-04-19T20:38:02.759+02:00</t>
  </si>
  <si>
    <t>2026-04-19T20:45:45.821+02:00</t>
  </si>
  <si>
    <t>2026-04-19T21:05:58.135+02:00</t>
  </si>
  <si>
    <t>2026-04-19T20:41:42.306+02:00</t>
  </si>
  <si>
    <t>[{"id":"1259035b-bb9c-4781-bd3f-6114a4a72dd6","note":"","count":1,"label":"Baby špenát &amp; kuře 40 cm","posId":"104","price":30900,"isExtra":false}]</t>
  </si>
  <si>
    <t>2026-04-19T20:34:58.619+02:00</t>
  </si>
  <si>
    <t>2026-04-19T20:39:55.624+02:00</t>
  </si>
  <si>
    <t>[{"id":"6942755309e364dceebaa29a","count":1,"label":"Hot &amp; Spicy 32cm 🌶️🌶️","posId":"122","price":24900,"isExtra":false},{"id":"6548d5dc06a4d1429ce18774","count":1,"label":"Balné","posId":"K0000","price":1500,"isExtra":true}]</t>
  </si>
  <si>
    <t>Filip Hanibal</t>
  </si>
  <si>
    <t>2026-04-19T20:34:02.873+02:00</t>
  </si>
  <si>
    <t>2026-04-19T20:40:56.536+02:00</t>
  </si>
  <si>
    <t>2026-04-19T20:51:04.066+02:00</t>
  </si>
  <si>
    <t>2026-04-19T20:34:04.627+02:00</t>
  </si>
  <si>
    <t>[{"id":"f991b551-d418-40dc-886d-2413cfe0e20e","note":"","count":1,"label":"Margherita 32 cm","posId":"112","price":20900,"isExtra":false},{"id":"eaf5673a-2acd-457a-bff6-8e65ba4050c9","note":"","count":1,"label":"dip jalapenos","posId":"P107","price":2000,"isExtra":false},{"id":"0c454cc7-3f38-4dea-9e0e-7220d9ba6ce0","note":"","count":1,"label":"Dip česnekový","posId":"P106","price":2000,"isExtra":false}]</t>
  </si>
  <si>
    <t>2026-04-19T20:29:07.102+02:00</t>
  </si>
  <si>
    <t>2026-04-19T20:36:19.776+02:00</t>
  </si>
  <si>
    <t>[{"id":"4a20dc15-9932-4890-a338-4b8782bfca29","count":1,"label":"Pizza Comeback 40","posId":"109","price":30900,"isExtra":false,"creatorId":"2CP5RVVx50XPZUryOwxv1","isPackging":0,"actualLabel":"Pizza Comeback 40"}]</t>
  </si>
  <si>
    <t>2026-04-19T20:27:03.481+02:00</t>
  </si>
  <si>
    <t>2026-04-19T20:38:40.384+02:00</t>
  </si>
  <si>
    <t>[{"id":"6a406468-94b2-4aab-8b3e-c490dfbbdf08","note":"","count":1,"label":"Hot &amp; Spicy 40 cm","posId":"110","price":30900,"isExtra":false},{"id":"57c816b2-3e3f-46c2-b126-b09910d79cb0","note":"","count":1,"label":"změna na Smetanový základ","posId":"A129","price":0,"isExtra":true},{"id":"eaf5673a-2acd-457a-bff6-8e65ba4050c9","note":"","count":1,"label":"dip jalapenos","posId":"P107","price":2000,"isExtra":false}]</t>
  </si>
  <si>
    <t>2026-04-19T20:22:02.842+02:00</t>
  </si>
  <si>
    <t>2026-04-19T20:34:59.603+02:00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</si>
  <si>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bylinky","posId":"A122","price":6500,"isExtra":true},{"id":"0c454cc7-3f38-4dea-9e0e-7220d9ba6ce0","note":"","count":2,"label":"Dip česnekový","posId":"P106","price":2000,"isExtra":false}]</t>
  </si>
  <si>
    <t>Sahil</t>
  </si>
  <si>
    <t>2026-04-19T20:20:37.325+02:00</t>
  </si>
  <si>
    <t>2026-04-19T20:31:42.444+02:00</t>
  </si>
  <si>
    <t>[{"id":"112","note":"","count":1,"label":"Margherita 32cm","posId":"112","price":20900,"isExtra":false},{"id":"K0000","note":"","count":1,"label":"Balné","posId":"K0000","price":1500,"isExtra":true},{"id":"A117","note":"","count":1,"label":"okraj hotdog, hořčice","posId":"A117","price":5700,"isExtra":true},{"id":"B106","note":"","count":1,"label":"Šunka","posId":"B106","price":3000,"KDSTags":["greenhighlight"],"isExtra":true}]</t>
  </si>
  <si>
    <t>2026-04-19T20:12:31.630+02:00</t>
  </si>
  <si>
    <t>2026-04-19T20:24:47.263+02:00</t>
  </si>
  <si>
    <t>[{"id":"4a20dc15-9932-4890-a338-4b8782bfca29","count":1,"label":"Pizza Comeback 40","posId":"109","price":30900,"isExtra":false,"creatorId":"ZsXorY0G_iJRYA8VEjgok","isPackging":0,"actualLabel":"Pizza Comeback 40"}]</t>
  </si>
  <si>
    <t>2026-04-19T20:12:02.631+02:00</t>
  </si>
  <si>
    <t>2026-04-19T20:27:23.241+02:00</t>
  </si>
  <si>
    <t>[{"id":"63675afb-9d1b-42b2-9d42-9e80500fdd28","note":"","count":1,"label":"Comeback 40 cm","posId":"109","price":30900,"isExtra":false},{"id":"57c816b2-3e3f-46c2-b126-b09910d79cb0","note":"","count":1,"label":"změna na Smetanový základ","posId":"A129","price":0,"isExtra":true},{"id":"0c454cc7-3f38-4dea-9e0e-7220d9ba6ce0","note":"","count":1,"label":"Dip česnekový","posId":"P106","price":2000,"isExtra":false}]</t>
  </si>
  <si>
    <t>2026-04-19T20:11:22.350+02:00</t>
  </si>
  <si>
    <t>2026-04-19T20:24:43.707+02:00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</si>
  <si>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bylinky","posId":"A121","price":5700,"isExtra":true},{"id":"54684912","note":"","count":1,"label":"Bez cibule","posId":"X103","price":0,"KDSTags":["redhighlight"],"isExtra":true},{"id":"54684848","note":"","count":1,"label":"Jalapeňos","posId":"B102","price":2500,"KDSTags":["greenhighlight"],"isExtra":true},{"id":"54684939","note":"","count":1,"label":"Mozzarella","posId":"B113","price":3000,"KDSTags":["greenhighlight"],"isExtra":true}]</t>
  </si>
  <si>
    <t>2026-04-19T20:06:30.132+02:00</t>
  </si>
  <si>
    <t>2026-04-19T20:18:57.634+02:00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</si>
  <si>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🌶️🌶️","posId":"122","price":24900,"isExtra":false},{"id":"6548d5dc06a4d1429ce18774","count":1,"label":"Balné","posId":"K0000","price":1500,"isExtra":true},{"id":"6942755309e364dceebaa2de","count":1,"label":"Choco Rolls","posId":"chr100","price":8900,"isExtra":false},{"id":"6548d5dc06a4d1429ce18774","count":1,"label":"Balné","posId":"K0000","price":1500,"isExtra":true}]</t>
  </si>
  <si>
    <t>2026-04-19T20:04:18.187+02:00</t>
  </si>
  <si>
    <t>2026-04-19T20:16:24.404+02:00</t>
  </si>
  <si>
    <t>[{"id":"664bd2b5-40f0-4839-a4f1-3cec89afae33","count":1,"label":"Pizza Quattro Formaggi 32","posId":"123","price":24900,"isExtra":false,"creatorId":"JvLlBIrSadT0GwBwONPtk","isPackging":0,"actualLabel":"Pizza Quattro Formaggi 32"},{"id":"I-DU2oWyjL7Cl9m5GFeNH","count":1,"label":"BBQ základ","posId":"ZSB32","price":0,"isExtra":true,"mainItemId":"664bd2b5-40f0-4839-a4f1-3cec89afae33"},{"id":"aEhGN0F1eP1ffk52R-6IM","count":1,"label":"okraj mozzarella, bylinky","posId":"A121","price":5700,"isExtra":true,"mainItemId":"664bd2b5-40f0-4839-a4f1-3cec89afae33"},{"id":"17ad363f-96ef-4e94-9246-dbc72c9ef474","count":1,"label":"Dip česnekový","posId":"P106","price":2000,"isExtra":false,"creatorId":"EpgNuKgVDtk3DHUBWXOi0","isPackging":0,"actualLabel":"Dip česnekový"},{"id":"17ad363f-96ef-4e94-9246-dbc72c9ef474","count":1,"label":"Dip česnekový","posId":"P106","price":2000,"isExtra":false,"creatorId":"AqSm59SJ-hMuWnqEeTIOe","isPackging":0,"actualLabel":"Dip česnekový"}]</t>
  </si>
  <si>
    <t>2026-04-19T20:03:55.609+02:00</t>
  </si>
  <si>
    <t>2026-04-19T20:20:26.104+02:00</t>
  </si>
  <si>
    <t>[{"id":"6942755309e364dceebaa29c","count":1,"label":"Comeback 32cm 🌶️","posId":"121","price":24900,"isExtra":false},{"id":"6548d5dc06a4d1429ce18774","count":1,"label":"Balné","posId":"K0000","price":1500,"isExtra":true},{"id":"684ae9617273267d3d05b923","count":1,"label":"Olivy","posId":"B112","price":2500,"KDSTags":["greenhighlight"],"isExtra":true}]</t>
  </si>
  <si>
    <t>2026-04-19T20:01:02.180+02:00</t>
  </si>
  <si>
    <t>2026-04-19T20:09:25.261+02:00</t>
  </si>
  <si>
    <t>2026-04-19T20:18:08.753+02:00</t>
  </si>
  <si>
    <t>2026-04-19T20:01:03.375+02:00</t>
  </si>
  <si>
    <t>[{"id":"8929f51d-818c-4c09-96c6-0164428500a2","note":"","count":1,"label":"Baby špenát &amp; kuře 32 cm","posId":"140","price":24900,"isExtra":false},{"id":"6fac1de4-9c86-46df-a533-30c3e57f53c0","note":"","count":1,"label":"BBQ Texas 32 cm","posId":"143","price":24900,"isExtra":false}]</t>
  </si>
  <si>
    <t>Vladyslav</t>
  </si>
  <si>
    <t>2026-04-19T19:56:59.001+02:00</t>
  </si>
  <si>
    <t>2026-04-19T20:13:10.859+02:00</t>
  </si>
  <si>
    <t>[{"id":"109","note":"","count":1,"label":"Comeback 40cm 🌶️","posId":"109","price":30900,"isExtra":false},{"id":"K0000","note":"","count":1,"label":"Balné","posId":"K0000","price":2000,"isExtra":true},{"id":"115","note":"","count":1,"label":"Zeleninová 32cm","posId":"115","price":24900,"isExtra":false},{"id":"K0000","note":"","count":1,"label":"Balné","posId":"K0000","price":1500,"isExtra":true},{"id":"X1000","note":"","count":1,"label":"bez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</si>
  <si>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2026-04-19T19:46:17.073+02:00</t>
  </si>
  <si>
    <t>2026-04-19T19:55:41.752+02:00</t>
  </si>
  <si>
    <t>[{"id":"6942755309e364dceebaa29c","count":1,"label":"Comeback 32cm 🌶️","posId":"121","price":24900,"isExtra":false},{"id":"6548d5dc06a4d1429ce18774","count":1,"label":"Balné","posId":"K0000","price":1500,"isExtra":true},{"id":"6942755309e364dceebaa2d6","count":1,"label":"Pepperoni Rolls 🌶️","posId":"P100","price":8900,"isExtra":false},{"id":"6548d5dc06a4d1429ce18774","count":1,"label":"Balné","posId":"K0000","price":1500,"isExtra":true}]</t>
  </si>
  <si>
    <t>Mathias</t>
  </si>
  <si>
    <t>2026-04-19T19:40:15.018+02:00</t>
  </si>
  <si>
    <t>2026-04-19T19:52:28.855+02:00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</si>
  <si>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</si>
  <si>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2026-04-19T19:37:00.675+02:00</t>
  </si>
  <si>
    <t>2026-04-19T19:49:44.993+02:00</t>
  </si>
  <si>
    <t>[{"id":"6942755309e364dceebaa29e","count":1,"label":"Pepperoni 32cm 🌶️🌶️","posId":"120","price":24900,"isExtra":false},{"id":"6548d5dc06a4d1429ce18774","count":1,"label":"Balné","posId":"K0000","price":1500,"isExtra":true},{"id":"6942755309e364dceebaa29e","count":1,"label":"Pepperoni 32cm 🌶️🌶️","posId":"120","price":24900,"isExtra":false},{"id":"6548d5dc06a4d1429ce18774","count":1,"label":"Balné","posId":"K0000","price":1500,"isExtra":true},{"id":"6745da7d2b930230e9143ab4","count":1,"label":"BBQ základ","posId":"ZRB32","price":0,"isExtra":true},{"id":"69cae153e36f04c4d3cc0664","count":1,"label":"okraj hotdog, bbq omáčka","posId":"A119","price":5700,"isExtra":true},{"id":"6942755309e364dceebaa29e","count":1,"label":"Pepperoni 32cm 🌶️🌶️","posId":"120","price":24900,"isExtra":false},{"id":"6548d5dc06a4d1429ce18774","count":1,"label":"Balné","posId":"K0000","price":1500,"isExtra":true},{"id":"6745da7d2b930230e9143ab4","count":1,"label":"BBQ základ","posId":"ZRB32","price":0,"isExtra":true},{"id":"69cae153e36f04c4d3cc0661","count":1,"label":"okraj mozzarella, bylinky","posId":"A121","price":5700,"isExtra":true},{"id":"684ae9617273267d3d05b926","count":1,"label":"Cibule","posId":"B103","price":2500,"KDSTags":["greenhighlight"],"isExtra":true},{"id":"6942755309e364dceebaa2f6","count":2,"label":"Mirinda 1l","posId":"N126","price":5900,"isExtra":false},{"id":"6942755309e364dceebaa2f2","count":1,"label":"Pepsi 1l","posId":"N124","price":4900,"isExtra":false}]</t>
  </si>
  <si>
    <t>2026-04-19T19:29:43.200+02:00</t>
  </si>
  <si>
    <t>2026-04-19T19:52:18.451+02:00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</si>
  <si>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základ","posId":"ZRS32","price":0,"isExtra":true},{"id":"B115","note":"","count":1,"label":"Kukuřice","posId":"B115","price":2500,"KDSTags":["greenhighlight"],"isExtra":true}]</t>
  </si>
  <si>
    <t>Jaideep</t>
  </si>
  <si>
    <t>2026-04-19T19:26:09.125+02:00</t>
  </si>
  <si>
    <t>2026-04-19T19:42:06.016+02:00</t>
  </si>
  <si>
    <t>2026-04-19T19:25:22.617+02:00</t>
  </si>
  <si>
    <t>2026-04-19T19:40:27.882+02:00</t>
  </si>
  <si>
    <t>[{"id":"6942755309e364dceebaa284","count":1,"label":"Pepperoni 40cm 🌶️🌶️","posId":"108","price":30900,"isExtra":false},{"id":"6548d5dc06a4d1429ce1830f","count":1,"label":"Balné","posId":"K0000","price":2000,"isExtra":true},{"id":"69cae153e36f04c4d3cc026f","count":1,"label":"bez plněných okrajů","posId":"X1000","price":0,"isExtra":true},{"id":"6942755309e364dceebaa2d8","count":3,"label":"Česnekový dip","posId":"P106","price":2000,"isExtra":false},{"id":"6548d5dc06a4d1429ce18774","count":3,"label":"Balné","posId":"K0000","price":1500,"isExtra":true}]</t>
  </si>
  <si>
    <t>2026-04-19T19:19:17.449+02:00</t>
  </si>
  <si>
    <t>2026-04-19T19:35:39.253+02:00</t>
  </si>
  <si>
    <t>[{"id":"6942755309e364dceebaa2a2","count":1,"label":"BBQ Meteor 32cm","posId":"118","price":24900,"isExtra":false},{"id":"6548d5dc06a4d1429ce18774","count":1,"label":"Balné","posId":"K0000","price":1500,"isExtra":true},{"id":"68814b049e75a15035e4ca64","count":1,"label":"USA těsto","posId":"17","price":1000,"isExtra":true},{"id":"69cae153e36f04c4d3cc0660","count":1,"label":"bez plněných okrajů","posId":"X1000","price":0,"isExtra":true},{"id":"684ae9617273267d3d05b927","count":1,"label":"Kukuřice","posId":"B115","price":2500,"KDSTags":["greenhighlight"],"isExtra":true},{"id":"684ae9617273267d3d05b92b","count":1,"label":"Slanina","posId":"B108","price":3000,"KDSTags":["greenhighlight"],"isExtra":true},{"id":"684ae9617273267d3d05b92d","count":1,"label":"Kuře","posId":"B114","price":3000,"KDSTags":["greenhighlight"],"isExtra":true},{"id":"6942755309e364dceebaa2d8","count":1,"label":"Česnekový dip","posId":"P106","price":2000,"isExtra":false},{"id":"6548d5dc06a4d1429ce18774","count":1,"label":"Balné","posId":"K0000","price":1500,"isExtra":true},{"id":"6942755309e364dceebaa2f2","count":1,"label":"Pepsi 1l","posId":"N124","price":4900,"isExtra":false}]</t>
  </si>
  <si>
    <t>2026-04-19T19:18:17.913+02:00</t>
  </si>
  <si>
    <t>2026-04-19T19:38:20.541+02:00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</si>
  <si>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32cm","posId":"123","price":24900,"isExtra":false},{"id":"6548d5dc06a4d1429ce18774","count":1,"label":"Balné","posId":"K0000","price":1500,"isExtra":true},{"id":"6942755309e364dceebaa2a6","count":1,"label":"Hawai 32cm","posId":"114","price":24900,"isExtra":false},{"id":"6548d5dc06a4d1429ce18774","count":1,"label":"Balné","posId":"K0000","price":1500,"isExtra":true},{"id":"69cae153e36f04c4d3cc0661","count":1,"label":"okraj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bylinky","posId":"A121","price":5700,"isExtra":true},{"id":"6942755309e364dceebaa2a8","count":1,"label":"Capricciosa 32cm","posId":"113","price":24900,"isExtra":false},{"id":"6548d5dc06a4d1429ce18774","count":1,"label":"Balné","posId":"K0000","price":1500,"isExtra":true},{"id":"69cae153e36f04c4d3cc0660","count":1,"label":"bez plněných okrajů","posId":"X1000","price":0,"isExtra":true},{"id":"6942755309e364dceebaa2d8","count":3,"label":"Česnekový dip","posId":"P106","price":2000,"isExtra":false},{"id":"6548d5dc06a4d1429ce18774","count":3,"label":"Balné","posId":"K0000","price":1500,"isExtra":true},{"id":"6942755309e364dceebaa2e0","count":2,"label":"Dip Jalapeňos","posId":"P107","price":2000,"isExtra":false},{"id":"6548d5dc06a4d1429ce18774","count":2,"label":"Balné","posId":"K0000","price":1500,"isExtra":true},{"id":"6942755309e364dceebaa2de","count":1,"label":"Choco Rolls","posId":"chr100","price":8900,"isExtra":false},{"id":"6548d5dc06a4d1429ce18774","count":1,"label":"Balné","posId":"K0000","price":1500,"isExtra":true}]</t>
  </si>
  <si>
    <t>2026-04-19T19:13:35.169+02:00</t>
  </si>
  <si>
    <t>2026-04-19T19:32:01.256+02:00</t>
  </si>
  <si>
    <t>[{"id":"121","note":"","count":1,"label":"Comeback 32cm 🌶️","posId":"121","price":24900,"isExtra":false},{"id":"K0000","note":"","count":1,"label":"Balné","posId":"K0000","price":1500,"isExtra":true},{"id":"B115","note":"","count":1,"label":"Kukuřice","posId":"B115","price":2500,"KDSTags":["greenhighlight"],"isExtra":true}]</t>
  </si>
  <si>
    <t>Aleh</t>
  </si>
  <si>
    <t>2026-04-19T19:12:00.888+02:00</t>
  </si>
  <si>
    <t>2026-04-19T19:30:14.630+02:00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</si>
  <si>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okrajů","posId":"X1000","price":0,"isExtra":true},{"id":"P104","note":"","count":1,"label":"Česnekový chléb 18cm","posId":"P104","price":7900,"isExtra":false},{"id":"K0000","note":"","count":1,"label":"Balné","posId":"K0000","price":1500,"isExtra":true},{"id":"P106","note":"","count":1,"label":"Česnekový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</si>
  <si>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2026-04-19T19:11:02.688+02:00</t>
  </si>
  <si>
    <t>2026-04-19T19:31:44.133+02:00</t>
  </si>
  <si>
    <t>[{"id":"f991b551-d418-40dc-886d-2413cfe0e20e","note":"","count":1,"label":"Margherita 32 cm","posId":"112","price":20900,"isExtra":false},{"id":"3b51edda-398d-47d1-8cbd-b96caad0e92c","note":"","count":1,"label":"šunka","posId":"B106","price":3000,"KDSTags":["greenhighlight"],"isExtra":true}]</t>
  </si>
  <si>
    <t>2026-04-19T19:10:16.403+02:00</t>
  </si>
  <si>
    <t>2026-04-19T19:31:47.438+02:00</t>
  </si>
  <si>
    <t>[{"id":"6942755309e364dceebaa282","count":1,"label":"Comeback 40cm 🌶️","posId":"109","price":30900,"isExtra":false},{"id":"6548d5dc06a4d1429ce1830f","count":1,"label":"Balné","posId":"K0000","price":2000,"isExtra":true},{"id":"6942755309e364dceebaa2dc","count":1,"label":"Jalapenos Rolls","posId":"jpr200","price":8900,"isExtra":false},{"id":"6548d5dc06a4d1429ce18774","count":1,"label":"Balné","posId":"K0000","price":1500,"isExtra":true},{"id":"6942755309e364dceebaa2de","count":1,"label":"Choco Rolls","posId":"chr100","price":8900,"isExtra":false},{"id":"6548d5dc06a4d1429ce18774","count":1,"label":"Balné","posId":"K0000","price":1500,"isExtra":true},{"id":"6942755309e364dceebaa2f4","count":1,"label":"Pepsi zero sugar 1l","posId":"N125","price":5900,"isExtra":false}]</t>
  </si>
  <si>
    <t>2026-04-19T18:59:36.345+02:00</t>
  </si>
  <si>
    <t>2026-04-19T19:10:18.681+02:00</t>
  </si>
  <si>
    <t>[{"id":"6942755309e364dceebaa27c","count":1,"label":"Margherita 40cm","posId":"100","price":26900,"isExtra":false},{"id":"6548d5dc06a4d1429ce1830f","count":1,"label":"Balné","posId":"K0000","price":2000,"isExtra":true}]</t>
  </si>
  <si>
    <t>2026-04-19T18:58:38.344+02:00</t>
  </si>
  <si>
    <t>2026-04-19T19:10:10.109+02:00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</si>
  <si>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32cm","posId":"123","price":24900,"isExtra":false},{"id":"6548d5dc06a4d1429ce18774","count":1,"label":"Balné","posId":"K0000","price":1500,"isExtra":true},{"id":"6942755309e364dceebaa2d6","count":1,"label":"Pepperoni Rolls 🌶️","posId":"P100","price":8900,"isExtra":false},{"id":"6548d5dc06a4d1429ce18774","count":1,"label":"Balné","posId":"K0000","price":1500,"isExtra":true}]</t>
  </si>
  <si>
    <t>2026-04-19T18:43:02.581+02:00</t>
  </si>
  <si>
    <t>2026-04-19T18:52:32.750+02:00</t>
  </si>
  <si>
    <t>[{"id":"424aec40-766b-4a2f-bcc0-a9d6737ba762","note":"","count":1,"label":"Hawai 32 cm","posId":"114","price":24900,"isExtra":false}]</t>
  </si>
  <si>
    <t>2026-04-19T18:30:11.396+02:00</t>
  </si>
  <si>
    <t>2026-04-19T18:45:45.972+02:00</t>
  </si>
  <si>
    <t>2026-04-19T18:28:02.968+02:00</t>
  </si>
  <si>
    <t>2026-04-19T18:29:22.409+02:00</t>
  </si>
  <si>
    <t>2026-04-19T19:04:12.124+02:00</t>
  </si>
  <si>
    <t>2026-04-19T18:29:18.364+02:00</t>
  </si>
  <si>
    <t>[{"id":"449044ae-b586-4015-85f5-e910e1b9a371","note":"","count":1,"label":"Guarana classic 0,5l","posId":"N142","price":5500,"isExtra":false},{"id":"c37883bc-1dd4-4f99-812d-f89a299ee1f5","note":"","count":1,"label":"Margherita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,{"id":"04393824-6434-40a1-bc0f-7e9637e70a6b","note":"","count":1,"label":"Pečené brambory","posId":"P103","price":6900,"isExtra":false}]</t>
  </si>
  <si>
    <t>2026-04-19T18:28:02.934+02:00</t>
  </si>
  <si>
    <t>2026-04-19T18:36:55.721+02:00</t>
  </si>
  <si>
    <t>2026-04-19T18:52:57.075+02:00</t>
  </si>
  <si>
    <t>2026-04-19T18:28:07.089+02:00</t>
  </si>
  <si>
    <t>[{"id":"dd5d901d-3787-43d0-9efe-85e31e1c5def","note":"","count":1,"label":"Pepperoni 32 cm","posId":"120","price":24900,"isExtra":false},{"id":"a3d62a5d-2e1d-48db-874e-d64becff7059","note":"","count":1,"label":"změna na BBQ základ","posId":"A128","price":0,"isExtra":true},{"id":"21fd0686-e8d1-43f1-84c9-d96f5842a3ca","note":"","count":1,"label":"okraj mozzarella, bylinky","posId":"A121","price":5700,"isExtra":true},{"id":"57448080-8b2a-4b80-a180-66777b6d7d4b","note":"","count":1,"label":"Jalapenos Rolls, 6 ks","posId":"jpr200","price":8900,"isExtra":false},{"id":"0c454cc7-3f38-4dea-9e0e-7220d9ba6ce0","note":"","count":3,"label":"Dip česnekový","posId":"P106","price":2000,"isExtra":false},{"id":"fe90afa4-a02c-4a85-8b9e-5f997e31adfb","note":"","count":1,"label":"Česnekový chléb","posId":"P104","price":7900,"isExtra":false}]</t>
  </si>
  <si>
    <t>2026-04-19T18:27:42.854+02:00</t>
  </si>
  <si>
    <t>2026-04-19T18:44:36.050+02:00</t>
  </si>
  <si>
    <t>[{"id":"6942755309e364dceebaa284","count":1,"label":"Pepperoni 40cm 🌶️🌶️","posId":"108","price":30900,"isExtra":false},{"id":"6548d5dc06a4d1429ce1830f","count":1,"label":"Balné","posId":"K0000","price":2000,"isExtra":true}]</t>
  </si>
  <si>
    <t>2026-04-19T18:24:48.646+02:00</t>
  </si>
  <si>
    <t>2026-04-19T18:42:22.179+02:00</t>
  </si>
  <si>
    <t>2026-04-19T18:11:48.660+02:00</t>
  </si>
  <si>
    <t>2026-04-19T18:16:51.349+02:00</t>
  </si>
  <si>
    <t>[{"id":"cd22e00e-e758-4363-9254-340728f271d9","count":1,"label":"Pizza Hawai 18 cm","posId":"126","price":11900,"isExtra":false,"creatorId":"F0gZhwFYc6FslIEoC2TOR","isPackging":0,"actualLabel":"Pizza Hawai 18 cm"}]</t>
  </si>
  <si>
    <t>2026-04-19T17:52:07.057+02:00</t>
  </si>
  <si>
    <t>2026-04-19T18:11:08.137+02:00</t>
  </si>
  <si>
    <t>[{"id":"6942755309e364dceebaa2a6","count":1,"label":"Hawai 32cm","posId":"114","price":24900,"isExtra":false},{"id":"6548d5dc06a4d1429ce18774","count":1,"label":"Balné","posId":"K0000","price":1500,"isExtra":true},{"id":"68814b049e75a15035e4ca64","count":1,"label":"USA těsto","posId":"17","price":1000,"isExtra":true},{"id":"69cae153e36f04c4d3cc0661","count":1,"label":"okraj mozzarella, bylinky","posId":"A121","price":5700,"isExtra":true},{"id":"684ae9617273267d3d05b929","count":1,"label":"Mozzarella","posId":"B113","price":3000,"KDSTags":["greenhighlight"],"isExtra":true},{"id":"684ae9617273267d3d05b92a","count":1,"label":"Šunka","posId":"B106","price":3000,"KDSTags":["greenhighlight"],"isExtra":true}]</t>
  </si>
  <si>
    <t>2026-04-19T17:49:02.820+02:00</t>
  </si>
  <si>
    <t>2026-04-19T17:57:32.752+02:00</t>
  </si>
  <si>
    <t>2026-04-19T18:09:59.433+02:00</t>
  </si>
  <si>
    <t>2026-04-19T17:49:03.388+02:00</t>
  </si>
  <si>
    <t>[{"id":"63675afb-9d1b-42b2-9d42-9e80500fdd28","note":"","count":1,"label":"Comeback 40 cm","posId":"109","price":30900,"isExtra":false}]</t>
  </si>
  <si>
    <t>2026-04-19T17:48:14.999+02:00</t>
  </si>
  <si>
    <t>2026-04-19T18:08:14.087+02:00</t>
  </si>
  <si>
    <t>[{"id":"54684756","note":"","size":"BBQ Meteor 40cm","count":1,"label":"BBQ Meteor 40cm","posId":"106","price":30900,"isExtra":false},{"id":"54684827","note":"","count":1,"label":"Balné","posId":"K0000","price":2000,"isExtra":true},{"id":"57405766","note":"","size":"Pepsi 1l","count":1,"label":"Pepsi 1l","posId":"N124","price":4900,"isExtra":false}]</t>
  </si>
  <si>
    <t>2026-04-19T17:47:02.610+02:00</t>
  </si>
  <si>
    <t>2026-04-19T17:55:11.624+02:00</t>
  </si>
  <si>
    <t>2026-04-19T18:12:34.152+02:00</t>
  </si>
  <si>
    <t>2026-04-19T17:47:04.299+02:00</t>
  </si>
  <si>
    <t>[{"id":"1aa4b142-e6d7-4d61-ba94-40298841a888","note":"","count":1,"label":"Quattro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základ","posId":"A127","price":0,"isExtra":true}]</t>
  </si>
  <si>
    <t>2026-04-19T17:47:02.598+02:00</t>
  </si>
  <si>
    <t>2026-04-19T18:01:30.794+02:00</t>
  </si>
  <si>
    <t>2026-04-19T18:15:22.661+02:00</t>
  </si>
  <si>
    <t>2026-04-19T17:47:04.765+02:00</t>
  </si>
  <si>
    <t>[{"id":"5e57993d-26f3-465c-aa35-1e3806b0b477","note":"","count":1,"label":"Hot &amp; Spicy 32 cm","posId":"122","price":24900,"isExtra":false},{"id":"e93eabf5-7d24-462c-a2e7-caf24157b9c1","note":"","count":1,"label":"gorgonzola","posId":"B101","price":3000,"KDSTags":["greenhighlight"],"isExtra":true},{"id":"6d3c9c59-6320-4a7e-8d79-75ab75e77cd3","note":"","count":1,"label":"BBQ Texas 32 cm","posId":"119","price":24900,"isExtra":false},{"id":"e93eabf5-7d24-462c-a2e7-caf24157b9c1","note":"","count":1,"label":"gorgonzola","posId":"B101","price":3000,"KDSTags":["greenhighlight"],"isExtra":true},{"id":"e23025fe-8411-4655-8cbb-498cd7ee8f68","note":"","count":1,"label":"jalapeños","posId":"B102","price":2500,"KDSTags":["greenhighlight"],"isExtra":true},{"id":"a8a24150-ade8-471e-a747-d8c70e961862","note":"","count":1,"label":"BEZ -paprika","posId":"X111","price":0,"KDSTags":["redhighlight"],"isExtra":true}]</t>
  </si>
  <si>
    <t>2026-04-19T17:47:01.566+02:00</t>
  </si>
  <si>
    <t>2026-04-19T18:07:05.140+02:00</t>
  </si>
  <si>
    <t>[{"id":"6942755309e364dceebaa2a8","count":1,"label":"Capricciosa 32cm","posId":"113","price":24900,"isExtra":false},{"id":"6548d5dc06a4d1429ce18774","count":1,"label":"Balné","posId":"K0000","price":1500,"isExtra":true},{"id":"69cae153e36f04c4d3cc0661","count":1,"label":"okraj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bylinky","posId":"A121","price":5700,"isExtra":true},{"id":"6942755309e364dceebaa2d8","count":2,"label":"Česnekový dip","posId":"P106","price":2000,"isExtra":false},{"id":"6548d5dc06a4d1429ce18774","count":2,"label":"Balné","posId":"K0000","price":1500,"isExtra":true}]</t>
  </si>
  <si>
    <t>2026-04-19T17:45:02.595+02:00</t>
  </si>
  <si>
    <t>2026-04-19T18:03:48.946+02:00</t>
  </si>
  <si>
    <t>[{"id":"3171e692-1adb-4333-8054-b1a7b136b69f","note":"","count":1,"label":"Pepperoni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bylinky","posId":"A121","price":5700,"isExtra":true},{"id":"5e57993d-26f3-465c-aa35-1e3806b0b477","note":"","count":1,"label":"Hot &amp; Spicy 32 cm","posId":"122","price":24900,"isExtra":false},{"id":"21fd0686-e8d1-43f1-84c9-d96f5842a3ca","note":"","count":1,"label":"okraj mozzarella, bylinky","posId":"A121","price":5700,"isExtra":true}]</t>
  </si>
  <si>
    <t>2026-04-19T17:41:33.695+02:00</t>
  </si>
  <si>
    <t>2026-04-19T17:50:13.352+02:00</t>
  </si>
  <si>
    <t>[{"id":"6942755309e364dceebaa282","count":1,"label":"Comeback 40cm 🌶️","posId":"109","price":30900,"isExtra":false},{"id":"6548d5dc06a4d1429ce1830f","count":1,"label":"Balné","posId":"K0000","price":2000,"isExtra":true},{"id":"69cae153e36f04c4d3cc026f","count":1,"label":"bez plněných okrajů","posId":"X1000","price":0,"isExtra":true},{"id":"684ae9617273267d3d05b99a","count":1,"label":"Bez cibule","posId":"X103","price":0,"KDSTags":["redhighlight"],"isExtra":true}]</t>
  </si>
  <si>
    <t>2026-04-19T17:41:02.238+02:00</t>
  </si>
  <si>
    <t>2026-04-19T17:47:33.924+02:00</t>
  </si>
  <si>
    <t>[{"id":"dd5d901d-3787-43d0-9efe-85e31e1c5def","note":"","count":1,"label":"Pepperoni 32 cm","posId":"120","price":24900,"isExtra":false}]</t>
  </si>
  <si>
    <t>2026-04-19T17:37:27.919+02:00</t>
  </si>
  <si>
    <t>2026-04-19T17:39:49.715+02:00</t>
  </si>
  <si>
    <t>[{"id":"d27b48fb-1f2f-415f-a0ce-e859bee96f2a","count":1,"label":"Aquilla jemně perlivá","posId":"N141","price":3900,"isExtra":false,"creatorId":"253Pm0Pv0XTV5SW_FXCUo","isPackging":0,"actualLabel":"Aquilla jemně perlivá"},{"id":"cd22e00e-e758-4363-9254-340728f271d9","count":1,"label":"Pizza Hawai 18 cm","posId":"126","price":11900,"isExtra":false,"creatorId":"x93U515GyD5qhUDccOy9D","isPackging":0,"actualLabel":"Pizza Hawai 18 cm"}]</t>
  </si>
  <si>
    <t>2026-04-19T17:30:30.856+02:00</t>
  </si>
  <si>
    <t>2026-04-19T17:39:36.191+02:00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</si>
  <si>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</si>
  <si>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2026-04-19T17:28:56.698+02:00</t>
  </si>
  <si>
    <t>2026-04-19T17:35:02.165+02:00</t>
  </si>
  <si>
    <t>[{"id":"6942755309e364dceebaa2f4","count":1,"label":"Pepsi zero sugar 1l","posId":"N125","price":5900,"isExtra":false},{"id":"6942755309e364dceebaa2a6","count":1,"label":"Hawai 32cm","posId":"114","price":24900,"isExtra":false},{"id":"6548d5dc06a4d1429ce18774","count":1,"label":"Balné","posId":"K0000","price":1500,"isExtra":true},{"id":"6745da7d2b930230e9143ab4","count":1,"label":"BBQ základ","posId":"ZRB32","price":0,"isExtra":true},{"id":"69cae153e36f04c4d3cc0660","count":1,"label":"bez plněných okrajů","posId":"X1000","price":0,"isExtra":true},{"id":"684ae9617273267d3d05b92d","count":1,"label":"Kuře","posId":"B114","price":3000,"KDSTags":["greenhighlight"],"isExtra":true}]</t>
  </si>
  <si>
    <t>2026-04-19T17:24:02.256+02:00</t>
  </si>
  <si>
    <t>2026-04-19T17:32:34.489+02:00</t>
  </si>
  <si>
    <t>[{"id":"f932f643-9a56-4a16-90b3-20349063a042","note":"","count":1,"label":"Capricciosa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-olivy","posId":"X112","price":0,"KDSTags":["redhighlight"],"isExtra":true},{"id":"2d3d5617-9c58-43de-9934-040859ce552d","note":"","count":1,"label":"BBQ Meteor 32 cm","posId":"118","price":24900,"isExtra":false},{"id":"ac575c49-bae3-4ee1-943f-d9f988468f7f","note":"","count":1,"label":"ananas","posId":"B100","price":2500,"KDSTags":["greenhighlight"],"isExtra":true}]</t>
  </si>
  <si>
    <t>2026-04-19T17:17:39.670+02:00</t>
  </si>
  <si>
    <t>2026-04-19T17:26:18.298+02:00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</si>
  <si>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🌶️🌶️","posId":"122","price":24900,"isExtra":false},{"id":"54684837","note":"","count":1,"label":"Balné","posId":"K0000","price":1500,"isExtra":true}]</t>
  </si>
  <si>
    <t>2026-04-19T17:15:16.960+02:00</t>
  </si>
  <si>
    <t>2026-04-19T17:24:42.698+02:00</t>
  </si>
  <si>
    <t>[{"id":"6942755309e364dceebaa2ce","count":2,"label":"Spicy Wings 🌶️","posId":"P101","price":11900,"isExtra":false},{"id":"6548d5dc06a4d1429ce18774","count":2,"label":"Balné","posId":"K0000","price":1500,"isExtra":true}]</t>
  </si>
  <si>
    <t>2026-04-19T17:11:02.137+02:00</t>
  </si>
  <si>
    <t>2026-04-19T17:40:14.176+02:00</t>
  </si>
  <si>
    <t>[{"id":"554b5341-3de7-4a69-b579-50bb01af629a","note":"","count":1,"label":"Quattro Formaggi 40 cm","posId":"111","price":30900,"isExtra":false}]</t>
  </si>
  <si>
    <t>2026-04-19T16:51:02.466+02:00</t>
  </si>
  <si>
    <t>2026-04-19T17:55:39.681+02:00</t>
  </si>
  <si>
    <t>2026-04-19T18:21:47.472+02:00</t>
  </si>
  <si>
    <t>2026-04-19T16:51:03.403+02:00</t>
  </si>
  <si>
    <t>[{"id":"be5c7908-f592-4704-987f-cd7d7281f32e","note":"","count":1,"label":"Comeback 32 cm","posId":"121","price":24900,"isExtra":false},{"id":"21fd0686-e8d1-43f1-84c9-d96f5842a3ca","note":"","count":1,"label":"okraj mozzarella, bylinky","posId":"A121","price":5700,"isExtra":true},{"id":"74be8bc5-6f7d-410f-a8a4-20827df2ad19","note":"","count":1,"label":"olivy","posId":"B112","price":2500,"KDSTags":["greenhighlight"],"isExtra":true},{"id":"d602cf10-0158-49d1-84d3-371f720cd0bc","note":"","count":1,"label":"špenát s česnekem","posId":"B107","price":2500,"KDSTags":["greenhighlight"],"isExtra":true},{"id":"5972eec0-ca59-4f52-b279-96c9f5c3eb67","note":"","count":1,"label":"BEZ -cibule","posId":"X103","price":0,"KDSTags":["redhighlight"],"isExtra":true},{"id":"fe90afa4-a02c-4a85-8b9e-5f997e31adfb","note":"","count":1,"label":"Česnekový chléb","posId":"P104","price":7900,"isExtra":false},{"id":"bf1ca81d-de2b-4d6c-b720-bc21d05d5afe","note":"","count":1,"label":"Pepperoni Rolls, 6 ks","posId":"P100","price":8900,"isExtra":false},{"id":"9da77a77-b741-4be5-8ca1-8de18601259c","note":"","count":1,"label":"Spicy Wings","posId":"P101","price":11900,"isExtra":false},{"id":"0c454cc7-3f38-4dea-9e0e-7220d9ba6ce0","note":"","count":1,"label":"Dip česnekový","posId":"P106","price":2000,"isExtra":false}]</t>
  </si>
  <si>
    <t>2026-04-19T16:49:02.795+02:00</t>
  </si>
  <si>
    <t>2026-04-19T16:59:59.435+02:00</t>
  </si>
  <si>
    <t>[{"id":"424aec40-766b-4a2f-bcc0-a9d6737ba762","note":"","count":1,"label":"Hawai 32 cm","posId":"114","price":24900,"isExtra":false},{"id":"d191a2a2-dbf7-43e1-9eae-453a92f5bdc2","note":"","count":1,"label":"BEZ -ananas","posId":"X100","price":0,"KDSTags":["redhighlight"],"isExtra":true},{"id":"f932f643-9a56-4a16-90b3-20349063a042","note":"","count":1,"label":"Capricciosa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-olivy","posId":"X112","price":0,"KDSTags":["redhighlight"],"isExtra":true}]</t>
  </si>
  <si>
    <t>2026-04-19T16:39:02.470+02:00</t>
  </si>
  <si>
    <t>2026-04-19T16:50:48.438+02:00</t>
  </si>
  <si>
    <t>2026-04-19T17:13:19.741+02:00</t>
  </si>
  <si>
    <t>2026-04-19T16:39:03.742+02:00</t>
  </si>
  <si>
    <t>[{"id":"e14574c4-b8aa-4b67-9714-d939fcb8ffee","note":"","count":1,"label":"Zeleninová 40 cm","posId":"103","price":30900,"isExtra":false},{"id":"eb426525-9181-4714-9963-380f5c0ae0e5","note":"","count":1,"label":"Okraj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8915e1ca-f30b-45dc-9ba0-235201606490","note":"","count":1,"label":"BEZ -žampiony","posId":"X105","price":0,"KDSTags":["redhighlight"],"isExtra":true},{"id":"df65c440-9414-439e-8f8e-b4f30f154296","note":"","count":1,"label":"Hawai 40 cm","posId":"102","price":30900,"isExtra":false},{"id":"eb426525-9181-4714-9963-380f5c0ae0e5","note":"","count":1,"label":"Okraj mozzarella, bylinky","posId":"A122","price":6500,"isExtra":true},{"id":"eaf5673a-2acd-457a-bff6-8e65ba4050c9","note":"","count":4,"label":"dip jalapenos","posId":"P107","price":2000,"isExtra":false},{"id":"c37883bc-1dd4-4f99-812d-f89a299ee1f5","note":"","count":1,"label":"Margherita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bylinky","posId":"A122","price":6500,"isExtra":true},{"id":"65f00180-9c8f-4569-8062-acb5d5b8efb2","note":"","count":1,"label":"Pepsi 1l","posId":"N124","price":5900,"isExtra":false},{"id":"248252c5-4f49-43ec-9d7c-c3f582fe912d","note":"","count":1,"label":"Mirinda 1l","posId":"N126","price":5900,"isExtra":false},{"id":"84c60db3-2ca6-47d7-a9d2-c5f0a472ac07","note":"","count":2,"label":"Poctivá malinovka 0,5l","posId":"N129","price":4900,"isExtra":false}]</t>
  </si>
  <si>
    <t>2026-04-19T16:33:37.450+02:00</t>
  </si>
  <si>
    <t>2026-04-19T16:34:21.133+02:00</t>
  </si>
  <si>
    <t>[{"id":"c46bb160-b35c-42ed-8482-ed85f1391e51","count":1,"label":"Pizza Hawai 32 cm","posId":"114","price":24900,"isExtra":false,"creatorId":"Z6yRy5cdgYBMPhCj33CEw","isPackging":0,"actualLabel":"Pizza Hawai 32 cm"}]</t>
  </si>
  <si>
    <t>2026-04-19T16:23:28.632+02:00</t>
  </si>
  <si>
    <t>2026-04-19T16:31:50.599+02:00</t>
  </si>
  <si>
    <t>[{"id":"6942755309e364dceebaa27e","count":1,"label":"Quattro Formaggi 40cm","posId":"111","price":30900,"isExtra":false},{"id":"6548d5dc06a4d1429ce1830f","count":1,"label":"Balné","posId":"K0000","price":2000,"isExtra":true},{"id":"684ae9617273267d3d05b750","count":1,"label":"Pepperoni salám","posId":"C109","price":4000,"KDSTags":["greenhighlight"],"isExtra":true},{"id":"6942755309e364dceebaa2f4","count":1,"label":"Pepsi zero sugar 1l","posId":"N125","price":5900,"isExtra":false}]</t>
  </si>
  <si>
    <t>2026-04-19T15:28:26.201+02:00</t>
  </si>
  <si>
    <t>2026-04-19T15:39:32.466+02:00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</si>
  <si>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🌶️🌶️","posId":"110","price":30900,"isExtra":false},{"id":"54684827","note":"","count":1,"label":"Balné","posId":"K0000","price":2000,"isExtra":true}]</t>
  </si>
  <si>
    <t>2026-04-19T15:28:11.257+02:00</t>
  </si>
  <si>
    <t>2026-04-19T15:37:34.395+02:00</t>
  </si>
  <si>
    <t>[{"id":"59278280","note":"","size":"Spicy menu Comeback","count":1,"label":"Spicy menu Comeback","posId":"M100","price":34900,"isExtra":false},{"id":"54684885","note":"","count":1,"label":"Comeback","posId":"Y121","price":0,"isExtra":true},{"id":"54684818","note":"","count":1,"label":"Balné","posId":"K0000","price":3000,"isExtra":true},{"id":"57179862","note":"","count":1,"label":"BBQ základ","posId":"ZRB32","price":0,"isExtra":true},{"id":"54684898","note":"","count":1,"label":"okraj hotdog, hořčice","posId":"A117","price":5700,"isExtra":true},{"id":"54684858","note":"","count":1,"label":"masové kuličky","posId":"P102","price":0,"isExtra":true},{"id":"57405780","note":"","count":1,"label":"Mirinda 1l","posId":"N126","price":0,"isExtra":true}]</t>
  </si>
  <si>
    <t>2026-04-19T15:27:42.630+02:00</t>
  </si>
  <si>
    <t>2026-04-19T15:43:46.564+02:00</t>
  </si>
  <si>
    <t>[{"id":"61818009","note":"","size":"Aquilla neperlivá","count":1,"label":"Aquilla neperlivá","posId":"N140","price":3900,"isExtra":false},{"id":"54684796","note":"","size":"Česnekový dip","count":3,"label":"Česnekový dip","posId":"P106","price":2000,"isExtra":false},{"id":"54684837","note":"","count":3,"label":"Balné","posId":"K0000","price":1500,"isExtra":true},{"id":"54684757","note":"","size":"Baby špenát &amp; kuře 40cm","count":1,"label":"Baby špenát &amp; kuře 40cm","posId":"104","price":30900,"isExtra":false},{"id":"54684827","note":"","count":1,"label":"Balné","posId":"K0000","price":2000,"isExtra":true},{"id":"54684825","note":"","count":1,"label":"bez plněných okrajů","posId":"X1000","price":0,"isExtra":true},{"id":"54684852","note":"","count":1,"label":"Bez kuřete","posId":"X114","price":0,"KDSTags":["redhighlight"],"isExtra":true},{"id":"54684926","note":"","count":1,"label":"Cibule","posId":"C103","price":3500,"KDSTags":["greenhighlight"],"isExtra":true},{"id":"54684942","note":"","count":1,"label":"Šunka","posId":"C106","price":4000,"KDSTags":["greenhighlight"],"isExtra":true},{"id":"57405766","note":"","size":"Pepsi 1l","count":1,"label":"Pepsi 1l","posId":"N124","price":4900,"isExtra":false},{"id":"54684754","note":"","size":"Pepperoni 40cm 🌶️🌶️","count":1,"label":"Pepperoni 40cm 🌶️🌶️","posId":"108","price":30900,"isExtra":false},{"id":"54684827","note":"","count":1,"label":"Balné","posId":"K0000","price":2000,"isExtra":true},{"id":"54684825","note":"","count":1,"label":"bez plněných okrajů","posId":"X1000","price":0,"isExtra":true},{"id":"54684910","note":"","count":1,"label":"Ananas","posId":"C100","price":3500,"KDSTags":["greenhighlight"],"isExtra":true},{"id":"54684938","note":"","count":1,"label":"Mozzarella","posId":"C113","price":4000,"KDSTags":["greenhighlight"],"isExtra":true}]</t>
  </si>
  <si>
    <t>2026-04-19T15:25:03.097+02:00</t>
  </si>
  <si>
    <t>2026-04-19T15:33:55.927+02:00</t>
  </si>
  <si>
    <t>2026-04-19T15:51:09.476+02:00</t>
  </si>
  <si>
    <t>2026-04-19T15:26:20.350+02:00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</si>
  <si>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česnekový","posId":"P106","price":2000,"isExtra":false},{"id":"eaf5673a-2acd-457a-bff6-8e65ba4050c9","note":"","count":1,"label":"dip jalapenos","posId":"P107","price":2000,"isExtra":false},{"id":"fe90afa4-a02c-4a85-8b9e-5f997e31adfb","note":"","count":1,"label":"Česnekový chléb","posId":"P104","price":7900,"isExtra":false}]</t>
  </si>
  <si>
    <t>2026-04-19T15:04:54.968+02:00</t>
  </si>
  <si>
    <t>2026-04-19T15:13:06.040+02:00</t>
  </si>
  <si>
    <t>[{"id":"6942755309e364dceebaa2a6","count":1,"label":"Hawai 32cm","posId":"114","price":24900,"isExtra":false},{"id":"6548d5dc06a4d1429ce18774","count":1,"label":"Balné","posId":"K0000","price":1500,"isExtra":true},{"id":"68814b049e75a15035e4ca64","count":1,"label":"USA těsto","posId":"17","price":1000,"isExtra":true},{"id":"69cae153e36f04c4d3cc0660","count":1,"label":"bez plněných okrajů","posId":"X1000","price":0,"isExtra":true},{"id":"6942755309e364dceebaa2d8","count":1,"label":"Česnekový dip","posId":"P106","price":2000,"isExtra":false},{"id":"6548d5dc06a4d1429ce18774","count":1,"label":"Balné","posId":"K0000","price":1500,"isExtra":true}]</t>
  </si>
  <si>
    <t>2026-04-19T15:01:02.516+02:00</t>
  </si>
  <si>
    <t>2026-04-19T15:10:27.764+02:00</t>
  </si>
  <si>
    <t>2026-04-19T15:33:26.747+02:00</t>
  </si>
  <si>
    <t>2026-04-19T15:01:03.385+02:00</t>
  </si>
  <si>
    <t>[{"id":"306cfd4b-8e53-4c39-a094-3a7609370ef0","note":"","count":1,"label":"Hawai 18 cm","posId":"126","price":11900,"isExtra":false},{"id":"2f3dc32a-f7b9-4e14-942d-0e11242b85d6","note":"","count":1,"label":"Pepperoni 18 cm","posId":"132","price":11900,"isExtra":false},{"id":"57448080-8b2a-4b80-a180-66777b6d7d4b","note":"","count":1,"label":"Jalapenos Rolls, 6 ks","posId":"jpr200","price":8900,"isExtra":false}]</t>
  </si>
  <si>
    <t>2026-04-19T14:48:02.524+02:00</t>
  </si>
  <si>
    <t>2026-04-19T14:55:13.790+02:00</t>
  </si>
  <si>
    <t>2026-04-19T15:13:16.772+02:00</t>
  </si>
  <si>
    <t>2026-04-19T14:48:03.157+02:00</t>
  </si>
  <si>
    <t>[{"id":"dd5d901d-3787-43d0-9efe-85e31e1c5def","note":"","count":1,"label":"Pepperoni 32 cm","posId":"120","price":24900,"isExtra":false},{"id":"ac575c49-bae3-4ee1-943f-d9f988468f7f","note":"","count":1,"label":"ananas","posId":"B100","price":2500,"KDSTags":["greenhighlight"],"isExtra":true},{"id":"dd5d901d-3787-43d0-9efe-85e31e1c5def","note":"","count":1,"label":"Pepperoni 32 cm","posId":"120","price":24900,"isExtra":false}]</t>
  </si>
  <si>
    <t>2026-04-19T14:43:00.769+02:00</t>
  </si>
  <si>
    <t>2026-04-19T14:43:07.860+02:00</t>
  </si>
  <si>
    <t>[{"id":"d27b48fb-1f2f-415f-a0ce-e859bee96f2a","count":1,"label":"Aquilla jemně perlivá","posId":"N141","price":3900,"isExtra":false,"creatorId":"nB3xGPPin3beAh7zfoF47","isPackging":0,"actualLabel":"Aquilla jemně perlivá"}]</t>
  </si>
  <si>
    <t>2026-04-19T14:39:37.680+02:00</t>
  </si>
  <si>
    <t>2026-04-19T14:45:38.149+02:00</t>
  </si>
  <si>
    <t>[{"id":"6942755309e364dceebaa298","count":1,"label":"Quattro Formaggi 32cm","posId":"123","price":24900,"isExtra":false},{"id":"6548d5dc06a4d1429ce18774","count":1,"label":"Balné","posId":"K0000","price":1500,"isExtra":true},{"id":"69cae153e36f04c4d3cc0660","count":1,"label":"bez plněných okrajů","posId":"X1000","price":0,"isExtra":true}]</t>
  </si>
  <si>
    <t>2026-04-19T14:26:59.259+02:00</t>
  </si>
  <si>
    <t>2026-04-19T14:34:36.215+02:00</t>
  </si>
  <si>
    <t>[{"id":"59592166","note":"","size":"BBQ Texas 32cm","count":1,"label":"BBQ Texas 32cm","posId":"119","price":24900,"isExtra":false},{"id":"54684837","note":"","count":1,"label":"Balné","posId":"K0000","price":1500,"isExtra":true},{"id":"59592174","note":"","count":1,"label":"USA těsto","posId":"17","price":1000,"isExtra":true},{"id":"57179859","note":"","count":1,"label":"Rajčatový základ","posId":"ZBR32","price":0,"isExtra":true},{"id":"54684831","note":"","count":1,"label":"bez plněných okrajů","posId":"X1000","price":0,"isExtra":true},{"id":"54684848","note":"","count":1,"label":"Jalapeňos","posId":"B102","price":2500,"KDSTags":["greenhighlight"],"isExtra":true},{"id":"54684796","note":"","size":"Česnekový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</si>
  <si>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2026-04-19T14:25:58.947+02:00</t>
  </si>
  <si>
    <t>2026-04-19T14:33:46.884+02:00</t>
  </si>
  <si>
    <t>[{"id":"54684759","note":"","size":"Hawai 40cm","count":1,"label":"Hawai 40cm","posId":"102","price":30900,"isExtra":false},{"id":"54684827","note":"","count":1,"label":"Balné","posId":"K0000","price":2000,"isExtra":true},{"id":"59555759","note":"","count":1,"label":"Smetanový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okrajů","posId":"X1000","price":0,"isExtra":true},{"id":"54684793","note":"","size":"Pečené brambory","count":1,"label":"Pečené brambory","posId":"P103","price":6900,"isExtra":false},{"id":"54684837","note":"","count":1,"label":"Balné","posId":"K0000","price":1500,"isExtra":true},{"id":"54684799","note":"","size":"Choco Rolls","count":1,"label":"Choco Rolls","posId":"chr100","price":8900,"isExtra":false},{"id":"54684837","note":"","count":1,"label":"Balné","posId":"K0000","price":1500,"isExtra":true}]</t>
  </si>
  <si>
    <t>2026-04-19T14:22:58.127+02:00</t>
  </si>
  <si>
    <t>2026-04-19T14:31:39.785+02:00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</si>
  <si>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32cm","posId":"112","price":20900,"isExtra":false},{"id":"6548d5dc06a4d1429ce18774","count":1,"label":"Balné","posId":"K0000","price":1500,"isExtra":true},{"id":"69cae153e36f04c4d3cc0661","count":1,"label":"okraj mozzarella, bylinky","posId":"A121","price":5700,"isExtra":true},{"id":"6942755309e364dceebaa2d2","count":1,"label":"Pečené brambory","posId":"P103","price":6900,"isExtra":false},{"id":"6548d5dc06a4d1429ce18774","count":1,"label":"Balné","posId":"K0000","price":1500,"isExtra":true},{"id":"6942755309e364dceebaa2d8","count":1,"label":"Česnekový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</si>
  <si>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Pankaj</t>
  </si>
  <si>
    <t>2026-04-19T14:22:55.298+02:00</t>
  </si>
  <si>
    <t>2026-04-19T14:27:54.850+02:00</t>
  </si>
  <si>
    <t>[{"id":"114","note":"","count":1,"label":"Hawai 32cm","posId":"114","price":24900,"isExtra":false},{"id":"K0000","note":"","count":1,"label":"Balné","posId":"K0000","price":1500,"isExtra":true},{"id":"P106","note":"","count":2,"label":"Česnekový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</si>
  <si>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2026-04-19T14:02:03.094+02:00</t>
  </si>
  <si>
    <t>2026-04-19T14:10:44.642+02:00</t>
  </si>
  <si>
    <t>2026-04-19T14:22:38.558+02:00</t>
  </si>
  <si>
    <t>2026-04-19T14:02:03.730+02:00</t>
  </si>
  <si>
    <t>[{"id":"f932f643-9a56-4a16-90b3-20349063a042","note":"","count":1,"label":"Capricciosa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-olivy","posId":"X112","price":0,"KDSTags":["redhighlight"],"isExtra":true},{"id":"4aed5471-c8ca-405d-bfd1-1a7601f72348","note":"","count":1,"label":"Quattro Formaggi 32 cm","posId":"147","price":24900,"isExtra":false}]</t>
  </si>
  <si>
    <t>2026-04-19T14:01:47.021+02:00</t>
  </si>
  <si>
    <t>2026-04-19T14:12:26.999+02:00</t>
  </si>
  <si>
    <t>[{"id":"6942755309e364dceebaa27c","count":1,"label":"Margherita 40cm","posId":"100","price":26900,"isExtra":false},{"id":"6548d5dc06a4d1429ce1830f","count":1,"label":"Balné","posId":"K0000","price":2000,"isExtra":true},{"id":"6942755309e364dceebaa27e","count":1,"label":"Quattro Formaggi 40cm","posId":"111","price":30900,"isExtra":false},{"id":"6548d5dc06a4d1429ce1830f","count":1,"label":"Balné","posId":"K0000","price":2000,"isExtra":true},{"id":"6942755309e364dceebaa28e","count":1,"label":"Capricciosa 40cm","posId":"101","price":30900,"isExtra":false},{"id":"6548d5dc06a4d1429ce1830f","count":1,"label":"Balné","posId":"K0000","price":2000,"isExtra":true}]</t>
  </si>
  <si>
    <t>2026-04-19T13:59:47.678+02:00</t>
  </si>
  <si>
    <t>2026-04-19T14:08:08.979+02:00</t>
  </si>
  <si>
    <t>[{"id":"6942755309e364dceebaa2cc","count":1,"label":"Spicy menu Comeback","posId":"M100","price":34900,"isExtra":false},{"id":"6548d5dc06a4d1429ce18735","count":1,"label":"Balné","posId":"K0000","price":3000,"isExtra":true},{"id":"659bb1f53653e24604f29b85","count":1,"label":"BBQ Texas","posId":"Y119","price":0,"isExtra":true},{"id":"6745da7d2b930230e9143ab4","count":1,"label":"BBQ základ","posId":"ZRB32","price":0,"isExtra":true},{"id":"6727398ad7e63a615a067fd5","count":1,"label":"spicy wings 🌶️","posId":"P101","price":0,"isExtra":true},{"id":"69427513e2a60e620002e495","count":1,"label":"Pepsi zero sugar 1l","posId":"N125","price":0,"isExtra":true}]</t>
  </si>
  <si>
    <t>2026-04-19T13:51:07.412+02:00</t>
  </si>
  <si>
    <t>2026-04-19T13:57:20.623+02:00</t>
  </si>
  <si>
    <t>[{"id":"6942755309e364dceebaa28e","count":1,"label":"Capricciosa 40cm","posId":"101","price":30900,"isExtra":false},{"id":"6548d5dc06a4d1429ce1830f","count":1,"label":"Balné","posId":"K0000","price":2000,"isExtra":true},{"id":"69cae153e36f04c4d3cc026f","count":1,"label":"bez plněných okrajů","posId":"X1000","price":0,"isExtra":true}]</t>
  </si>
  <si>
    <t>2026-04-19T13:37:55.777+02:00</t>
  </si>
  <si>
    <t>2026-04-19T13:47:11.621+02:00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</si>
  <si>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32cm","posId":"123","price":24900,"isExtra":false},{"id":"6548d5dc06a4d1429ce18774","count":1,"label":"Balné","posId":"K0000","price":1500,"isExtra":true},{"id":"6942755309e364dceebaa2ec","count":2,"label":"Aquilla černý čaj a broskev 0,5l","posId":"N120","price":4900,"isExtra":false}]</t>
  </si>
  <si>
    <t>2026-04-19T13:32:54.168+02:00</t>
  </si>
  <si>
    <t>2026-04-19T13:45:06.699+02:00</t>
  </si>
  <si>
    <t>[{"id":"6942755309e364dceebaa290","count":1,"label":"Baby špenát &amp; kuře 40cm","posId":"104","price":30900,"isExtra":false},{"id":"6548d5dc06a4d1429ce1830f","count":1,"label":"Balné","posId":"K0000","price":2000,"isExtra":true},{"id":"6942755309e364dceebaa2dc","count":1,"label":"Jalapenos Rolls","posId":"jpr200","price":8900,"isExtra":false},{"id":"6548d5dc06a4d1429ce18774","count":1,"label":"Balné","posId":"K0000","price":1500,"isExtra":true},{"id":"6942755309e364dceebaa2d8","count":1,"label":"Česnekový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</si>
  <si>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2026-04-19T13:30:48.129+02:00</t>
  </si>
  <si>
    <t>2026-04-19T13:41:03.851+02:00</t>
  </si>
  <si>
    <t>[{"id":"54684755","note":"","size":"BBQ Texas 40cm","count":1,"label":"BBQ Texas 40cm","posId":"107","price":30900,"isExtra":false},{"id":"54684827","note":"","count":1,"label":"Balné","posId":"K0000","price":2000,"isExtra":true},{"id":"54684756","note":"","size":"BBQ Meteor 40cm","count":1,"label":"BBQ Meteor 40cm","posId":"106","price":30900,"isExtra":false},{"id":"54684827","note":"","count":1,"label":"Balné","posId":"K0000","price":2000,"isExtra":true}]</t>
  </si>
  <si>
    <t>2026-04-19T13:21:02.300+02:00</t>
  </si>
  <si>
    <t>2026-04-19T13:28:47.349+02:00</t>
  </si>
  <si>
    <t>2026-04-19T13:47:39.626+02:00</t>
  </si>
  <si>
    <t>2026-04-19T13:21:03.228+02:00</t>
  </si>
  <si>
    <t>[{"id":"6a406468-94b2-4aab-8b3e-c490dfbbdf08","note":"","count":1,"label":"Hot &amp; Spicy 40 cm","posId":"110","price":30900,"isExtra":false}]</t>
  </si>
  <si>
    <t>2026-04-19T13:19:36.178+02:00</t>
  </si>
  <si>
    <t>2026-04-19T13:31:28.594+02:00</t>
  </si>
  <si>
    <t>[{"id":"59592167","note":"","size":"BBQ Meteor 32cm","count":1,"label":"BBQ Meteor 32cm","posId":"118","price":24900,"isExtra":false},{"id":"54684837","note":"","count":1,"label":"Balné","posId":"K0000","price":1500,"isExtra":true},{"id":"54684902","note":"","count":1,"label":"okraj hotdog, bbq omáčka","posId":"A119","price":5700,"isExtra":true},{"id":"54684894","note":"","count":1,"label":"Bez masových kuliček","posId":"X116","price":0,"KDSTags":["redhighlight"],"isExtra":true}]</t>
  </si>
  <si>
    <t>2026-04-19T13:18:49.438+02:00</t>
  </si>
  <si>
    <t>2026-04-19T13:26:45.018+02:00</t>
  </si>
  <si>
    <t>[{"id":"6942755309e364dceebaa296","count":1,"label":"Margherita 32cm","posId":"112","price":20900,"isExtra":false},{"id":"6548d5dc06a4d1429ce18774","count":1,"label":"Balné","posId":"K0000","price":1500,"isExtra":true}]</t>
  </si>
  <si>
    <t>2026-04-19T13:14:48.113+02:00</t>
  </si>
  <si>
    <t>2026-04-19T13:27:42.484+02:00</t>
  </si>
  <si>
    <t>[{"id":"6942755309e364dceebaa2a2","count":1,"label":"BBQ Meteor 32cm","posId":"118","price":24900,"isExtra":false},{"id":"6548d5dc06a4d1429ce18774","count":1,"label":"Balné","posId":"K0000","price":1500,"isExtra":true},{"id":"68814b049e75a15035e4ca64","count":1,"label":"USA těsto","posId":"17","price":1000,"isExtra":true},{"id":"6745da7d2b930230e91437f9","count":1,"label":"Smetanový základ","posId":"ZBS32","price":0,"isExtra":true},{"id":"69cae153e36f04c4d3cc0664","count":1,"label":"okraj hotdog, bbq omáčka","posId":"A119","price":5700,"isExtra":true},{"id":"684ae9617273267d3d05b930","count":1,"label":"Párek","posId":"B110","price":3000,"KDSTags":["greenhighlight"],"isExtra":true}]</t>
  </si>
  <si>
    <t>2026-04-19T13:14:32.434+02:00</t>
  </si>
  <si>
    <t>2026-04-19T13:22:33.595+02:00</t>
  </si>
  <si>
    <t>[{"id":"59592161","note":"","size":"Margherita 32cm","count":2,"label":"Margherita 32cm","posId":"112","price":20900,"isExtra":false},{"id":"54684837","note":"","count":2,"label":"Balné","posId":"K0000","price":1500,"isExtra":true}]</t>
  </si>
  <si>
    <t>2026-04-19T13:03:02.619+02:00</t>
  </si>
  <si>
    <t>2026-04-19T13:13:02.338+02:00</t>
  </si>
  <si>
    <t>[{"id":"5e57993d-26f3-465c-aa35-1e3806b0b477","note":"","count":1,"label":"Hot &amp; Spicy 32 cm","posId":"122","price":24900,"isExtra":false}]</t>
  </si>
  <si>
    <t>2026-04-19T12:49:22.861+02:00</t>
  </si>
  <si>
    <t>2026-04-19T12:57:31.544+02:00</t>
  </si>
  <si>
    <t>[{"id":"6942755309e364dceebaa290","count":1,"label":"Baby špenát &amp; kuře 40cm","posId":"104","price":30900,"isExtra":false},{"id":"6548d5dc06a4d1429ce1830f","count":1,"label":"Balné","posId":"K0000","price":2000,"isExtra":true},{"id":"69cae153e36f04c4d3cc0270","count":1,"label":"okraj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bylinky","posId":"A122","price":6500,"isExtra":true},{"id":"684ae9617273267d3d05b74d","count":1,"label":"Slanina","posId":"C108","price":4000,"KDSTags":["greenhighlight"],"isExtra":true},{"id":"6942755309e364dceebaa2d8","count":1,"label":"Česnekový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</si>
  <si>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2026-04-19T12:33:02.213+02:00</t>
  </si>
  <si>
    <t>2026-04-19T13:07:04.406+02:00</t>
  </si>
  <si>
    <t>[{"id":"df65c440-9414-439e-8f8e-b4f30f154296","note":"","count":1,"label":"Hawai 40 cm","posId":"102","price":30900,"isExtra":false}]</t>
  </si>
  <si>
    <t>Yegor</t>
  </si>
  <si>
    <t>2026-04-19T12:19:32.787+02:00</t>
  </si>
  <si>
    <t>2026-04-19T12:26:46.645+02:00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</si>
  <si>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</si>
  <si>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2026-04-19T12:19:14.614+02:00</t>
  </si>
  <si>
    <t>2026-04-19T12:19:23.038+02:00</t>
  </si>
  <si>
    <t>[{"id":"7b38057d-d868-4703-9219-79f60d8a09f4","count":1,"label":"Pizza Capricciosa 18","posId":"125","price":11900,"isExtra":false,"creatorId":"b6TP9GFhZxYA9HLjNbCTW","isPackging":0,"actualLabel":"Pizza Capricciosa 18"}]</t>
  </si>
  <si>
    <t>2026-04-19T12:14:38.026+02:00</t>
  </si>
  <si>
    <t>2026-04-19T12:45:14.808+02:00</t>
  </si>
  <si>
    <t>[{"id":"6942755309e364dceebaa296","count":1,"label":"Margherita 32cm","posId":"112","price":20900,"isExtra":false},{"id":"6548d5dc06a4d1429ce18774","count":1,"label":"Balné","posId":"K0000","price":1500,"isExtra":true},{"id":"6942755309e364dceebaa29c","count":1,"label":"Comeback 32cm 🌶️","posId":"121","price":24900,"isExtra":false},{"id":"6548d5dc06a4d1429ce18774","count":1,"label":"Balné","posId":"K0000","price":1500,"isExtra":true},{"id":"6745da7d2b930230e9143ab4","count":1,"label":"BBQ základ","posId":"ZRB32","price":0,"isExtra":true},{"id":"69cae153e36f04c4d3cc0660","count":1,"label":"bez plněných okrajů","posId":"X1000","price":0,"isExtra":true},{"id":"684ae9617273267d3d05b99a","count":1,"label":"Bez cibule","posId":"X103","price":0,"KDSTags":["redhighlight"],"isExtra":true}]</t>
  </si>
  <si>
    <t>2026-04-19T12:04:49.430+02:00</t>
  </si>
  <si>
    <t>2026-04-19T12:12:27.825+02:00</t>
  </si>
  <si>
    <t>[{"id":"6942755309e364dceebaa290","count":1,"label":"Baby špenát &amp; kuře 40cm","posId":"104","price":30900,"isExtra":false},{"id":"6548d5dc06a4d1429ce1830f","count":1,"label":"Balné","posId":"K0000","price":2000,"isExtra":true},{"id":"69cae153e36f04c4d3cc0271","count":1,"label":"okraj mozzarella, bbq omáčka","posId":"A124","price":6500,"isExtra":true},{"id":"6942755309e364dceebaa2f4","count":1,"label":"Pepsi zero sugar 1l","posId":"N125","price":5900,"isExtra":false}]</t>
  </si>
  <si>
    <t>2026-04-19T11:59:03.207+02:00</t>
  </si>
  <si>
    <t>2026-04-19T12:06:54.946+02:00</t>
  </si>
  <si>
    <t>2026-04-19T12:13:57.600+02:00</t>
  </si>
  <si>
    <t>2026-04-19T12:00:16.724+02:00</t>
  </si>
  <si>
    <t>[{"id":"63675afb-9d1b-42b2-9d42-9e80500fdd28","note":"","count":1,"label":"Comeback 40 cm","posId":"109","price":30900,"isExtra":false},{"id":"eae0baf6-2c0e-4081-8ab5-5266bc363ee5","note":"","count":1,"label":"Okraj mozzarella, BBQ omáčka","posId":"A124","price":6500,"isExtra":true}]</t>
  </si>
  <si>
    <t>2026-04-19T11:58:14.853+02:00</t>
  </si>
  <si>
    <t>2026-04-19T12:05:41.222+02:00</t>
  </si>
  <si>
    <t>[{"id":"6942755309e364dceebaa29c","count":1,"label":"Comeback 32cm 🌶️","posId":"121","price":24900,"isExtra":false},{"id":"6548d5dc06a4d1429ce18774","count":1,"label":"Balné","posId":"K0000","price":1500,"isExtra":true},{"id":"6745da7d2b930230e9143ab4","count":1,"label":"BBQ základ","posId":"ZRB32","price":0,"isExtra":true}]</t>
  </si>
  <si>
    <t>2026-04-19T11:52:50.546+02:00</t>
  </si>
  <si>
    <t>2026-04-19T12:02:22.175+02:00</t>
  </si>
  <si>
    <t>[{"id":"54684755","note":"","size":"BBQ Texas 40cm","count":1,"label":"BBQ Texas 40cm","posId":"107","price":30900,"isExtra":false},{"id":"54684827","note":"","count":1,"label":"Balné","posId":"K0000","price":2000,"isExtra":true}]</t>
  </si>
  <si>
    <t>2026-04-19T11:44:02.974+02:00</t>
  </si>
  <si>
    <t>2026-04-19T11:54:06.016+02:00</t>
  </si>
  <si>
    <t>[{"id":"6d3c9c59-6320-4a7e-8d79-75ab75e77cd3","note":"","count":1,"label":"BBQ Texas 32 cm","posId":"119","price":24900,"isExtra":false}]</t>
  </si>
  <si>
    <t>2026-04-19T11:43:50.406+02:00</t>
  </si>
  <si>
    <t>2026-04-19T11:50:57.269+02:00</t>
  </si>
  <si>
    <t>[{"id":"59592161","note":"","size":"Margherita 32cm","count":1,"label":"Margherita 32cm","posId":"112","price":20900,"isExtra":false},{"id":"54684837","note":"","count":1,"label":"Balné","posId":"K0000","price":1500,"isExtra":true},{"id":"54684866","note":"","count":1,"label":"okraj mozzarella, bylinky","posId":"A121","price":5700,"isExtra":true},{"id":"59592162","note":"","size":"Quattro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</si>
  <si>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2026-04-19T11:32:02.250+02:00</t>
  </si>
  <si>
    <t>2026-04-19T11:41:18.738+02:00</t>
  </si>
  <si>
    <t>2026-04-19T11:59:22.719+02:00</t>
  </si>
  <si>
    <t>2026-04-19T11:32:03.263+02:00</t>
  </si>
  <si>
    <t>[{"id":"2d3d5617-9c58-43de-9934-040859ce552d","note":"","count":1,"label":"BBQ Meteor 32 cm","posId":"118","price":24900,"isExtra":false},{"id":"f61b7339-3b20-4583-b2b8-12e48de2876d","note":"","count":1,"label":"změna na Rajčatový základ","posId":"A127","price":0,"isExtra":true},{"id":"21fd0686-e8d1-43f1-84c9-d96f5842a3ca","note":"","count":1,"label":"okraj mozzarella, bylinky","posId":"A121","price":5700,"isExtra":true},{"id":"325f748c-06cf-4fc8-8c91-c04463203dec","note":"","count":1,"label":"BEZ -masové kuličky","posId":"X116","price":0,"KDSTags":["redhighlight"],"isExtra":true}]</t>
  </si>
  <si>
    <t>2026-04-19T11:21:02.999+02:00</t>
  </si>
  <si>
    <t>2026-04-19T11:45:04.021+02:00</t>
  </si>
  <si>
    <t>2026-04-19T12:14:56.587+02:00</t>
  </si>
  <si>
    <t>2026-04-19T11:21:04.076+02:00</t>
  </si>
  <si>
    <t>[{"id":"4aed5471-c8ca-405d-bfd1-1a7601f72348","note":"","count":1,"label":"Quattro Formaggi 32 cm","posId":"147","price":24900,"isExtra":false},{"id":"0c454cc7-3f38-4dea-9e0e-7220d9ba6ce0","note":"","count":2,"label":"Dip česnekový","posId":"P106","price":2000,"isExtra":false},{"id":"1aa4b142-e6d7-4d61-ba94-40298841a888","note":"","count":2,"label":"Quattro Formaggi 32 cm","posId":"123","price":24900,"isExtra":false},{"id":"0c59bc46-0258-46fe-ab2b-1d2e58b54728","note":"","count":1,"label":"Veggieballs 32 cm","posId":"141","price":24900,"isExtra":false}]</t>
  </si>
  <si>
    <t>2026-04-19T11:20:58.273+02:00</t>
  </si>
  <si>
    <t>2026-04-19T11:30:45.313+02:00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</si>
  <si>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🌶️🌶️","posId":"110","price":30900,"isExtra":false},{"id":"54684827","note":"","count":1,"label":"Balné","posId":"K0000","price":2000,"isExtra":true},{"id":"54684904","note":"","count":1,"label":"okraj hotdog, bbq omáčka","posId":"A120","price":6500,"isExtra":true},{"id":"54684910","note":"","count":1,"label":"Ananas","posId":"C100","price":3500,"KDSTags":["greenhighlight"],"isExtra":true},{"id":"54684760","note":"","size":"Capricciosa 40cm","count":1,"label":"Capricciosa 40cm","posId":"101","price":30900,"isExtra":false},{"id":"54684827","note":"","count":1,"label":"Balné","posId":"K0000","price":2000,"isExtra":true},{"id":"59555759","note":"","count":1,"label":"Smetanový základ","posId":"ZRS40","price":0,"isExtra":true},{"id":"54684926","note":"","count":1,"label":"Cibule","posId":"C103","price":3500,"KDSTags":["greenhighlight"],"isExtra":true}]</t>
  </si>
  <si>
    <t>2026-04-19T11:03:58.390+02:00</t>
  </si>
  <si>
    <t>2026-04-19T11:22:51.105+02:00</t>
  </si>
  <si>
    <t>[{"id":"6942755309e364dceebaa2a2","count":1,"label":"BBQ Meteor 32cm","posId":"118","price":24900,"isExtra":false},{"id":"6548d5dc06a4d1429ce18774","count":1,"label":"Balné","posId":"K0000","price":1500,"isExtra":true}]</t>
  </si>
  <si>
    <t>2026-04-19T10:51:35.052+02:00</t>
  </si>
  <si>
    <t>2026-04-19T11:27:17.011+02:00</t>
  </si>
  <si>
    <t>[{"id":"6942755309e364dceebaa284","count":1,"label":"Pepperoni 40cm 🌶️🌶️","posId":"108","price":30900,"isExtra":false},{"id":"6548d5dc06a4d1429ce1830f","count":1,"label":"Balné","posId":"K0000","price":2000,"isExtra":true},{"id":"6745da7d2b930230e9143d65","count":1,"label":"BBQ základ","posId":"ZRB40","price":0,"isExtra":true},{"id":"69cae153e36f04c4d3cc0273","count":1,"label":"okraj hotdog, bbq omáčka","posId":"A120","price":6500,"isExtra":true}]</t>
  </si>
  <si>
    <t>2026-04-19T02:45:30.628+02:00</t>
  </si>
  <si>
    <t>2026-04-19T02:45:51.648+02:00</t>
  </si>
  <si>
    <t>[{"id":"e19bccfc-4c17-4633-b04b-e10270a6adfb","count":1,"label":"Guarana kiwi a jablko","posId":"N144","price":5500,"isExtra":false,"creatorId":"nTIZCNQg4vvGXw3le6pcf","isPackging":0,"actualLabel":"Guarana kiwi a jablko"}]</t>
  </si>
  <si>
    <t>2026-04-19T02:20:30.803+02:00</t>
  </si>
  <si>
    <t>2026-04-19T02:39:18.698+02:00</t>
  </si>
  <si>
    <t>[{"id":"6942755309e364dceebaa28c","count":1,"label":"Hawai 40cm","posId":"102","price":30900,"isExtra":false},{"id":"6548d5dc06a4d1429ce1830f","count":1,"label":"Balné","posId":"K0000","price":2000,"isExtra":true},{"id":"69cae153e36f04c4d3cc0270","count":1,"label":"okraj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bylinky","posId":"A122","price":6500,"isExtra":true},{"id":"684ae9617273267d3d05b74b","count":1,"label":"Mozzarella","posId":"C113","price":4000,"KDSTags":["greenhighlight"],"isExtra":true},{"id":"6942755309e364dceebaa28c","count":1,"label":"Hawai 40cm","posId":"102","price":30900,"isExtra":false},{"id":"6548d5dc06a4d1429ce1830f","count":1,"label":"Balné","posId":"K0000","price":2000,"isExtra":true},{"id":"69cae153e36f04c4d3cc0270","count":1,"label":"okraj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bylinky","posId":"A122","price":6500,"isExtra":true},{"id":"684ae9617273267d3d05b749","count":1,"label":"Kukuřice","posId":"C115","price":3500,"KDSTags":["greenhighlight"],"isExtra":true},{"id":"6942755309e364dceebaa2d8","count":2,"label":"Česnekový dip","posId":"P106","price":2000,"isExtra":false},{"id":"6548d5dc06a4d1429ce18774","count":2,"label":"Balné","posId":"K0000","price":1500,"isExtra":true}]</t>
  </si>
  <si>
    <t>2026-04-19T02:16:29.546+02:00</t>
  </si>
  <si>
    <t>2026-04-19T02:29:18.840+02:00</t>
  </si>
  <si>
    <t>[{"id":"6942755309e364dceebaa28c","count":1,"label":"Hawai 40cm","posId":"102","price":30900,"isExtra":false},{"id":"6548d5dc06a4d1429ce1830f","count":1,"label":"Balné","posId":"K0000","price":2000,"isExtra":true},{"id":"6942755309e364dceebaa2aa","count":1,"label":"Baby Špenát &amp; kuře 32cm","posId":"116","price":24900,"isExtra":false},{"id":"6548d5dc06a4d1429ce18774","count":1,"label":"Balné","posId":"K0000","price":1500,"isExtra":true}]</t>
  </si>
  <si>
    <t>2026-04-19T02:12:57.420+02:00</t>
  </si>
  <si>
    <t>2026-04-19T02:24:34.127+02:00</t>
  </si>
  <si>
    <t>[{"id":"6942755309e364dceebaa282","count":1,"label":"Comeback 40cm 🌶️","posId":"109","price":30900,"isExtra":false},{"id":"6548d5dc06a4d1429ce1830f","count":1,"label":"Balné","posId":"K0000","price":2000,"isExtra":true},{"id":"6745da7d2b930230e9143d65","count":1,"label":"BBQ základ","posId":"ZRB40","price":0,"isExtra":true}]</t>
  </si>
  <si>
    <t>2026-04-19T02:04:45.407+02:00</t>
  </si>
  <si>
    <t>2026-04-19T02:19:22.073+02:00</t>
  </si>
  <si>
    <t>[{"id":"54684753","note":"","size":"Comeback 40cm 🌶️","count":1,"label":"Comeback 40cm 🌶️","posId":"109","price":30900,"isExtra":false},{"id":"54684827","note":"","count":1,"label":"Balné","posId":"K0000","price":2000,"isExtra":true}]</t>
  </si>
  <si>
    <t>2026-04-19T02:01:53.515+02:00</t>
  </si>
  <si>
    <t>2026-04-19T02:15:51.787+02:00</t>
  </si>
  <si>
    <t>[{"id":"6942755309e364dceebaa296","count":1,"label":"Margherita 32cm","posId":"112","price":20900,"isExtra":false},{"id":"6548d5dc06a4d1429ce18774","count":1,"label":"Balné","posId":"K0000","price":1500,"isExtra":true},{"id":"684ae9617273267d3d05b927","count":1,"label":"Kukuřice","posId":"B115","price":2500,"KDSTags":["greenhighlight"],"isExtra":true},{"id":"684ae9617273267d3d05b92a","count":1,"label":"Šunka","posId":"B106","price":3000,"KDSTags":["greenhighlight"],"isExtra":true}]</t>
  </si>
  <si>
    <t>2026-04-19T01:59:53.365+02:00</t>
  </si>
  <si>
    <t>2026-04-19T02:13:55.507+02:00</t>
  </si>
  <si>
    <t>[{"id":"6942755309e364dceebaa2a6","count":1,"label":"Hawai 32cm","posId":"114","price":24900,"isExtra":false},{"id":"6548d5dc06a4d1429ce18774","count":1,"label":"Balné","posId":"K0000","price":1500,"isExtra":true},{"id":"68814b049e75a15035e4ca64","count":1,"label":"USA těsto","posId":"17","price":1000,"isExtra":true},{"id":"69cae153e36f04c4d3cc0663","count":1,"label":"okraj hotdog, hořčice","posId":"A117","price":5700,"isExtra":true}]</t>
  </si>
  <si>
    <t>2026-04-19T01:55:52.286+02:00</t>
  </si>
  <si>
    <t>2026-04-19T02:05:28.581+02:00</t>
  </si>
  <si>
    <t>[{"id":"6942755309e364dceebaa29c","count":1,"label":"Comeback 32cm 🌶️","posId":"121","price":24900,"isExtra":false},{"id":"6548d5dc06a4d1429ce18774","count":1,"label":"Balné","posId":"K0000","price":1500,"isExtra":true},{"id":"6942755309e364dceebaa2f8","count":1,"label":"Poděbradská malinovka 0,5l","posId":"N129","price":4900,"isExtra":false}]</t>
  </si>
  <si>
    <t>Vojtěch</t>
  </si>
  <si>
    <t>2026-04-19T01:42:08.578+02:00</t>
  </si>
  <si>
    <t>2026-04-19T02:03:22.040+02:00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</si>
  <si>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těsto","posId":"17","price":1000,"isExtra":true}]</t>
  </si>
  <si>
    <t>2026-04-19T01:40:10.297+02:00</t>
  </si>
  <si>
    <t>2026-04-19T01:56:23.560+02:00</t>
  </si>
  <si>
    <t>[{"id":"6942755309e364dceebaa2a6","count":1,"label":"Hawai 32cm","posId":"114","price":24900,"isExtra":false},{"id":"6548d5dc06a4d1429ce18774","count":1,"label":"Balné","posId":"K0000","price":1500,"isExtra":true},{"id":"684ae9617273267d3d05ba38","count":1,"label":"Bez ananasu","posId":"X100","price":0,"KDSTags":["redhighlight"],"isExtra":true},{"id":"684ae9617273267d3d05b927","count":1,"label":"Kukuřice","posId":"B115","price":2500,"KDSTags":["greenhighlight"],"isExtra":true},{"id":"6942755309e364dceebaa2f6","count":1,"label":"Mirinda 1l","posId":"N126","price":5900,"isExtra":false}]</t>
  </si>
  <si>
    <t>2026-04-19T01:36:39.085+02:00</t>
  </si>
  <si>
    <t>2026-04-19T01:48:34.708+02:00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</si>
  <si>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🌶️🌶️","posId":"122","price":24900,"isExtra":false},{"id":"6548d5dc06a4d1429ce18774","count":1,"label":"Balné","posId":"K0000","price":1500,"isExtra":true},{"id":"6942755309e364dceebaa2f2","count":1,"label":"Pepsi 1l","posId":"N124","price":4900,"isExtra":false}]</t>
  </si>
  <si>
    <t>2026-04-19T01:32:07.886+02:00</t>
  </si>
  <si>
    <t>2026-04-19T01:54:54.837+02:00</t>
  </si>
  <si>
    <t>[{"id":"6942755309e364dceebaa2de","count":1,"label":"Choco Rolls","posId":"chr100","price":8900,"isExtra":false},{"id":"6548d5dc06a4d1429ce18774","count":1,"label":"Balné","posId":"K0000","price":1500,"isExtra":true},{"id":"6942755309e364dceebaa27e","count":1,"label":"Quattro Formaggi 40cm","posId":"111","price":30900,"isExtra":false},{"id":"6548d5dc06a4d1429ce1830f","count":1,"label":"Balné","posId":"K0000","price":2000,"isExtra":true},{"id":"69cae153e36f04c4d3cc0270","count":1,"label":"okraj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bylinky","posId":"A122","price":6500,"isExtra":true},{"id":"684ae9617273267d3d05b744","count":1,"label":"Žampiony","posId":"C105","price":3500,"KDSTags":["greenhighlight"],"isExtra":true}]</t>
  </si>
  <si>
    <t>2026-04-19T01:29:03.849+02:00</t>
  </si>
  <si>
    <t>2026-04-19T01:46:19.498+02:00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</si>
  <si>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32cm","posId":"112","price":20900,"isExtra":false},{"id":"6548d5dc06a4d1429ce18774","count":1,"label":"Balné","posId":"K0000","price":1500,"isExtra":true},{"id":"69cae153e36f04c4d3cc0663","count":1,"label":"okraj hotdog, hořčice","posId":"A117","price":5700,"isExtra":true}]</t>
  </si>
  <si>
    <t>2026-04-19T01:28:34.387+02:00</t>
  </si>
  <si>
    <t>2026-04-19T01:46:05.848+02:00</t>
  </si>
  <si>
    <t>[{"id":"6942755309e364dceebaa298","count":1,"label":"Quattro Formaggi 32cm","posId":"123","price":24900,"isExtra":false},{"id":"6548d5dc06a4d1429ce18774","count":1,"label":"Balné","posId":"K0000","price":1500,"isExtra":true}]</t>
  </si>
  <si>
    <t>2026-04-19T01:16:00.351+02:00</t>
  </si>
  <si>
    <t>2026-04-19T01:34:15.039+02:00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</si>
  <si>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okrajů","posId":"X1000","price":0,"isExtra":true},{"id":"B115","note":"","count":1,"label":"Kukuřice","posId":"B115","price":2500,"KDSTags":["greenhighlight"],"isExtra":true},{"id":"P106","note":"","count":1,"label":"Česnekový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</si>
  <si>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2026-04-19T01:15:13.054+02:00</t>
  </si>
  <si>
    <t>2026-04-19T01:30:06.731+02:00</t>
  </si>
  <si>
    <t>[{"id":"5b4032d3-8346-45a9-86d5-b86731599dcf","count":1,"label":"Pizza BBQ Texas 32","posId":"119","price":24900,"isExtra":false,"creatorId":"3BeemEgD9qIPcy_dfsyTh","isPackging":0,"actualLabel":"Pizza BBQ Texas 32"},{"id":"DljuFHeFcHCHtcwRnx5KT","count":1,"label":"okraj hotdog, bez omáčky","posId":"A125","price":5700,"isExtra":true,"mainItemId":"5b4032d3-8346-45a9-86d5-b86731599dcf"}]</t>
  </si>
  <si>
    <t>2026-04-19T01:13:55.771+02:00</t>
  </si>
  <si>
    <t>2026-04-19T01:34:38.703+02:00</t>
  </si>
  <si>
    <t>[{"id":"6942755309e364dceebaa2f2","count":1,"label":"Pepsi 1l","posId":"N124","price":4900,"isExtra":false},{"id":"6942755309e364dceebaa2a8","count":1,"label":"Capricciosa 32cm","posId":"113","price":24900,"isExtra":false},{"id":"6548d5dc06a4d1429ce18774","count":1,"label":"Balné","posId":"K0000","price":1500,"isExtra":true},{"id":"6942755309e364dceebaa2a6","count":1,"label":"Hawai 32cm","posId":"114","price":24900,"isExtra":false},{"id":"6548d5dc06a4d1429ce18774","count":1,"label":"Balné","posId":"K0000","price":1500,"isExtra":true}]</t>
  </si>
  <si>
    <t>2026-04-19T01:07:17.812+02:00</t>
  </si>
  <si>
    <t>2026-04-19T01:14:36.885+02:00</t>
  </si>
  <si>
    <t>2026-04-19T00:59:03.060+02:00</t>
  </si>
  <si>
    <t>2026-04-19T01:12:39.358+02:00</t>
  </si>
  <si>
    <t>[{"id":"7dc558f4-908c-4dab-b333-a925cc147e51","note":"","count":1,"label":"Comeback 32 cm","posId":"145","price":24900,"isExtra":false},{"id":"57c816b2-3e3f-46c2-b126-b09910d79cb0","note":"","count":1,"label":"změna na Smetanový základ","posId":"A129","price":0,"isExtra":true},{"id":"720272d2-1717-4af6-8eea-e928bb95234b","note":"","count":1,"label":"kukuřice","posId":"B115","price":2500,"KDSTags":["greenhighlight"],"isExtra":true},{"id":"d3fbee6e-254b-46e7-885e-b580d0e6b445","note":"","count":1,"label":"žampiony","posId":"B105","price":2500,"KDSTags":["greenhighlight"],"isExtra":true}]</t>
  </si>
  <si>
    <t>2026-04-19T00:56:16.074+02:00</t>
  </si>
  <si>
    <t>2026-04-19T01:01:38.425+02:00</t>
  </si>
  <si>
    <t>[{"id":"6942755309e364dceebaa29e","count":1,"label":"Pepperoni 32cm 🌶️🌶️","posId":"120","price":24900,"isExtra":false},{"id":"6548d5dc06a4d1429ce18774","count":1,"label":"Balné","posId":"K0000","price":1500,"isExtra":true},{"id":"6942755309e364dceebaa2d8","count":1,"label":"Česnekový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</si>
  <si>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2026-04-19T00:51:39.696+02:00</t>
  </si>
  <si>
    <t>2026-04-19T00:52:36.320+02:00</t>
  </si>
  <si>
    <t>[{"id":"1aae8c1b-f7a7-48cb-b109-40c8793f3bbf","count":1,"label":"Pepsi 1l","posId":"N124","price":5900,"isExtra":false,"creatorId":"02UDPYsGoqTnf4CjSt1rG","isPackging":0,"actualLabel":"Pepsi 1l"}]</t>
  </si>
  <si>
    <t>2026-04-19T00:45:24.476+02:00</t>
  </si>
  <si>
    <t>2026-04-19T00:57:11.847+02:00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</si>
  <si>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</si>
  <si>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2026-04-19T00:44:10.625+02:00</t>
  </si>
  <si>
    <t>2026-04-19T00:49:50.534+02:00</t>
  </si>
  <si>
    <t>2026-04-19T00:39:40.450+02:00</t>
  </si>
  <si>
    <t>2026-04-19T00:54:30.190+02:00</t>
  </si>
  <si>
    <t>[{"id":"6942755309e364dceebaa298","count":1,"label":"Quattro Formaggi 32cm","posId":"123","price":24900,"isExtra":false},{"id":"6548d5dc06a4d1429ce18774","count":1,"label":"Balné","posId":"K0000","price":1500,"isExtra":true},{"id":"68814b049e75a15035e4ca64","count":1,"label":"USA těsto","posId":"17","price":1000,"isExtra":true},{"id":"69cae153e36f04c4d3cc0664","count":1,"label":"okraj hotdog, bbq omáčka","posId":"A119","price":5700,"isExtra":true},{"id":"6942755309e364dceebaa29c","count":1,"label":"Comeback 32cm 🌶️","posId":"121","price":24900,"isExtra":false},{"id":"6548d5dc06a4d1429ce18774","count":1,"label":"Balné","posId":"K0000","price":1500,"isExtra":true},{"id":"68814b049e75a15035e4ca64","count":1,"label":"USA těsto","posId":"17","price":1000,"isExtra":true},{"id":"6745da7d2b930230e9143ab4","count":1,"label":"BBQ základ","posId":"ZRB32","price":0,"isExtra":true},{"id":"69cae153e36f04c4d3cc0664","count":1,"label":"okraj hotdog, bbq omáčka","posId":"A119","price":5700,"isExtra":true}]</t>
  </si>
  <si>
    <t>2026-04-19T00:38:53.723+02:00</t>
  </si>
  <si>
    <t>2026-04-19T00:48:34.403+02:00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</si>
  <si>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54684930","note":"","count":1,"label":"Kukuřice","posId":"C115","price":3500,"KDSTags":["greenhighlight"],"isExtra":true},{"id":"54684956","note":"","count":1,"label":"Kuře","posId":"C114","price":4000,"KDSTags":["greenhighlight"],"isExtra":true},{"id":"57405767","note":"","size":"Pepsi zero sugar 1l","count":2,"label":"Pepsi zero sugar 1l","posId":"N125","price":5900,"isExtra":false},{"id":"54684758","note":"","size":"Zeleninová 40cm","count":2,"label":"Zeleninová 40cm","posId":"103","price":30900,"isExtra":false},{"id":"54684827","note":"","count":2,"label":"Balné","posId":"K0000","price":2000,"isExtra":true},{"id":"54684916","note":"","count":2,"label":"Bez oliv","posId":"X112","price":0,"KDSTags":["redhighlight"],"isExtra":true},{"id":"54684956","note":"","count":2,"label":"Kuře","posId":"C114","price":4000,"KDSTags":["greenhighlight"],"isExtra":true}]</t>
  </si>
  <si>
    <t>Stanislav</t>
  </si>
  <si>
    <t>2026-04-19T00:32:22.213+02:00</t>
  </si>
  <si>
    <t>2026-04-19T00:38:05.542+02:00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</si>
  <si>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okrajů","posId":"X1000","price":0,"isExtra":true}]</t>
  </si>
  <si>
    <t>2026-04-19T00:28:11.970+02:00</t>
  </si>
  <si>
    <t>2026-04-19T00:32:17.323+02:00</t>
  </si>
  <si>
    <t>[{"id":"0c6ca251-cbb9-4eb8-a36f-a8a4724e6fc3","count":1,"label":"Aquilla neperlivá","posId":"N140","price":3900,"isExtra":false,"creatorId":"rWjTK11WmyRQXQ4XlU8cA","isPackging":0,"actualLabel":"Aquilla neperlivá"}]</t>
  </si>
  <si>
    <t>2026-04-19T00:26:38.295+02:00</t>
  </si>
  <si>
    <t>2026-04-19T00:37:30.208+02:00</t>
  </si>
  <si>
    <t>[{"id":"N125","note":"","count":1,"label":"Pepsi zero sugar 1l","posId":"N125","price":5900,"isExtra":false},{"id":"121","note":"","count":1,"label":"Comeback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těsto","posId":"17","price":1000,"isExtra":true}]</t>
  </si>
  <si>
    <t>Ural</t>
  </si>
  <si>
    <t>2026-04-19T00:26:20.159+02:00</t>
  </si>
  <si>
    <t>2026-04-19T00:36:30.408+02:00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</si>
  <si>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základ","posId":"ZRB40","price":0,"isExtra":true},{"id":"P106","note":"","count":1,"label":"Česnekový dip","posId":"P106","price":2000,"isExtra":false},{"id":"K0000","note":"","count":1,"label":"Balné","posId":"K0000","price":1500,"isExtra":true}]</t>
  </si>
  <si>
    <t>2026-04-19T00:17:57.478+02:00</t>
  </si>
  <si>
    <t>2026-04-19T00:23:55.453+02:00</t>
  </si>
  <si>
    <t>[{"id":"6942755309e364dceebaa2aa","count":1,"label":"Baby Špenát &amp; kuře 32cm","posId":"116","price":24900,"isExtra":false},{"id":"6548d5dc06a4d1429ce18774","count":1,"label":"Balné","posId":"K0000","price":1500,"isExtra":true},{"id":"684ae9617273267d3d05ba77","count":1,"label":"Bez kuřete","posId":"X114","price":0,"KDSTags":["redhighlight"],"isExtra":true},{"id":"684ae9617273267d3d05b927","count":1,"label":"Kukuřice","posId":"B115","price":2500,"KDSTags":["greenhighlight"],"isExtra":true}]</t>
  </si>
  <si>
    <t>2026-04-19T00:10:02.178+02:00</t>
  </si>
  <si>
    <t>2026-04-19T00:22:21.143+02:00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</si>
  <si>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</si>
  <si>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2026-04-19T00:05:45.432+02:00</t>
  </si>
  <si>
    <t>2026-04-19T00:11:53.955+02:00</t>
  </si>
  <si>
    <t>[{"id":"54a355e7-b86e-4ba6-b1ae-afd48f917cbe","count":1,"label":"Pizza Veggieballs 40 cm","posId":"105","price":30900,"isExtra":false,"creatorId":"wwoqCHKzqmO9XfrLX9JRh","isPackging":0,"actualLabel":"Pizza Veggieballs 40 cm"},{"id":"qnGTj8fd8KbHnK_jlJV73","count":1,"label":"Bez jalapenos","posId":"X102","price":0,"KDSTags":["redhighlight"],"isExtra":true,"mainItemId":"54a355e7-b86e-4ba6-b1ae-afd48f917cbe"},{"id":"17ad363f-96ef-4e94-9246-dbc72c9ef474","count":1,"label":"Dip česnekový","posId":"P106","price":2000,"isExtra":false,"creatorId":"uP9O2a-EO8v_GNSZHw6hk","isPackging":0,"actualLabel":"Dip česnekový"},{"id":"17ad363f-96ef-4e94-9246-dbc72c9ef474","count":1,"label":"Dip česnekový","posId":"P106","price":2000,"isExtra":false,"creatorId":"2YtktjBhVbrt7tDb2V8T_","isPackging":0,"actualLabel":"Dip česnekový"},{"id":"17ad363f-96ef-4e94-9246-dbc72c9ef474","count":1,"label":"Dip česnekový","posId":"P106","price":2000,"isExtra":false,"creatorId":"h50se2oappoYZMQLeb1Ne","isPackging":0,"actualLabel":"Dip česnekový"}]</t>
  </si>
  <si>
    <t>2026-04-18T23:57:19.549+02:00</t>
  </si>
  <si>
    <t>2026-04-19T00:06:19.566+02:00</t>
  </si>
  <si>
    <t>[{"id":"6942755309e364dceebaa29e","count":1,"label":"Pepperoni 32cm 🌶️🌶️","posId":"120","price":24900,"isExtra":false},{"id":"6548d5dc06a4d1429ce18774","count":1,"label":"Balné","posId":"K0000","price":1500,"isExtra":true},{"id":"6942755309e364dceebaa27c","count":1,"label":"Margherita 40cm","posId":"100","price":26900,"isExtra":false},{"id":"6548d5dc06a4d1429ce1830f","count":1,"label":"Balné","posId":"K0000","price":2000,"isExtra":true}]</t>
  </si>
  <si>
    <t>Martin Jurkovic</t>
  </si>
  <si>
    <t>2026-04-18T23:54:03.349+02:00</t>
  </si>
  <si>
    <t>2026-04-19T00:03:21.106+02:00</t>
  </si>
  <si>
    <t>2026-04-19T00:14:29.898+02:00</t>
  </si>
  <si>
    <t>2026-04-18T23:54:04.610+02:00</t>
  </si>
  <si>
    <t>[{"id":"cb1b8132-0c9b-419f-9b1c-568c16576a0c","note":"","count":1,"label":"Pepperoni 40 cm","posId":"108","price":30900,"isExtra":false},{"id":"eae0baf6-2c0e-4081-8ab5-5266bc363ee5","note":"","count":1,"label":"Okraj mozzarella, BBQ omáčka","posId":"A124","price":6500,"isExtra":true},{"id":"0c454cc7-3f38-4dea-9e0e-7220d9ba6ce0","note":"","count":2,"label":"Dip česnekový","posId":"P106","price":2000,"isExtra":false}]</t>
  </si>
  <si>
    <t>2026-04-18T23:50:13.349+02:00</t>
  </si>
  <si>
    <t>2026-04-19T00:01:20.576+02:00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</si>
  <si>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40cm","posId":"111","price":30900,"isExtra":false},{"id":"54684827","note":"","count":1,"label":"Balné","posId":"K0000","price":2000,"isExtra":true},{"id":"54684757","note":"","size":"Baby špenát &amp; kuře 40cm","count":1,"label":"Baby špenát &amp; kuře 40cm","posId":"104","price":30900,"isExtra":false},{"id":"54684827","note":"","count":1,"label":"Balné","posId":"K0000","price":2000,"isExtra":true}]</t>
  </si>
  <si>
    <t>2026-04-18T23:47:42.768+02:00</t>
  </si>
  <si>
    <t>2026-04-18T23:58:26.201+02:00</t>
  </si>
  <si>
    <t>[{"id":"6942755309e364dceebaa28c","count":1,"label":"Hawai 40cm","posId":"102","price":30900,"isExtra":false},{"id":"6548d5dc06a4d1429ce1830f","count":1,"label":"Balné","posId":"K0000","price":2000,"isExtra":true},{"id":"69cae153e36f04c4d3cc0270","count":1,"label":"okraj mozzarella, bylinky","posId":"A122","price":6500,"isExtra":true}]</t>
  </si>
  <si>
    <t>Hamid</t>
  </si>
  <si>
    <t>2026-04-18T23:44:03.978+02:00</t>
  </si>
  <si>
    <t>2026-04-18T23:55:40.346+02:00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</si>
  <si>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</si>
  <si>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2026-04-18T23:43:25.657+02:00</t>
  </si>
  <si>
    <t>2026-04-18T23:55:20.548+02:00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</si>
  <si>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32cm","posId":"113","price":24900,"isExtra":false},{"id":"54684837","note":"","count":1,"label":"Balné","posId":"K0000","price":1500,"isExtra":true},{"id":"54684831","note":"","count":1,"label":"bez plněných okrajů","posId":"X1000","price":0,"isExtra":true}]</t>
  </si>
  <si>
    <t>2026-04-18T23:31:04.640+02:00</t>
  </si>
  <si>
    <t>2026-04-18T23:42:44.621+02:00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</si>
  <si>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bylinky","posId":"A122","price":6500,"isExtra":true},{"id":"54684796","note":"","size":"Česnekový dip","count":1,"label":"Česnekový dip","posId":"P106","price":2000,"isExtra":false},{"id":"54684837","note":"","count":1,"label":"Balné","posId":"K0000","price":1500,"isExtra":true},{"id":"54684751","note":"","size":"Quattro Formaggi 40cm","count":1,"label":"Quattro Formaggi 40cm","posId":"111","price":30900,"isExtra":false},{"id":"54684827","note":"","count":1,"label":"Balné","posId":"K0000","price":2000,"isExtra":true}]</t>
  </si>
  <si>
    <t>2026-04-18T23:30:05.493+02:00</t>
  </si>
  <si>
    <t>2026-04-18T23:39:23.244+02:00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</si>
  <si>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🌶️🌶️","posId":"110","price":30900,"isExtra":false},{"id":"6548d5dc06a4d1429ce1830f","count":1,"label":"Balné","posId":"K0000","price":2000,"isExtra":true},{"id":"69cae153e36f04c4d3cc0274","count":1,"label":"okraj hotdog, bez omáčky","posId":"A126","price":6500,"isExtra":true},{"id":"6942755309e364dceebaa2d8","count":1,"label":"Česnekový dip","posId":"P106","price":2000,"isExtra":false},{"id":"6548d5dc06a4d1429ce18774","count":1,"label":"Balné","posId":"K0000","price":1500,"isExtra":true}]</t>
  </si>
  <si>
    <t>2026-04-18T23:26:48.059+02:00</t>
  </si>
  <si>
    <t>2026-04-18T23:34:10.455+02:00</t>
  </si>
  <si>
    <t>[{"id":"664bd2b5-40f0-4839-a4f1-3cec89afae33","count":1,"label":"Pizza Quattro Formaggi 32","posId":"123","price":24900,"isExtra":false,"creatorId":"5NApdC35T_UJdm-K-WeOx","isPackging":0,"actualLabel":"Pizza Quattro Formaggi 32"}]</t>
  </si>
  <si>
    <t>2026-04-18T23:25:09.531+02:00</t>
  </si>
  <si>
    <t>2026-04-18T23:33:17.494+02:00</t>
  </si>
  <si>
    <t>[{"id":"4a20dc15-9932-4890-a338-4b8782bfca29","count":1,"label":"Pizza Comeback 40","posId":"109","price":30900,"isExtra":false,"creatorId":"uBZoVWi9J8my_QXPXHAzm","isPackging":0,"actualLabel":"Pizza Comeback 40"}]</t>
  </si>
  <si>
    <t>2026-04-18T23:24:34.558+02:00</t>
  </si>
  <si>
    <t>2026-04-18T23:36:23.021+02:00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</si>
  <si>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32cm","posId":"112","price":20900,"isExtra":false},{"id":"6548d5dc06a4d1429ce18774","count":1,"label":"Balné","posId":"K0000","price":1500,"isExtra":true},{"id":"69cae153e36f04c4d3cc0660","count":1,"label":"bez plněných okrajů","posId":"X1000","price":0,"isExtra":true},{"id":"684ae9617273267d3d05b923","count":1,"label":"Olivy","posId":"B112","price":2500,"KDSTags":["greenhighlight"],"isExtra":true},{"id":"6942755309e364dceebaa2d8","count":1,"label":"Česnekový dip","posId":"P106","price":2000,"isExtra":false},{"id":"6548d5dc06a4d1429ce18774","count":1,"label":"Balné","posId":"K0000","price":1500,"isExtra":true},{"id":"6942755309e364dceebaa2de","count":1,"label":"Choco Rolls","posId":"chr100","price":8900,"isExtra":false},{"id":"6548d5dc06a4d1429ce18774","count":1,"label":"Balné","posId":"K0000","price":1500,"isExtra":true}]</t>
  </si>
  <si>
    <t>2026-04-18T23:24:05.069+02:00</t>
  </si>
  <si>
    <t>2026-04-18T23:30:16.956+02:00</t>
  </si>
  <si>
    <t>[{"id":"6942755309e364dceebaa282","count":1,"label":"Comeback 40cm 🌶️","posId":"109","price":30900,"isExtra":false},{"id":"6548d5dc06a4d1429ce1830f","count":1,"label":"Balné","posId":"K0000","price":2000,"isExtra":true}]</t>
  </si>
  <si>
    <t>2026-04-18T23:19:00.853+02:00</t>
  </si>
  <si>
    <t>2026-04-18T23:27:44.190+02:00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</si>
  <si>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bylinky","posId":"A122","price":6500,"isExtra":true},{"id":"C106","note":"","count":1,"label":"Šunka","posId":"C106","price":4000,"KDSTags":["greenhighlight"],"isExtra":true},{"id":"N126","note":"","count":1,"label":"Mirinda 1l","posId":"N126","price":5900,"isExtra":false},{"id":"P104","note":"","count":1,"label":"Česnekový chléb 18cm","posId":"P104","price":7900,"isExtra":false},{"id":"K0000","note":"","count":1,"label":"Balné","posId":"K0000","price":1500,"isExtra":true}]</t>
  </si>
  <si>
    <t>2026-04-18T23:16:31.824+02:00</t>
  </si>
  <si>
    <t>2026-04-18T23:22:49.017+02:00</t>
  </si>
  <si>
    <t>2026-04-18T23:07:55.269+02:00</t>
  </si>
  <si>
    <t>2026-04-18T23:14:03.351+02:00</t>
  </si>
  <si>
    <t>2026-04-18T23:01:53.212+02:00</t>
  </si>
  <si>
    <t>2026-04-18T23:08:46.202+02:00</t>
  </si>
  <si>
    <t>2026-04-18T22:58:07.392+02:00</t>
  </si>
  <si>
    <t>2026-04-18T23:06:22.976+02:00</t>
  </si>
  <si>
    <t>[{"id":"54684795","note":"","size":"Pepperoni Rolls 🌶️","count":1,"label":"Pepperoni Rolls 🌶️","posId":"P100","price":8900,"isExtra":false},{"id":"54684837","note":"","count":1,"label":"Balné","posId":"K0000","price":1500,"isExtra":true},{"id":"59592169","note":"","size":"Hawai 32cm","count":1,"label":"Hawai 32cm","posId":"114","price":24900,"isExtra":false},{"id":"54684837","note":"","count":1,"label":"Balné","posId":"K0000","price":1500,"isExtra":true}]</t>
  </si>
  <si>
    <t>2026-04-18T22:47:16.462+02:00</t>
  </si>
  <si>
    <t>2026-04-18T22:58:45.957+02:00</t>
  </si>
  <si>
    <t>2026-04-18T23:18:29.845+02:00</t>
  </si>
  <si>
    <t>2026-04-18T22:47:17.732+02:00</t>
  </si>
  <si>
    <t>[{"id":"db512a49-05d7-4924-a817-5d5d5968a844","count":1,"label":"Pizza Capricciosa 32","posId":"113","price":24900,"isExtra":false,"creatorId":"Jl_clUlsE1Dc5oVO4agUS","isPackging":0,"actualLabel":"Pizza Capricciosa 32"}]</t>
  </si>
  <si>
    <t>2026-04-18T22:46:03.763+02:00</t>
  </si>
  <si>
    <t>2026-04-18T22:58:28.711+02:00</t>
  </si>
  <si>
    <t>[{"id":"e14574c4-b8aa-4b67-9714-d939fcb8ffee","note":"","count":1,"label":"Zeleninová 40 cm","posId":"103","price":30900,"isExtra":false},{"id":"10b1ebcf-eda6-410e-81f0-6a9182a548db","note":"","count":1,"label":"Slanina","posId":"C108","price":4000,"KDSTags":["greenhighlight"],"isExtra":true},{"id":"0c454cc7-3f38-4dea-9e0e-7220d9ba6ce0","note":"","count":1,"label":"Dip česnekový","posId":"P106","price":2000,"isExtra":false}]</t>
  </si>
  <si>
    <t>Harish</t>
  </si>
  <si>
    <t>2026-04-18T22:44:37.820+02:00</t>
  </si>
  <si>
    <t>2026-04-18T22:54:06.887+02:00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</si>
  <si>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těsto","posId":"17","price":1000,"isExtra":true},{"id":"N124","note":"","count":2,"label":"Pepsi 1l","posId":"N124","price":4900,"isExtra":false}]</t>
  </si>
  <si>
    <t>2026-04-18T22:44:06.067+02:00</t>
  </si>
  <si>
    <t>2026-04-18T22:53:57.911+02:00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</si>
  <si>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54684928","note":"","count":1,"label":"Kukuřice","posId":"B115","price":2500,"KDSTags":["greenhighlight"],"isExtra":true},{"id":"54684960","note":"","count":1,"label":"Grana padano, pecorino, parmazán","posId":"B130","price":3000,"KDSTags":["greenhighlight"],"isExtra":true}]</t>
  </si>
  <si>
    <t>2026-04-18T22:34:13.921+02:00</t>
  </si>
  <si>
    <t>2026-04-18T22:45:36.083+02:00</t>
  </si>
  <si>
    <t>2026-04-18T22:30:19.198+02:00</t>
  </si>
  <si>
    <t>2026-04-18T22:31:59.018+02:00</t>
  </si>
  <si>
    <t>[{"id":"1aae8c1b-f7a7-48cb-b109-40c8793f3bbf","count":1,"label":"Pepsi 1l","posId":"N124","price":5900,"isExtra":false,"creatorId":"iErYJlQj1Fx2W1PfrS7Kx","isPackging":0,"actualLabel":"Pepsi 1l"}]</t>
  </si>
  <si>
    <t>2026-04-18T22:30:14.151+02:00</t>
  </si>
  <si>
    <t>2026-04-18T22:35:30.161+02:00</t>
  </si>
  <si>
    <t>[{"id":"6942755309e364dceebaa296","count":1,"label":"Margherita 32cm","posId":"112","price":20900,"isExtra":false},{"id":"6548d5dc06a4d1429ce18774","count":1,"label":"Balné","posId":"K0000","price":1500,"isExtra":true},{"id":"6745da7d2b930230e9143ab4","count":1,"label":"BBQ základ","posId":"ZRB32","price":0,"isExtra":true},{"id":"69cae153e36f04c4d3cc0660","count":1,"label":"bez plněných okrajů","posId":"X1000","price":0,"isExtra":true}]</t>
  </si>
  <si>
    <t>2026-04-18T22:26:03.920+02:00</t>
  </si>
  <si>
    <t>2026-04-18T22:32:57.861+02:00</t>
  </si>
  <si>
    <t>2026-04-18T22:47:30.299+02:00</t>
  </si>
  <si>
    <t>2026-04-18T22:26:04.798+02:00</t>
  </si>
  <si>
    <t>[{"id":"3171e692-1adb-4333-8054-b1a7b136b69f","note":"","count":1,"label":"Pepperoni 32 cm","posId":"144","price":24900,"isExtra":false}]</t>
  </si>
  <si>
    <t>2026-04-18T22:25:03.058+02:00</t>
  </si>
  <si>
    <t>2026-04-18T22:43:05.075+02:00</t>
  </si>
  <si>
    <t>2026-04-18T23:25:10.760+02:00</t>
  </si>
  <si>
    <t>2026-04-18T22:25:05.304+02:00</t>
  </si>
  <si>
    <t>[{"id":"be5c7908-f592-4704-987f-cd7d7281f32e","note":"","count":1,"label":"Comeback 32 cm","posId":"121","price":24900,"isExtra":false},{"id":"57c816b2-3e3f-46c2-b126-b09910d79cb0","note":"","count":1,"label":"změna na Smetanový základ","posId":"A129","price":0,"isExtra":true},{"id":"720272d2-1717-4af6-8eea-e928bb95234b","note":"","count":1,"label":"kukuřice","posId":"B115","price":2500,"KDSTags":["greenhighlight"],"isExtra":true},{"id":"544e1fcc-8cf1-435b-bd25-3fa9ac3a59bb","note":"","count":1,"label":"BEZ -pepperoni salám","posId":"X109","price":0,"KDSTags":["redhighlight"],"isExtra":true},{"id":"0c454cc7-3f38-4dea-9e0e-7220d9ba6ce0","note":"","count":2,"label":"Dip česnekový","posId":"P106","price":2000,"isExtra":false}]</t>
  </si>
  <si>
    <t>2026-04-18T22:22:06.934+02:00</t>
  </si>
  <si>
    <t>2026-04-18T22:27:57.175+02:00</t>
  </si>
  <si>
    <t>[{"id":"6942755309e364dceebaa286","count":1,"label":"BBQ Texas 40cm","posId":"107","price":30900,"isExtra":false},{"id":"6548d5dc06a4d1429ce1830f","count":1,"label":"Balné","posId":"K0000","price":2000,"isExtra":true},{"id":"6745da7d2b930230e9143e5e","count":1,"label":"Smetanový základ","posId":"ZBS40","price":0,"isExtra":true},{"id":"69cae153e36f04c4d3cc026f","count":1,"label":"bez plněných okrajů","posId":"X1000","price":0,"isExtra":true}]</t>
  </si>
  <si>
    <t>2026-04-18T22:15:03.863+02:00</t>
  </si>
  <si>
    <t>[{"id":"7084447c-2073-4ee4-935a-1eb6b226aabf","count":1,"label":"Dip jalapenos","posId":"P107","price":2000,"isExtra":false,"discount":{"type":"percentage","value":100},"creatorId":"Ix8lnItqTNGNkRXFsmAhd","isPackging":0,"actualLabel":"Dip jalapenos"}]</t>
  </si>
  <si>
    <t>2026-04-18T22:14:40.899+02:00</t>
  </si>
  <si>
    <t>2026-04-18T22:23:37.025+02:00</t>
  </si>
  <si>
    <t>[{"id":"59592169","note":"","size":"Hawai 32cm","count":1,"label":"Hawai 32cm","posId":"114","price":24900,"isExtra":false},{"id":"54684837","note":"","count":1,"label":"Balné","posId":"K0000","price":1500,"isExtra":true},{"id":"54684831","note":"","count":1,"label":"bez plněných okrajů","posId":"X1000","price":0,"isExtra":true}]</t>
  </si>
  <si>
    <t>2026-04-18T22:10:35.113+02:00</t>
  </si>
  <si>
    <t>2026-04-18T22:18:47.143+02:00</t>
  </si>
  <si>
    <t>[{"id":"6942755309e364dceebaa298","count":1,"label":"Quattro Formaggi 32cm","posId":"123","price":24900,"isExtra":false},{"id":"6548d5dc06a4d1429ce18774","count":1,"label":"Balné","posId":"K0000","price":1500,"isExtra":true},{"id":"68814b049e75a15035e4ca64","count":1,"label":"USA těsto","posId":"17","price":1000,"isExtra":true},{"id":"69cae153e36f04c4d3cc0661","count":1,"label":"okraj mozzarella, bylinky","posId":"A121","price":5700,"isExtra":true}]</t>
  </si>
  <si>
    <t>2026-04-18T22:09:03.129+02:00</t>
  </si>
  <si>
    <t>2026-04-18T22:22:12.632+02:00</t>
  </si>
  <si>
    <t>[{"id":"6fac1de4-9c86-46df-a533-30c3e57f53c0","note":"","count":1,"label":"BBQ Texas 32 cm","posId":"143","price":24900,"isExtra":false},{"id":"f125674e-4779-4f62-be7d-0e4b2ee0ac26","note":"","count":1,"label":"cibule","posId":"B103","price":2500,"KDSTags":["greenhighlight"],"isExtra":true},{"id":"b019e49c-8abf-4c78-a7cb-040722477356","note":"","count":1,"label":"slanina","posId":"B108","price":3000,"KDSTags":["greenhighlight"],"isExtra":true},{"id":"e23025fe-8411-4655-8cbb-498cd7ee8f68","note":"","count":1,"label":"jalapeños","posId":"B102","price":2500,"KDSTags":["greenhighlight"],"isExtra":true}]</t>
  </si>
  <si>
    <t>2026-04-18T22:05:47.749+02:00</t>
  </si>
  <si>
    <t>2026-04-18T22:17:22.642+02:00</t>
  </si>
  <si>
    <t>[{"id":"b9f67aca-9e55-4625-bfc4-28e56632ca43","count":1,"label":"Pizza BBQ Meteor 40","posId":"106","price":30900,"isExtra":false,"creatorId":"JL6DESthBeCt7O1wj_ow8","isPackging":0,"actualLabel":"Pizza BBQ Meteor 40"},{"id":"7084447c-2073-4ee4-935a-1eb6b226aabf","count":1,"label":"Dip jalapenos","posId":"P107","price":2000,"isExtra":false,"creatorId":"yrGgvtDLux6dZvWuILlT5","isPackging":0,"actualLabel":"Dip jalapenos"},{"id":"17ad363f-96ef-4e94-9246-dbc72c9ef474","count":1,"label":"Dip česnekový","posId":"P106","price":2000,"isExtra":false,"creatorId":"cx-FBdWW23fAimSU-NX6M","isPackging":0,"actualLabel":"Dip česnekový"},{"id":"17ad363f-96ef-4e94-9246-dbc72c9ef474","count":1,"label":"Dip česnekový","posId":"P106","price":2000,"isExtra":false,"creatorId":"BpOTXRJ6Y5pD3qaXJvx96","isPackging":0,"actualLabel":"Dip česnekový"},{"id":"17ad363f-96ef-4e94-9246-dbc72c9ef474","count":1,"label":"Dip česnekový","posId":"P106","price":2000,"isExtra":false,"creatorId":"l0jQUqsZxmVDQvwAWM0ld","isPackging":0,"actualLabel":"Dip česnekový"}]</t>
  </si>
  <si>
    <t>2026-04-18T21:58:19.889+02:00</t>
  </si>
  <si>
    <t>2026-04-18T22:09:30.233+02:00</t>
  </si>
  <si>
    <t>[{"id":"6942755309e364dceebaa284","count":1,"label":"Pepperoni 40cm 🌶️🌶️","posId":"108","price":30900,"isExtra":false},{"id":"6548d5dc06a4d1429ce1830f","count":1,"label":"Balné","posId":"K0000","price":2000,"isExtra":true},{"id":"69cae153e36f04c4d3cc0272","count":1,"label":"okraj hotdog, hořčice","posId":"A118","price":6500,"isExtra":true},{"id":"684ae9617273267d3d05b751","count":1,"label":"Grana padano, pecorino, parmazán","posId":"C130","price":4000,"KDSTags":["greenhighlight"],"isExtra":true},{"id":"6942755309e364dceebaa2e0","count":1,"label":"Dip Jalapeňos","posId":"P107","price":2000,"isExtra":false},{"id":"6548d5dc06a4d1429ce18774","count":1,"label":"Balné","posId":"K0000","price":1500,"isExtra":true}]</t>
  </si>
  <si>
    <t>2026-04-18T21:57:51.452+02:00</t>
  </si>
  <si>
    <t>2026-04-18T22:06:37.943+02:00</t>
  </si>
  <si>
    <t>[{"id":"6942755309e364dceebaa2f4","count":1,"label":"Pepsi zero sugar 1l","posId":"N125","price":5900,"isExtra":false},{"id":"6942755309e364dceebaa29e","count":1,"label":"Pepperoni 32cm 🌶️🌶️","posId":"120","price":24900,"isExtra":false},{"id":"6548d5dc06a4d1429ce18774","count":1,"label":"Balné","posId":"K0000","price":1500,"isExtra":true},{"id":"69cae153e36f04c4d3cc0665","count":1,"label":"okraj hotdog, bez omáčky","posId":"A125","price":5700,"isExtra":true},{"id":"684ae9617273267d3d05b927","count":1,"label":"Kukuřice","posId":"B115","price":2500,"KDSTags":["greenhighlight"],"isExtra":true}]</t>
  </si>
  <si>
    <t>2026-04-18T21:56:19.098+02:00</t>
  </si>
  <si>
    <t>2026-04-18T22:13:58.716+02:00</t>
  </si>
  <si>
    <t>[{"id":"6942755309e364dceebaa2a8","count":1,"label":"Capricciosa 32cm","posId":"113","price":24900,"isExtra":false},{"id":"6548d5dc06a4d1429ce18774","count":1,"label":"Balné","posId":"K0000","price":1500,"isExtra":true},{"id":"6745da7d2b930230e9143ab5","count":1,"label":"Smetanový základ","posId":"ZRS32","price":0,"isExtra":true},{"id":"6942755309e364dceebaa29e","count":1,"label":"Pepperoni 32cm 🌶️🌶️","posId":"120","price":24900,"isExtra":false},{"id":"6548d5dc06a4d1429ce18774","count":1,"label":"Balné","posId":"K0000","price":1500,"isExtra":true},{"id":"6745da7d2b930230e9143ab4","count":1,"label":"BBQ základ","posId":"ZRB32","price":0,"isExtra":true}]</t>
  </si>
  <si>
    <t>2026-04-18T21:50:50.134+02:00</t>
  </si>
  <si>
    <t>2026-04-18T22:05:01.075+02:00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</si>
  <si>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32cm","posId":"123","price":24900,"isExtra":false},{"id":"54684837","note":"","count":1,"label":"Balné","posId":"K0000","price":1500,"isExtra":true},{"id":"59592170","note":"","size":"Capricciosa 32cm","count":1,"label":"Capricciosa 32cm","posId":"113","price":24900,"isExtra":false},{"id":"54684837","note":"","count":1,"label":"Balné","posId":"K0000","price":1500,"isExtra":true}]</t>
  </si>
  <si>
    <t>Madaminkhon</t>
  </si>
  <si>
    <t>2026-04-18T21:41:43.561+02:00</t>
  </si>
  <si>
    <t>2026-04-18T21:48:35.722+02:00</t>
  </si>
  <si>
    <t>[{"id":"P106","note":"","count":1,"label":"Česnekový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okrajů","posId":"X1000","price":0,"isExtra":true},{"id":"C115","note":"","count":1,"label":"Kukuřice","posId":"C115","price":3500,"KDSTags":["greenhighlight"],"isExtra":true}]</t>
  </si>
  <si>
    <t>2026-04-18T21:39:03.265+02:00</t>
  </si>
  <si>
    <t>2026-04-18T21:52:27.494+02:00</t>
  </si>
  <si>
    <t>[{"id":"63d3d8e2-08ad-42e7-bee2-0e2c8e2248bf","note":"","count":1,"label":"BBQ Texas 40 cm","posId":"107","price":30900,"isExtra":false}]</t>
  </si>
  <si>
    <t>2026-04-18T21:37:43.940+02:00</t>
  </si>
  <si>
    <t>2026-04-18T21:47:31.860+02:00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</si>
  <si>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🌶️","posId":"109","price":30900,"isExtra":false},{"id":"54684827","note":"","count":1,"label":"Balné","posId":"K0000","price":2000,"isExtra":true},{"id":"54684825","note":"","count":1,"label":"bez plněných okrajů","posId":"X1000","price":0,"isExtra":true},{"id":"54684912","note":"","count":1,"label":"Bez cibule","posId":"X103","price":0,"KDSTags":["redhighlight"],"isExtra":true}]</t>
  </si>
  <si>
    <t>2026-04-18T21:30:33.916+02:00</t>
  </si>
  <si>
    <t>2026-04-18T21:35:54.946+02:00</t>
  </si>
  <si>
    <t>[{"id":"6942755309e364dceebaa298","count":1,"label":"Quattro Formaggi 32cm","posId":"123","price":24900,"isExtra":false},{"id":"6548d5dc06a4d1429ce18774","count":1,"label":"Balné","posId":"K0000","price":1500,"isExtra":true},{"id":"6745da7d2b930230e914389f","count":1,"label":"Rajčatový základ","posId":"ZSR32","price":0,"isExtra":true},{"id":"69cae153e36f04c4d3cc0660","count":1,"label":"bez plněných okrajů","posId":"X1000","price":0,"isExtra":true},{"id":"684ae9617273267d3d05b924","count":1,"label":"Ananas","posId":"B100","price":2500,"KDSTags":["greenhighlight"],"isExtra":true}]</t>
  </si>
  <si>
    <t>2026-04-18T21:24:52.021+02:00</t>
  </si>
  <si>
    <t>2026-04-18T21:25:12.567+02:00</t>
  </si>
  <si>
    <t>[{"id":"dd063e7d-c65d-4b2b-9cdd-2cbb9a0196a8","count":1,"label":"Aquilla zelený čaj/citron","posId":"N121","price":4900,"isExtra":false,"creatorId":"s8KFq1846gDrZtl8yj61N","isPackging":0,"actualLabel":"Aquilla zelený čaj/citron"}]</t>
  </si>
  <si>
    <t>2026-04-18T21:24:02.959+02:00</t>
  </si>
  <si>
    <t>2026-04-18T21:33:01.641+02:00</t>
  </si>
  <si>
    <t>[{"id":"3171e692-1adb-4333-8054-b1a7b136b69f","note":"","count":1,"label":"Pepperoni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bylinky","posId":"A121","price":5700,"isExtra":true}]</t>
  </si>
  <si>
    <t>2026-04-18T21:21:32.448+02:00</t>
  </si>
  <si>
    <t>2026-04-18T21:34:03.752+02:00</t>
  </si>
  <si>
    <t>2026-04-18T21:52:01.747+02:00</t>
  </si>
  <si>
    <t>2026-04-18T21:21:33.274+02:00</t>
  </si>
  <si>
    <t>[{"id":"0bea1fb1-a6d1-4425-b818-6eca29fb16e8","count":1,"label":"Pizza Comeback 32","posId":"121","price":24900,"isExtra":false,"creatorId":"pKCSaZPimwsKEuEMKdjs9","isPackging":0,"actualLabel":"Pizza Comeback 32"}]</t>
  </si>
  <si>
    <t>2026-04-18T21:13:50.272+02:00</t>
  </si>
  <si>
    <t>2026-04-18T21:30:13.218+02:00</t>
  </si>
  <si>
    <t>[{"id":"6942755309e364dceebaa298","count":1,"label":"Quattro Formaggi 32cm","posId":"123","price":24900,"isExtra":false},{"id":"6548d5dc06a4d1429ce18774","count":1,"label":"Balné","posId":"K0000","price":1500,"isExtra":true},{"id":"69cae153e36f04c4d3cc0663","count":1,"label":"okraj hotdog, hořčice","posId":"A117","price":5700,"isExtra":true},{"id":"684ae9617273267d3d05b927","count":1,"label":"Kukuřice","posId":"B115","price":2500,"KDSTags":["greenhighlight"],"isExtra":true},{"id":"6942755309e364dceebaa29c","count":1,"label":"Comeback 32cm 🌶️","posId":"121","price":24900,"isExtra":false},{"id":"6548d5dc06a4d1429ce18774","count":1,"label":"Balné","posId":"K0000","price":1500,"isExtra":true},{"id":"69cae153e36f04c4d3cc0660","count":1,"label":"bez plněných okrajů","posId":"X1000","price":0,"isExtra":true},{"id":"6942755309e364dceebaa2d8","count":3,"label":"Česnekový dip","posId":"P106","price":2000,"isExtra":false},{"id":"6548d5dc06a4d1429ce18774","count":3,"label":"Balné","posId":"K0000","price":1500,"isExtra":true}]</t>
  </si>
  <si>
    <t>2026-04-18T21:07:02.929+02:00</t>
  </si>
  <si>
    <t>2026-04-18T21:29:15.143+02:00</t>
  </si>
  <si>
    <t>2026-04-18T21:39:06.342+02:00</t>
  </si>
  <si>
    <t>2026-04-18T21:07:04.256+02:00</t>
  </si>
  <si>
    <t>[{"id":"7dc558f4-908c-4dab-b333-a925cc147e51","note":"","count":1,"label":"Comeback 32 cm","posId":"145","price":24900,"isExtra":false}]</t>
  </si>
  <si>
    <t>2026-04-18T21:01:09.554+02:00</t>
  </si>
  <si>
    <t>2026-04-18T21:21:07.980+02:00</t>
  </si>
  <si>
    <t>[{"id":"59592169","note":"","size":"Hawai 32cm","count":1,"label":"Hawai 32cm","posId":"114","price":24900,"isExtra":false},{"id":"54684837","note":"","count":1,"label":"Balné","posId":"K0000","price":1500,"isExtra":true},{"id":"59592161","note":"","size":"Margherita 32cm","count":1,"label":"Margherita 32cm","posId":"112","price":20900,"isExtra":false},{"id":"54684837","note":"","count":1,"label":"Balné","posId":"K0000","price":1500,"isExtra":true},{"id":"54684754","note":"","size":"Pepperoni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</si>
  <si>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2026-04-18T21:00:44.729+02:00</t>
  </si>
  <si>
    <t>2026-04-18T21:08:32.593+02:00</t>
  </si>
  <si>
    <t>[{"id":"6942755309e364dceebaa298","count":1,"label":"Quattro Formaggi 32cm","posId":"123","price":24900,"isExtra":false},{"id":"6548d5dc06a4d1429ce18774","count":1,"label":"Balné","posId":"K0000","price":1500,"isExtra":true},{"id":"6745da7d2b930230e914389f","count":1,"label":"Rajčatový základ","posId":"ZSR32","price":0,"isExtra":true},{"id":"684ae9617273267d3d05b92a","count":1,"label":"Šunka","posId":"B106","price":3000,"KDSTags":["greenhighlight"],"isExtra":true}]</t>
  </si>
  <si>
    <t>2026-04-18T21:00:19.341+02:00</t>
  </si>
  <si>
    <t>2026-04-18T21:14:07.629+02:00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</si>
  <si>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základ","posId":"ZSB49","price":0,"isExtra":true},{"id":"A124","note":"","count":1,"label":"okraj mozzarella, bbq omáčka","posId":"A124","price":6500,"isExtra":true},{"id":"118","note":"","count":1,"label":"BBQ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základ","posId":"ZBR32","price":0,"isExtra":true},{"id":"A123","note":"","count":1,"label":"okraj mozzarella, bbq omáčka","posId":"A123","price":5700,"isExtra":true}]</t>
  </si>
  <si>
    <t>2026-04-18T20:55:56.366+02:00</t>
  </si>
  <si>
    <t>2026-04-18T21:05:52.729+02:00</t>
  </si>
  <si>
    <t>[{"id":"59592169","note":"","size":"Hawai 32cm","count":1,"label":"Hawai 32cm","posId":"114","price":24900,"isExtra":false},{"id":"54684837","note":"","count":1,"label":"Balné","posId":"K0000","price":1500,"isExtra":true},{"id":"54684831","note":"","count":1,"label":"bez plněných okrajů","posId":"X1000","price":0,"isExtra":true},{"id":"57405766","note":"","size":"Pepsi 1l","count":1,"label":"Pepsi 1l","posId":"N124","price":4900,"isExtra":false}]</t>
  </si>
  <si>
    <t>2026-04-18T20:50:12.332+02:00</t>
  </si>
  <si>
    <t>2026-04-18T21:04:57.688+02:00</t>
  </si>
  <si>
    <t>[{"id":"6942755309e364dceebaa29e","count":3,"label":"Pepperoni 32cm 🌶️🌶️","posId":"120","price":24900,"isExtra":false},{"id":"6548d5dc06a4d1429ce18774","count":3,"label":"Balné","posId":"K0000","price":1500,"isExtra":true}]</t>
  </si>
  <si>
    <t>2026-04-18T20:49:03.245+02:00</t>
  </si>
  <si>
    <t>2026-04-18T20:56:44.324+02:00</t>
  </si>
  <si>
    <t>2026-04-18T21:16:10.194+02:00</t>
  </si>
  <si>
    <t>2026-04-18T20:49:04.968+02:00</t>
  </si>
  <si>
    <t>[{"id":"f35574a5-a84f-4d98-b052-e5fa6c8cd60f","note":"","count":1,"label":"BBQ Meteor 32 cm","posId":"142","price":24900,"isExtra":false},{"id":"21fd0686-e8d1-43f1-84c9-d96f5842a3ca","note":"","count":1,"label":"okraj mozzarella, bylinky","posId":"A121","price":5700,"isExtra":true},{"id":"c37883bc-1dd4-4f99-812d-f89a299ee1f5","note":"","count":1,"label":"Margherita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</si>
  <si>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2026-04-18T20:47:40.424+02:00</t>
  </si>
  <si>
    <t>2026-04-18T21:01:20.814+02:00</t>
  </si>
  <si>
    <t>[{"id":"6942755309e364dceebaa29e","count":1,"label":"Pepperoni 32cm 🌶️🌶️","posId":"120","price":24900,"isExtra":false},{"id":"6548d5dc06a4d1429ce18774","count":1,"label":"Balné","posId":"K0000","price":1500,"isExtra":true},{"id":"69cae153e36f04c4d3cc0665","count":1,"label":"okraj hotdog, bez omáčky","posId":"A125","price":5700,"isExtra":true},{"id":"6942755309e364dceebaa2d8","count":1,"label":"Česnekový dip","posId":"P106","price":2000,"isExtra":false},{"id":"6548d5dc06a4d1429ce18774","count":1,"label":"Balné","posId":"K0000","price":1500,"isExtra":true}]</t>
  </si>
  <si>
    <t>2026-04-18T20:46:08.178+02:00</t>
  </si>
  <si>
    <t>2026-04-18T20:59:07.019+02:00</t>
  </si>
  <si>
    <t>[{"id":"6942755309e364dceebaa280","count":1,"label":"Hot &amp; Spicy 40cm 🌶️🌶️","posId":"110","price":30900,"isExtra":false},{"id":"6548d5dc06a4d1429ce1830f","count":1,"label":"Balné","posId":"K0000","price":2000,"isExtra":true}]</t>
  </si>
  <si>
    <t>2026-04-18T20:39:03.203+02:00</t>
  </si>
  <si>
    <t>2026-04-18T20:51:44.429+02:00</t>
  </si>
  <si>
    <t>2026-04-18T21:06:50.951+02:00</t>
  </si>
  <si>
    <t>2026-04-18T20:39:04.946+02:00</t>
  </si>
  <si>
    <t>[{"id":"5e57993d-26f3-465c-aa35-1e3806b0b477","note":"","count":1,"label":"Hot &amp; Spicy 32 cm","posId":"122","price":24900,"isExtra":false},{"id":"d3fbee6e-254b-46e7-885e-b580d0e6b445","note":"","count":1,"label":"žampiony","posId":"B105","price":2500,"KDSTags":["greenhighlight"],"isExtra":true},{"id":"5972eec0-ca59-4f52-b279-96c9f5c3eb67","note":"","count":1,"label":"BEZ -cibule","posId":"X103","price":0,"KDSTags":["redhighlight"],"isExtra":true},{"id":"0c454cc7-3f38-4dea-9e0e-7220d9ba6ce0","note":"","count":1,"label":"Dip česnekový","posId":"P106","price":2000,"isExtra":false}]</t>
  </si>
  <si>
    <t>2026-04-18T20:37:03.141+02:00</t>
  </si>
  <si>
    <t>2026-04-18T20:53:56.687+02:00</t>
  </si>
  <si>
    <t>Rajbir</t>
  </si>
  <si>
    <t>2026-04-18T20:30:51.218+02:00</t>
  </si>
  <si>
    <t>2026-04-18T20:46:38.019+02:00</t>
  </si>
  <si>
    <t>2026-04-18T20:28:03.854+02:00</t>
  </si>
  <si>
    <t>2026-04-18T20:35:40.756+02:00</t>
  </si>
  <si>
    <t>[{"id":"111","note":"","count":1,"label":"Quattro Formaggi 40cm","posId":"111","price":30900,"isExtra":false},{"id":"K0000","note":"","count":1,"label":"Balné","posId":"K0000","price":2000,"isExtra":true},{"id":"P106","note":"","count":1,"label":"Česnekový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</si>
  <si>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2026-04-18T20:24:24.341+02:00</t>
  </si>
  <si>
    <t>2026-04-18T20:38:05.771+02:00</t>
  </si>
  <si>
    <t>[{"id":"54684750","note":"","size":"Margherita 40cm","count":1,"label":"Margherita 40cm","posId":"100","price":26900,"isExtra":false},{"id":"54684827","note":"","count":1,"label":"Balné","posId":"K0000","price":2000,"isExtra":true},{"id":"54684942","note":"","count":1,"label":"Šunka","posId":"C106","price":4000,"KDSTags":["greenhighlight"],"isExtra":true},{"id":"54684949","note":"","count":1,"label":"Slanina","posId":"C108","price":4000,"KDSTags":["greenhighlight"],"isExtra":true},{"id":"54684796","note":"","size":"Česnekový dip","count":3,"label":"Česnekový dip","posId":"P106","price":2000,"isExtra":false},{"id":"54684837","note":"","count":3,"label":"Balné","posId":"K0000","price":1500,"isExtra":true},{"id":"57405766","note":"","size":"Pepsi 1l","count":1,"label":"Pepsi 1l","posId":"N124","price":4900,"isExtra":false},{"id":"57405768","note":"","size":"Mirinda 1l","count":1,"label":"Mirinda 1l","posId":"N126","price":5900,"isExtra":false}]</t>
  </si>
  <si>
    <t>2026-04-18T20:21:31.943+02:00</t>
  </si>
  <si>
    <t>2026-04-18T20:25:15.483+02:00</t>
  </si>
  <si>
    <t>[{"id":"4cb20363-ef38-4d1e-83ee-b41f4c8251d8","count":1,"label":"Pizza Hawai 40 cm","posId":"102","price":30900,"isExtra":false,"creatorId":"Yn9epes_bOJwGIGRXHL3P","isPackging":0,"actualLabel":"Pizza Hawai 40 cm"},{"id":"17ad363f-96ef-4e94-9246-dbc72c9ef474","count":1,"label":"Dip česnekový","posId":"P106","price":2000,"isExtra":false,"creatorId":"5xyWevDKDs33T4ukF6qBs","isPackging":0,"actualLabel":"Dip česnekový"},{"id":"17ad363f-96ef-4e94-9246-dbc72c9ef474","count":1,"label":"Dip česnekový","posId":"P106","price":2000,"isExtra":false,"creatorId":"Z4oW7GPHVOtADnSQDqUKM","isPackging":0,"actualLabel":"Dip česnekový"},{"id":"17ad363f-96ef-4e94-9246-dbc72c9ef474","count":1,"label":"Dip česnekový","posId":"P106","price":2000,"isExtra":false,"creatorId":"v6tk5wQ6FjHuvx0YNkqac","isPackging":0,"actualLabel":"Dip česnekový"},{"id":"17ad363f-96ef-4e94-9246-dbc72c9ef474","count":1,"label":"Dip česnekový","posId":"P106","price":2000,"isExtra":false,"creatorId":"q8LJP3rJKDGKCicyrxyFr","isPackging":0,"actualLabel":"Dip česnekový"}]</t>
  </si>
  <si>
    <t>Jamser Singh</t>
  </si>
  <si>
    <t>2026-04-18T20:18:01.115+02:00</t>
  </si>
  <si>
    <t>2026-04-18T20:31:29.696+02:00</t>
  </si>
  <si>
    <t>[{"id":"113","note":"","count":1,"label":"Capricciosa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okrajů","posId":"X1000","price":0,"isExtra":true},{"id":"B108","note":"","count":1,"label":"Slanina","posId":"B108","price":3000,"KDSTags":["greenhighlight"],"isExtra":true}]</t>
  </si>
  <si>
    <t>2026-04-18T20:17:02.895+02:00</t>
  </si>
  <si>
    <t>2026-04-18T20:25:44.739+02:00</t>
  </si>
  <si>
    <t>2026-04-18T20:44:52.245+02:00</t>
  </si>
  <si>
    <t>2026-04-18T20:17:04.025+02:00</t>
  </si>
  <si>
    <t>[{"id":"dd5d901d-3787-43d0-9efe-85e31e1c5def","note":"","count":1,"label":"Pepperoni 32 cm","posId":"120","price":24900,"isExtra":false},{"id":"6d3c9c59-6320-4a7e-8d79-75ab75e77cd3","note":"","count":1,"label":"BBQ Texas 32 cm","posId":"119","price":24900,"isExtra":false}]</t>
  </si>
  <si>
    <t>2026-04-18T20:12:02.560+02:00</t>
  </si>
  <si>
    <t>2026-04-18T20:29:47.195+02:00</t>
  </si>
  <si>
    <t>2026-04-18T20:48:32.594+02:00</t>
  </si>
  <si>
    <t>2026-04-18T20:12:03.495+02:00</t>
  </si>
  <si>
    <t>[{"id":"be5c7908-f592-4704-987f-cd7d7281f32e","note":"","count":1,"label":"Comeback 32 cm","posId":"121","price":24900,"isExtra":false},{"id":"720272d2-1717-4af6-8eea-e928bb95234b","note":"","count":1,"label":"kukuřice","posId":"B115","price":2500,"KDSTags":["greenhighlight"],"isExtra":true},{"id":"0c454cc7-3f38-4dea-9e0e-7220d9ba6ce0","note":"","count":4,"label":"Dip česnekový","posId":"P106","price":2000,"isExtra":false},{"id":"1aa4b142-e6d7-4d61-ba94-40298841a888","note":"","count":1,"label":"Quattro Formaggi 32 cm","posId":"123","price":24900,"isExtra":false},{"id":"04393824-6434-40a1-bc0f-7e9637e70a6b","note":"","count":1,"label":"Pečené brambory","posId":"P103","price":6900,"isExtra":false}]</t>
  </si>
  <si>
    <t>2026-04-18T20:06:01.997+02:00</t>
  </si>
  <si>
    <t>2026-04-18T20:17:09.453+02:00</t>
  </si>
  <si>
    <t>2026-04-18T20:34:30.208+02:00</t>
  </si>
  <si>
    <t>2026-04-18T20:06:03.195+02:00</t>
  </si>
  <si>
    <t>[{"id":"6d80fcec-2088-4df1-b35b-3de60046f4e1","note":"","count":1,"label":"Hot &amp; Spicy 32 cm","posId":"146","price":24900,"isExtra":false},{"id":"0c454cc7-3f38-4dea-9e0e-7220d9ba6ce0","note":"","count":1,"label":"Dip česnekový","posId":"P106","price":2000,"isExtra":false}]</t>
  </si>
  <si>
    <t>2026-04-18T20:05:09.434+02:00</t>
  </si>
  <si>
    <t>2026-04-18T20:12:19.568+02:00</t>
  </si>
  <si>
    <t>2026-04-18T20:05:02.928+02:00</t>
  </si>
  <si>
    <t>2026-04-18T20:14:16.308+02:00</t>
  </si>
  <si>
    <t>[{"id":"50d0c33c-440a-47e3-8208-1c68574950af","note":"","count":1,"label":"Capricciosa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bylinky","posId":"A121","price":5700,"isExtra":true}]</t>
  </si>
  <si>
    <t>2026-04-18T19:56:02.605+02:00</t>
  </si>
  <si>
    <t>2026-04-18T20:04:52.289+02:00</t>
  </si>
  <si>
    <t>2026-04-18T20:14:17.187+02:00</t>
  </si>
  <si>
    <t>2026-04-18T19:56:03.862+02:00</t>
  </si>
  <si>
    <t>[{"id":"6d80fcec-2088-4df1-b35b-3de60046f4e1","note":"","count":1,"label":"Hot &amp; Spicy 32 cm","posId":"146","price":24900,"isExtra":false}]</t>
  </si>
  <si>
    <t>2026-04-18T19:52:55.221+02:00</t>
  </si>
  <si>
    <t>2026-04-18T20:01:15.680+02:00</t>
  </si>
  <si>
    <t>[{"id":"6942755309e364dceebaa290","count":1,"label":"Baby špenát &amp; kuře 40cm","posId":"104","price":30900,"isExtra":false},{"id":"6548d5dc06a4d1429ce1830f","count":1,"label":"Balné","posId":"K0000","price":2000,"isExtra":true},{"id":"69cae153e36f04c4d3cc026f","count":1,"label":"bez plněných okrajů","posId":"X1000","price":0,"isExtra":true}]</t>
  </si>
  <si>
    <t>2026-04-18T19:44:49.444+02:00</t>
  </si>
  <si>
    <t>2026-04-18T20:07:58.461+02:00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</si>
  <si>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32cm","posId":"112","price":20900,"isExtra":false},{"id":"6548d5dc06a4d1429ce18774","count":1,"label":"Balné","posId":"K0000","price":1500,"isExtra":true},{"id":"69cae153e36f04c4d3cc0665","count":1,"label":"okraj hotdog, bez omáčky","posId":"A125","price":5700,"isExtra":true},{"id":"6942755309e364dceebaa2ce","count":3,"label":"Spicy Wings 🌶️","posId":"P101","price":11900,"isExtra":false},{"id":"6548d5dc06a4d1429ce18774","count":3,"label":"Balné","posId":"K0000","price":1500,"isExtra":true}]</t>
  </si>
  <si>
    <t>2026-04-18T19:41:55.503+02:00</t>
  </si>
  <si>
    <t>2026-04-18T19:56:12.625+02:00</t>
  </si>
  <si>
    <t>[{"id":"106","note":"","count":1,"label":"BBQ Meteor 40cm","posId":"106","price":30900,"isExtra":false},{"id":"K0000","note":"","count":1,"label":"Balné","posId":"K0000","price":2000,"isExtra":true},{"id":"A118","note":"","count":1,"label":"okraj hotdog, hořčice","posId":"A118","price":6500,"isExtra":true},{"id":"C114","note":"","count":1,"label":"Kuře","posId":"C114","price":4000,"KDSTags":["greenhighlight"],"isExtra":true}]</t>
  </si>
  <si>
    <t>2026-04-18T19:36:59.183+02:00</t>
  </si>
  <si>
    <t>2026-04-18T19:57:27.677+02:00</t>
  </si>
  <si>
    <t>[{"id":"54684751","note":"","size":"Quattro Formaggi 40cm","count":1,"label":"Quattro Formaggi 40cm","posId":"111","price":30900,"isExtra":false},{"id":"54684827","note":"","count":1,"label":"Balné","posId":"K0000","price":2000,"isExtra":true}]</t>
  </si>
  <si>
    <t>2026-04-18T19:31:48.726+02:00</t>
  </si>
  <si>
    <t>2026-04-18T19:50:29.397+02:00</t>
  </si>
  <si>
    <t>[{"id":"6942755309e364dceebaa27c","count":1,"label":"Margherita 40cm","posId":"100","price":26900,"isExtra":false},{"id":"6548d5dc06a4d1429ce1830f","count":1,"label":"Balné","posId":"K0000","price":2000,"isExtra":true},{"id":"69cae153e36f04c4d3cc0271","count":1,"label":"okraj mozzarella, bbq omáčka","posId":"A124","price":6500,"isExtra":true},{"id":"684ae9617273267d3d05b74b","count":1,"label":"Mozzarella","posId":"C113","price":4000,"KDSTags":["greenhighlight"],"isExtra":true},{"id":"6942755309e364dceebaa282","count":1,"label":"Comeback 40cm 🌶️","posId":"109","price":30900,"isExtra":false},{"id":"6548d5dc06a4d1429ce1830f","count":1,"label":"Balné","posId":"K0000","price":2000,"isExtra":true},{"id":"69cae153e36f04c4d3cc0271","count":1,"label":"okraj mozzarella, bbq omáčka","posId":"A124","price":6500,"isExtra":true},{"id":"684ae9617273267d3d05b99a","count":1,"label":"Bez cibule","posId":"X103","price":0,"KDSTags":["redhighlight"],"isExtra":true},{"id":"684ae9617273267d3d05b74b","count":1,"label":"Mozzarella","posId":"C113","price":4000,"KDSTags":["greenhighlight"],"isExtra":true},{"id":"6942755309e364dceebaa27c","count":1,"label":"Margherita 40cm","posId":"100","price":26900,"isExtra":false},{"id":"6548d5dc06a4d1429ce1830f","count":1,"label":"Balné","posId":"K0000","price":2000,"isExtra":true},{"id":"69cae153e36f04c4d3cc0273","count":1,"label":"okraj hotdog, bbq omáčka","posId":"A120","price":6500,"isExtra":true},{"id":"684ae9617273267d3d05b74b","count":1,"label":"Mozzarella","posId":"C113","price":4000,"KDSTags":["greenhighlight"],"isExtra":true},{"id":"684ae9617273267d3d05b74c","count":1,"label":"Šunka","posId":"C106","price":4000,"KDSTags":["greenhighlight"],"isExtra":true},{"id":"6942755309e364dceebaa2d8","count":1,"label":"Česnekový dip","posId":"P106","price":2000,"isExtra":false},{"id":"6548d5dc06a4d1429ce18774","count":1,"label":"Balné","posId":"K0000","price":1500,"isExtra":true},{"id":"6942755309e364dceebaa2d6","count":1,"label":"Pepperoni Rolls 🌶️","posId":"P100","price":8900,"isExtra":false},{"id":"6548d5dc06a4d1429ce18774","count":1,"label":"Balné","posId":"K0000","price":1500,"isExtra":true}]</t>
  </si>
  <si>
    <t>Prokop</t>
  </si>
  <si>
    <t>2026-04-18T19:28:43.269+02:00</t>
  </si>
  <si>
    <t>2026-04-18T19:36:34.420+02:00</t>
  </si>
  <si>
    <t>2026-04-18T19:26:46.474+02:00</t>
  </si>
  <si>
    <t>2026-04-18T19:34:11.260+02:00</t>
  </si>
  <si>
    <t>[{"id":"6942755309e364dceebaa2e8","count":1,"label":"Opočno vanilková","posId":"D108","price":12900,"isExtra":false},{"id":"6942755309e364dceebaa28e","count":1,"label":"Capricciosa 40cm","posId":"101","price":30900,"isExtra":false},{"id":"6548d5dc06a4d1429ce1830f","count":1,"label":"Balné","posId":"K0000","price":2000,"isExtra":true},{"id":"69cae153e36f04c4d3cc026f","count":1,"label":"bez plněných okrajů","posId":"X1000","price":0,"isExtra":true},{"id":"684ae9617273267d3d05b748","count":1,"label":"Cibule","posId":"C103","price":3500,"KDSTags":["greenhighlight"],"isExtra":true}]</t>
  </si>
  <si>
    <t>2026-04-18T19:24:37.609+02:00</t>
  </si>
  <si>
    <t>2026-04-18T19:41:30.431+02:00</t>
  </si>
  <si>
    <t>[{"id":"59592164","note":"","size":"Comeback 32cm 🌶️","count":2,"label":"Comeback 32cm 🌶️","posId":"121","price":24900,"isExtra":false},{"id":"54684837","note":"","count":2,"label":"Balné","posId":"K0000","price":1500,"isExtra":true},{"id":"59592161","note":"","size":"Margherita 32cm","count":1,"label":"Margherita 32cm","posId":"112","price":20900,"isExtra":false},{"id":"54684837","note":"","count":1,"label":"Balné","posId":"K0000","price":1500,"isExtra":true},{"id":"54684948","note":"","count":1,"label":"Slanina","posId":"B108","price":3000,"KDSTags":["greenhighlight"],"isExtra":true}]</t>
  </si>
  <si>
    <t>2026-04-18T19:16:47.554+02:00</t>
  </si>
  <si>
    <t>2026-04-18T19:17:23.764+02:00</t>
  </si>
  <si>
    <t>[{"id":"f8e6ccfc-1d15-4d14-b049-ad7d68be84a2","count":3,"label":"Guarana classic zero","posId":"N143","price":5500,"isExtra":false,"creatorId":"Ddy0AlLzQRsKCAy5Y8SuO","isPackging":0,"actualLabel":"Guarana classic zero"}]</t>
  </si>
  <si>
    <t>2026-04-18T19:16:41.875+02:00</t>
  </si>
  <si>
    <t>2026-04-18T19:28:59.723+02:00</t>
  </si>
  <si>
    <t>[{"id":"6942755309e364dceebaa27e","count":1,"label":"Quattro Formaggi 40cm","posId":"111","price":30900,"isExtra":false},{"id":"6548d5dc06a4d1429ce1830f","count":1,"label":"Balné","posId":"K0000","price":2000,"isExtra":true},{"id":"69cae153e36f04c4d3cc0270","count":1,"label":"okraj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744","count":1,"label":"Žampiony","posId":"C105","price":3500,"KDSTags":["greenhighlight"],"isExtra":true},{"id":"684ae9617273267d3d05b74d","count":1,"label":"Slanina","posId":"C108","price":4000,"KDSTags":["greenhighlight"],"isExtra":true}]</t>
  </si>
  <si>
    <t>2026-04-18T19:15:11.629+02:00</t>
  </si>
  <si>
    <t>2026-04-18T19:28:53.403+02:00</t>
  </si>
  <si>
    <t>[{"id":"6942755309e364dceebaa27e","count":1,"label":"Quattro Formaggi 40cm","posId":"111","price":30900,"isExtra":false},{"id":"6548d5dc06a4d1429ce1830f","count":1,"label":"Balné","posId":"K0000","price":2000,"isExtra":true},{"id":"69cae153e36f04c4d3cc0270","count":1,"label":"okraj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74d","count":1,"label":"Slanina","posId":"C108","price":4000,"KDSTags":["greenhighlight"],"isExtra":true},{"id":"684ae9617273267d3d05b74e","count":1,"label":"Gorgonzola","posId":"C101","price":4000,"KDSTags":["greenhighlight"],"isExtra":true}]</t>
  </si>
  <si>
    <t>2026-04-18T19:13:00.830+02:00</t>
  </si>
  <si>
    <t>2026-04-18T19:22:55.716+02:00</t>
  </si>
  <si>
    <t>[{"id":"120","note":"","count":1,"label":"Pepperoni 32cm 🌶️🌶️","posId":"120","price":24900,"isExtra":false},{"id":"K0000","note":"","count":1,"label":"Balné","posId":"K0000","price":1500,"isExtra":true},{"id":"B102","note":"","count":1,"label":"Jalapeňos","posId":"B102","price":2500,"KDSTags":["greenhighlight"],"isExtra":true}]</t>
  </si>
  <si>
    <t>2026-04-18T19:07:36.475+02:00</t>
  </si>
  <si>
    <t>2026-04-18T19:22:10.633+02:00</t>
  </si>
  <si>
    <t>[{"id":"6942755309e364dceebaa288","count":1,"label":"BBQ Meteor 40cm","posId":"106","price":30900,"isExtra":false},{"id":"6548d5dc06a4d1429ce1830f","count":1,"label":"Balné","posId":"K0000","price":2000,"isExtra":true},{"id":"6745da7d2b930230e9143e5d","count":1,"label":"Rajčatový základ","posId":"ZBR40","price":0,"isExtra":true},{"id":"69cae153e36f04c4d3cc0270","count":1,"label":"okraj mozzarella, bylinky","posId":"A122","price":6500,"isExtra":true},{"id":"6942755309e364dceebaa2dc","count":1,"label":"Jalapenos Rolls","posId":"jpr200","price":8900,"isExtra":false},{"id":"6548d5dc06a4d1429ce18774","count":1,"label":"Balné","posId":"K0000","price":1500,"isExtra":true}]</t>
  </si>
  <si>
    <t>2026-04-18T19:04:04.748+02:00</t>
  </si>
  <si>
    <t>2026-04-18T19:18:41.596+02:00</t>
  </si>
  <si>
    <t>[{"id":"6942755309e364dceebaa2a6","count":1,"label":"Hawai 32cm","posId":"114","price":24900,"isExtra":false},{"id":"6548d5dc06a4d1429ce18774","count":1,"label":"Balné","posId":"K0000","price":1500,"isExtra":true},{"id":"684ae9617273267d3d05b927","count":1,"label":"Kukuřice","posId":"B115","price":2500,"KDSTags":["greenhighlight"],"isExtra":true},{"id":"6942755309e364dceebaa2f6","count":1,"label":"Mirinda 1l","posId":"N126","price":5900,"isExtra":false}]</t>
  </si>
  <si>
    <t>2026-04-18T19:02:56.049+02:00</t>
  </si>
  <si>
    <t>2026-04-18T19:10:53.193+02:00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</si>
  <si>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</si>
  <si>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2026-04-18T18:59:02.847+02:00</t>
  </si>
  <si>
    <t>2026-04-18T19:15:07.414+02:00</t>
  </si>
  <si>
    <t>2026-04-18T19:21:58.741+02:00</t>
  </si>
  <si>
    <t>2026-04-18T18:59:03.541+02:00</t>
  </si>
  <si>
    <t>[{"id":"554b5341-3de7-4a69-b579-50bb01af629a","note":"","count":1,"label":"Quattro Formaggi 40 cm","posId":"111","price":30900,"isExtra":false},{"id":"c37883bc-1dd4-4f99-812d-f89a299ee1f5","note":"","count":1,"label":"Margherita 40 cm","posId":"100","price":26900,"isExtra":false}]</t>
  </si>
  <si>
    <t>2026-04-18T18:55:29.070+02:00</t>
  </si>
  <si>
    <t>2026-04-18T19:11:58.026+02:00</t>
  </si>
  <si>
    <t>[{"id":"6942755309e364dceebaa2d8","count":1,"label":"Česnekový dip","posId":"P106","price":2000,"isExtra":false},{"id":"6548d5dc06a4d1429ce18774","count":1,"label":"Balné","posId":"K0000","price":1500,"isExtra":true},{"id":"6942755309e364dceebaa29c","count":1,"label":"Comeback 32cm 🌶️","posId":"121","price":24900,"isExtra":false},{"id":"6548d5dc06a4d1429ce18774","count":1,"label":"Balné","posId":"K0000","price":1500,"isExtra":true}]</t>
  </si>
  <si>
    <t>2026-04-18T18:53:59.521+02:00</t>
  </si>
  <si>
    <t>2026-04-18T19:03:41.167+02:00</t>
  </si>
  <si>
    <t>[{"id":"6942755309e364dceebaa29c","count":1,"label":"Comeback 32cm 🌶️","posId":"121","price":24900,"isExtra":false},{"id":"6548d5dc06a4d1429ce18774","count":1,"label":"Balné","posId":"K0000","price":1500,"isExtra":true},{"id":"68814b049e75a15035e4ca64","count":1,"label":"USA těsto","posId":"17","price":1000,"isExtra":true},{"id":"69cae153e36f04c4d3cc0661","count":1,"label":"okraj mozzarella, bylinky","posId":"A121","price":5700,"isExtra":true},{"id":"684ae9617273267d3d05b924","count":1,"label":"Ananas","posId":"B100","price":2500,"KDSTags":["greenhighlight"],"isExtra":true},{"id":"684ae9617273267d3d05b929","count":1,"label":"Mozzarella","posId":"B113","price":3000,"KDSTags":["greenhighlight"],"isExtra":true},{"id":"6942755309e364dceebaa2e0","count":1,"label":"Dip Jalapeňos","posId":"P107","price":2000,"isExtra":false},{"id":"6548d5dc06a4d1429ce18774","count":1,"label":"Balné","posId":"K0000","price":1500,"isExtra":true}]</t>
  </si>
  <si>
    <t>2026-04-18T18:49:50.814+02:00</t>
  </si>
  <si>
    <t>2026-04-18T18:59:50.256+02:00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</si>
  <si>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🌶️🌶️","posId":"120","price":24900,"isExtra":false},{"id":"54684837","note":"","count":1,"label":"Balné","posId":"K0000","price":1500,"isExtra":true},{"id":"59592161","note":"","size":"Margherita 32cm","count":1,"label":"Margherita 32cm","posId":"112","price":20900,"isExtra":false},{"id":"54684837","note":"","count":1,"label":"Balné","posId":"K0000","price":1500,"isExtra":true}]</t>
  </si>
  <si>
    <t>2026-04-18T18:48:02.359+02:00</t>
  </si>
  <si>
    <t>2026-04-18T19:07:18.129+02:00</t>
  </si>
  <si>
    <t>2026-04-18T19:18:55.054+02:00</t>
  </si>
  <si>
    <t>2026-04-18T18:52:18.808+02:00</t>
  </si>
  <si>
    <t>[{"id":"cb1b8132-0c9b-419f-9b1c-568c16576a0c","note":"","count":1,"label":"Pepperoni 40 cm","posId":"108","price":30900,"isExtra":false}]</t>
  </si>
  <si>
    <t>2026-04-18T18:44:02.966+02:00</t>
  </si>
  <si>
    <t>2026-04-18T19:06:53.181+02:00</t>
  </si>
  <si>
    <t>2026-04-18T19:15:13.292+02:00</t>
  </si>
  <si>
    <t>2026-04-18T18:44:03.896+02:00</t>
  </si>
  <si>
    <t>[{"id":"306cfd4b-8e53-4c39-a094-3a7609370ef0","note":"","count":1,"label":"Hawai 18 cm","posId":"126","price":11900,"isExtra":false},{"id":"655d324a-9520-4c16-b441-457cbe6223d7","note":"","count":1,"label":"Šunka.","posId":"A106","price":2000,"isExtra":true},{"id":"d191a2a2-dbf7-43e1-9eae-453a92f5bdc2","note":"","count":1,"label":"BEZ -ananas","posId":"X100","price":0,"KDSTags":["redhighlight"],"isExtra":true},{"id":"f932f643-9a56-4a16-90b3-20349063a042","note":"","count":1,"label":"Capricciosa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-olivy","posId":"X112","price":0,"KDSTags":["redhighlight"],"isExtra":true},{"id":"1aa4b142-e6d7-4d61-ba94-40298841a888","note":"","count":1,"label":"Quattro Formaggi 32 cm","posId":"123","price":24900,"isExtra":false},{"id":"3b51edda-398d-47d1-8cbd-b96caad0e92c","note":"","count":1,"label":"šunka","posId":"B106","price":3000,"KDSTags":["greenhighlight"],"isExtra":true}]</t>
  </si>
  <si>
    <t>2026-04-18T18:37:02.385+02:00</t>
  </si>
  <si>
    <t>2026-04-18T19:09:22.051+02:00</t>
  </si>
  <si>
    <t>2026-04-18T19:26:02.341+02:00</t>
  </si>
  <si>
    <t>2026-04-18T18:37:03.287+02:00</t>
  </si>
  <si>
    <t>[{"id":"424aec40-766b-4a2f-bcc0-a9d6737ba762","note":"","count":1,"label":"Hawai 32 cm","posId":"114","price":24900,"isExtra":false},{"id":"21fd0686-e8d1-43f1-84c9-d96f5842a3ca","note":"","count":1,"label":"okraj mozzarella, bylinky","posId":"A121","price":5700,"isExtra":true},{"id":"720272d2-1717-4af6-8eea-e928bb95234b","note":"","count":1,"label":"kukuřice","posId":"B115","price":2500,"KDSTags":["greenhighlight"],"isExtra":true},{"id":"b019e49c-8abf-4c78-a7cb-040722477356","note":"","count":1,"label":"slanina","posId":"B108","price":3000,"KDSTags":["greenhighlight"],"isExtra":true}]</t>
  </si>
  <si>
    <t>Minh</t>
  </si>
  <si>
    <t>2026-04-18T18:34:24.801+02:00</t>
  </si>
  <si>
    <t>2026-04-18T18:48:14.019+02:00</t>
  </si>
  <si>
    <t>[{"id":"101","note":"","count":1,"label":"Capricciosa 40cm","posId":"101","price":30900,"isExtra":false},{"id":"K0000","note":"","count":1,"label":"Balné","posId":"K0000","price":2000,"isExtra":true},{"id":"P107","note":"","count":1,"label":"Dip Jalapeňos","posId":"P107","price":2000,"isExtra":false},{"id":"K0000","note":"","count":1,"label":"Balné","posId":"K0000","price":1500,"isExtra":true}]</t>
  </si>
  <si>
    <t>2026-04-18T18:29:16.304+02:00</t>
  </si>
  <si>
    <t>2026-04-18T18:45:49.135+02:00</t>
  </si>
  <si>
    <t>[{"id":"6942755309e364dceebaa28e","count":1,"label":"Capricciosa 40cm","posId":"101","price":30900,"isExtra":false},{"id":"6548d5dc06a4d1429ce1830f","count":1,"label":"Balné","posId":"K0000","price":2000,"isExtra":true},{"id":"6942755309e364dceebaa282","count":1,"label":"Comeback 40cm 🌶️","posId":"109","price":30900,"isExtra":false},{"id":"6548d5dc06a4d1429ce1830f","count":1,"label":"Balné","posId":"K0000","price":2000,"isExtra":true}]</t>
  </si>
  <si>
    <t>2026-04-18T18:28:41.818+02:00</t>
  </si>
  <si>
    <t>2026-04-18T18:39:54.100+02:00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</si>
  <si>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🌶️🌶️","posId":"122","price":24900,"isExtra":false},{"id":"6548d5dc06a4d1429ce18774","count":1,"label":"Balné","posId":"K0000","price":1500,"isExtra":true},{"id":"6942755309e364dceebaa2dc","count":1,"label":"Jalapenos Rolls","posId":"jpr200","price":8900,"isExtra":false},{"id":"6548d5dc06a4d1429ce18774","count":1,"label":"Balné","posId":"K0000","price":1500,"isExtra":true}]</t>
  </si>
  <si>
    <t>2026-04-18T18:23:02.376+02:00</t>
  </si>
  <si>
    <t>2026-04-18T18:33:48.316+02:00</t>
  </si>
  <si>
    <t>[{"id":"df65c440-9414-439e-8f8e-b4f30f154296","note":"","count":1,"label":"Hawai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-ananas","posId":"X100","price":0,"KDSTags":["redhighlight"],"isExtra":true},{"id":"0c454cc7-3f38-4dea-9e0e-7220d9ba6ce0","note":"","count":2,"label":"Dip česnekový","posId":"P106","price":2000,"isExtra":false}]</t>
  </si>
  <si>
    <t>2026-04-18T18:19:09.167+02:00</t>
  </si>
  <si>
    <t>2026-04-18T18:23:59.011+02:00</t>
  </si>
  <si>
    <t>[{"id":"54684750","note":"","size":"Margherita 40cm","count":1,"label":"Margherita 40cm","posId":"100","price":26900,"isExtra":false},{"id":"54684827","note":"","count":1,"label":"Balné","posId":"K0000","price":2000,"isExtra":true},{"id":"59555759","note":"","count":1,"label":"Smetanový základ","posId":"ZRS40","price":0,"isExtra":true},{"id":"54684932","note":"","count":1,"label":"Špenát s česnekem","posId":"C107","price":3500,"KDSTags":["greenhighlight"],"isExtra":true}]</t>
  </si>
  <si>
    <t>2026-04-18T18:16:37.802+02:00</t>
  </si>
  <si>
    <t>2026-04-18T18:20:22.035+02:00</t>
  </si>
  <si>
    <t>2026-04-18T18:13:02.463+02:00</t>
  </si>
  <si>
    <t>2026-04-18T18:33:25.998+02:00</t>
  </si>
  <si>
    <t>2026-04-18T18:43:34.131+02:00</t>
  </si>
  <si>
    <t>2026-04-18T18:13:59.175+02:00</t>
  </si>
  <si>
    <t>[{"id":"6d3c9c59-6320-4a7e-8d79-75ab75e77cd3","note":"","count":1,"label":"BBQ Texas 32 cm","posId":"119","price":24900,"isExtra":false},{"id":"d52027ab-fcf5-41e6-945a-01e2fd9187a4","note":"","count":1,"label":"okraj Hotdog, hořčice","posId":"A117","price":5700,"isExtra":true},{"id":"e23025fe-8411-4655-8cbb-498cd7ee8f68","note":"","count":1,"label":"jalapeños","posId":"B102","price":2500,"KDSTags":["greenhighlight"],"isExtra":true},{"id":"2725a3d1-b696-46fb-83aa-c7691209afce","note":"","count":1,"label":"Zeleninová 32 cm","posId":"115","price":24900,"isExtra":false},{"id":"d52027ab-fcf5-41e6-945a-01e2fd9187a4","note":"","count":1,"label":"okraj Hotdog, hořčice","posId":"A117","price":5700,"isExtra":true},{"id":"3b51edda-398d-47d1-8cbd-b96caad0e92c","note":"","count":1,"label":"šunka","posId":"B106","price":3000,"KDSTags":["greenhighlight"],"isExtra":true},{"id":"e2500e14-36a7-442f-9e4c-8df3f05db108","note":"","count":1,"label":"pepperoni salám","posId":"B109","price":3000,"KDSTags":["greenhighlight"],"isExtra":true},{"id":"57448080-8b2a-4b80-a180-66777b6d7d4b","note":"","count":1,"label":"Jalapenos Rolls, 6 ks","posId":"jpr200","price":8900,"isExtra":false},{"id":"fe90afa4-a02c-4a85-8b9e-5f997e31adfb","note":"","count":2,"label":"Česnekový chléb","posId":"P104","price":7900,"isExtra":false},{"id":"eaf5673a-2acd-457a-bff6-8e65ba4050c9","note":"","count":1,"label":"dip jalapenos","posId":"P107","price":2000,"isExtra":false}]</t>
  </si>
  <si>
    <t>2026-04-18T18:11:02.653+02:00</t>
  </si>
  <si>
    <t>2026-04-18T18:20:26.729+02:00</t>
  </si>
  <si>
    <t>2026-04-18T18:38:02.294+02:00</t>
  </si>
  <si>
    <t>2026-04-18T18:11:03.287+02:00</t>
  </si>
  <si>
    <t>Kyrylo</t>
  </si>
  <si>
    <t>2026-04-18T18:03:22.792+02:00</t>
  </si>
  <si>
    <t>2026-04-18T18:10:27.034+02:00</t>
  </si>
  <si>
    <t>[{"id":"P106","note":"","count":1,"label":"Česnekový dip","posId":"P106","price":2000,"isExtra":false},{"id":"K0000","note":"","count":1,"label":"Balné","posId":"K0000","price":1500,"isExtra":true},{"id":"121","note":"","count":1,"label":"Comeback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</si>
  <si>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2026-04-18T18:01:00.615+02:00</t>
  </si>
  <si>
    <t>2026-04-18T18:08:22.013+02:00</t>
  </si>
  <si>
    <t>[{"id":"6942755309e364dceebaa2f6","count":1,"label":"Mirinda 1l","posId":"N126","price":5900,"isExtra":false},{"id":"6942755309e364dceebaa29a","count":1,"label":"Hot &amp; Spicy 32cm 🌶️🌶️","posId":"122","price":24900,"isExtra":false},{"id":"6548d5dc06a4d1429ce18774","count":1,"label":"Balné","posId":"K0000","price":1500,"isExtra":true}]</t>
  </si>
  <si>
    <t>2026-04-18T17:58:02.565+02:00</t>
  </si>
  <si>
    <t>2026-04-18T18:19:28.986+02:00</t>
  </si>
  <si>
    <t>2026-04-18T18:29:54.404+02:00</t>
  </si>
  <si>
    <t>2026-04-18T17:58:03.458+02:00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</si>
  <si>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bylinky","posId":"A121","price":5700,"isExtra":true}]</t>
  </si>
  <si>
    <t>2026-04-18T17:56:54.500+02:00</t>
  </si>
  <si>
    <t>2026-04-18T18:06:58.109+02:00</t>
  </si>
  <si>
    <t>[{"id":"118","note":"","count":1,"label":"BBQ Meteor 32cm","posId":"118","price":24900,"isExtra":false},{"id":"K0000","note":"","count":1,"label":"Balné","posId":"K0000","price":1500,"isExtra":true},{"id":"A117","note":"","count":1,"label":"okraj hotdog, hořčice","posId":"A117","price":5700,"isExtra":true}]</t>
  </si>
  <si>
    <t>2026-04-18T17:54:19.181+02:00</t>
  </si>
  <si>
    <t>2026-04-18T18:03:39.887+02:00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</si>
  <si>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bylinky","posId":"A122","price":6500,"isExtra":true},{"id":"54684887","note":"","count":1,"label":"Bez jalapenos","posId":"X102","price":0,"KDSTags":["redhighlight"],"isExtra":true},{"id":"54684890","note":"","count":1,"label":"Bez cibule","posId":"X103","price":0,"KDSTags":["redhighlight"],"isExtra":true}]</t>
  </si>
  <si>
    <t>2026-04-18T17:42:02.877+02:00</t>
  </si>
  <si>
    <t>2026-04-18T17:54:06.729+02:00</t>
  </si>
  <si>
    <t>2026-04-18T18:13:08.046+02:00</t>
  </si>
  <si>
    <t>2026-04-18T17:42:03.755+02:00</t>
  </si>
  <si>
    <t>[{"id":"2d3d5617-9c58-43de-9934-040859ce552d","note":"","count":1,"label":"BBQ Meteor 32 cm","posId":"118","price":24900,"isExtra":false},{"id":"21fd0686-e8d1-43f1-84c9-d96f5842a3ca","note":"","count":1,"label":"okraj mozzarella, bylinky","posId":"A121","price":5700,"isExtra":true},{"id":"1aa4b142-e6d7-4d61-ba94-40298841a888","note":"","count":1,"label":"Quattro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bylinky","posId":"A121","price":5700,"isExtra":true},{"id":"eaf5673a-2acd-457a-bff6-8e65ba4050c9","note":"","count":2,"label":"dip jalapenos","posId":"P107","price":2000,"isExtra":false}]</t>
  </si>
  <si>
    <t>2026-04-18T17:40:02.680+02:00</t>
  </si>
  <si>
    <t>2026-04-18T17:48:32.677+02:00</t>
  </si>
  <si>
    <t>2026-04-18T18:20:37.579+02:00</t>
  </si>
  <si>
    <t>2026-04-18T17:41:20.427+02:00</t>
  </si>
  <si>
    <t>[{"id":"be5c7908-f592-4704-987f-cd7d7281f32e","note":"","count":1,"label":"Comeback 32 cm","posId":"121","price":24900,"isExtra":false},{"id":"1aa4b142-e6d7-4d61-ba94-40298841a888","note":"","count":1,"label":"Quattro Formaggi 32 cm","posId":"123","price":24900,"isExtra":false},{"id":"eaf5673a-2acd-457a-bff6-8e65ba4050c9","note":"","count":1,"label":"dip jalapenos","posId":"P107","price":2000,"isExtra":false}]</t>
  </si>
  <si>
    <t>Adhamjon</t>
  </si>
  <si>
    <t>2026-04-18T17:34:09.424+02:00</t>
  </si>
  <si>
    <t>2026-04-18T17:44:40.070+02:00</t>
  </si>
  <si>
    <t>2026-04-18T17:32:19.157+02:00</t>
  </si>
  <si>
    <t>2026-04-18T17:39:38.245+02:00</t>
  </si>
  <si>
    <t>[{"id":"7b2bf93f-7859-42a7-8c94-85086fc0d652","count":1,"label":"Pizza Comeback 18","posId":"133","price":11900,"isExtra":false,"creatorId":"a3zm-a1h7o6RY56QmcT9z","isPackging":0,"actualLabel":"Pizza Comeback 18"}]</t>
  </si>
  <si>
    <t>2026-04-18T17:31:23.029+02:00</t>
  </si>
  <si>
    <t>2026-04-18T17:42:16.008+02:00</t>
  </si>
  <si>
    <t>[{"id":"59592166","note":"","size":"BBQ Texas 32cm","count":1,"label":"BBQ Texas 32cm","posId":"119","price":24900,"isExtra":false},{"id":"54684837","note":"","count":1,"label":"Balné","posId":"K0000","price":1500,"isExtra":true},{"id":"59592174","note":"","count":1,"label":"USA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okrajů","posId":"X1000","price":0,"isExtra":true}]</t>
  </si>
  <si>
    <t>2026-04-18T17:21:06.929+02:00</t>
  </si>
  <si>
    <t>2026-04-18T17:37:30.296+02:00</t>
  </si>
  <si>
    <t>[{"id":"6942755309e364dceebaa296","count":1,"label":"Margherita 32cm","posId":"112","price":20900,"isExtra":false},{"id":"6548d5dc06a4d1429ce18774","count":1,"label":"Balné","posId":"K0000","price":1500,"isExtra":true},{"id":"6745da7d2b930230e9143ab4","count":1,"label":"BBQ základ","posId":"ZRB32","price":0,"isExtra":true},{"id":"69cae153e36f04c4d3cc0660","count":1,"label":"bez plněných okrajů","posId":"X1000","price":0,"isExtra":true},{"id":"6548d5dc06a4d1429ce18577","count":1,"label":"Bez mozzarelly","posId":"X113","price":0,"KDSTags":["redhighlight"],"isExtra":true},{"id":"684ae9617273267d3d05b92a","count":1,"label":"Šunka","posId":"B106","price":3000,"KDSTags":["greenhighlight"],"isExtra":true},{"id":"6942755309e364dceebaa29c","count":1,"label":"Comeback 32cm 🌶️","posId":"121","price":24900,"isExtra":false},{"id":"6548d5dc06a4d1429ce18774","count":1,"label":"Balné","posId":"K0000","price":1500,"isExtra":true},{"id":"69cae153e36f04c4d3cc0660","count":1,"label":"bez plněných okrajů","posId":"X1000","price":0,"isExtra":true},{"id":"6942755309e364dceebaa2a0","count":1,"label":"BBQ Texas 32cm","posId":"119","price":24900,"isExtra":false},{"id":"6548d5dc06a4d1429ce18774","count":1,"label":"Balné","posId":"K0000","price":1500,"isExtra":true},{"id":"69cae153e36f04c4d3cc0660","count":1,"label":"bez plněných okrajů","posId":"X1000","price":0,"isExtra":true},{"id":"6942755309e364dceebaa2a6","count":1,"label":"Hawai 32cm","posId":"114","price":24900,"isExtra":false},{"id":"6548d5dc06a4d1429ce18774","count":1,"label":"Balné","posId":"K0000","price":1500,"isExtra":true},{"id":"69cae153e36f04c4d3cc0660","count":1,"label":"bez plněných okrajů","posId":"X1000","price":0,"isExtra":true},{"id":"6942755309e364dceebaa2a8","count":1,"label":"Capricciosa 32cm","posId":"113","price":24900,"isExtra":false},{"id":"6548d5dc06a4d1429ce18774","count":1,"label":"Balné","posId":"K0000","price":1500,"isExtra":true},{"id":"6745da7d2b930230e9143ab4","count":1,"label":"BBQ základ","posId":"ZRB32","price":0,"isExtra":true},{"id":"69cae153e36f04c4d3cc0660","count":1,"label":"bez plněných okrajů","posId":"X1000","price":0,"isExtra":true},{"id":"684ae9617273267d3d05ba5a","count":1,"label":"Bez oliv","posId":"X112","price":0,"KDSTags":["redhighlight"],"isExtra":true},{"id":"6942755309e364dceebaa2a8","count":1,"label":"Capricciosa 32cm","posId":"113","price":24900,"isExtra":false},{"id":"6548d5dc06a4d1429ce18774","count":1,"label":"Balné","posId":"K0000","price":1500,"isExtra":true},{"id":"69cae153e36f04c4d3cc0660","count":1,"label":"bez plněných okrajů","posId":"X1000","price":0,"isExtra":true}]</t>
  </si>
  <si>
    <t>2026-04-18T17:18:56.547+02:00</t>
  </si>
  <si>
    <t>2026-04-18T17:28:31.901+02:00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</si>
  <si>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🌶️","posId":"109","price":30900,"isExtra":false},{"id":"54684827","note":"","count":1,"label":"Balné","posId":"K0000","price":2000,"isExtra":true},{"id":"54684825","note":"","count":1,"label":"bez plněných okrajů","posId":"X1000","price":0,"isExtra":true},{"id":"57405766","note":"","size":"Pepsi 1l","count":1,"label":"Pepsi 1l","posId":"N124","price":4900,"isExtra":false}]</t>
  </si>
  <si>
    <t>2026-04-18T17:14:02.100+02:00</t>
  </si>
  <si>
    <t>2026-04-18T17:23:30.155+02:00</t>
  </si>
  <si>
    <t>[{"id":"df65c440-9414-439e-8f8e-b4f30f154296","note":"","count":1,"label":"Hawai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-ananas","posId":"X100","price":0,"KDSTags":["redhighlight"],"isExtra":true}]</t>
  </si>
  <si>
    <t>2026-04-18T17:03:03.454+02:00</t>
  </si>
  <si>
    <t>2026-04-18T17:11:54.559+02:00</t>
  </si>
  <si>
    <t>2026-04-18T17:26:36.939+02:00</t>
  </si>
  <si>
    <t>2026-04-18T17:03:04.026+02:00</t>
  </si>
  <si>
    <t>2026-04-18T16:58:02.129+02:00</t>
  </si>
  <si>
    <t>2026-04-18T17:05:48.645+02:00</t>
  </si>
  <si>
    <t>[{"id":"6a406468-94b2-4aab-8b3e-c490dfbbdf08","note":"","count":1,"label":"Hot &amp; Spicy 40 cm","posId":"110","price":30900,"isExtra":false},{"id":"932d1eab-8f45-4992-b460-cc5099f91e14","note":"","count":1,"label":"Okraj Hotdog, BBQ","posId":"A120","price":6500,"isExtra":true},{"id":"0c454cc7-3f38-4dea-9e0e-7220d9ba6ce0","note":"","count":1,"label":"Dip česnekový","posId":"P106","price":2000,"isExtra":false},{"id":"c3b51e0d-76dd-45cd-a38d-d0f9c4aadf52","note":"","count":1,"label":"Aquilla tea zelený čaj/citron 0,5l","posId":"N121","price":4900,"isExtra":false},{"id":"cd232f6e-89e3-4c92-a921-8432baa79a80","note":"","count":1,"label":"Česká zmrzlina z Opočna pistáciová","posId":"D109","price":12900,"isExtra":false}]</t>
  </si>
  <si>
    <t>2026-04-18T16:42:02.409+02:00</t>
  </si>
  <si>
    <t>2026-04-18T16:49:06.775+02:00</t>
  </si>
  <si>
    <t>2026-04-18T17:06:06.009+02:00</t>
  </si>
  <si>
    <t>2026-04-18T16:42:03.013+02:00</t>
  </si>
  <si>
    <t>[{"id":"6a406468-94b2-4aab-8b3e-c490dfbbdf08","note":"","count":1,"label":"Hot &amp; Spicy 40 cm","posId":"110","price":30900,"isExtra":false},{"id":"57c816b2-3e3f-46c2-b126-b09910d79cb0","note":"","count":1,"label":"změna na Smetanový základ","posId":"A129","price":0,"isExtra":true},{"id":"932d1eab-8f45-4992-b460-cc5099f91e14","note":"","count":1,"label":"Okraj Hotdog, BBQ","posId":"A120","price":6500,"isExtra":true}]</t>
  </si>
  <si>
    <t>2026-04-18T16:10:02.920+02:00</t>
  </si>
  <si>
    <t>2026-04-18T16:17:18.537+02:00</t>
  </si>
  <si>
    <t>2026-04-18T16:27:48.909+02:00</t>
  </si>
  <si>
    <t>2026-04-18T16:10:03.795+02:00</t>
  </si>
  <si>
    <t>[{"id":"63675afb-9d1b-42b2-9d42-9e80500fdd28","note":"","count":1,"label":"Comeback 40 cm","posId":"109","price":30900,"isExtra":false},{"id":"bf1ca81d-de2b-4d6c-b720-bc21d05d5afe","note":"","count":1,"label":"Pepperoni Rolls, 6 ks","posId":"P100","price":8900,"isExtra":false}]</t>
  </si>
  <si>
    <t>Sonu</t>
  </si>
  <si>
    <t>2026-04-18T15:55:08.110+02:00</t>
  </si>
  <si>
    <t>2026-04-18T16:01:29.487+02:00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</si>
  <si>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okrajů","posId":"X1000","price":0,"isExtra":true},{"id":"111","note":"","count":1,"label":"Quattro Formaggi 40cm","posId":"111","price":30900,"isExtra":false},{"id":"K0000","note":"","count":1,"label":"Balné","posId":"K0000","price":2000,"isExtra":true}]</t>
  </si>
  <si>
    <t>2026-04-18T15:47:03.233+02:00</t>
  </si>
  <si>
    <t>2026-04-18T15:52:22.635+02:00</t>
  </si>
  <si>
    <t>[{"id":"be5c7908-f592-4704-987f-cd7d7281f32e","note":"","count":1,"label":"Comeback 32 cm","posId":"121","price":24900,"isExtra":false}]</t>
  </si>
  <si>
    <t>2026-04-18T15:43:40.028+02:00</t>
  </si>
  <si>
    <t>2026-04-18T15:51:36.530+02:00</t>
  </si>
  <si>
    <t>[{"id":"6942755309e364dceebaa290","count":1,"label":"Baby špenát &amp; kuře 40cm","posId":"104","price":30900,"isExtra":false},{"id":"6548d5dc06a4d1429ce1830f","count":1,"label":"Balné","posId":"K0000","price":2000,"isExtra":true},{"id":"6942755309e364dceebaa29c","count":1,"label":"Comeback 32cm 🌶️","posId":"121","price":24900,"isExtra":false},{"id":"6548d5dc06a4d1429ce18774","count":1,"label":"Balné","posId":"K0000","price":1500,"isExtra":true}]</t>
  </si>
  <si>
    <t>2026-04-18T15:28:28.137+02:00</t>
  </si>
  <si>
    <t>2026-04-18T15:34:26.287+02:00</t>
  </si>
  <si>
    <t>[{"id":"6942755309e364dceebaa28e","count":1,"label":"Capricciosa 40cm","posId":"101","price":30900,"isExtra":false},{"id":"6548d5dc06a4d1429ce1830f","count":1,"label":"Balné","posId":"K0000","price":2000,"isExtra":true},{"id":"69cae153e36f04c4d3cc026f","count":1,"label":"bez plněných okrajů","posId":"X1000","price":0,"isExtra":true},{"id":"684ae9617273267d3d05b749","count":1,"label":"Kukuřice","posId":"C115","price":3500,"KDSTags":["greenhighlight"],"isExtra":true},{"id":"6942755309e364dceebaa2d8","count":1,"label":"Česnekový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</si>
  <si>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2026-04-18T15:15:15.095+02:00</t>
  </si>
  <si>
    <t>2026-04-18T15:22:59.292+02:00</t>
  </si>
  <si>
    <t>[{"id":"57405767","note":"","size":"Pepsi zero sugar 1l","count":1,"label":"Pepsi zero sugar 1l","posId":"N125","price":5900,"isExtra":false},{"id":"54684795","note":"","size":"Pepperoni Rolls 🌶️","count":1,"label":"Pepperoni Rolls 🌶️","posId":"P100","price":8900,"isExtra":false},{"id":"54684837","note":"","count":1,"label":"Balné","posId":"K0000","price":1500,"isExtra":true},{"id":"57405761","note":"","size":"Aquilla černý čaj a broskev 0,5l","count":1,"label":"Aquilla černý čaj a broskev 0,5l","posId":"N120","price":4900,"isExtra":false},{"id":"54684753","note":"","size":"Comeback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bylinky","posId":"A122","price":6500,"isExtra":true}]</t>
  </si>
  <si>
    <t>Nitin</t>
  </si>
  <si>
    <t>2026-04-18T15:11:22.798+02:00</t>
  </si>
  <si>
    <t>2026-04-18T15:17:29.177+02:00</t>
  </si>
  <si>
    <t>[{"id":"120","note":"","count":1,"label":"Pepperoni 32cm 🌶️🌶️","posId":"120","price":24900,"isExtra":false},{"id":"K0000","note":"","count":1,"label":"Balné","posId":"K0000","price":1500,"isExtra":true},{"id":"B113","note":"","count":1,"label":"Mozzarella","posId":"B113","price":3000,"KDSTags":["greenhighlight"],"isExtra":true},{"id":"P107","note":"","count":1,"label":"Dip Jalapeňos","posId":"P107","price":2000,"isExtra":false},{"id":"K0000","note":"","count":1,"label":"Balné","posId":"K0000","price":1500,"isExtra":true}]</t>
  </si>
  <si>
    <t>2026-04-18T14:50:03.213+02:00</t>
  </si>
  <si>
    <t>2026-04-18T14:56:08.135+02:00</t>
  </si>
  <si>
    <t>2026-04-18T15:13:24.472+02:00</t>
  </si>
  <si>
    <t>2026-04-18T14:50:04.365+02:00</t>
  </si>
  <si>
    <t>[{"id":"f35574a5-a84f-4d98-b052-e5fa6c8cd60f","note":"","count":1,"label":"BBQ Meteor 32 cm","posId":"142","price":24900,"isExtra":false}]</t>
  </si>
  <si>
    <t>2026-04-18T14:16:36.200+02:00</t>
  </si>
  <si>
    <t>2026-04-18T14:22:38.616+02:00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</si>
  <si>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</si>
  <si>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2026-04-18T13:52:03.385+02:00</t>
  </si>
  <si>
    <t>2026-04-18T14:01:15.308+02:00</t>
  </si>
  <si>
    <t>2026-04-18T14:13:57.654+02:00</t>
  </si>
  <si>
    <t>2026-04-18T13:52:04.360+02:00</t>
  </si>
  <si>
    <t>[{"id":"0e993eb8-e476-4064-a9e5-618587b38fcb","note":"","count":1,"label":"VEGGIE MENU COMEBACK","posId":"","price":34900,"isExtra":false},{"id":"19674406-6f74-415e-86b3-5222ea213045","note":"","count":1,"label":"Hawai","posId":"Y114","price":0,"isExtra":true},{"id":"a98eba86-284a-4099-98ed-875f3adb76fa","note":"","count":1,"label":"Americké těsto","posId":"14","price":0,"isExtra":true},{"id":"a0a20d0c-4422-439d-8c33-27905ee0699b","note":"","count":1,"label":"Smetanový základ","posId":"A129","price":0,"isExtra":true},{"id":"21fd0686-e8d1-43f1-84c9-d96f5842a3ca","note":"","count":1,"label":"okraj mozzarella, bylinky","posId":"A121","price":5700,"isExtra":true},{"id":"ccbbabfb-780b-41d6-8114-821ced779aaf","note":"","count":1,"label":"Česnekový chléb","posId":"P104","price":0,"isExtra":true},{"id":"8f138092-e75e-47b2-aab6-b7ac71ac445d","note":"","count":1,"label":"Mirinda 1l","posId":"N126","price":0,"isExtra":true},{"id":"0c454cc7-3f38-4dea-9e0e-7220d9ba6ce0","note":"","count":3,"label":"Dip česnekový","posId":"P106","price":2000,"isExtra":false}]</t>
  </si>
  <si>
    <t>ASHWANI</t>
  </si>
  <si>
    <t>2026-04-18T13:51:06.281+02:00</t>
  </si>
  <si>
    <t>2026-04-18T13:57:26.864+02:00</t>
  </si>
  <si>
    <t>2026-04-18T13:43:34.513+02:00</t>
  </si>
  <si>
    <t>2026-04-18T13:50:37.662+02:00</t>
  </si>
  <si>
    <t>[{"id":"114","note":"","count":1,"label":"Hawai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ananasu","posId":"X100","price":0,"KDSTags":["redhighlight"],"isExtra":true},{"id":"P106","note":"","count":1,"label":"Česnekový dip","posId":"P106","price":2000,"isExtra":false},{"id":"K0000","note":"","count":1,"label":"Balné","posId":"K0000","price":1500,"isExtra":true},{"id":"N125","note":"","count":1,"label":"Pepsi zero sugar 1l","posId":"N125","price":5900,"isExtra":false}]</t>
  </si>
  <si>
    <t>2026-04-18T13:39:23.608+02:00</t>
  </si>
  <si>
    <t>2026-04-18T13:49:47.045+02:00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</si>
  <si>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40cm","posId":"111","price":30900,"isExtra":false},{"id":"54684827","note":"","count":1,"label":"Balné","posId":"K0000","price":2000,"isExtra":true},{"id":"54684904","note":"","count":1,"label":"okraj hotdog, bbq omáčka","posId":"A120","price":6500,"isExtra":true},{"id":"54684956","note":"","count":1,"label":"Kuře","posId":"C114","price":4000,"KDSTags":["greenhighlight"],"isExtra":true}]</t>
  </si>
  <si>
    <t>2026-04-18T13:33:44.441+02:00</t>
  </si>
  <si>
    <t>2026-04-18T13:42:33.413+02:00</t>
  </si>
  <si>
    <t>[{"id":"6942755309e364dceebaa2d8","count":2,"label":"Česnekový dip","posId":"P106","price":2000,"isExtra":false},{"id":"6548d5dc06a4d1429ce18774","count":2,"label":"Balné","posId":"K0000","price":1500,"isExtra":true},{"id":"6942755309e364dceebaa2d4","count":1,"label":"Česnekový chléb 18cm","posId":"P104","price":7900,"isExtra":false},{"id":"6548d5dc06a4d1429ce18774","count":1,"label":"Balné","posId":"K0000","price":1500,"isExtra":true},{"id":"6942755309e364dceebaa298","count":1,"label":"Quattro Formaggi 32cm","posId":"123","price":24900,"isExtra":false},{"id":"6548d5dc06a4d1429ce18774","count":1,"label":"Balné","posId":"K0000","price":1500,"isExtra":true},{"id":"6745da7d2b930230e914389f","count":1,"label":"Rajčatový základ","posId":"ZSR32","price":0,"isExtra":true},{"id":"69cae153e36f04c4d3cc0660","count":1,"label":"bez plněných okrajů","posId":"X1000","price":0,"isExtra":true},{"id":"684ae9617273267d3d05b922","count":1,"label":"Žampiony","posId":"B105","price":2500,"KDSTags":["greenhighlight"],"isExtra":true},{"id":"684ae9617273267d3d05b926","count":1,"label":"Cibule","posId":"B103","price":2500,"KDSTags":["greenhighlight"],"isExtra":true},{"id":"684ae9617273267d3d05b92b","count":1,"label":"Slanina","posId":"B108","price":3000,"KDSTags":["greenhighlight"],"isExtra":true}]</t>
  </si>
  <si>
    <t>2026-04-18T13:32:48.092+02:00</t>
  </si>
  <si>
    <t>2026-04-18T13:39:16.492+02:00</t>
  </si>
  <si>
    <t>[{"id":"103","note":"","count":1,"label":"Zeleninová 40cm","posId":"103","price":30900,"isExtra":false},{"id":"K0000","note":"","count":1,"label":"Balné","posId":"K0000","price":2000,"isExtra":true}]</t>
  </si>
  <si>
    <t>2026-04-18T13:23:38.194+02:00</t>
  </si>
  <si>
    <t>2026-04-18T13:29:56.488+02:00</t>
  </si>
  <si>
    <t>[{"id":"6942755309e364dceebaa2aa","count":1,"label":"Baby Špenát &amp; kuře 32cm","posId":"116","price":24900,"isExtra":false},{"id":"6548d5dc06a4d1429ce18774","count":1,"label":"Balné","posId":"K0000","price":1500,"isExtra":true},{"id":"684ae9617273267d3d05b925","count":1,"label":"Paprika","posId":"B111","price":2500,"KDSTags":["greenhighlight"],"isExtra":true}]</t>
  </si>
  <si>
    <t>2026-04-18T13:12:03.157+02:00</t>
  </si>
  <si>
    <t>2026-04-18T13:21:36.222+02:00</t>
  </si>
  <si>
    <t>2026-04-18T12:57:20.837+02:00</t>
  </si>
  <si>
    <t>2026-04-18T13:05:30.207+02:00</t>
  </si>
  <si>
    <t>[{"id":"6942755309e364dceebaa2e0","count":1,"label":"Dip Jalapeňos","posId":"P107","price":2000,"isExtra":false},{"id":"6548d5dc06a4d1429ce18774","count":1,"label":"Balné","posId":"K0000","price":1500,"isExtra":true},{"id":"6942755309e364dceebaa2f4","count":1,"label":"Pepsi zero sugar 1l","posId":"N125","price":5900,"isExtra":false},{"id":"6942755309e364dceebaa29a","count":1,"label":"Hot &amp; Spicy 32cm 🌶️🌶️","posId":"122","price":24900,"isExtra":false},{"id":"6548d5dc06a4d1429ce18774","count":1,"label":"Balné","posId":"K0000","price":1500,"isExtra":true},{"id":"68814b049e75a15035e4ca64","count":1,"label":"USA těsto","posId":"17","price":1000,"isExtra":true},{"id":"6745da7d2b930230e9143ab5","count":1,"label":"Smetanový základ","posId":"ZRS32","price":0,"isExtra":true}]</t>
  </si>
  <si>
    <t>2026-04-18T12:49:03.501+02:00</t>
  </si>
  <si>
    <t>2026-04-18T12:56:13.088+02:00</t>
  </si>
  <si>
    <t>[{"id":"16f2a985-9b85-4073-a2d6-13a6de5f989c","note":"","count":1,"label":"Hawai 32 cm","posId":"138","price":24900,"isExtra":false},{"id":"21fd0686-e8d1-43f1-84c9-d96f5842a3ca","note":"","count":1,"label":"okraj mozzarella, bylinky","posId":"A121","price":5700,"isExtra":true},{"id":"d191a2a2-dbf7-43e1-9eae-453a92f5bdc2","note":"","count":1,"label":"BEZ -ananas","posId":"X100","price":0,"KDSTags":["redhighlight"],"isExtra":true}]</t>
  </si>
  <si>
    <t>2026-04-18T12:48:03.332+02:00</t>
  </si>
  <si>
    <t>2026-04-18T13:03:09.567+02:00</t>
  </si>
  <si>
    <t>2026-04-18T13:20:12.492+02:00</t>
  </si>
  <si>
    <t>2026-04-18T12:49:00.902+02:00</t>
  </si>
  <si>
    <t>[{"id":"2d3d5617-9c58-43de-9934-040859ce552d","note":"","count":1,"label":"BBQ Meteor 32 cm","posId":"118","price":24900,"isExtra":false},{"id":"5e57993d-26f3-465c-aa35-1e3806b0b477","note":"","count":1,"label":"Hot &amp; Spicy 32 cm","posId":"122","price":24900,"isExtra":false},{"id":"be5c7908-f592-4704-987f-cd7d7281f32e","note":"","count":1,"label":"Comeback 32 cm","posId":"121","price":24900,"isExtra":false}]</t>
  </si>
  <si>
    <t>2026-04-18T12:47:22.089+02:00</t>
  </si>
  <si>
    <t>2026-04-18T12:51:31.990+02:00</t>
  </si>
  <si>
    <t>[{"id":"7b2bf93f-7859-42a7-8c94-85086fc0d652","count":1,"label":"Pizza Comeback 18","posId":"133","price":11900,"isExtra":false,"creatorId":"sjwECkOZI21HnW9-mViBn","isPackging":0,"actualLabel":"Pizza Comeback 18"},{"id":"17ad363f-96ef-4e94-9246-dbc72c9ef474","count":1,"label":"Dip česnekový","posId":"P106","price":2000,"isExtra":false,"creatorId":"xtn_RM2QnIYlpN6chF0KD","isPackging":0,"actualLabel":"Dip česnekový"}]</t>
  </si>
  <si>
    <t>2026-04-18T12:44:18.039+02:00</t>
  </si>
  <si>
    <t>2026-04-18T12:51:28.924+02:00</t>
  </si>
  <si>
    <t>[{"id":"4cb20363-ef38-4d1e-83ee-b41f4c8251d8","count":1,"label":"Pizza Hawai 40 cm","posId":"102","price":30900,"isExtra":false,"creatorId":"7uePTeZHEOuoCXwSL0Oh8","isPackging":0,"actualLabel":"Pizza Hawai 40 cm"},{"id":"extra_20230331101812_7","count":1,"label":"okraj hotdog, bez omáčky","posId":"A126","price":6500,"isExtra":true,"mainItemId":"4cb20363-ef38-4d1e-83ee-b41f4c8251d8"},{"id":"17ad363f-96ef-4e94-9246-dbc72c9ef474","count":1,"label":"Dip česnekový","posId":"P106","price":2000,"isExtra":false,"creatorId":"KsOOdw6PP4YYbg2hSoqvC","isPackging":0,"actualLabel":"Dip česnekový"}]</t>
  </si>
  <si>
    <t>2026-04-18T12:28:50.482+02:00</t>
  </si>
  <si>
    <t>2026-04-18T12:41:20.302+02:00</t>
  </si>
  <si>
    <t>[{"id":"104","note":"","count":1,"label":"Baby špenát &amp; kuře 40cm","posId":"104","price":30900,"isExtra":false},{"id":"K0000","note":"","count":1,"label":"Balné","posId":"K0000","price":2000,"isExtra":true},{"id":"ZSB49","note":"","count":1,"label":"BBQ základ","posId":"ZSB49","price":0,"isExtra":true},{"id":"X1000","note":"","count":1,"label":"bez plněných okrajů","posId":"X1000","price":0,"isExtra":true},{"id":"107","note":"","count":1,"label":"BBQ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základ","posId":"ZBS40","price":0,"isExtra":true},{"id":"A122","note":"","count":1,"label":"okraj mozzarella, bylinky","posId":"A122","price":6500,"isExtra":true}]</t>
  </si>
  <si>
    <t>2026-04-18T12:12:02.959+02:00</t>
  </si>
  <si>
    <t>2026-04-18T12:35:29.808+02:00</t>
  </si>
  <si>
    <t>2026-04-18T13:06:00.399+02:00</t>
  </si>
  <si>
    <t>2026-04-18T12:12:04.138+02:00</t>
  </si>
  <si>
    <t>[{"id":"8929f51d-818c-4c09-96c6-0164428500a2","note":"","count":1,"label":"Baby špenát &amp; kuře 32 cm","posId":"140","price":24900,"isExtra":false},{"id":"5e57993d-26f3-465c-aa35-1e3806b0b477","note":"","count":1,"label":"Hot &amp; Spicy 32 cm","posId":"122","price":24900,"isExtra":false},{"id":"21fd0686-e8d1-43f1-84c9-d96f5842a3ca","note":"","count":1,"label":"okraj mozzarella, bylinky","posId":"A121","price":5700,"isExtra":true},{"id":"b019e49c-8abf-4c78-a7cb-040722477356","note":"","count":1,"label":"slanina","posId":"B108","price":3000,"KDSTags":["greenhighlight"],"isExtra":true},{"id":"544e1fcc-8cf1-435b-bd25-3fa9ac3a59bb","note":"","count":1,"label":"BEZ -pepperoni salám","posId":"X109","price":0,"KDSTags":["redhighlight"],"isExtra":true},{"id":"3fb2a405-31db-4fd3-b8b2-bf0ce52f7bfe","note":"","count":1,"label":"Sweet passion 18 cm","posId":"30","price":11900,"isExtra":false}]</t>
  </si>
  <si>
    <t>Ajay</t>
  </si>
  <si>
    <t>2026-04-18T12:05:27.943+02:00</t>
  </si>
  <si>
    <t>2026-04-18T12:12:27.027+02:00</t>
  </si>
  <si>
    <t>[{"id":"123","note":"","count":1,"label":"Quattro Formaggi 32cm","posId":"123","price":24900,"isExtra":false},{"id":"K0000","note":"","count":1,"label":"Balné","posId":"K0000","price":1500,"isExtra":true},{"id":"120","note":"","count":1,"label":"Pepperoni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B100","note":"","count":1,"label":"Ananas","posId":"B100","price":2500,"KDSTags":["greenhighlight"],"isExtra":true},{"id":"B115","note":"","count":1,"label":"Kukuřice","posId":"B115","price":2500,"KDSTags":["greenhighlight"],"isExtra":true}]</t>
  </si>
  <si>
    <t>2026-04-18T11:58:02.907+02:00</t>
  </si>
  <si>
    <t>2026-04-18T12:03:57.774+02:00</t>
  </si>
  <si>
    <t>2026-04-18T11:53:02.809+02:00</t>
  </si>
  <si>
    <t>2026-04-18T12:03:29.017+02:00</t>
  </si>
  <si>
    <t>2026-04-18T12:28:29.386+02:00</t>
  </si>
  <si>
    <t>2026-04-18T11:53:03.439+02:00</t>
  </si>
  <si>
    <t>[{"id":"be5c7908-f592-4704-987f-cd7d7281f32e","note":"","count":1,"label":"Comeback 32 cm","posId":"121","price":24900,"isExtra":false},{"id":"428db5aa-d6d2-48f7-922d-83003e76e1c3","note":"","count":1,"label":"BEZ -šunka","posId":"X106","price":0,"KDSTags":["redhighlight"],"isExtra":true}]</t>
  </si>
  <si>
    <t>2026-04-18T11:42:18.552+02:00</t>
  </si>
  <si>
    <t>2026-04-18T11:57:13.911+02:00</t>
  </si>
  <si>
    <t>[{"id":"59592170","note":"","size":"Capricciosa 32cm","count":2,"label":"Capricciosa 32cm","posId":"113","price":24900,"isExtra":false},{"id":"54684837","note":"","count":2,"label":"Balné","posId":"K0000","price":1500,"isExtra":true}]</t>
  </si>
  <si>
    <t>2026-04-18T11:28:31.894+02:00</t>
  </si>
  <si>
    <t>2026-04-18T11:37:46.333+02:00</t>
  </si>
  <si>
    <t>[{"id":"54684760","note":"","size":"Capricciosa 40cm","count":1,"label":"Capricciosa 40cm","posId":"101","price":30900,"isExtra":false},{"id":"54684827","note":"","count":1,"label":"Balné","posId":"K0000","price":2000,"isExtra":true},{"id":"57405766","note":"","size":"Pepsi 1l","count":1,"label":"Pepsi 1l","posId":"N124","price":4900,"isExtra":false},{"id":"54684795","note":"","size":"Pepperoni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</si>
  <si>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2026-04-18T11:18:30.176+02:00</t>
  </si>
  <si>
    <t>2026-04-18T11:26:42.762+02:00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</si>
  <si>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</si>
  <si>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2026-04-18T11:05:18.807+02:00</t>
  </si>
  <si>
    <t>2026-04-18T11:10:43.705+02:00</t>
  </si>
  <si>
    <t>[{"id":"db512a49-05d7-4924-a817-5d5d5968a844","count":1,"label":"Pizza Capricciosa 32","posId":"113","price":24900,"isExtra":false,"creatorId":"8pVbasDzSX8fOGywrKKYt","isPackging":0,"actualLabel":"Pizza Capricciosa 32"},{"id":"GYSRqjuX_5GgPnyWxK3RZ","count":1,"label":"Bez oliv","posId":"X112","price":0,"KDSTags":["redhighlight"],"isExtra":true,"mainItemId":"db512a49-05d7-4924-a817-5d5d5968a844"},{"id":"0bea1fb1-a6d1-4425-b818-6eca29fb16e8","count":1,"label":"Pizza Comeback 32","posId":"121","price":24900,"isExtra":false,"creatorId":"arLe5_MsJ0x3j0U_ex4B5","isPackging":0,"actualLabel":"Pizza Comeback 32"}]</t>
  </si>
  <si>
    <t>2026-04-18T10:36:24.999+02:00</t>
  </si>
  <si>
    <t>2026-04-18T11:24:49.859+02:00</t>
  </si>
  <si>
    <t>Rostislav Hendrych</t>
  </si>
  <si>
    <t>2026-04-18T02:39:03.077+02:00</t>
  </si>
  <si>
    <t>2026-04-18T02:45:11.272+02:00</t>
  </si>
  <si>
    <t>2026-04-18T02:58:56.952+02:00</t>
  </si>
  <si>
    <t>2026-04-18T02:39:05.719+02:00</t>
  </si>
  <si>
    <t>[{"id":"f991b551-d418-40dc-886d-2413cfe0e20e","note":"","count":1,"label":"Margherita 32 cm","posId":"112","price":20900,"isExtra":false},{"id":"57c816b2-3e3f-46c2-b126-b09910d79cb0","note":"","count":1,"label":"změna na Smetanový základ","posId":"A129","price":0,"isExtra":true},{"id":"b019e49c-8abf-4c78-a7cb-040722477356","note":"","count":1,"label":"slanina","posId":"B108","price":3000,"KDSTags":["greenhighlight"],"isExtra":true},{"id":"6fd6099c-e1a5-4017-8197-310067cfdfd7","note":"","count":1,"label":"paprika","posId":"B111","price":2500,"KDSTags":["greenhighlight"],"isExtra":true},{"id":"adb25a98-2836-4da5-82f5-82c3fc24d621","note":"","count":1,"label":"grana padano","posId":"B130","price":3000,"KDSTags":["greenhighlight"],"isExtra":true},{"id":"b3425d12-6506-4fce-a18b-1932458b7c87","note":"","count":1,"label":"Aquilla tea černý čaj/broskev 0,5l","posId":"N120","price":4900,"isExtra":false},{"id":"0c454cc7-3f38-4dea-9e0e-7220d9ba6ce0","note":"","count":2,"label":"Dip česnekový","posId":"P106","price":2000,"isExtra":false}]</t>
  </si>
  <si>
    <t>2026-04-18T02:34:23.215+02:00</t>
  </si>
  <si>
    <t>2026-04-18T02:50:35.391+02:00</t>
  </si>
  <si>
    <t>2026-04-18T02:31:19.251+02:00</t>
  </si>
  <si>
    <t>2026-04-18T02:50:55.962+02:00</t>
  </si>
  <si>
    <t>2026-04-18T02:28:48.632+02:00</t>
  </si>
  <si>
    <t>2026-04-18T02:39:47.468+02:00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</si>
  <si>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🌶️🌶️","posId":"122","price":24900,"isExtra":false},{"id":"54684837","note":"","count":1,"label":"Balné","posId":"K0000","price":1500,"isExtra":true},{"id":"54684831","note":"","count":1,"label":"bez plněných okrajů","posId":"X1000","price":0,"isExtra":true}]</t>
  </si>
  <si>
    <t>2026-04-18T02:22:31.910+02:00</t>
  </si>
  <si>
    <t>2026-04-18T02:39:45.536+02:00</t>
  </si>
  <si>
    <t>[{"id":"02abba76-3343-43c8-bd2c-4bc09ad21f58","count":1,"label":"Pizza Hot &amp; Spicy 18","posId":"134","price":11900,"isExtra":false,"creatorId":"gMehQt6Vfu7xZJmLbOvol","isPackging":0,"actualLabel":"Pizza Hot &amp; Spicy 18"}]</t>
  </si>
  <si>
    <t>2026-04-18T02:12:09.136+02:00</t>
  </si>
  <si>
    <t>2026-04-18T02:28:26.568+02:00</t>
  </si>
  <si>
    <t>[{"id":"6942755309e364dceebaa298","count":1,"label":"Quattro Formaggi 32cm","posId":"123","price":24900,"isExtra":false},{"id":"6548d5dc06a4d1429ce18774","count":1,"label":"Balné","posId":"K0000","price":1500,"isExtra":true},{"id":"68814b049e75a15035e4ca64","count":1,"label":"USA těsto","posId":"17","price":1000,"isExtra":true},{"id":"69cae153e36f04c4d3cc0663","count":1,"label":"okraj hotdog, hořčice","posId":"A117","price":5700,"isExtra":true},{"id":"684ae9617273267d3d05b923","count":1,"label":"Olivy","posId":"B112","price":2500,"KDSTags":["greenhighlight"],"isExtra":true},{"id":"684ae9617273267d3d05b92a","count":1,"label":"Šunka","posId":"B106","price":3000,"KDSTags":["greenhighlight"],"isExtra":true}]</t>
  </si>
  <si>
    <t>2026-04-18T02:10:29.203+02:00</t>
  </si>
  <si>
    <t>2026-04-18T02:35:12.941+02:00</t>
  </si>
  <si>
    <t>[{"id":"121","note":"","count":1,"label":"Comeback 32cm 🌶️","posId":"121","price":24900,"isExtra":false},{"id":"K0000","note":"","count":1,"label":"Balné","posId":"K0000","price":1500,"isExtra":true},{"id":"B115","note":"","count":1,"label":"Kukuřice","posId":"B115","price":2500,"KDSTags":["greenhighlight"],"isExtra":true},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základ","posId":"ZRS40","price":0,"isExtra":true}]</t>
  </si>
  <si>
    <t>2026-04-18T02:03:33.603+02:00</t>
  </si>
  <si>
    <t>2026-04-18T02:27:42.681+02:00</t>
  </si>
  <si>
    <t>[{"id":"6942755309e364dceebaa28e","count":1,"label":"Capricciosa 40cm","posId":"101","price":30900,"isExtra":false},{"id":"6548d5dc06a4d1429ce1830f","count":1,"label":"Balné","posId":"K0000","price":2000,"isExtra":true}]</t>
  </si>
  <si>
    <t>2026-04-18T01:56:03.316+02:00</t>
  </si>
  <si>
    <t>2026-04-18T02:13:01.631+02:00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</si>
  <si>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bylinky","posId":"A121","price":5700,"isExtra":true},{"id":"eaf5673a-2acd-457a-bff6-8e65ba4050c9","note":"","count":1,"label":"dip jalapenos","posId":"P107","price":2000,"isExtra":false}]</t>
  </si>
  <si>
    <t>2026-04-18T01:53:57.919+02:00</t>
  </si>
  <si>
    <t>2026-04-18T02:21:11.632+02:00</t>
  </si>
  <si>
    <t>[{"id":"6942755309e364dceebaa27e","count":1,"label":"Quattro Formaggi 40cm","posId":"111","price":30900,"isExtra":false},{"id":"6548d5dc06a4d1429ce1830f","count":1,"label":"Balné","posId":"K0000","price":2000,"isExtra":true},{"id":"6942755309e364dceebaa284","count":1,"label":"Pepperoni 40cm 🌶️🌶️","posId":"108","price":30900,"isExtra":false},{"id":"6548d5dc06a4d1429ce1830f","count":1,"label":"Balné","posId":"K0000","price":2000,"isExtra":true},{"id":"6942755309e364dceebaa2ce","count":2,"label":"Spicy Wings 🌶️","posId":"P101","price":11900,"isExtra":false},{"id":"6548d5dc06a4d1429ce18774","count":2,"label":"Balné","posId":"K0000","price":1500,"isExtra":true},{"id":"6942755309e364dceebaa2f2","count":1,"label":"Pepsi 1l","posId":"N124","price":4900,"isExtra":false}]</t>
  </si>
  <si>
    <t>2026-04-18T01:45:03.203+02:00</t>
  </si>
  <si>
    <t>2026-04-18T01:57:14.091+02:00</t>
  </si>
  <si>
    <t>2026-04-18T02:13:41.031+02:00</t>
  </si>
  <si>
    <t>2026-04-18T01:45:03.857+02:00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</si>
  <si>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bylinky","posId":"A121","price":5700,"isExtra":true}]</t>
  </si>
  <si>
    <t>2026-04-18T01:35:31.033+02:00</t>
  </si>
  <si>
    <t>2026-04-18T02:11:50.441+02:00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</si>
  <si>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okrajů","posId":"X1000","price":0,"isExtra":true},{"id":"59592168","note":"","size":"Zeleninová 32cm","count":1,"label":"Zeleninová 32cm","posId":"115","price":24900,"isExtra":false},{"id":"54684837","note":"","count":1,"label":"Balné","posId":"K0000","price":1500,"isExtra":true}]</t>
  </si>
  <si>
    <t>2026-04-18T01:32:15.265+02:00</t>
  </si>
  <si>
    <t>2026-04-18T01:50:01.328+02:00</t>
  </si>
  <si>
    <t>[{"id":"6942755309e364dceebaa29e","count":1,"label":"Pepperoni 32cm 🌶️🌶️","posId":"120","price":24900,"isExtra":false},{"id":"6548d5dc06a4d1429ce18774","count":1,"label":"Balné","posId":"K0000","price":1500,"isExtra":true},{"id":"69cae153e36f04c4d3cc0660","count":1,"label":"bez plněných okrajů","posId":"X1000","price":0,"isExtra":true},{"id":"684ae9617273267d3d05b927","count":1,"label":"Kukuřice","posId":"B115","price":2500,"KDSTags":["greenhighlight"],"isExtra":true}]</t>
  </si>
  <si>
    <t>2026-04-18T01:30:47.011+02:00</t>
  </si>
  <si>
    <t>2026-04-18T01:57:16.332+02:00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</si>
  <si>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základ","posId":"ZRS32","price":0,"isExtra":true}]</t>
  </si>
  <si>
    <t>2026-04-18T01:30:45.091+02:00</t>
  </si>
  <si>
    <t>2026-04-18T01:49:23.520+02:00</t>
  </si>
  <si>
    <t>[{"id":"6942755309e364dceebaa29e","count":1,"label":"Pepperoni 32cm 🌶️🌶️","posId":"120","price":24900,"isExtra":false},{"id":"6548d5dc06a4d1429ce18774","count":1,"label":"Balné","posId":"K0000","price":1500,"isExtra":true},{"id":"6942755309e364dceebaa2f6","count":1,"label":"Mirinda 1l","posId":"N126","price":5900,"isExtra":false}]</t>
  </si>
  <si>
    <t>2026-04-18T01:30:20.401+02:00</t>
  </si>
  <si>
    <t>2026-04-18T01:44:04.342+02:00</t>
  </si>
  <si>
    <t>[{"id":"54684750","note":"","size":"Margherita 40cm","count":1,"label":"Margherita 40cm","posId":"100","price":26900,"isExtra":false},{"id":"54684827","note":"","count":1,"label":"Balné","posId":"K0000","price":2000,"isExtra":true}]</t>
  </si>
  <si>
    <t>2026-04-18T01:29:50.156+02:00</t>
  </si>
  <si>
    <t>2026-04-18T01:43:59.319+02:00</t>
  </si>
  <si>
    <t>2026-04-18T01:26:50.089+02:00</t>
  </si>
  <si>
    <t>2026-04-18T02:03:48.311+02:00</t>
  </si>
  <si>
    <t>[{"id":"59278280","note":"","size":"Spicy menu Comeback","count":1,"label":"Spicy menu Comeback","posId":"M100","price":34900,"isExtra":false},{"id":"54684885","note":"","count":1,"label":"Comeback","posId":"Y121","price":0,"isExtra":true},{"id":"54684818","note":"","count":1,"label":"Balné","posId":"K0000","price":3000,"isExtra":true},{"id":"57179851","note":"","count":1,"label":"Smetanový základ","posId":"ZRS32","price":0,"isExtra":true},{"id":"54684831","note":"","count":1,"label":"bez plněných okrajů","posId":"X1000","price":0,"isExtra":true},{"id":"54684830","note":"","count":1,"label":"spicy wings 🌶️","posId":"P101","price":0,"isExtra":true},{"id":"57405778","note":"","count":1,"label":"Pepsi 1l","posId":"N124","price":0,"isExtra":true},{"id":"57293746","note":"","size":"Opočno pistáciová","count":1,"label":"Opočno pistáciová","posId":"D109","price":12900,"isExtra":false}]</t>
  </si>
  <si>
    <t>2026-04-18T01:13:09.808+02:00</t>
  </si>
  <si>
    <t>2026-04-18T01:38:41.699+02:00</t>
  </si>
  <si>
    <t>[{"id":"6942755309e364dceebaa28e","count":1,"label":"Capricciosa 40cm","posId":"101","price":30900,"isExtra":false},{"id":"6548d5dc06a4d1429ce1830f","count":1,"label":"Balné","posId":"K0000","price":2000,"isExtra":true},{"id":"6745da7d2b930230e9143d65","count":1,"label":"BBQ základ","posId":"ZRB40","price":0,"isExtra":true},{"id":"69cae153e36f04c4d3cc0270","count":1,"label":"okraj mozzarella, bylinky","posId":"A122","price":6500,"isExtra":true},{"id":"684ae9617273267d3d05b749","count":1,"label":"Kukuřice","posId":"C115","price":3500,"KDSTags":["greenhighlight"],"isExtra":true},{"id":"6942755309e364dceebaa2d8","count":2,"label":"Česnekový dip","posId":"P106","price":2000,"isExtra":false},{"id":"6548d5dc06a4d1429ce18774","count":2,"label":"Balné","posId":"K0000","price":1500,"isExtra":true}]</t>
  </si>
  <si>
    <t>2026-04-18T01:12:40.225+02:00</t>
  </si>
  <si>
    <t>2026-04-18T01:21:46.563+02:00</t>
  </si>
  <si>
    <t>[{"id":"7ab930e6-0c0e-4177-b8ba-83503741e8b0","count":1,"label":"Pizza Pepperoni 32","posId":"120","price":24900,"isExtra":false,"creatorId":"663eirVJBNhkhdPRBw0na","isPackging":0,"actualLabel":"Pizza Pepperoni 32"}]</t>
  </si>
  <si>
    <t>2026-04-18T01:10:58.044+02:00</t>
  </si>
  <si>
    <t>2026-04-18T01:30:18.401+02:00</t>
  </si>
  <si>
    <t>[{"id":"59592162","note":"","size":"Quattro Formaggi 32cm","count":1,"label":"Quattro Formaggi 32cm","posId":"123","price":24900,"isExtra":false},{"id":"54684837","note":"","count":1,"label":"Balné","posId":"K0000","price":1500,"isExtra":true}]</t>
  </si>
  <si>
    <t>2026-04-18T01:06:07.626+02:00</t>
  </si>
  <si>
    <t>2026-04-18T01:21:58.491+02:00</t>
  </si>
  <si>
    <t>[{"id":"6942755309e364dceebaa29c","count":1,"label":"Comeback 32cm 🌶️","posId":"121","price":24900,"isExtra":false},{"id":"6548d5dc06a4d1429ce18774","count":1,"label":"Balné","posId":"K0000","price":1500,"isExtra":true},{"id":"69cae153e36f04c4d3cc0660","count":1,"label":"bez plněných okrajů","posId":"X1000","price":0,"isExtra":true}]</t>
  </si>
  <si>
    <t>2026-04-18T01:06:07.455+02:00</t>
  </si>
  <si>
    <t>2026-04-18T01:35:37.289+02:00</t>
  </si>
  <si>
    <t>[{"id":"6942755309e364dceebaa29e","count":2,"label":"Pepperoni 32cm 🌶️🌶️","posId":"120","price":24900,"isExtra":false},{"id":"6548d5dc06a4d1429ce18774","count":2,"label":"Balné","posId":"K0000","price":1500,"isExtra":true},{"id":"6745da7d2b930230e9143ab5","count":2,"label":"Smetanový základ","posId":"ZRS32","price":0,"isExtra":true}]</t>
  </si>
  <si>
    <t>2026-04-18T01:06:07.406+02:00</t>
  </si>
  <si>
    <t>2026-04-18T01:17:49.245+02:00</t>
  </si>
  <si>
    <t>[{"id":"6942755309e364dceebaa27e","count":1,"label":"Quattro Formaggi 40cm","posId":"111","price":30900,"isExtra":false},{"id":"6548d5dc06a4d1429ce1830f","count":1,"label":"Balné","posId":"K0000","price":2000,"isExtra":true},{"id":"6745da7d2b930230e9143e7b","count":1,"label":"Rajčatový základ","posId":"ZSR40","price":0,"isExtra":true},{"id":"69cae153e36f04c4d3cc0270","count":1,"label":"okraj mozzarella, bylinky","posId":"A122","price":6500,"isExtra":true},{"id":"6942755309e364dceebaa2d8","count":1,"label":"Česnekový dip","posId":"P106","price":2000,"isExtra":false},{"id":"6548d5dc06a4d1429ce18774","count":1,"label":"Balné","posId":"K0000","price":1500,"isExtra":true}]</t>
  </si>
  <si>
    <t>2026-04-18T01:05:02.462+02:00</t>
  </si>
  <si>
    <t>2026-04-18T01:29:37.038+02:00</t>
  </si>
  <si>
    <t>[{"id":"1aa4b142-e6d7-4d61-ba94-40298841a888","note":"","count":1,"label":"Quattro Formaggi 32 cm","posId":"123","price":24900,"isExtra":false},{"id":"f2ca88ba-7288-4f05-a925-149da2e2137e","note":"","count":1,"label":"okraj Hotdog, BBQ","posId":"A119","price":5700,"isExtra":true},{"id":"1aa4b142-e6d7-4d61-ba94-40298841a888","note":"","count":1,"label":"Quattro Formaggi 32 cm","posId":"123","price":24900,"isExtra":false},{"id":"0c454cc7-3f38-4dea-9e0e-7220d9ba6ce0","note":"","count":1,"label":"Dip česnekový","posId":"P106","price":2000,"isExtra":false}]</t>
  </si>
  <si>
    <t>2026-04-18T01:03:08.038+02:00</t>
  </si>
  <si>
    <t>2026-04-18T01:17:45.633+02:00</t>
  </si>
  <si>
    <t>[{"id":"6942755309e364dceebaa298","count":1,"label":"Quattro Formaggi 32cm","posId":"123","price":24900,"isExtra":false},{"id":"6548d5dc06a4d1429ce18774","count":1,"label":"Balné","posId":"K0000","price":1500,"isExtra":true},{"id":"69cae153e36f04c4d3cc0661","count":1,"label":"okraj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bylinky","posId":"A121","price":5700,"isExtra":true},{"id":"6942755309e364dceebaa2d8","count":1,"label":"Česnekový dip","posId":"P106","price":2000,"isExtra":false},{"id":"6548d5dc06a4d1429ce18774","count":1,"label":"Balné","posId":"K0000","price":1500,"isExtra":true},{"id":"6942755309e364dceebaa2f6","count":1,"label":"Mirinda 1l","posId":"N126","price":5900,"isExtra":false}]</t>
  </si>
  <si>
    <t>2026-04-18T00:49:33.591+02:00</t>
  </si>
  <si>
    <t>2026-04-18T00:56:01.414+02:00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</si>
  <si>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</si>
  <si>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2026-04-18T00:45:34.039+02:00</t>
  </si>
  <si>
    <t>2026-04-18T00:52:24.387+02:00</t>
  </si>
  <si>
    <t>[{"id":"59592167","note":"","size":"BBQ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</si>
  <si>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Tarequr</t>
  </si>
  <si>
    <t>2026-04-18T00:42:44.840+02:00</t>
  </si>
  <si>
    <t>2026-04-18T00:50:10.332+02:00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</si>
  <si>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okrajů","posId":"X1000","price":0,"isExtra":true},{"id":"X116","note":"","count":4,"label":"Bez masových kuliček","posId":"X116","price":0,"KDSTags":["redhighlight"],"isExtra":true}]</t>
  </si>
  <si>
    <t>2026-04-18T00:34:21.942+02:00</t>
  </si>
  <si>
    <t>2026-04-18T00:42:53.001+02:00</t>
  </si>
  <si>
    <t>[{"id":"54684759","note":"","size":"Hawai 40cm","count":1,"label":"Hawai 40cm","posId":"102","price":30900,"isExtra":false},{"id":"54684827","note":"","count":1,"label":"Balné","posId":"K0000","price":2000,"isExtra":true},{"id":"59555762","note":"","count":1,"label":"BBQ základ","posId":"ZRB40","price":0,"isExtra":true},{"id":"54684949","note":"","count":1,"label":"Slanina","posId":"C108","price":4000,"KDSTags":["greenhighlight"],"isExtra":true}]</t>
  </si>
  <si>
    <t>2026-04-18T00:23:10.758+02:00</t>
  </si>
  <si>
    <t>2026-04-18T00:30:40.084+02:00</t>
  </si>
  <si>
    <t>[{"id":"59592172","note":"","size":"Veggieballs 32cm 🌶️🌶️","count":1,"label":"Veggieballs 32cm 🌶️🌶️","posId":"117","price":24900,"isExtra":false},{"id":"54684837","note":"","count":1,"label":"Balné","posId":"K0000","price":1500,"isExtra":true},{"id":"57179851","note":"","count":1,"label":"Smetanový základ","posId":"ZRS32","price":0,"isExtra":true}]</t>
  </si>
  <si>
    <t>2026-04-18T00:06:52.466+02:00</t>
  </si>
  <si>
    <t>2026-04-18T00:15:22.914+02:00</t>
  </si>
  <si>
    <t>[{"id":"6942755309e364dceebaa2cc","count":1,"label":"Spicy menu Comeback","posId":"M100","price":34900,"isExtra":false},{"id":"6548d5dc06a4d1429ce18735","count":1,"label":"Balné","posId":"K0000","price":3000,"isExtra":true},{"id":"659bb1f53653e24604f29b8a","count":1,"label":"Hawai","posId":"Y114","price":0,"isExtra":true},{"id":"69cae153e36f04c4d3cc0661","count":1,"label":"okraj mozzarella, bylinky","posId":"A121","price":5700,"isExtra":true},{"id":"6727398ad7e63a615a067fd5","count":1,"label":"spicy wings 🌶️","posId":"P101","price":0,"isExtra":true},{"id":"69427513e2a60e620002e494","count":1,"label":"Pepsi 1l","posId":"N124","price":0,"isExtra":true},{"id":"6942755309e364dceebaa2da","count":1,"label":"BBQ dip","posId":"P105","price":2000,"isExtra":false},{"id":"6548d5dc06a4d1429ce18774","count":1,"label":"Balné","posId":"K0000","price":1500,"isExtra":true}]</t>
  </si>
  <si>
    <t>2026-04-18T00:06:04.840+02:00</t>
  </si>
  <si>
    <t>2026-04-18T00:20:20.786+02:00</t>
  </si>
  <si>
    <t>2026-04-18T00:35:11.582+02:00</t>
  </si>
  <si>
    <t>2026-04-18T00:16:47.093+02:00</t>
  </si>
  <si>
    <t>2026-04-18T00:02:03.366+02:00</t>
  </si>
  <si>
    <t>2026-04-18T00:10:38.920+02:00</t>
  </si>
  <si>
    <t>[{"id":"1aa4b142-e6d7-4d61-ba94-40298841a888","note":"","count":1,"label":"Quattro Formaggi 32 cm","posId":"123","price":24900,"isExtra":false},{"id":"eaf5673a-2acd-457a-bff6-8e65ba4050c9","note":"","count":1,"label":"dip jalapenos","posId":"P107","price":2000,"isExtra":false}]</t>
  </si>
  <si>
    <t>2026-04-18T00:00:16.482+02:00</t>
  </si>
  <si>
    <t>2026-04-18T00:12:49.382+02:00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</si>
  <si>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🌶️🌶️","posId":"110","price":30900,"isExtra":false},{"id":"6548d5dc06a4d1429ce1830f","count":1,"label":"Balné","posId":"K0000","price":2000,"isExtra":true},{"id":"69cae153e36f04c4d3cc026f","count":1,"label":"bez plněných okrajů","posId":"X1000","price":0,"isExtra":true},{"id":"6942755309e364dceebaa2d8","count":1,"label":"Česnekový dip","posId":"P106","price":2000,"isExtra":false},{"id":"6548d5dc06a4d1429ce18774","count":1,"label":"Balné","posId":"K0000","price":1500,"isExtra":true}]</t>
  </si>
  <si>
    <t>2026-04-17T23:55:15.715+02:00</t>
  </si>
  <si>
    <t>2026-04-18T00:03:08.892+02:00</t>
  </si>
  <si>
    <t>[{"id":"6942755309e364dceebaa29e","count":1,"label":"Pepperoni 32cm 🌶️🌶️","posId":"120","price":24900,"isExtra":false},{"id":"6548d5dc06a4d1429ce18774","count":1,"label":"Balné","posId":"K0000","price":1500,"isExtra":true},{"id":"69cae153e36f04c4d3cc0661","count":1,"label":"okraj mozzarella, bylinky","posId":"A121","price":5700,"isExtra":true},{"id":"684ae9617273267d3d05b921","count":1,"label":"Jalapeňos","posId":"B102","price":2500,"KDSTags":["greenhighlight"],"isExtra":true},{"id":"684ae9617273267d3d05b925","count":1,"label":"Paprika","posId":"B111","price":2500,"KDSTags":["greenhighlight"],"isExtra":true}]</t>
  </si>
  <si>
    <t>2026-04-17T23:53:04.013+02:00</t>
  </si>
  <si>
    <t>2026-04-18T00:00:19.909+02:00</t>
  </si>
  <si>
    <t>2026-04-18T00:22:05.693+02:00</t>
  </si>
  <si>
    <t>2026-04-17T23:53:05.206+02:00</t>
  </si>
  <si>
    <t>[{"id":"da87890c-3168-4c6e-82ff-b4549f8e0031","note":"","count":1,"label":"Veggieballs 32 cm","posId":"117","price":24900,"isExtra":false},{"id":"57448080-8b2a-4b80-a180-66777b6d7d4b","note":"","count":1,"label":"Jalapenos Rolls, 6 ks","posId":"jpr200","price":8900,"isExtra":false}]</t>
  </si>
  <si>
    <t>2026-04-17T23:53:03.998+02:00</t>
  </si>
  <si>
    <t>2026-04-18T00:06:57.585+02:00</t>
  </si>
  <si>
    <t>[{"id":"be5c7908-f592-4704-987f-cd7d7281f32e","note":"","count":1,"label":"Comeback 32 cm","posId":"121","price":24900,"isExtra":false},{"id":"21fd0686-e8d1-43f1-84c9-d96f5842a3ca","note":"","count":1,"label":"okraj mozzarella, bylinky","posId":"A121","price":5700,"isExtra":true}]</t>
  </si>
  <si>
    <t>2026-04-17T23:51:03.162+02:00</t>
  </si>
  <si>
    <t>2026-04-17T23:57:50.698+02:00</t>
  </si>
  <si>
    <t>2026-04-18T00:15:28.524+02:00</t>
  </si>
  <si>
    <t>2026-04-17T23:51:04.344+02:00</t>
  </si>
  <si>
    <t>2026-04-17T23:49:44.455+02:00</t>
  </si>
  <si>
    <t>2026-04-17T23:59:26.985+02:00</t>
  </si>
  <si>
    <t>[{"id":"6942755309e364dceebaa290","count":1,"label":"Baby špenát &amp; kuře 40cm","posId":"104","price":30900,"isExtra":false},{"id":"6548d5dc06a4d1429ce1830f","count":1,"label":"Balné","posId":"K0000","price":2000,"isExtra":true}]</t>
  </si>
  <si>
    <t>2026-04-17T23:38:38.903+02:00</t>
  </si>
  <si>
    <t>2026-04-17T23:48:08.922+02:00</t>
  </si>
  <si>
    <t>[{"id":"6942755309e364dceebaa29c","count":1,"label":"Comeback 32cm 🌶️","posId":"121","price":24900,"isExtra":false},{"id":"6548d5dc06a4d1429ce18774","count":1,"label":"Balné","posId":"K0000","price":1500,"isExtra":true},{"id":"68814b049e75a15035e4ca64","count":1,"label":"USA těsto","posId":"17","price":1000,"isExtra":true},{"id":"69cae153e36f04c4d3cc0662","count":1,"label":"okraj mozzarella, bbq omáčka","posId":"A123","price":5700,"isExtra":true},{"id":"684ae9617273267d3d05b99a","count":1,"label":"Bez cibule","posId":"X103","price":0,"KDSTags":["redhighlight"],"isExtra":true}]</t>
  </si>
  <si>
    <t>2026-04-17T23:16:03.169+02:00</t>
  </si>
  <si>
    <t>2026-04-17T23:24:03.409+02:00</t>
  </si>
  <si>
    <t>[{"id":"5e57993d-26f3-465c-aa35-1e3806b0b477","note":"","count":1,"label":"Hot &amp; Spicy 32 cm","posId":"122","price":24900,"isExtra":false},{"id":"57c816b2-3e3f-46c2-b126-b09910d79cb0","note":"","count":1,"label":"změna na Smetanový základ","posId":"A129","price":0,"isExtra":true},{"id":"720272d2-1717-4af6-8eea-e928bb95234b","note":"","count":1,"label":"kukuřice","posId":"B115","price":2500,"KDSTags":["greenhighlight"],"isExtra":true},{"id":"6d80fcec-2088-4df1-b35b-3de60046f4e1","note":"","count":1,"label":"Hot &amp; Spicy 32 cm","posId":"146","price":24900,"isExtra":false},{"id":"57c816b2-3e3f-46c2-b126-b09910d79cb0","note":"","count":1,"label":"změna na Smetanový základ","posId":"A129","price":0,"isExtra":true},{"id":"0c454cc7-3f38-4dea-9e0e-7220d9ba6ce0","note":"","count":1,"label":"Dip česnekový","posId":"P106","price":2000,"isExtra":false},{"id":"eaf5673a-2acd-457a-bff6-8e65ba4050c9","note":"","count":1,"label":"dip jalapenos","posId":"P107","price":2000,"isExtra":false}]</t>
  </si>
  <si>
    <t>2026-04-17T23:10:22.377+02:00</t>
  </si>
  <si>
    <t>2026-04-17T23:19:43.728+02:00</t>
  </si>
  <si>
    <t>[{"id":"6942755309e364dceebaa27e","count":1,"label":"Quattro Formaggi 40cm","posId":"111","price":30900,"isExtra":false},{"id":"6548d5dc06a4d1429ce1830f","count":1,"label":"Balné","posId":"K0000","price":2000,"isExtra":true},{"id":"6942755309e364dceebaa280","count":1,"label":"Hot &amp; Spicy 40cm 🌶️🌶️","posId":"110","price":30900,"isExtra":false},{"id":"6548d5dc06a4d1429ce1830f","count":1,"label":"Balné","posId":"K0000","price":2000,"isExtra":true}]</t>
  </si>
  <si>
    <t>2026-04-17T23:04:04.358+02:00</t>
  </si>
  <si>
    <t>2026-04-18T00:09:40.146+02:00</t>
  </si>
  <si>
    <t>[{"id":"63675afb-9d1b-42b2-9d42-9e80500fdd28","note":"","count":1,"label":"Comeback 40 cm","posId":"109","price":30900,"isExtra":false},{"id":"1aa4b142-e6d7-4d61-ba94-40298841a888","note":"","count":1,"label":"Quattro Formaggi 32 cm","posId":"123","price":24900,"isExtra":false}]</t>
  </si>
  <si>
    <t>2026-04-17T22:58:18.141+02:00</t>
  </si>
  <si>
    <t>2026-04-17T23:08:00.682+02:00</t>
  </si>
  <si>
    <t>[{"id":"6942755309e364dceebaa2f4","count":1,"label":"Pepsi zero sugar 1l","posId":"N125","price":5900,"isExtra":false},{"id":"6942755309e364dceebaa29a","count":1,"label":"Hot &amp; Spicy 32cm 🌶️🌶️","posId":"122","price":24900,"isExtra":false},{"id":"6548d5dc06a4d1429ce18774","count":1,"label":"Balné","posId":"K0000","price":1500,"isExtra":true},{"id":"69cae153e36f04c4d3cc0660","count":1,"label":"bez plněných okrajů","posId":"X1000","price":0,"isExtra":true}]</t>
  </si>
  <si>
    <t>2026-04-17T22:56:44.701+02:00</t>
  </si>
  <si>
    <t>2026-04-17T23:07:21.853+02:00</t>
  </si>
  <si>
    <t>[{"id":"6942755309e364dceebaa288","count":1,"label":"BBQ Meteor 40cm","posId":"106","price":30900,"isExtra":false},{"id":"6548d5dc06a4d1429ce1830f","count":1,"label":"Balné","posId":"K0000","price":2000,"isExtra":true},{"id":"69cae153e36f04c4d3cc0272","count":1,"label":"okraj hotdog, hořčice","posId":"A118","price":6500,"isExtra":true}]</t>
  </si>
  <si>
    <t>2026-04-17T22:43:17.094+02:00</t>
  </si>
  <si>
    <t>2026-04-17T22:51:10.324+02:00</t>
  </si>
  <si>
    <t>[{"id":"15bbc3a1-417b-4c11-858f-ec2bf0bfae5d","count":1,"label":"Pizza Pepperoni 40 0,5","posId":"H108","price":15450,"isExtra":false,"creatorId":"j2z8sn1J4KTPypY9TiDyF","isPackging":0,"actualLabel":"Pizza Pepperoni 40 0,5"},{"id":"2lwz8DLnxAE2XXPjpySDo","count":1,"label":"Bez plněných okrajů","posId":"X1000","price":0,"isExtra":true,"mainItemId":"15bbc3a1-417b-4c11-858f-ec2bf0bfae5d"},{"id":"1627fe35-1cf8-4048-9cd2-2674dcc30dec","count":1,"label":"Pizza Hot &amp; Spicy 40 0,5","posId":"H110","price":15450,"isExtra":false,"creatorId":"npXucti2PCBxjOu0WPDQA","isPackging":0,"actualLabel":"Pizza Hot &amp; Spicy 40 0,5"},{"id":"2lwz8DLnxAE2XXPjpySDo","count":1,"label":"Bez plněných okrajů","posId":"X1000","price":0,"isExtra":true,"mainItemId":"1627fe35-1cf8-4048-9cd2-2674dcc30dec"}]</t>
  </si>
  <si>
    <t>2026-04-17T22:40:11.913+02:00</t>
  </si>
  <si>
    <t>2026-04-17T22:50:17.886+02:00</t>
  </si>
  <si>
    <t>[{"id":"54684793","note":"","size":"Pečené brambory","count":1,"label":"Pečené brambory","posId":"P103","price":6900,"isExtra":false},{"id":"54684837","note":"","count":1,"label":"Balné","posId":"K0000","price":1500,"isExtra":true},{"id":"54684751","note":"","size":"Quattro Formaggi 40cm","count":1,"label":"Quattro Formaggi 40cm","posId":"111","price":30900,"isExtra":false},{"id":"54684827","note":"","count":1,"label":"Balné","posId":"K0000","price":2000,"isExtra":true}]</t>
  </si>
  <si>
    <t>2026-04-17T22:35:11.266+02:00</t>
  </si>
  <si>
    <t>2026-04-17T22:40:24.648+02:00</t>
  </si>
  <si>
    <t>[{"id":"59592169","note":"","size":"Hawai 32cm","count":1,"label":"Hawai 32cm","posId":"114","price":24900,"isExtra":false},{"id":"54684837","note":"","count":1,"label":"Balné","posId":"K0000","price":1500,"isExtra":true},{"id":"57179851","note":"","count":1,"label":"Smetanový základ","posId":"ZRS32","price":0,"isExtra":true},{"id":"54684928","note":"","count":1,"label":"Kukuřice","posId":"B115","price":2500,"KDSTags":["greenhighlight"],"isExtra":true},{"id":"57405766","note":"","size":"Pepsi 1l","count":1,"label":"Pepsi 1l","posId":"N124","price":4900,"isExtra":false}]</t>
  </si>
  <si>
    <t>2026-04-17T22:29:20.368+02:00</t>
  </si>
  <si>
    <t>2026-04-17T22:39:19.940+02:00</t>
  </si>
  <si>
    <t>[{"id":"115","note":"","count":1,"label":"Zeleninová 32cm","posId":"115","price":24900,"isExtra":false},{"id":"K0000","note":"","count":1,"label":"Balné","posId":"K0000","price":1500,"isExtra":true},{"id":"D109","note":"","count":1,"label":"Opočno pistáciová","posId":"D109","price":12900,"isExtra":false},{"id":"D108","note":"","count":1,"label":"Opočno vanilková","posId":"D108","price":12900,"isExtra":false},{"id":"N129","note":"","count":1,"label":"Poděbradská malinovka 0,5l","posId":"N129","price":4900,"isExtra":false},{"id":"N144","note":"","count":1,"label":"Guarana kiwi a jablko","posId":"N144","price":5500,"isExtra":false},{"id":"N126","note":"","count":1,"label":"Mirinda 1l","posId":"N126","price":5900,"isExtra":false}]</t>
  </si>
  <si>
    <t>2026-04-17T22:00:17.926+02:00</t>
  </si>
  <si>
    <t>2026-04-17T22:08:17.633+02:00</t>
  </si>
  <si>
    <t>[{"id":"6942755309e364dceebaa2aa","count":1,"label":"Baby Špenát &amp; kuře 32cm","posId":"116","price":24900,"isExtra":false},{"id":"6548d5dc06a4d1429ce18774","count":1,"label":"Balné","posId":"K0000","price":1500,"isExtra":true}]</t>
  </si>
  <si>
    <t>2026-04-17T21:42:55.437+02:00</t>
  </si>
  <si>
    <t>2026-04-17T21:57:30.987+02:00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</si>
  <si>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</si>
  <si>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2026-04-17T21:36:06.637+02:00</t>
  </si>
  <si>
    <t>2026-04-17T21:56:04.646+02:00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</si>
  <si>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bylinky","posId":"A122","price":6500,"isExtra":true},{"id":"54684752","note":"","size":"Hot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🌶️🌶️","posId":"110","price":30900,"isExtra":false},{"id":"54684827","note":"","count":1,"label":"Balné","posId":"K0000","price":2000,"isExtra":true},{"id":"59555762","note":"","count":1,"label":"BBQ základ","posId":"ZRB40","price":0,"isExtra":true},{"id":"54684868","note":"","count":1,"label":"okraj mozzarella, bbq omáčka","posId":"A124","price":6500,"isExtra":true}]</t>
  </si>
  <si>
    <t>2026-04-17T21:35:24.673+02:00</t>
  </si>
  <si>
    <t>2026-04-17T21:46:38.728+02:00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</si>
  <si>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🌶️🌶️","posId":"110","price":30900,"isExtra":false},{"id":"54684827","note":"","count":1,"label":"Balné","posId":"K0000","price":2000,"isExtra":true},{"id":"54684825","note":"","count":1,"label":"bez plněných okrajů","posId":"X1000","price":0,"isExtra":true}]</t>
  </si>
  <si>
    <t>2026-04-17T21:35:13.665+02:00</t>
  </si>
  <si>
    <t>2026-04-17T21:44:11.008+02:00</t>
  </si>
  <si>
    <t>[{"id":"6942755309e364dceebaa2a8","count":1,"label":"Capricciosa 32cm","posId":"113","price":24900,"isExtra":false},{"id":"6548d5dc06a4d1429ce18774","count":1,"label":"Balné","posId":"K0000","price":1500,"isExtra":true},{"id":"69cae153e36f04c4d3cc0660","count":1,"label":"bez plněných okrajů","posId":"X1000","price":0,"isExtra":true},{"id":"684ae9617273267d3d05ba59","count":1,"label":"Bez žampionů","posId":"X105","price":0,"KDSTags":["redhighlight"],"isExtra":true}]</t>
  </si>
  <si>
    <t>2026-04-17T21:34:07.383+02:00</t>
  </si>
  <si>
    <t>2026-04-17T21:44:23.487+02:00</t>
  </si>
  <si>
    <t>[{"id":"59592164","note":"","size":"Comeback 32cm 🌶️","count":1,"label":"Comeback 32cm 🌶️","posId":"121","price":24900,"isExtra":false},{"id":"54684837","note":"","count":1,"label":"Balné","posId":"K0000","price":1500,"isExtra":true}]</t>
  </si>
  <si>
    <t>2026-04-17T21:34:02.273+02:00</t>
  </si>
  <si>
    <t>2026-04-17T21:42:05.522+02:00</t>
  </si>
  <si>
    <t>2026-04-17T22:01:06.377+02:00</t>
  </si>
  <si>
    <t>2026-04-17T21:34:03.325+02:00</t>
  </si>
  <si>
    <t>[{"id":"4aed5471-c8ca-405d-bfd1-1a7601f72348","note":"","count":1,"label":"Quattro Formaggi 32 cm","posId":"147","price":24900,"isExtra":false},{"id":"0c454cc7-3f38-4dea-9e0e-7220d9ba6ce0","note":"","count":2,"label":"Dip česnekový","posId":"P106","price":2000,"isExtra":false}]</t>
  </si>
  <si>
    <t>2026-04-17T21:30:26.120+02:00</t>
  </si>
  <si>
    <t>2026-04-17T21:33:21.229+02:00</t>
  </si>
  <si>
    <t>[{"id":"dd063e7d-c65d-4b2b-9cdd-2cbb9a0196a8","count":1,"label":"Aquilla zelený čaj/citron","posId":"N121","price":4900,"isExtra":false,"creatorId":"oAezZfbCfUHUKQT6aaO0X","isPackging":0,"actualLabel":"Aquilla zelený čaj/citron"}]</t>
  </si>
  <si>
    <t>2026-04-17T21:29:02.649+02:00</t>
  </si>
  <si>
    <t>2026-04-17T21:51:20.262+02:00</t>
  </si>
  <si>
    <t>[{"id":"f991b551-d418-40dc-886d-2413cfe0e20e","note":"","count":1,"label":"Margherita 32 cm","posId":"112","price":20900,"isExtra":false},{"id":"d602cf10-0158-49d1-84d3-371f720cd0bc","note":"","count":1,"label":"špenát s česnekem","posId":"B107","price":2500,"KDSTags":["greenhighlight"],"isExtra":true},{"id":"9113385a-d4b6-407a-b0f4-d904f93de010","note":"","count":1,"label":"Baby špenát &amp; kuře 32 cm","posId":"116","price":24900,"isExtra":false},{"id":"21fd0686-e8d1-43f1-84c9-d96f5842a3ca","note":"","count":1,"label":"okraj mozzarella, bylinky","posId":"A121","price":5700,"isExtra":true},{"id":"3fb2a405-31db-4fd3-b8b2-bf0ce52f7bfe","note":"","count":1,"label":"Sweet passion 18 cm","posId":"30","price":11900,"isExtra":false},{"id":"7fe65290-ec4b-48b2-9910-3ba030cf40e6","note":"","count":1,"label":"Choco Rolls, 6 ks","posId":"chr100","price":8900,"isExtra":false}]</t>
  </si>
  <si>
    <t>2026-04-17T21:25:05.454+02:00</t>
  </si>
  <si>
    <t>2026-04-17T21:29:10.616+02:00</t>
  </si>
  <si>
    <t>Filip Kalina</t>
  </si>
  <si>
    <t>2026-04-17T21:15:02.205+02:00</t>
  </si>
  <si>
    <t>2026-04-17T21:26:39.394+02:00</t>
  </si>
  <si>
    <t>2026-04-17T21:35:04.855+02:00</t>
  </si>
  <si>
    <t>2026-04-17T21:15:03.313+02:00</t>
  </si>
  <si>
    <t>[{"id":"49e8d1c4-1e97-4089-9514-2970c15092b6","note":"","count":1,"label":"BBQ Meteor 40 cm","posId":"106","price":30900,"isExtra":false},{"id":"eb426525-9181-4714-9963-380f5c0ae0e5","note":"","count":1,"label":"Okraj mozzarella, bylinky","posId":"A122","price":6500,"isExtra":true}]</t>
  </si>
  <si>
    <t>2026-04-17T21:14:25.670+02:00</t>
  </si>
  <si>
    <t>2026-04-17T21:28:01.327+02:00</t>
  </si>
  <si>
    <t>[{"id":"6942755309e364dceebaa27c","count":1,"label":"Margherita 40cm","posId":"100","price":26900,"isExtra":false},{"id":"6548d5dc06a4d1429ce1830f","count":1,"label":"Balné","posId":"K0000","price":2000,"isExtra":true},{"id":"684ae9617273267d3d05b745","count":1,"label":"Olivy","posId":"C112","price":3500,"KDSTags":["greenhighlight"],"isExtra":true},{"id":"684ae9617273267d3d05b74c","count":1,"label":"Šunka","posId":"C106","price":4000,"KDSTags":["greenhighlight"],"isExtra":true},{"id":"684ae9617273267d3d05b750","count":1,"label":"Pepperoni salám","posId":"C109","price":4000,"KDSTags":["greenhighlight"],"isExtra":true}]</t>
  </si>
  <si>
    <t>2026-04-17T21:08:21.067+02:00</t>
  </si>
  <si>
    <t>2026-04-17T21:24:11.840+02:00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</si>
  <si>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32cm","posId":"112","price":20900,"isExtra":false},{"id":"6548d5dc06a4d1429ce18774","count":1,"label":"Balné","posId":"K0000","price":1500,"isExtra":true},{"id":"69cae153e36f04c4d3cc0665","count":1,"label":"okraj hotdog, bez omáčky","posId":"A125","price":5700,"isExtra":true},{"id":"6942755309e364dceebaa2ce","count":2,"label":"Spicy Wings 🌶️","posId":"P101","price":11900,"isExtra":false},{"id":"6548d5dc06a4d1429ce18774","count":2,"label":"Balné","posId":"K0000","price":1500,"isExtra":true}]</t>
  </si>
  <si>
    <t>2026-04-17T21:07:52.799+02:00</t>
  </si>
  <si>
    <t>2026-04-17T21:19:10.445+02:00</t>
  </si>
  <si>
    <t>[{"id":"6942755309e364dceebaa29e","count":1,"label":"Pepperoni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těsto","posId":"17","price":1000,"isExtra":true},{"id":"69cae153e36f04c4d3cc0661","count":1,"label":"okraj mozzarella, bylinky","posId":"A121","price":5700,"isExtra":true},{"id":"6942755309e364dceebaa2d8","count":1,"label":"Česnekový dip","posId":"P106","price":2000,"isExtra":false},{"id":"6548d5dc06a4d1429ce18774","count":1,"label":"Balné","posId":"K0000","price":1500,"isExtra":true}]</t>
  </si>
  <si>
    <t>2026-04-17T21:02:02.579+02:00</t>
  </si>
  <si>
    <t>2026-04-17T21:14:38.408+02:00</t>
  </si>
  <si>
    <t>2026-04-17T21:29:28.302+02:00</t>
  </si>
  <si>
    <t>2026-04-17T21:02:03.465+02:00</t>
  </si>
  <si>
    <t>[{"id":"50d0c33c-440a-47e3-8208-1c68574950af","note":"","count":1,"label":"Capricciosa 32 cm","posId":"137","price":24900,"isExtra":false},{"id":"be5c7908-f592-4704-987f-cd7d7281f32e","note":"","count":1,"label":"Comeback 32 cm","posId":"121","price":24900,"isExtra":false}]</t>
  </si>
  <si>
    <t>2026-04-17T21:00:41.298+02:00</t>
  </si>
  <si>
    <t>2026-04-17T21:17:46.530+02:00</t>
  </si>
  <si>
    <t>[{"id":"6942755309e364dceebaa27c","count":1,"label":"Margherita 40cm","posId":"100","price":26900,"isExtra":false},{"id":"6548d5dc06a4d1429ce1830f","count":1,"label":"Balné","posId":"K0000","price":2000,"isExtra":true},{"id":"69cae153e36f04c4d3cc0270","count":1,"label":"okraj mozzarella, bylinky","posId":"A122","price":6500,"isExtra":true},{"id":"6942755309e364dceebaa296","count":1,"label":"Margherita 32cm","posId":"112","price":20900,"isExtra":false},{"id":"6548d5dc06a4d1429ce18774","count":1,"label":"Balné","posId":"K0000","price":1500,"isExtra":true}]</t>
  </si>
  <si>
    <t>2026-04-17T20:54:46.025+02:00</t>
  </si>
  <si>
    <t>2026-04-17T21:07:22.669+02:00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</si>
  <si>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okrajů","posId":"X1000","price":0,"isExtra":true}]</t>
  </si>
  <si>
    <t>2026-04-17T20:53:11.179+02:00</t>
  </si>
  <si>
    <t>2026-04-17T21:11:17.432+02:00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</si>
  <si>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32cm","posId":"123","price":24900,"isExtra":false},{"id":"6548d5dc06a4d1429ce18774","count":1,"label":"Balné","posId":"K0000","price":1500,"isExtra":true},{"id":"6942755309e364dceebaa29c","count":1,"label":"Comeback 32cm 🌶️","posId":"121","price":24900,"isExtra":false},{"id":"6548d5dc06a4d1429ce18774","count":1,"label":"Balné","posId":"K0000","price":1500,"isExtra":true},{"id":"69cae153e36f04c4d3cc0660","count":1,"label":"bez plněných okrajů","posId":"X1000","price":0,"isExtra":true},{"id":"6942755309e364dceebaa29a","count":1,"label":"Hot &amp; Spicy 32cm 🌶️🌶️","posId":"122","price":24900,"isExtra":false},{"id":"6548d5dc06a4d1429ce18774","count":1,"label":"Balné","posId":"K0000","price":1500,"isExtra":true}]</t>
  </si>
  <si>
    <t>2026-04-17T20:49:23.715+02:00</t>
  </si>
  <si>
    <t>2026-04-17T21:01:15.764+02:00</t>
  </si>
  <si>
    <t>[{"id":"54684756","note":"","size":"BBQ Meteor 40cm","count":1,"label":"BBQ Meteor 40cm","posId":"106","price":30900,"isExtra":false},{"id":"54684827","note":"","count":1,"label":"Balné","posId":"K0000","price":2000,"isExtra":true},{"id":"54684825","note":"","count":1,"label":"bez plněných okrajů","posId":"X1000","price":0,"isExtra":true}]</t>
  </si>
  <si>
    <t>2026-04-17T20:46:06.954+02:00</t>
  </si>
  <si>
    <t>2026-04-17T21:04:08.360+02:00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</si>
  <si>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základ","posId":"ZRS40","price":0,"isExtra":true}]</t>
  </si>
  <si>
    <t>2026-04-17T20:44:08.270+02:00</t>
  </si>
  <si>
    <t>2026-04-17T20:53:52.492+02:00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</si>
  <si>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bylinky","posId":"A122","price":6500,"isExtra":true},{"id":"57423462","note":"","size":"Dip Jalapeňos","count":1,"label":"Dip Jalapeňos","posId":"P107","price":2000,"isExtra":false},{"id":"54684837","note":"","count":1,"label":"Balné","posId":"K0000","price":1500,"isExtra":true}]</t>
  </si>
  <si>
    <t>2026-04-17T20:38:03.273+02:00</t>
  </si>
  <si>
    <t>2026-04-17T20:57:54.379+02:00</t>
  </si>
  <si>
    <t>2026-04-17T21:08:38.325+02:00</t>
  </si>
  <si>
    <t>2026-04-17T20:38:04.487+02:00</t>
  </si>
  <si>
    <t>[{"id":"554b5341-3de7-4a69-b579-50bb01af629a","note":"","count":1,"label":"Quattro Formaggi 40 cm","posId":"111","price":30900,"isExtra":false},{"id":"d5c01305-5b81-4931-8ef0-14413da22bab","note":"","count":1,"label":"Kukuřice","posId":"C115","price":3500,"KDSTags":["greenhighlight"],"isExtra":true},{"id":"614269dd-2dbe-47e4-81f8-670c7ef03e2f","note":"","count":1,"label":"Pepperoni salám","posId":"C109","price":4000,"KDSTags":["greenhighlight"],"isExtra":true},{"id":"2127b414-f29d-445a-a728-4dd62c008892","note":"","count":1,"label":"Capricciosa 18 cm","posId":"125","price":11900,"isExtra":false},{"id":"8915e1ca-f30b-45dc-9ba0-235201606490","note":"","count":1,"label":"BEZ -žampiony","posId":"X105","price":0,"KDSTags":["redhighlight"],"isExtra":true}]</t>
  </si>
  <si>
    <t>2026-04-17T20:38:00.519+02:00</t>
  </si>
  <si>
    <t>2026-04-17T20:51:52.598+02:00</t>
  </si>
  <si>
    <t>[{"id":"6942755309e364dceebaa29e","count":1,"label":"Pepperoni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těsto","posId":"17","price":1000,"isExtra":true},{"id":"684ae9617273267d3d05b929","count":1,"label":"Mozzarella","posId":"B113","price":3000,"KDSTags":["greenhighlight"],"isExtra":true},{"id":"6942755309e364dceebaa2a0","count":1,"label":"BBQ Texas 32cm","posId":"119","price":24900,"isExtra":false},{"id":"6548d5dc06a4d1429ce18774","count":1,"label":"Balné","posId":"K0000","price":1500,"isExtra":true},{"id":"68814b049e75a15035e4ca64","count":1,"label":"USA těsto","posId":"17","price":1000,"isExtra":true}]</t>
  </si>
  <si>
    <t>2026-04-17T20:28:24.746+02:00</t>
  </si>
  <si>
    <t>2026-04-17T20:43:38.777+02:00</t>
  </si>
  <si>
    <t>2026-04-17T20:27:24.157+02:00</t>
  </si>
  <si>
    <t>2026-04-17T20:42:14.478+02:00</t>
  </si>
  <si>
    <t>[{"id":"6942755309e364dceebaa282","count":1,"label":"Comeback 40cm 🌶️","posId":"109","price":30900,"isExtra":false},{"id":"6548d5dc06a4d1429ce1830f","count":1,"label":"Balné","posId":"K0000","price":2000,"isExtra":true},{"id":"69cae153e36f04c4d3cc0270","count":1,"label":"okraj mozzarella, bylinky","posId":"A122","price":6500,"isExtra":true}]</t>
  </si>
  <si>
    <t>2026-04-17T20:26:13.576+02:00</t>
  </si>
  <si>
    <t>2026-04-17T20:41:12.128+02:00</t>
  </si>
  <si>
    <t>[{"id":"54684758","note":"","size":"Zeleninová 40cm","count":1,"label":"Zeleninová 40cm","posId":"103","price":30900,"isExtra":false},{"id":"54684827","note":"","count":1,"label":"Balné","posId":"K0000","price":2000,"isExtra":true},{"id":"54684891","note":"","count":1,"label":"okraj hotdog, hořčice","posId":"A118","price":6500,"isExtra":true},{"id":"54684900","note":"","count":1,"label":"Bez cibule","posId":"X103","price":0,"KDSTags":["redhighlight"],"isExtra":true},{"id":"54684968","note":"","count":1,"label":"Zeleninové kuličky","posId":"C104","price":8900,"KDSTags":["greenhighlight"],"isExtra":true}]</t>
  </si>
  <si>
    <t>2026-04-17T20:26:03.458+02:00</t>
  </si>
  <si>
    <t>2026-04-17T20:32:51.216+02:00</t>
  </si>
  <si>
    <t>2026-04-17T20:57:58.495+02:00</t>
  </si>
  <si>
    <t>2026-04-17T20:26:56.850+02:00</t>
  </si>
  <si>
    <t>[{"id":"1aa4b142-e6d7-4d61-ba94-40298841a888","note":"","count":1,"label":"Quattro Formaggi 32 cm","posId":"123","price":24900,"isExtra":false},{"id":"e23025fe-8411-4655-8cbb-498cd7ee8f68","note":"","count":1,"label":"jalapeños","posId":"B102","price":2500,"KDSTags":["greenhighlight"],"isExtra":true},{"id":"9113385a-d4b6-407a-b0f4-d904f93de010","note":"","count":1,"label":"Baby špenát &amp; kuře 32 cm","posId":"116","price":24900,"isExtra":false},{"id":"21fd0686-e8d1-43f1-84c9-d96f5842a3ca","note":"","count":1,"label":"okraj mozzarella, bylinky","posId":"A121","price":5700,"isExtra":true},{"id":"ac575c49-bae3-4ee1-943f-d9f988468f7f","note":"","count":1,"label":"ananas","posId":"B100","price":2500,"KDSTags":["greenhighlight"],"isExtra":true},{"id":"7dc558f4-908c-4dab-b333-a925cc147e51","note":"","count":1,"label":"Comeback 32 cm","posId":"145","price":24900,"isExtra":false},{"id":"f2ca88ba-7288-4f05-a925-149da2e2137e","note":"","count":1,"label":"okraj Hotdog, BBQ","posId":"A119","price":5700,"isExtra":true},{"id":"e23025fe-8411-4655-8cbb-498cd7ee8f68","note":"","count":1,"label":"jalapeños","posId":"B102","price":2500,"KDSTags":["greenhighlight"],"isExtra":true},{"id":"d3fbee6e-254b-46e7-885e-b580d0e6b445","note":"","count":1,"label":"žampiony","posId":"B105","price":2500,"KDSTags":["greenhighlight"],"isExtra":true},{"id":"5972eec0-ca59-4f52-b279-96c9f5c3eb67","note":"","count":1,"label":"BEZ -cibule","posId":"X103","price":0,"KDSTags":["redhighlight"],"isExtra":true}]</t>
  </si>
  <si>
    <t>2026-04-17T20:25:30.583+02:00</t>
  </si>
  <si>
    <t>2026-04-17T20:50:50.582+02:00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</si>
  <si>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40cm","posId":"111","price":30900,"isExtra":false},{"id":"54684827","note":"","count":1,"label":"Balné","posId":"K0000","price":2000,"isExtra":true},{"id":"54684861","note":"","count":1,"label":"okraj mozzarella, bylinky","posId":"A122","price":6500,"isExtra":true},{"id":"54684942","note":"","count":1,"label":"Šunka","posId":"C106","price":4000,"KDSTags":["greenhighlight"],"isExtra":true},{"id":"54684759","note":"","size":"Hawai 40cm","count":1,"label":"Hawai 40cm","posId":"102","price":30900,"isExtra":false},{"id":"54684827","note":"","count":1,"label":"Balné","posId":"K0000","price":2000,"isExtra":true},{"id":"54684825","note":"","count":1,"label":"bez plněných okrajů","posId":"X1000","price":0,"isExtra":true},{"id":"54684872","note":"","count":1,"label":"Bez ananasu","posId":"X100","price":0,"KDSTags":["redhighlight"],"isExtra":true},{"id":"54684962","note":"","count":1,"label":"Grana padano, pecorino, parmazán","posId":"C130","price":4000,"KDSTags":["greenhighlight"],"isExtra":true}]</t>
  </si>
  <si>
    <t>2026-04-17T20:24:02.350+02:00</t>
  </si>
  <si>
    <t>2026-04-17T20:26:23.610+02:00</t>
  </si>
  <si>
    <t>2026-04-17T20:51:01.565+02:00</t>
  </si>
  <si>
    <t>2026-04-17T20:24:33.558+02:00</t>
  </si>
  <si>
    <t>[{"id":"2cc0a9fe-ea2a-41e4-be86-6376b8437c33","note":"","count":1,"label":"Capricciosa 40 cm","posId":"101","price":30900,"isExtra":false},{"id":"d5c01305-5b81-4931-8ef0-14413da22bab","note":"","count":1,"label":"Kukuřice","posId":"C115","price":3500,"KDSTags":["greenhighlight"],"isExtra":true}]</t>
  </si>
  <si>
    <t>2026-04-17T20:22:03.425+02:00</t>
  </si>
  <si>
    <t>2026-04-17T20:30:23.031+02:00</t>
  </si>
  <si>
    <t>2026-04-17T20:47:26.374+02:00</t>
  </si>
  <si>
    <t>2026-04-17T20:22:04.423+02:00</t>
  </si>
  <si>
    <t>[{"id":"f991b551-d418-40dc-886d-2413cfe0e20e","note":"","count":1,"label":"Margherita 32 cm","posId":"112","price":20900,"isExtra":false},{"id":"c37883bc-1dd4-4f99-812d-f89a299ee1f5","note":"","count":1,"label":"Margherita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]</t>
  </si>
  <si>
    <t>2026-04-17T20:10:02.927+02:00</t>
  </si>
  <si>
    <t>2026-04-17T20:18:46.888+02:00</t>
  </si>
  <si>
    <t>2026-04-17T20:32:18.077+02:00</t>
  </si>
  <si>
    <t>2026-04-17T20:10:03.706+02:00</t>
  </si>
  <si>
    <t>[{"id":"f991b551-d418-40dc-886d-2413cfe0e20e","note":"","count":1,"label":"Margherita 32 cm","posId":"112","price":20900,"isExtra":false},{"id":"fe90afa4-a02c-4a85-8b9e-5f997e31adfb","note":"","count":1,"label":"Česnekový chléb","posId":"P104","price":7900,"isExtra":false}]</t>
  </si>
  <si>
    <t>2026-04-17T20:09:45.813+02:00</t>
  </si>
  <si>
    <t>2026-04-17T20:19:29.297+02:00</t>
  </si>
  <si>
    <t>[{"id":"59592161","note":"","size":"Margherita 32cm","count":1,"label":"Margherita 32cm","posId":"112","price":20900,"isExtra":false},{"id":"54684837","note":"","count":1,"label":"Balné","posId":"K0000","price":1500,"isExtra":true},{"id":"54684795","note":"","size":"Pepperoni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</si>
  <si>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2026-04-17T20:09:03.095+02:00</t>
  </si>
  <si>
    <t>2026-04-17T20:24:23.437+02:00</t>
  </si>
  <si>
    <t>2026-04-17T20:40:22.843+02:00</t>
  </si>
  <si>
    <t>2026-04-17T20:09:05.239+02:00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</si>
  <si>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bylinky","posId":"A122","price":6500,"isExtra":true},{"id":"554b5341-3de7-4a69-b579-50bb01af629a","note":"","count":1,"label":"Quattro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bylinky","posId":"A122","price":6500,"isExtra":true}]</t>
  </si>
  <si>
    <t>2026-04-17T20:06:18.860+02:00</t>
  </si>
  <si>
    <t>2026-04-17T20:26:29.672+02:00</t>
  </si>
  <si>
    <t>2026-04-17T20:03:59.923+02:00</t>
  </si>
  <si>
    <t>2026-04-17T20:14:47.613+02:00</t>
  </si>
  <si>
    <t>[{"id":"6942755309e364dceebaa29c","count":1,"label":"Comeback 32cm 🌶️","posId":"121","price":24900,"isExtra":false},{"id":"6548d5dc06a4d1429ce18774","count":1,"label":"Balné","posId":"K0000","price":1500,"isExtra":true},{"id":"6745da7d2b930230e9143ab5","count":1,"label":"Smetanový základ","posId":"ZRS32","price":0,"isExtra":true},{"id":"69cae153e36f04c4d3cc0660","count":1,"label":"bez plněných okrajů","posId":"X1000","price":0,"isExtra":true},{"id":"684ae9617273267d3d05b99a","count":1,"label":"Bez cibule","posId":"X103","price":0,"KDSTags":["redhighlight"],"isExtra":true},{"id":"6942755309e364dceebaa2d8","count":2,"label":"Česnekový dip","posId":"P106","price":2000,"isExtra":false},{"id":"6548d5dc06a4d1429ce18774","count":2,"label":"Balné","posId":"K0000","price":1500,"isExtra":true}]</t>
  </si>
  <si>
    <t>2026-04-17T19:57:09.270+02:00</t>
  </si>
  <si>
    <t>2026-04-17T20:14:11.332+02:00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</si>
  <si>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🌶️","posId":"121","price":24900,"isExtra":false},{"id":"54684837","note":"","count":1,"label":"Balné","posId":"K0000","price":1500,"isExtra":true},{"id":"54684866","note":"","count":1,"label":"okraj mozzarella, bylinky","posId":"A121","price":5700,"isExtra":true},{"id":"54684920","note":"","count":1,"label":"Paprika","posId":"B111","price":2500,"KDSTags":["greenhighlight"],"isExtra":true},{"id":"59592166","note":"","size":"BBQ Texas 32cm","count":1,"label":"BBQ Texas 32cm","posId":"119","price":24900,"isExtra":false},{"id":"54684837","note":"","count":1,"label":"Balné","posId":"K0000","price":1500,"isExtra":true},{"id":"57179859","note":"","count":1,"label":"Rajčatový základ","posId":"ZBR32","price":0,"isExtra":true},{"id":"54684902","note":"","count":1,"label":"okraj hotdog, bbq omáčka","posId":"A119","price":5700,"isExtra":true},{"id":"54684948","note":"","count":1,"label":"Slanina","posId":"B108","price":3000,"KDSTags":["greenhighlight"],"isExtra":true},{"id":"54684955","note":"","count":1,"label":"Kuře","posId":"B114","price":3000,"KDSTags":["greenhighlight"]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</si>
  <si>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2026-04-17T19:52:53.613+02:00</t>
  </si>
  <si>
    <t>2026-04-17T20:01:51.169+02:00</t>
  </si>
  <si>
    <t>[{"id":"0bea1fb1-a6d1-4425-b818-6eca29fb16e8","count":1,"label":"Pizza Comeback 32","posId":"121","price":24900,"isExtra":false,"creatorId":"HoSsdpvkA6fjjiDJAqiGv","isPackging":0,"actualLabel":"Pizza Comeback 32"},{"id":"aEhGN0F1eP1ffk52R-6IM","count":1,"label":"okraj mozzarella, bylinky","posId":"A121","price":5700,"isExtra":true,"mainItemId":"0bea1fb1-a6d1-4425-b818-6eca29fb16e8"},{"id":"17ad363f-96ef-4e94-9246-dbc72c9ef474","count":1,"label":"Dip česnekový","posId":"P106","price":2000,"isExtra":false,"creatorId":"O9I5qZ3C7vhkOnaF-ysfY","isPackging":0,"actualLabel":"Dip česnekový"}]</t>
  </si>
  <si>
    <t>Sergiy</t>
  </si>
  <si>
    <t>2026-04-17T19:51:54.782+02:00</t>
  </si>
  <si>
    <t>2026-04-17T20:06:59.211+02:00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</si>
  <si>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bylinky","posId":"A121","price":5700,"isExtra":true},{"id":"115","note":"","count":1,"label":"Zeleninová 32cm","posId":"115","price":24900,"isExtra":false},{"id":"K0000","note":"","count":1,"label":"Balné","posId":"K0000","price":1500,"isExtra":true}]</t>
  </si>
  <si>
    <t>2026-04-17T19:45:16.668+02:00</t>
  </si>
  <si>
    <t>2026-04-17T20:00:39.512+02:00</t>
  </si>
  <si>
    <t>[{"id":"6942755309e364dceebaa2ae","count":1,"label":"Sweet passion 32 cm","posId":"29","price":20900,"isExtra":false},{"id":"6548d5dc06a4d1429ce18774","count":1,"label":"Balné","posId":"K0000","price":1500,"isExtra":true},{"id":"6942755309e364dceebaa284","count":1,"label":"Pepperoni 40cm 🌶️🌶️","posId":"108","price":30900,"isExtra":false},{"id":"6548d5dc06a4d1429ce1830f","count":1,"label":"Balné","posId":"K0000","price":2000,"isExtra":true},{"id":"684ae9617273267d3d05b746","count":1,"label":"Ananas","posId":"C100","price":3500,"KDSTags":["greenhighlight"],"isExtra":true},{"id":"684ae9617273267d3d05b749","count":1,"label":"Kukuřice","posId":"C115","price":3500,"KDSTags":["greenhighlight"],"isExtra":true}]</t>
  </si>
  <si>
    <t>2026-04-17T19:45:05.820+02:00</t>
  </si>
  <si>
    <t>2026-04-17T20:06:15.788+02:00</t>
  </si>
  <si>
    <t>[{"id":"1259035b-bb9c-4781-bd3f-6114a4a72dd6","note":"","count":1,"label":"Baby špenát &amp; kuře 40 cm","posId":"104","price":30900,"isExtra":false},{"id":"eb426525-9181-4714-9963-380f5c0ae0e5","note":"","count":1,"label":"Okraj mozzarella, bylinky","posId":"A122","price":6500,"isExtra":true},{"id":"63675afb-9d1b-42b2-9d42-9e80500fdd28","note":"","count":1,"label":"Comeback 40 cm","posId":"109","price":30900,"isExtra":false},{"id":"932d1eab-8f45-4992-b460-cc5099f91e14","note":"","count":1,"label":"Okraj Hotdog, BBQ","posId":"A120","price":6500,"isExtra":true}]</t>
  </si>
  <si>
    <t>2026-04-17T19:38:03.102+02:00</t>
  </si>
  <si>
    <t>2026-04-17T19:54:50.076+02:00</t>
  </si>
  <si>
    <t>[{"id":"6fac1de4-9c86-46df-a533-30c3e57f53c0","note":"","count":1,"label":"BBQ Texas 32 cm","posId":"143","price":24900,"isExtra":false},{"id":"f61b7339-3b20-4583-b2b8-12e48de2876d","note":"","count":1,"label":"změna na Rajčatový základ","posId":"A127","price":0,"isExtra":true},{"id":"21fd0686-e8d1-43f1-84c9-d96f5842a3ca","note":"","count":1,"label":"okraj mozzarella, bylinky","posId":"A121","price":5700,"isExtra":true},{"id":"720272d2-1717-4af6-8eea-e928bb95234b","note":"","count":1,"label":"kukuřice","posId":"B115","price":2500,"KDSTags":["greenhighlight"],"isExtra":true},{"id":"a8a24150-ade8-471e-a747-d8c70e961862","note":"","count":1,"label":"BEZ -paprika","posId":"X111","price":0,"KDSTags":["redhighlight"],"isExtra":true},{"id":"1aa4b142-e6d7-4d61-ba94-40298841a888","note":"","count":1,"label":"Quattro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bylinky","posId":"A121","price":5700,"isExtra":true},{"id":"3b51edda-398d-47d1-8cbd-b96caad0e92c","note":"","count":1,"label":"šunka","posId":"B106","price":3000,"KDSTags":["greenhighlight"],"isExtra":true}]</t>
  </si>
  <si>
    <t>2026-04-17T19:37:57.227+02:00</t>
  </si>
  <si>
    <t>2026-04-17T19:49:30.405+02:00</t>
  </si>
  <si>
    <t>[{"id":"54684759","note":"","size":"Hawai 40cm","count":1,"label":"Hawai 40cm","posId":"102","price":30900,"isExtra":false},{"id":"54684827","note":"","count":1,"label":"Balné","posId":"K0000","price":2000,"isExtra":true},{"id":"59555759","note":"","count":1,"label":"Smetanový základ","posId":"ZRS40","price":0,"isExtra":true},{"id":"54684930","note":"","count":1,"label":"Kukuřice","posId":"C115","price":3500,"KDSTags":["greenhighlight"],"isExtra":true}]</t>
  </si>
  <si>
    <t>2026-04-17T19:37:56.240+02:00</t>
  </si>
  <si>
    <t>2026-04-17T19:52:20.669+02:00</t>
  </si>
  <si>
    <t>[{"id":"59592172","note":"","size":"Veggieballs 32cm 🌶️🌶️","count":2,"label":"Veggieballs 32cm 🌶️🌶️","posId":"117","price":24900,"isExtra":false},{"id":"54684837","note":"","count":2,"label":"Balné","posId":"K0000","price":1500,"isExtra":true},{"id":"54684794","note":"","size":"Česnekový chléb 18cm","count":1,"label":"Česnekový chléb 18cm","posId":"P104","price":7900,"isExtra":false},{"id":"54684837","note":"","count":1,"label":"Balné","posId":"K0000","price":1500,"isExtra":true}]</t>
  </si>
  <si>
    <t>2026-04-17T19:36:04.355+02:00</t>
  </si>
  <si>
    <t>2026-04-17T19:46:07.041+02:00</t>
  </si>
  <si>
    <t>2026-04-17T19:52:30.648+02:00</t>
  </si>
  <si>
    <t>2026-04-17T19:36:05.545+02:00</t>
  </si>
  <si>
    <t>[{"id":"c46bb160-b35c-42ed-8482-ed85f1391e51","count":1,"label":"Pizza Hawai 32 cm","posId":"114","price":24900,"isExtra":false,"creatorId":"69AIlYMgvWAktTbEIYNhJ","isPackging":0,"actualLabel":"Pizza Hawai 32 cm"}]</t>
  </si>
  <si>
    <t>2026-04-17T19:36:02.613+02:00</t>
  </si>
  <si>
    <t>2026-04-17T19:46:18.898+02:00</t>
  </si>
  <si>
    <t>2026-04-17T20:05:01.200+02:00</t>
  </si>
  <si>
    <t>2026-04-17T19:38:37.335+02:00</t>
  </si>
  <si>
    <t>2026-04-17T19:32:03.821+02:00</t>
  </si>
  <si>
    <t>2026-04-17T19:39:20.133+02:00</t>
  </si>
  <si>
    <t>2026-04-17T20:01:40.480+02:00</t>
  </si>
  <si>
    <t>2026-04-17T19:32:06.261+02:00</t>
  </si>
  <si>
    <t>[{"id":"16f2a985-9b85-4073-a2d6-13a6de5f989c","note":"","count":1,"label":"Hawai 32 cm","posId":"138","price":24900,"isExtra":false}]</t>
  </si>
  <si>
    <t>2026-04-17T19:27:09.557+02:00</t>
  </si>
  <si>
    <t>2026-04-17T19:33:47.292+02:00</t>
  </si>
  <si>
    <t>2026-04-17T19:21:36.337+02:00</t>
  </si>
  <si>
    <t>2026-04-17T19:31:25.002+02:00</t>
  </si>
  <si>
    <t>2026-04-17T19:07:03.110+02:00</t>
  </si>
  <si>
    <t>2026-04-17T19:17:36.513+02:00</t>
  </si>
  <si>
    <t>2026-04-17T19:26:56.224+02:00</t>
  </si>
  <si>
    <t>2026-04-17T19:07:04.663+02:00</t>
  </si>
  <si>
    <t>[{"id":"cb1b8132-0c9b-419f-9b1c-568c16576a0c","note":"","count":1,"label":"Pepperoni 40 cm","posId":"108","price":30900,"isExtra":false},{"id":"0c454cc7-3f38-4dea-9e0e-7220d9ba6ce0","note":"","count":1,"label":"Dip česnekový","posId":"P106","price":2000,"isExtra":false}]</t>
  </si>
  <si>
    <t>2026-04-17T19:02:02.743+02:00</t>
  </si>
  <si>
    <t>2026-04-17T19:15:00.742+02:00</t>
  </si>
  <si>
    <t>2026-04-17T19:22:34.831+02:00</t>
  </si>
  <si>
    <t>2026-04-17T19:02:03.467+02:00</t>
  </si>
  <si>
    <t>[{"id":"69a7775f-fc95-4742-9323-a261c1524b19","note":"","count":1,"label":"Margherita 18 cm","posId":"124","price":11900,"isExtra":false},{"id":"306cfd4b-8e53-4c39-a094-3a7609370ef0","note":"","count":1,"label":"Hawai 18 cm","posId":"126","price":11900,"isExtra":false},{"id":"d191a2a2-dbf7-43e1-9eae-453a92f5bdc2","note":"","count":1,"label":"BEZ -ananas","posId":"X100","price":0,"KDSTags":["redhighlight"],"isExtra":true}]</t>
  </si>
  <si>
    <t>2026-04-17T18:57:19.825+02:00</t>
  </si>
  <si>
    <t>2026-04-17T19:18:06.442+02:00</t>
  </si>
  <si>
    <t>[{"id":"0bea1fb1-a6d1-4425-b818-6eca29fb16e8","count":1,"label":"Pizza Comeback 32","posId":"121","price":24900,"isExtra":false,"creatorId":"vDKE0SFCSt-Uc2awPMNGB","isPackging":0,"actualLabel":"Pizza Comeback 32"}]</t>
  </si>
  <si>
    <t>2026-04-17T18:55:45.028+02:00</t>
  </si>
  <si>
    <t>2026-04-17T19:16:40.151+02:00</t>
  </si>
  <si>
    <t>2026-04-17T18:55:16.597+02:00</t>
  </si>
  <si>
    <t>2026-04-17T19:09:08.724+02:00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</si>
  <si>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32cm","posId":"112","price":20900,"isExtra":false},{"id":"6548d5dc06a4d1429ce18774","count":1,"label":"Balné","posId":"K0000","price":1500,"isExtra":true},{"id":"69cae153e36f04c4d3cc0661","count":1,"label":"okraj mozzarella, bylinky","posId":"A121","price":5700,"isExtra":true},{"id":"684ae9617273267d3d05b927","count":1,"label":"Kukuřice","posId":"B115","price":2500,"KDSTags":["greenhighlight"],"isExtra":true},{"id":"684ae9617273267d3d05b929","count":1,"label":"Mozzarella","posId":"B113","price":3000,"KDSTags":["greenhighlight"],"isExtra":true},{"id":"684ae9617273267d3d05b92a","count":1,"label":"Šunka","posId":"B106","price":3000,"KDSTags":["greenhighlight"],"isExtra":true}]</t>
  </si>
  <si>
    <t>2026-04-17T18:53:14.344+02:00</t>
  </si>
  <si>
    <t>2026-04-17T19:08:00.702+02:00</t>
  </si>
  <si>
    <t>[{"id":"6942755309e364dceebaa29c","count":1,"label":"Comeback 32cm 🌶️","posId":"121","price":24900,"isExtra":false},{"id":"6548d5dc06a4d1429ce18774","count":1,"label":"Balné","posId":"K0000","price":1500,"isExtra":true},{"id":"6942755309e364dceebaa29c","count":1,"label":"Comeback 32cm 🌶️","posId":"121","price":24900,"isExtra":false},{"id":"6548d5dc06a4d1429ce18774","count":1,"label":"Balné","posId":"K0000","price":1500,"isExtra":true},{"id":"69cae153e36f04c4d3cc0661","count":1,"label":"okraj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bylinky","posId":"A121","price":5700,"isExtra":true},{"id":"6942755309e364dceebaa2d8","count":1,"label":"Česnekový dip","posId":"P106","price":2000,"isExtra":false},{"id":"6548d5dc06a4d1429ce18774","count":1,"label":"Balné","posId":"K0000","price":1500,"isExtra":true}]</t>
  </si>
  <si>
    <t>2026-04-17T18:53:02.852+02:00</t>
  </si>
  <si>
    <t>2026-04-17T18:55:24.424+02:00</t>
  </si>
  <si>
    <t>2026-04-17T19:24:37.916+02:00</t>
  </si>
  <si>
    <t>2026-04-17T18:54:15.952+02:00</t>
  </si>
  <si>
    <t>[{"id":"63675afb-9d1b-42b2-9d42-9e80500fdd28","note":"","count":1,"label":"Comeback 40 cm","posId":"109","price":30900,"isExtra":false},{"id":"57c816b2-3e3f-46c2-b126-b09910d79cb0","note":"","count":1,"label":"změna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bylinky","posId":"A122","price":6500,"isExtra":true},{"id":"554b5341-3de7-4a69-b579-50bb01af629a","note":"","count":1,"label":"Quattro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bylinky","posId":"A122","price":6500,"isExtra":true}]</t>
  </si>
  <si>
    <t>2026-04-17T18:52:02.729+02:00</t>
  </si>
  <si>
    <t>2026-04-17T19:12:18.126+02:00</t>
  </si>
  <si>
    <t>2026-04-17T19:32:52.293+02:00</t>
  </si>
  <si>
    <t>2026-04-17T18:52:04.531+02:00</t>
  </si>
  <si>
    <t>[{"id":"c37883bc-1dd4-4f99-812d-f89a299ee1f5","note":"","count":1,"label":"Margherita 40 cm","posId":"100","price":26900,"isExtra":false},{"id":"554b5341-3de7-4a69-b579-50bb01af629a","note":"","count":1,"label":"Quattro Formaggi 40 cm","posId":"111","price":30900,"isExtra":false},{"id":"df65c440-9414-439e-8f8e-b4f30f154296","note":"","count":1,"label":"Hawai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-ananas","posId":"X100","price":0,"KDSTags":["redhighlight"],"isExtra":true}]</t>
  </si>
  <si>
    <t>2026-04-17T18:42:00.475+02:00</t>
  </si>
  <si>
    <t>2026-04-17T18:58:26.481+02:00</t>
  </si>
  <si>
    <t>[{"id":"57423462","note":"","size":"Dip Jalapeňos","count":1,"label":"Dip Jalapeňos","posId":"P107","price":2000,"isExtra":false},{"id":"54684837","note":"","count":1,"label":"Balné","posId":"K0000","price":1500,"isExtra":true},{"id":"54684796","note":"","size":"Česnekový dip","count":5,"label":"Česnekový dip","posId":"P106","price":2000,"isExtra":false},{"id":"54684837","note":"","count":5,"label":"Balné","posId":"K0000","price":1500,"isExtra":true},{"id":"59592163","note":"","size":"Hot &amp; Spicy 32cm 🌶️🌶️","count":2,"label":"Hot &amp; Spicy 32cm 🌶️🌶️","posId":"122","price":24900,"isExtra":false},{"id":"54684837","note":"","count":2,"label":"Balné","posId":"K0000","price":1500,"isExtra":true},{"id":"54684902","note":"","count":2,"label":"okraj hotdog, bbq omáčka","posId":"A119","price":5700,"isExtra":true}]</t>
  </si>
  <si>
    <t>2026-04-17T18:38:02.496+02:00</t>
  </si>
  <si>
    <t>2026-04-17T18:47:39.991+02:00</t>
  </si>
  <si>
    <t>2026-04-17T18:58:35.694+02:00</t>
  </si>
  <si>
    <t>2026-04-17T18:38:03.450+02:00</t>
  </si>
  <si>
    <t>[{"id":"9113385a-d4b6-407a-b0f4-d904f93de010","note":"","count":1,"label":"Baby špenát &amp; kuře 32 cm","posId":"116","price":24900,"isExtra":false},{"id":"1aa4b142-e6d7-4d61-ba94-40298841a888","note":"","count":1,"label":"Quattro Formaggi 32 cm","posId":"123","price":24900,"isExtra":false}]</t>
  </si>
  <si>
    <t>2026-04-17T18:31:21.369+02:00</t>
  </si>
  <si>
    <t>2026-04-17T18:52:42.404+02:00</t>
  </si>
  <si>
    <t>[{"id":"59278281","note":"","size":"Spicy Wings 🌶️","count":1,"label":"Spicy Wings 🌶️","posId":"P101","price":11900,"isExtra":false},{"id":"54684837","note":"","count":1,"label":"Balné","posId":"K0000","price":1500,"isExtra":true},{"id":"54684795","note":"","size":"Pepperoni Rolls 🌶️","count":1,"label":"Pepperoni Rolls 🌶️","posId":"P100","price":8900,"isExtra":false},{"id":"54684837","note":"","count":1,"label":"Balné","posId":"K0000","price":1500,"isExtra":true},{"id":"54684798","note":"","size":"Jalapenos Rolls","count":1,"label":"Jalapenos Rolls","posId":"jpr200","price":8900,"isExtra":false},{"id":"54684837","note":"","count":1,"label":"Balné","posId":"K0000","price":1500,"isExtra":true},{"id":"54684755","note":"","size":"BBQ Texas 40cm","count":1,"label":"BBQ Texas 40cm","posId":"107","price":30900,"isExtra":false},{"id":"54684827","note":"","count":1,"label":"Balné","posId":"K0000","price":2000,"isExtra":true},{"id":"54684825","note":"","count":1,"label":"bez plněných okrajů","posId":"X1000","price":0,"isExtra":true},{"id":"54684908","note":"","count":1,"label":"Bez cibule","posId":"X103","price":0,"KDSTags":["redhighlight"],"isExtra":true},{"id":"54684930","note":"","count":1,"label":"Kukuřice","posId":"C115","price":3500,"KDSTags":["greenhighlight"],"isExtra":true},{"id":"54684760","note":"","size":"Capricciosa 40cm","count":1,"label":"Capricciosa 40cm","posId":"101","price":30900,"isExtra":false},{"id":"54684827","note":"","count":1,"label":"Balné","posId":"K0000","price":2000,"isExtra":true},{"id":"54684825","note":"","count":1,"label":"bez plněných okrajů","posId":"X1000","price":0,"isExtra":true},{"id":"54684938","note":"","count":1,"label":"Mozzarella","posId":"C113","price":4000,"KDSTags":["greenhighlight"],"isExtra":true}]</t>
  </si>
  <si>
    <t>2026-04-17T18:30:02.996+02:00</t>
  </si>
  <si>
    <t>2026-04-17T18:39:15.930+02:00</t>
  </si>
  <si>
    <t>2026-04-17T19:00:55.095+02:00</t>
  </si>
  <si>
    <t>2026-04-17T18:30:04.389+02:00</t>
  </si>
  <si>
    <t>[{"id":"5e57993d-26f3-465c-aa35-1e3806b0b477","note":"","count":1,"label":"Hot &amp; Spicy 32 cm","posId":"122","price":24900,"isExtra":false},{"id":"21fd0686-e8d1-43f1-84c9-d96f5842a3ca","note":"","count":1,"label":"okraj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česnekový","posId":"P106","price":2000,"isExtra":false},{"id":"dd5d901d-3787-43d0-9efe-85e31e1c5def","note":"","count":1,"label":"Pepperoni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bylinky","posId":"A121","price":5700,"isExtra":true},{"id":"d587ab86-7858-46b7-a58c-52ffe6b6a574","note":"","count":1,"label":"Comeback 18 cm","posId":"133","price":11900,"isExtra":false}]</t>
  </si>
  <si>
    <t>2026-04-17T18:29:39.923+02:00</t>
  </si>
  <si>
    <t>2026-04-17T18:41:44.026+02:00</t>
  </si>
  <si>
    <t>[{"id":"1fd7ae71-94c2-4c91-8033-cc223398062d","count":1,"label":"Pizza BBQ Texas 18","posId":"131","price":11900,"isExtra":false,"creatorId":"rj1F4lhgg0cPNDMD45UrB","isPackging":0,"actualLabel":"Pizza BBQ Texas 18"}]</t>
  </si>
  <si>
    <t>2026-04-17T18:29:33.642+02:00</t>
  </si>
  <si>
    <t>2026-04-17T18:44:59.642+02:00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</si>
  <si>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32cm","posId":"123","price":24900,"isExtra":false},{"id":"6548d5dc06a4d1429ce18774","count":1,"label":"Balné","posId":"K0000","price":1500,"isExtra":true},{"id":"6942755309e364dceebaa29e","count":1,"label":"Pepperoni 32cm 🌶️🌶️","posId":"120","price":24900,"isExtra":false},{"id":"6548d5dc06a4d1429ce18774","count":1,"label":"Balné","posId":"K0000","price":1500,"isExtra":true},{"id":"6942755309e364dceebaa2d6","count":1,"label":"Pepperoni Rolls 🌶️","posId":"P100","price":8900,"isExtra":false},{"id":"6548d5dc06a4d1429ce18774","count":1,"label":"Balné","posId":"K0000","price":1500,"isExtra":true}]</t>
  </si>
  <si>
    <t>2026-04-17T18:29:19.858+02:00</t>
  </si>
  <si>
    <t>2026-04-17T18:41:09.108+02:00</t>
  </si>
  <si>
    <t>[{"id":"54dc7925-4d38-486b-b12e-3a96c2e2fabb","count":1,"label":"Pizza Pepperoni 18","posId":"132","price":11900,"isExtra":false,"creatorId":"uvk1NhnK36wddFKSMeilS","isPackging":0,"actualLabel":"Pizza Pepperoni 18"}]</t>
  </si>
  <si>
    <t>2026-04-17T18:29:04.573+02:00</t>
  </si>
  <si>
    <t>2026-04-17T18:41:05.384+02:00</t>
  </si>
  <si>
    <t>[{"id":"7b38057d-d868-4703-9219-79f60d8a09f4","count":1,"label":"Pizza Capricciosa 18","posId":"125","price":11900,"isExtra":false,"creatorId":"c8mVm2BpR-7TSg-MtP6TA","isPackging":0,"actualLabel":"Pizza Capricciosa 18"}]</t>
  </si>
  <si>
    <t>2026-04-17T18:22:00.117+02:00</t>
  </si>
  <si>
    <t>2026-04-17T18:28:20.179+02:00</t>
  </si>
  <si>
    <t>[{"id":"59592169","note":"","size":"Hawai 32cm","count":1,"label":"Hawai 32cm","posId":"114","price":24900,"isExtra":false},{"id":"54684837","note":"","count":1,"label":"Balné","posId":"K0000","price":1500,"isExtra":true},{"id":"57179851","note":"","count":1,"label":"Smetanový základ","posId":"ZRS32","price":0,"isExtra":true},{"id":"54684866","note":"","count":1,"label":"okraj mozzarella, bylinky","posId":"A121","price":5700,"isExtra":true}]</t>
  </si>
  <si>
    <t>2026-04-17T18:20:58.075+02:00</t>
  </si>
  <si>
    <t>2026-04-17T18:27:07.414+02:00</t>
  </si>
  <si>
    <t>2026-04-17T18:16:56.605+02:00</t>
  </si>
  <si>
    <t>2026-04-17T18:26:19.930+02:00</t>
  </si>
  <si>
    <t>[{"id":"6942755309e364dceebaa298","count":1,"label":"Quattro Formaggi 32cm","posId":"123","price":24900,"isExtra":false},{"id":"6548d5dc06a4d1429ce18774","count":1,"label":"Balné","posId":"K0000","price":1500,"isExtra":true},{"id":"6745da7d2b930230e914389f","count":1,"label":"Rajčatový základ","posId":"ZSR32","price":0,"isExtra":true},{"id":"69cae153e36f04c4d3cc0660","count":1,"label":"bez plněných okrajů","posId":"X1000","price":0,"isExtra":true},{"id":"684ae9617273267d3d05b957","count":1,"label":"Bez gorgonzoly","posId":"X101","price":0,"KDSTags":["redhighlight"],"isExtra":true},{"id":"6942755309e364dceebaa29a","count":1,"label":"Hot &amp; Spicy 32cm 🌶️🌶️","posId":"122","price":24900,"isExtra":false},{"id":"6548d5dc06a4d1429ce18774","count":1,"label":"Balné","posId":"K0000","price":1500,"isExtra":true},{"id":"69cae153e36f04c4d3cc0663","count":1,"label":"okraj hotdog, hořčice","posId":"A117","price":5700,"isExtra":true}]</t>
  </si>
  <si>
    <t>2026-04-17T18:14:03.455+02:00</t>
  </si>
  <si>
    <t>2026-04-17T18:34:19.844+02:00</t>
  </si>
  <si>
    <t>2026-04-17T18:49:15.349+02:00</t>
  </si>
  <si>
    <t>2026-04-17T18:14:05.735+02:00</t>
  </si>
  <si>
    <t>2026-04-17T18:08:21.035+02:00</t>
  </si>
  <si>
    <t>2026-04-17T18:18:12.029+02:00</t>
  </si>
  <si>
    <t>[{"id":"6942755309e364dceebaa29c","count":1,"label":"Comeback 32cm 🌶️","posId":"121","price":24900,"isExtra":false},{"id":"6548d5dc06a4d1429ce18774","count":1,"label":"Balné","posId":"K0000","price":1500,"isExtra":true},{"id":"69cae153e36f04c4d3cc0660","count":1,"label":"bez plněných okrajů","posId":"X1000","price":0,"isExtra":true},{"id":"684ae9617273267d3d05b921","count":1,"label":"Jalapeňos","posId":"B102","price":2500,"KDSTags":["greenhighlight"],"isExtra":true},{"id":"6942755309e364dceebaa2d8","count":1,"label":"Česnekový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</si>
  <si>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2026-04-17T18:03:48.098+02:00</t>
  </si>
  <si>
    <t>2026-04-17T18:06:42.668+02:00</t>
  </si>
  <si>
    <t>[{"id":"93a1ada8-f6d7-45bd-bf51-de6aea045604","count":1,"label":"Guarana classic","posId":"N142","price":5500,"isExtra":false,"discount":{"type":"absolute","value":35},"creatorId":"25evEYgA4DB828WL-RUyC","isPackging":0,"actualLabel":"Guarana classic"}]</t>
  </si>
  <si>
    <t>2026-04-17T18:03:36.745+02:00</t>
  </si>
  <si>
    <t>2026-04-17T18:11:37.111+02:00</t>
  </si>
  <si>
    <t>[{"id":"121","note":"","count":1,"label":"Comeback 32cm 🌶️","posId":"121","price":24900,"isExtra":false},{"id":"K0000","note":"","count":1,"label":"Balné","posId":"K0000","price":1500,"isExtra":true},{"id":"P103","note":"","count":2,"label":"Pečené brambory","posId":"P103","price":6900,"isExtra":false},{"id":"K0000","note":"","count":2,"label":"Balné","posId":"K0000","price":1500,"isExtra":true}]</t>
  </si>
  <si>
    <t>2026-04-17T17:56:20.056+02:00</t>
  </si>
  <si>
    <t>2026-04-17T18:04:11.007+02:00</t>
  </si>
  <si>
    <t>[{"id":"54684796","note":"","size":"Česnekový dip","count":1,"label":"Česnekový dip","posId":"P106","price":2000,"isExtra":false},{"id":"54684837","note":"","count":1,"label":"Balné","posId":"K0000","price":1500,"isExtra":true},{"id":"59592166","note":"","size":"BBQ Texas 32cm","count":1,"label":"BBQ Texas 32cm","posId":"119","price":24900,"isExtra":false},{"id":"54684837","note":"","count":1,"label":"Balné","posId":"K0000","price":1500,"isExtra":true},{"id":"54684831","note":"","count":1,"label":"bez plněných okrajů","posId":"X1000","price":0,"isExtra":true},{"id":"54684897","note":"","count":1,"label":"Bez papriky","posId":"X111","price":0,"KDSTags":["redhighlight"],"isExtra":true},{"id":"54684928","note":"","count":1,"label":"Kukuřice","posId":"B115","price":2500,"KDSTags":["greenhighlight"],"isExtra":true}]</t>
  </si>
  <si>
    <t>2026-04-17T17:51:15.012+02:00</t>
  </si>
  <si>
    <t>2026-04-17T17:56:43.836+02:00</t>
  </si>
  <si>
    <t>[{"id":"6942755309e364dceebaa284","count":1,"label":"Pepperoni 40cm 🌶️🌶️","posId":"108","price":30900,"isExtra":false},{"id":"6548d5dc06a4d1429ce1830f","count":1,"label":"Balné","posId":"K0000","price":2000,"isExtra":true},{"id":"6942755309e364dceebaa2e0","count":1,"label":"Dip Jalapeňos","posId":"P107","price":2000,"isExtra":false},{"id":"6548d5dc06a4d1429ce18774","count":1,"label":"Balné","posId":"K0000","price":1500,"isExtra":true}]</t>
  </si>
  <si>
    <t>2026-04-17T17:49:02.779+02:00</t>
  </si>
  <si>
    <t>2026-04-17T18:34:12.036+02:00</t>
  </si>
  <si>
    <t>2026-04-17T18:58:47.789+02:00</t>
  </si>
  <si>
    <t>2026-04-17T17:49:03.825+02:00</t>
  </si>
  <si>
    <t>[{"id":"6d80fcec-2088-4df1-b35b-3de60046f4e1","note":"","count":2,"label":"Hot &amp; Spicy 32 cm","posId":"146","price":24900,"isExtra":false},{"id":"dd5d901d-3787-43d0-9efe-85e31e1c5def","note":"","count":1,"label":"Pepperoni 32 cm","posId":"120","price":24900,"isExtra":false}]</t>
  </si>
  <si>
    <t>2026-04-17T17:39:06.580+02:00</t>
  </si>
  <si>
    <t>2026-04-17T17:47:47.807+02:00</t>
  </si>
  <si>
    <t>[{"id":"57405766","note":"","size":"Pepsi 1l","count":1,"label":"Pepsi 1l","posId":"N124","price":4900,"isExtra":false},{"id":"59808788","note":"","size":"Jablečno-skořicové rolls","count":1,"label":"Jablečno-skořicové rolls","posId":"18","price":8900,"isExtra":false},{"id":"54684837","note":"","count":1,"label":"Balné","posId":"K0000","price":1500,"isExtra":true},{"id":"54684796","note":"","size":"Česnekový dip","count":2,"label":"Česnekový dip","posId":"P106","price":2000,"isExtra":false},{"id":"54684837","note":"","count":2,"label":"Balné","posId":"K0000","price":1500,"isExtra":true},{"id":"54684794","note":"","size":"Česnekový chléb 18cm","count":2,"label":"Česnekový chléb 18cm","posId":"P104","price":7900,"isExtra":false},{"id":"54684837","note":"","count":2,"label":"Balné","posId":"K0000","price":1500,"isExtra":true}]</t>
  </si>
  <si>
    <t>2026-04-17T17:31:09.783+02:00</t>
  </si>
  <si>
    <t>2026-04-17T17:44:51.105+02:00</t>
  </si>
  <si>
    <t>[{"id":"54684750","note":"","size":"Margherita 40cm","count":1,"label":"Margherita 40cm","posId":"100","price":26900,"isExtra":false},{"id":"54684827","note":"","count":1,"label":"Balné","posId":"K0000","price":2000,"isExtra":true},{"id":"59555759","note":"","count":1,"label":"Smetanový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okrajů","posId":"X1000","price":0,"isExtra":true},{"id":"54684878","note":"","count":1,"label":"Žampiony","posId":"C105","price":3500,"KDSTags":["greenhighlight"],"isExtra":true}]</t>
  </si>
  <si>
    <t>2026-04-17T17:29:03.085+02:00</t>
  </si>
  <si>
    <t>2026-04-17T17:37:10.621+02:00</t>
  </si>
  <si>
    <t>2026-04-17T17:49:49.322+02:00</t>
  </si>
  <si>
    <t>2026-04-17T17:29:06.379+02:00</t>
  </si>
  <si>
    <t>2026-04-17T17:28:47.110+02:00</t>
  </si>
  <si>
    <t>2026-04-17T17:45:07.934+02:00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</si>
  <si>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32cm","posId":"116","price":24900,"isExtra":false},{"id":"54684837","note":"","count":1,"label":"Balné","posId":"K0000","price":1500,"isExtra":true},{"id":"54684866","note":"","count":1,"label":"okraj mozzarella, bylinky","posId":"A121","price":5700,"isExtra":true},{"id":"59592168","note":"","size":"Zeleninová 32cm","count":1,"label":"Zeleninová 32cm","posId":"115","price":24900,"isExtra":false},{"id":"54684837","note":"","count":1,"label":"Balné","posId":"K0000","price":1500,"isExtra":true},{"id":"54684866","note":"","count":1,"label":"okraj mozzarella, bylinky","posId":"A121","price":5700,"isExtra":true},{"id":"54684955","note":"","count":1,"label":"Kuře","posId":"B114","price":3000,"KDSTags":["greenhighlight"],"isExtra":true},{"id":"57405768","note":"","size":"Mirinda 1l","count":1,"label":"Mirinda 1l","posId":"N126","price":5900,"isExtra":false},{"id":"54684796","note":"","size":"Česnekový dip","count":4,"label":"Česnekový dip","posId":"P106","price":2000,"isExtra":false},{"id":"54684837","note":"","count":4,"label":"Balné","posId":"K0000","price":1500,"isExtra":true},{"id":"59278282","note":"","size":"Masové kuličky","count":1,"label":"Masové kuličky","posId":"P102","price":9900,"isExtra":false},{"id":"54684837","note":"","count":1,"label":"Balné","posId":"K0000","price":1500,"isExtra":true}]</t>
  </si>
  <si>
    <t>2026-04-17T17:21:12.973+02:00</t>
  </si>
  <si>
    <t>2026-04-17T17:38:48.662+02:00</t>
  </si>
  <si>
    <t>[{"id":"2bf8f112-0fd9-496d-b326-6e53a904651b","count":1,"label":"Pizza Hot &amp; Spicy 32","posId":"122","price":24900,"isExtra":false,"creatorId":"f4g29kwTzXzWAEDorqoTS","isPackging":0,"actualLabel":"Pizza Hot &amp; Spicy 32"},{"id":"7ab930e6-0c0e-4177-b8ba-83503741e8b0","count":1,"label":"Pizza Pepperoni 32","posId":"120","price":24900,"isExtra":false,"creatorId":"x8YcKBjyj_3rO9EFl9hmM","isPackging":0,"actualLabel":"Pizza Pepperoni 32"},{"id":"db512a49-05d7-4924-a817-5d5d5968a844","count":1,"label":"Pizza Capricciosa 32","posId":"113","price":24900,"isExtra":false,"creatorId":"jUJ8QQEP4FCKPLFhYuni9","isPackging":0,"actualLabel":"Pizza Capricciosa 32"},{"id":"0bea1fb1-a6d1-4425-b818-6eca29fb16e8","count":1,"label":"Pizza Comeback 32","posId":"121","price":24900,"isExtra":false,"creatorId":"C613l6BNEJWO3bJ5-dNfL","isPackging":0,"actualLabel":"Pizza Comeback 32"}]</t>
  </si>
  <si>
    <t>2026-04-17T17:07:17.644+02:00</t>
  </si>
  <si>
    <t>2026-04-17T17:24:02.928+02:00</t>
  </si>
  <si>
    <t>[{"id":"6942755309e364dceebaa28c","count":1,"label":"Hawai 40cm","posId":"102","price":30900,"isExtra":false},{"id":"6548d5dc06a4d1429ce1830f","count":1,"label":"Balné","posId":"K0000","price":2000,"isExtra":true},{"id":"6745da7d2b930230e9143d64","count":1,"label":"Smetanový základ","posId":"ZRS40","price":0,"isExtra":true},{"id":"69cae153e36f04c4d3cc0274","count":1,"label":"okraj hotdog, bez omáčky","posId":"A126","price":6500,"isExtra":true},{"id":"684ae9617273267d3d05b746","count":1,"label":"Ananas","posId":"C100","price":3500,"KDSTags":["greenhighlight"],"isExtra":true},{"id":"684ae9617273267d3d05b74b","count":1,"label":"Mozzarella","posId":"C113","price":4000,"KDSTags":["greenhighlight"],"isExtra":true},{"id":"684ae9617273267d3d05b74c","count":1,"label":"Šunka","posId":"C106","price":4000,"KDSTags":["greenhighlight"],"isExtra":true}]</t>
  </si>
  <si>
    <t>2026-04-17T17:07:13.555+02:00</t>
  </si>
  <si>
    <t>2026-04-17T17:19:04.287+02:00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</si>
  <si>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54684877","note":"","count":1,"label":"Žampiony","posId":"B105","price":2500,"KDSTags":["greenhighlight"],"isExtra":true}]</t>
  </si>
  <si>
    <t>2026-04-17T17:06:02.302+02:00</t>
  </si>
  <si>
    <t>2026-04-17T17:13:39.723+02:00</t>
  </si>
  <si>
    <t>2026-04-17T17:21:22.953+02:00</t>
  </si>
  <si>
    <t>2026-04-17T17:06:04.052+02:00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</si>
  <si>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bylinky","posId":"A121","price":5700,"isExtra":true},{"id":"428db5aa-d6d2-48f7-922d-83003e76e1c3","note":"","count":1,"label":"BEZ -šunka","posId":"X106","price":0,"KDSTags":["redhighlight"],"isExtra":true}]</t>
  </si>
  <si>
    <t>2026-04-17T16:58:09.048+02:00</t>
  </si>
  <si>
    <t>2026-04-17T17:11:02.744+02:00</t>
  </si>
  <si>
    <t>[{"id":"6942755309e364dceebaa27c","count":1,"label":"Margherita 40cm","posId":"100","price":26900,"isExtra":false},{"id":"6548d5dc06a4d1429ce1830f","count":1,"label":"Balné","posId":"K0000","price":2000,"isExtra":true},{"id":"69cae153e36f04c4d3cc0271","count":1,"label":"okraj mozzarella, bbq omáčka","posId":"A124","price":6500,"isExtra":true},{"id":"684ae9617273267d3d05b74b","count":1,"label":"Mozzarella","posId":"C113","price":4000,"KDSTags":["greenhighlight"],"isExtra":true},{"id":"6942755309e364dceebaa2d6","count":1,"label":"Pepperoni Rolls 🌶️","posId":"P100","price":8900,"isExtra":false},{"id":"6548d5dc06a4d1429ce18774","count":1,"label":"Balné","posId":"K0000","price":1500,"isExtra":true}]</t>
  </si>
  <si>
    <t>2026-04-17T16:56:02.713+02:00</t>
  </si>
  <si>
    <t>2026-04-17T17:11:44.339+02:00</t>
  </si>
  <si>
    <t>[{"id":"be5c7908-f592-4704-987f-cd7d7281f32e","note":"","count":1,"label":"Comeback 32 cm","posId":"121","price":24900,"isExtra":false},{"id":"0c454cc7-3f38-4dea-9e0e-7220d9ba6ce0","note":"","count":1,"label":"Dip česnekový","posId":"P106","price":2000,"isExtra":false}]</t>
  </si>
  <si>
    <t>2026-04-17T16:51:02.223+02:00</t>
  </si>
  <si>
    <t>2026-04-17T17:17:44.583+02:00</t>
  </si>
  <si>
    <t>2026-04-17T18:01:26.677+02:00</t>
  </si>
  <si>
    <t>2026-04-17T17:10:21.638+02:00</t>
  </si>
  <si>
    <t>[{"id":"cb1b8132-0c9b-419f-9b1c-568c16576a0c","note":"","count":1,"label":"Pepperoni 40 cm","posId":"108","price":30900,"isExtra":false},{"id":"0c454cc7-3f38-4dea-9e0e-7220d9ba6ce0","note":"","count":1,"label":"Dip česnekový","posId":"P106","price":2000,"isExtra":false},{"id":"6a406468-94b2-4aab-8b3e-c490dfbbdf08","note":"","count":1,"label":"Hot &amp; Spicy 40 cm","posId":"110","price":30900,"isExtra":false},{"id":"fe90afa4-a02c-4a85-8b9e-5f997e31adfb","note":"","count":1,"label":"Česnekový chléb","posId":"P104","price":7900,"isExtra":false}]</t>
  </si>
  <si>
    <t>2026-04-17T16:07:26.515+02:00</t>
  </si>
  <si>
    <t>2026-04-17T16:17:04.456+02:00</t>
  </si>
  <si>
    <t>[{"id":"6942755309e364dceebaa2a4","count":1,"label":"Zeleninová 32cm","posId":"115","price":24900,"isExtra":false},{"id":"6548d5dc06a4d1429ce18774","count":1,"label":"Balné","posId":"K0000","price":1500,"isExtra":true},{"id":"69cae153e36f04c4d3cc0660","count":1,"label":"bez plněných okrajů","posId":"X1000","price":0,"isExtra":true}]</t>
  </si>
  <si>
    <t>2026-04-17T16:05:55.909+02:00</t>
  </si>
  <si>
    <t>2026-04-17T16:14:23.594+02:00</t>
  </si>
  <si>
    <t>[{"id":"6942755309e364dceebaa288","count":1,"label":"BBQ Meteor 40cm","posId":"106","price":30900,"isExtra":false},{"id":"6548d5dc06a4d1429ce1830f","count":1,"label":"Balné","posId":"K0000","price":2000,"isExtra":true},{"id":"6942755309e364dceebaa2ce","count":1,"label":"Spicy Wings 🌶️","posId":"P101","price":11900,"isExtra":false},{"id":"6548d5dc06a4d1429ce18774","count":1,"label":"Balné","posId":"K0000","price":1500,"isExtra":true}]</t>
  </si>
  <si>
    <t>Jan Reischl</t>
  </si>
  <si>
    <t>2026-04-17T15:53:02.567+02:00</t>
  </si>
  <si>
    <t>2026-04-17T16:09:23.083+02:00</t>
  </si>
  <si>
    <t>2026-04-17T16:20:31.193+02:00</t>
  </si>
  <si>
    <t>2026-04-17T15:53:03.635+02:00</t>
  </si>
  <si>
    <t>[{"id":"c37883bc-1dd4-4f99-812d-f89a299ee1f5","note":"","count":1,"label":"Margherita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</si>
  <si>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2026-04-17T15:46:03.849+02:00</t>
  </si>
  <si>
    <t>2026-04-17T15:52:51.782+02:00</t>
  </si>
  <si>
    <t>2026-04-17T16:02:08.305+02:00</t>
  </si>
  <si>
    <t>2026-04-17T15:46:04.551+02:00</t>
  </si>
  <si>
    <t>[{"id":"f991b551-d418-40dc-886d-2413cfe0e20e","note":"","count":1,"label":"Margherita 32 cm","posId":"112","price":20900,"isExtra":false},{"id":"eaf5673a-2acd-457a-bff6-8e65ba4050c9","note":"","count":2,"label":"dip jalapenos","posId":"P107","price":2000,"isExtra":false}]</t>
  </si>
  <si>
    <t>2026-04-17T15:35:04.410+02:00</t>
  </si>
  <si>
    <t>2026-04-17T15:40:23.408+02:00</t>
  </si>
  <si>
    <t>[{"id":"6942755309e364dceebaa28c","count":1,"label":"Hawai 40cm","posId":"102","price":30900,"isExtra":false},{"id":"6548d5dc06a4d1429ce1830f","count":1,"label":"Balné","posId":"K0000","price":2000,"isExtra":true},{"id":"6942755309e364dceebaa2f2","count":1,"label":"Pepsi 1l","posId":"N124","price":4900,"isExtra":false}]</t>
  </si>
  <si>
    <t>2026-04-17T15:28:19.777+02:00</t>
  </si>
  <si>
    <t>2026-04-17T15:35:12.590+02:00</t>
  </si>
  <si>
    <t>[{"id":"6942755309e364dceebaa28c","count":1,"label":"Hawai 40cm","posId":"102","price":30900,"isExtra":false},{"id":"6548d5dc06a4d1429ce1830f","count":1,"label":"Balné","posId":"K0000","price":2000,"isExtra":true}]</t>
  </si>
  <si>
    <t>2026-04-17T15:10:45.591+02:00</t>
  </si>
  <si>
    <t>2026-04-17T15:16:30.979+02:00</t>
  </si>
  <si>
    <t>[{"id":"2bf8f112-0fd9-496d-b326-6e53a904651b","count":1,"label":"Pizza Hot &amp; Spicy 32","posId":"122","price":24900,"isExtra":false,"creatorId":"7WuLUZvTlvkdRKBM4iAQt","isPackging":0,"actualLabel":"Pizza Hot &amp; Spicy 32"}]</t>
  </si>
  <si>
    <t>2026-04-17T15:08:19.590+02:00</t>
  </si>
  <si>
    <t>2026-04-17T15:16:34.364+02:00</t>
  </si>
  <si>
    <t>[{"id":"59592169","note":"","size":"Hawai 32cm","count":1,"label":"Hawai 32cm","posId":"114","price":24900,"isExtra":false},{"id":"54684837","note":"","count":1,"label":"Balné","posId":"K0000","price":1500,"isExtra":true},{"id":"57179851","note":"","count":1,"label":"Smetanový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</si>
  <si>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2026-04-17T15:06:03.255+02:00</t>
  </si>
  <si>
    <t>2026-04-17T15:16:35.907+02:00</t>
  </si>
  <si>
    <t>2026-04-17T14:45:44.312+02:00</t>
  </si>
  <si>
    <t>2026-04-17T14:53:14.273+02:00</t>
  </si>
  <si>
    <t>[{"id":"112","note":"","count":1,"label":"Margherita 32cm","posId":"112","price":20900,"isExtra":false},{"id":"K0000","note":"","count":1,"label":"Balné","posId":"K0000","price":1500,"isExtra":true},{"id":"ZRS32","note":"","count":1,"label":"Smetanový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</si>
  <si>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2026-04-17T14:40:52.681+02:00</t>
  </si>
  <si>
    <t>2026-04-17T14:52:16.732+02:00</t>
  </si>
  <si>
    <t>[{"id":"6942755309e364dceebaa29e","count":1,"label":"Pepperoni 32cm 🌶️🌶️","posId":"120","price":24900,"isExtra":false},{"id":"6548d5dc06a4d1429ce18774","count":1,"label":"Balné","posId":"K0000","price":1500,"isExtra":true},{"id":"684ae9617273267d3d05b921","count":1,"label":"Jalapeňos","posId":"B102","price":2500,"KDSTags":["greenhighlight"],"isExtra":true}]</t>
  </si>
  <si>
    <t>2026-04-17T14:17:02.770+02:00</t>
  </si>
  <si>
    <t>2026-04-17T14:23:25.065+02:00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</si>
  <si>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okrajů","posId":"X1000","price":0,"isExtra":true},{"id":"54684952","note":"","count":1,"label":"Gorgonzola","posId":"B101","price":3000,"KDSTags":["greenhighlight"],"isExtra":true}]</t>
  </si>
  <si>
    <t>2026-04-17T13:37:03.136+02:00</t>
  </si>
  <si>
    <t>2026-04-17T13:50:12.939+02:00</t>
  </si>
  <si>
    <t>[{"id":"1aa4b142-e6d7-4d61-ba94-40298841a888","note":"","count":1,"label":"Quattro Formaggi 32 cm","posId":"123","price":24900,"isExtra":false},{"id":"2585f58b-88a9-4cf3-bee9-d0f178b1877c","note":"","count":1,"label":"okraj Hotdog bez omáčky","posId":"A125","price":5700,"isExtra":true},{"id":"eaf5673a-2acd-457a-bff6-8e65ba4050c9","note":"","count":1,"label":"dip jalapenos","posId":"P107","price":2000,"isExtra":false}]</t>
  </si>
  <si>
    <t>2026-04-17T13:36:01.835+02:00</t>
  </si>
  <si>
    <t>2026-04-17T13:44:43.538+02:00</t>
  </si>
  <si>
    <t>[{"id":"2d3d5617-9c58-43de-9934-040859ce552d","note":"","count":1,"label":"BBQ Meteor 32 cm","posId":"118","price":24900,"isExtra":false}]</t>
  </si>
  <si>
    <t>2026-04-17T13:29:32.414+02:00</t>
  </si>
  <si>
    <t>2026-04-17T13:37:51.973+02:00</t>
  </si>
  <si>
    <t>[{"id":"6942755309e364dceebaa29c","count":1,"label":"Comeback 32cm 🌶️","posId":"121","price":24900,"isExtra":false},{"id":"6548d5dc06a4d1429ce18774","count":1,"label":"Balné","posId":"K0000","price":1500,"isExtra":true},{"id":"69cae153e36f04c4d3cc0661","count":1,"label":"okraj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bylinky","posId":"A121","price":5700,"isExtra":true},{"id":"6942755309e364dceebaa2f6","count":1,"label":"Mirinda 1l","posId":"N126","price":5900,"isExtra":false}]</t>
  </si>
  <si>
    <t>2026-04-17T13:14:24.649+02:00</t>
  </si>
  <si>
    <t>2026-04-17T13:22:43.902+02:00</t>
  </si>
  <si>
    <t>[{"id":"6942755309e364dceebaa2f2","count":1,"label":"Pepsi 1l","posId":"N124","price":4900,"isExtra":false},{"id":"6942755309e364dceebaa28c","count":1,"label":"Hawai 40cm","posId":"102","price":30900,"isExtra":false},{"id":"6548d5dc06a4d1429ce1830f","count":1,"label":"Balné","posId":"K0000","price":2000,"isExtra":true},{"id":"6745da7d2b930230e9143d65","count":1,"label":"BBQ základ","posId":"ZRB40","price":0,"isExtra":true}]</t>
  </si>
  <si>
    <t>2026-04-17T13:14:24.376+02:00</t>
  </si>
  <si>
    <t>2026-04-17T13:20:25.835+02:00</t>
  </si>
  <si>
    <t>2026-04-17T12:28:02.141+02:00</t>
  </si>
  <si>
    <t>2026-04-17T12:39:24.219+02:00</t>
  </si>
  <si>
    <t>2026-04-17T12:48:01.746+02:00</t>
  </si>
  <si>
    <t>2026-04-17T12:28:03.049+02:00</t>
  </si>
  <si>
    <t>Hardeep</t>
  </si>
  <si>
    <t>2026-04-17T12:25:22.002+02:00</t>
  </si>
  <si>
    <t>2026-04-17T12:34:31.419+02:00</t>
  </si>
  <si>
    <t>[{"id":"116","note":"","count":1,"label":"Baby Špenát &amp; kuře 32cm","posId":"116","price":24900,"isExtra":false},{"id":"K0000","note":"","count":1,"label":"Balné","posId":"K0000","price":1500,"isExtra":true},{"id":"P106","note":"","count":2,"label":"Česnekový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</si>
  <si>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2026-04-17T12:21:21.983+02:00</t>
  </si>
  <si>
    <t>2026-04-17T12:32:01.305+02:00</t>
  </si>
  <si>
    <t>[{"id":"6942755309e364dceebaa284","count":1,"label":"Pepperoni 40cm 🌶️🌶️","posId":"108","price":30900,"isExtra":false},{"id":"6548d5dc06a4d1429ce1830f","count":1,"label":"Balné","posId":"K0000","price":2000,"isExtra":true},{"id":"69cae153e36f04c4d3cc0270","count":1,"label":"okraj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bylinky","posId":"A122","price":6500,"isExtra":true},{"id":"684ae9617273267d3d05b748","count":1,"label":"Cibule","posId":"C103","price":3500,"KDSTags":["greenhighlight"],"isExtra":true}]</t>
  </si>
  <si>
    <t>2026-04-17T12:17:40.521+02:00</t>
  </si>
  <si>
    <t>2026-04-17T12:25:50.207+02:00</t>
  </si>
  <si>
    <t>[{"id":"6ac0aec8-6f40-4afb-9f56-025e046f3100","count":1,"label":"Pizza Hot &amp; Spicy 40","posId":"110","price":30900,"isExtra":false,"creatorId":"HremQZ_bj6v07Sev-BOpM","isPackging":0,"actualLabel":"Pizza Hot &amp; Spicy 40"},{"id":"4a20dc15-9932-4890-a338-4b8782bfca29","count":1,"label":"Pizza Comeback 40","posId":"109","price":30900,"isExtra":false,"creatorId":"koSFxaf6hWWRubIDpPqCn","isPackging":0,"actualLabel":"Pizza Comeback 40"}]</t>
  </si>
  <si>
    <t>2026-04-17T12:17:10.904+02:00</t>
  </si>
  <si>
    <t>2026-04-17T12:25:47.048+02:00</t>
  </si>
  <si>
    <t>[{"id":"e19bccfc-4c17-4633-b04b-e10270a6adfb","count":1,"label":"Guarana kiwi a jablko","posId":"N144","price":5500,"isExtra":false,"creatorId":"GoiySqr7wIp9MCHKkYg0l","isPackging":0,"actualLabel":"Guarana kiwi a jablko"}]</t>
  </si>
  <si>
    <t>2026-04-17T11:54:47.001+02:00</t>
  </si>
  <si>
    <t>2026-04-17T12:11:10.590+02:00</t>
  </si>
  <si>
    <t>2026-04-17T11:35:57.289+02:00</t>
  </si>
  <si>
    <t>2026-04-17T11:52:56.059+02:00</t>
  </si>
  <si>
    <t>[{"id":"6942755309e364dceebaa286","count":1,"label":"BBQ Texas 40cm","posId":"107","price":30900,"isExtra":false},{"id":"6548d5dc06a4d1429ce1830f","count":1,"label":"Balné","posId":"K0000","price":2000,"isExtra":true},{"id":"6942755309e364dceebaa2d8","count":1,"label":"Česnekový dip","posId":"P106","price":2000,"isExtra":false},{"id":"6548d5dc06a4d1429ce18774","count":1,"label":"Balné","posId":"K0000","price":1500,"isExtra":true}]</t>
  </si>
  <si>
    <t>2026-04-17T11:33:59.187+02:00</t>
  </si>
  <si>
    <t>2026-04-17T11:51:31.204+02:00</t>
  </si>
  <si>
    <t>[{"id":"57405766","note":"","size":"Pepsi 1l","count":1,"label":"Pepsi 1l","posId":"N124","price":4900,"isExtra":false},{"id":"57423462","note":"","size":"Dip Jalapeňos","count":4,"label":"Dip Jalapeňos","posId":"P107","price":2000,"isExtra":false},{"id":"54684837","note":"","count":4,"label":"Balné","posId":"K0000","price":1500,"isExtra":true},{"id":"59592167","note":"","size":"BBQ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základ","posId":"ZBR32","price":0,"isExtra":true},{"id":"54684898","note":"","count":1,"label":"okraj hotdog, hořčice","posId":"A117","price":5700,"isExtra":true},{"id":"54684851","note":"","count":1,"label":"Bez slaniny","posId":"X108","price":0,"KDSTags":["redhighlight"],"isExtra":true},{"id":"54684848","note":"","count":1,"label":"Jalapeňos","posId":"B102","price":2500,"KDSTags":["greenhighlight"],"isExtra":true},{"id":"54684928","note":"","count":1,"label":"Kukuřice","posId":"B115","price":2500,"KDSTags":["greenhighlight"],"isExtra":true},{"id":"54684939","note":"","count":1,"label":"Mozzarella","posId":"B113","price":3000,"KDSTags":["greenhighlight"],"isExtra":true}]</t>
  </si>
  <si>
    <t>2026-04-17T11:33:58.521+02:00</t>
  </si>
  <si>
    <t>2026-04-17T11:45:23.559+02:00</t>
  </si>
  <si>
    <t>[{"id":"59592169","note":"","size":"Hawai 32cm","count":1,"label":"Hawai 32cm","posId":"114","price":24900,"isExtra":false},{"id":"54684837","note":"","count":1,"label":"Balné","posId":"K0000","price":1500,"isExtra":true},{"id":"59592162","note":"","size":"Quattro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</si>
  <si>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2026-04-17T11:33:17.920+02:00</t>
  </si>
  <si>
    <t>2026-04-17T11:43:09.254+02:00</t>
  </si>
  <si>
    <t>[{"id":"54684759","note":"","size":"Hawai 40cm","count":1,"label":"Hawai 40cm","posId":"102","price":30900,"isExtra":false},{"id":"54684827","note":"","count":1,"label":"Balné","posId":"K0000","price":2000,"isExtra":true},{"id":"54684755","note":"","size":"BBQ Texas 40cm","count":1,"label":"BBQ Texas 40cm","posId":"107","price":30900,"isExtra":false},{"id":"54684827","note":"","count":1,"label":"Balné","posId":"K0000","price":2000,"isExtra":true}]</t>
  </si>
  <si>
    <t>2026-04-17T11:26:43.588+02:00</t>
  </si>
  <si>
    <t>2026-04-17T11:32:01.143+02:00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</si>
  <si>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okrajů","posId":"X1000","price":0,"isExtra":true},{"id":"X113","note":"","count":1,"label":"Bez mozzarelly","posId":"X113","price":0,"KDSTags":["redhighlight"],"isExtra":true}]</t>
  </si>
  <si>
    <t>2026-04-17T11:25:02.493+02:00</t>
  </si>
  <si>
    <t>2026-04-17T12:56:17.336+02:00</t>
  </si>
  <si>
    <t>[{"id":"c37883bc-1dd4-4f99-812d-f89a299ee1f5","note":"","count":1,"label":"Margherita 40 cm","posId":"100","price":26900,"isExtra":false},{"id":"cb1b8132-0c9b-419f-9b1c-568c16576a0c","note":"","count":1,"label":"Pepperoni 40 cm","posId":"108","price":30900,"isExtra":false},{"id":"63d3d8e2-08ad-42e7-bee2-0e2c8e2248bf","note":"","count":1,"label":"BBQ Texas 40 cm","posId":"107","price":30900,"isExtra":false},{"id":"6a406468-94b2-4aab-8b3e-c490dfbbdf08","note":"","count":1,"label":"Hot &amp; Spicy 40 cm","posId":"110","price":30900,"isExtra":false},{"id":"9113385a-d4b6-407a-b0f4-d904f93de010","note":"","count":1,"label":"Baby špenát &amp; kuře 32 cm","posId":"116","price":24900,"isExtra":false},{"id":"5e57993d-26f3-465c-aa35-1e3806b0b477","note":"","count":1,"label":"Hot &amp; Spicy 32 cm","posId":"122","price":24900,"isExtra":false},{"id":"6d3c9c59-6320-4a7e-8d79-75ab75e77cd3","note":"","count":1,"label":"BBQ Texas 32 cm","posId":"119","price":24900,"isExtra":false}]</t>
  </si>
  <si>
    <t>2026-04-17T11:04:51.576+02:00</t>
  </si>
  <si>
    <t>2026-04-17T11:15:26.840+02:00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</si>
  <si>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</si>
  <si>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2026-04-17T11:03:22.377+02:00</t>
  </si>
  <si>
    <t>2026-04-17T11:12:48.025+02:00</t>
  </si>
  <si>
    <t>[{"id":"6942755309e364dceebaa29c","count":1,"label":"Comeback 32cm 🌶️","posId":"121","price":24900,"isExtra":false},{"id":"6548d5dc06a4d1429ce18774","count":1,"label":"Balné","posId":"K0000","price":1500,"isExtra":true},{"id":"684ae9617273267d3d05b927","count":1,"label":"Kukuřice","posId":"B115","price":2500,"KDSTags":["greenhighlight"],"isExtra":true},{"id":"6942755309e364dceebaa2f4","count":1,"label":"Pepsi zero sugar 1l","posId":"N125","price":5900,"isExtra":false}]</t>
  </si>
  <si>
    <t>2026-04-17T11:00:02.502+02:00</t>
  </si>
  <si>
    <t>2026-04-17T11:39:00.243+02:00</t>
  </si>
  <si>
    <t>2026-04-17T11:54:21.278+02:00</t>
  </si>
  <si>
    <t>2026-04-17T11:00:03.199+02:00</t>
  </si>
  <si>
    <t>[{"id":"1aa4b142-e6d7-4d61-ba94-40298841a888","note":"","count":1,"label":"Quattro Formaggi 32 cm","posId":"123","price":24900,"isExtra":false},{"id":"f932f643-9a56-4a16-90b3-20349063a042","note":"","count":1,"label":"Capricciosa 32 cm","posId":"113","price":24900,"isExtra":false},{"id":"9e57b04a-60a4-42b3-b546-f61fd741762c","note":"","count":1,"label":"Quattro Formaggi 18 cm","posId":"135","price":11900,"isExtra":false}]</t>
  </si>
  <si>
    <t>2026-04-17T10:58:02.019+02:00</t>
  </si>
  <si>
    <t>2026-04-17T10:59:34.632+02:00</t>
  </si>
  <si>
    <t>[{"id":"4a20dc15-9932-4890-a338-4b8782bfca29","count":1,"label":"Pizza Comeback 40","posId":"109","price":30900,"isExtra":false,"creatorId":"WkzquWa-cyclm8tbBHESC","isPackging":0,"actualLabel":"Pizza Comeback 40"},{"id":"6ac0aec8-6f40-4afb-9f56-025e046f3100","count":1,"label":"Pizza Hot &amp; Spicy 40","posId":"110","price":30900,"isExtra":false,"creatorId":"IBVX0EJR9E63f1aPILW_g","isPackging":0,"actualLabel":"Pizza Hot &amp; Spicy 40"}]</t>
  </si>
  <si>
    <t>2026-04-17T00:28:49.271+02:00</t>
  </si>
  <si>
    <t>2026-04-17T00:38:28.851+02:00</t>
  </si>
  <si>
    <t>[{"id":"6942755309e364dceebaa2a6","count":1,"label":"Hawai 32cm","posId":"114","price":24900,"isExtra":false},{"id":"6548d5dc06a4d1429ce18774","count":1,"label":"Balné","posId":"K0000","price":1500,"isExtra":true}]</t>
  </si>
  <si>
    <t>2026-04-17T00:27:47.709+02:00</t>
  </si>
  <si>
    <t>2026-04-17T00:36:33.934+02:00</t>
  </si>
  <si>
    <t>[{"id":"6942755309e364dceebaa282","count":1,"label":"Comeback 40cm 🌶️","posId":"109","price":30900,"isExtra":false},{"id":"6548d5dc06a4d1429ce1830f","count":1,"label":"Balné","posId":"K0000","price":2000,"isExtra":true},{"id":"6745da7d2b930230e9143d64","count":1,"label":"Smetanový základ","posId":"ZRS40","price":0,"isExtra":true},{"id":"69cae153e36f04c4d3cc026f","count":1,"label":"bez plněných okrajů","posId":"X1000","price":0,"isExtra":true}]</t>
  </si>
  <si>
    <t>2026-04-17T00:07:34.155+02:00</t>
  </si>
  <si>
    <t>2026-04-17T00:15:37.999+02:00</t>
  </si>
  <si>
    <t>[{"id":"6942755309e364dceebaa298","count":1,"label":"Quattro Formaggi 32cm","posId":"123","price":24900,"isExtra":false},{"id":"6548d5dc06a4d1429ce18774","count":1,"label":"Balné","posId":"K0000","price":1500,"isExtra":true},{"id":"684ae9617273267d3d05b923","count":1,"label":"Olivy","posId":"B112","price":2500,"KDSTags":["greenhighlight"],"isExtra":true},{"id":"684ae9617273267d3d05b92a","count":1,"label":"Šunka","posId":"B106","price":3000,"KDSTags":["greenhighlight"],"isExtra":true},{"id":"684ae9617273267d3d05b92b","count":1,"label":"Slanina","posId":"B108","price":3000,"KDSTags":["greenhighlight"],"isExtra":true},{"id":"6942755309e364dceebaa2e6","count":1,"label":"Opočno pistáciová","posId":"D109","price":12900,"isExtra":false},{"id":"6942755309e364dceebaa2f6","count":1,"label":"Mirinda 1l","posId":"N126","price":5900,"isExtra":false}]</t>
  </si>
  <si>
    <t>2026-04-17T00:05:04.535+02:00</t>
  </si>
  <si>
    <t>2026-04-17T00:12:31.871+02:00</t>
  </si>
  <si>
    <t>[{"id":"6942755309e364dceebaa288","count":1,"label":"BBQ Meteor 40cm","posId":"106","price":30900,"isExtra":false},{"id":"6548d5dc06a4d1429ce1830f","count":1,"label":"Balné","posId":"K0000","price":2000,"isExtra":true},{"id":"6745da7d2b930230e9143e5e","count":1,"label":"Smetanový základ","posId":"ZBS40","price":0,"isExtra":true},{"id":"69cae153e36f04c4d3cc026f","count":1,"label":"bez plněných okrajů","posId":"X1000","price":0,"isExtra":true}]</t>
  </si>
  <si>
    <t>2026-04-17T00:03:52.190+02:00</t>
  </si>
  <si>
    <t>2026-04-17T00:12:17.912+02:00</t>
  </si>
  <si>
    <t>[{"id":"54684755","note":"","size":"BBQ Texas 40cm","count":1,"label":"BBQ Texas 40cm","posId":"107","price":30900,"isExtra":false},{"id":"54684827","note":"","count":1,"label":"Balné","posId":"K0000","price":2000,"isExtra":true},{"id":"59555758","note":"","count":1,"label":"Rajčatový základ","posId":"ZBR40","price":0,"isExtra":true},{"id":"57405768","note":"","size":"Mirinda 1l","count":1,"label":"Mirinda 1l","posId":"N126","price":5900,"isExtra":false}]</t>
  </si>
  <si>
    <t>2026-04-16T23:58:21.101+02:00</t>
  </si>
  <si>
    <t>2026-04-17T00:09:21.257+02:00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</si>
  <si>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základ","posId":"ZRB40","price":0,"isExtra":true},{"id":"18","note":"","count":1,"label":"Jablečno-skořicové rolls","posId":"18","price":8900,"isExtra":false},{"id":"K0000","note":"","count":1,"label":"Balné","posId":"K0000","price":1500,"isExtra":true}]</t>
  </si>
  <si>
    <t>2026-04-16T23:55:58.300+02:00</t>
  </si>
  <si>
    <t>2026-04-17T00:07:14.235+02:00</t>
  </si>
  <si>
    <t>[{"id":"6942755309e364dceebaa29e","count":1,"label":"Pepperoni 32cm 🌶️🌶️","posId":"120","price":24900,"isExtra":false},{"id":"6548d5dc06a4d1429ce18774","count":1,"label":"Balné","posId":"K0000","price":1500,"isExtra":true},{"id":"684ae9617273267d3d05b924","count":1,"label":"Ananas","posId":"B100","price":2500,"KDSTags":["greenhighlight"],"isExtra":true},{"id":"684ae9617273267d3d05b927","count":1,"label":"Kukuřice","posId":"B115","price":2500,"KDSTags":["greenhighlight"],"isExtra":true}]</t>
  </si>
  <si>
    <t>2026-04-16T23:55:29.209+02:00</t>
  </si>
  <si>
    <t>2026-04-17T00:05:11.017+02:00</t>
  </si>
  <si>
    <t>[{"id":"6942755309e364dceebaa2cc","count":1,"label":"Spicy menu Comeback","posId":"M100","price":34900,"isExtra":false},{"id":"6548d5dc06a4d1429ce18735","count":1,"label":"Balné","posId":"K0000","price":3000,"isExtra":true},{"id":"659bb1f53653e24604f29b88","count":1,"label":"Pepperoni","posId":"Y120","price":0,"isExtra":true},{"id":"6745da7d2b930230e9143ab4","count":1,"label":"BBQ základ","posId":"ZRB32","price":0,"isExtra":true},{"id":"69cae153e36f04c4d3cc0660","count":1,"label":"bez plněných okrajů","posId":"X1000","price":0,"isExtra":true},{"id":"6727398ad7e63a615a067fd5","count":1,"label":"spicy wings 🌶️","posId":"P101","price":0,"isExtra":true},{"id":"69427513e2a60e620002e492","count":1,"label":"Aquilla zelený čaj/citron","posId":"N121","price":0,"isExtra":true}]</t>
  </si>
  <si>
    <t>2026-04-16T23:49:54.087+02:00</t>
  </si>
  <si>
    <t>2026-04-17T00:02:32.734+02:00</t>
  </si>
  <si>
    <t>[{"id":"6942755309e364dceebaa288","count":1,"label":"BBQ Meteor 40cm","posId":"106","price":30900,"isExtra":false},{"id":"6548d5dc06a4d1429ce1830f","count":1,"label":"Balné","posId":"K0000","price":2000,"isExtra":true},{"id":"6942755309e364dceebaa2d8","count":1,"label":"Česnekový dip","posId":"P106","price":2000,"isExtra":false},{"id":"6548d5dc06a4d1429ce18774","count":1,"label":"Balné","posId":"K0000","price":1500,"isExtra":true}]</t>
  </si>
  <si>
    <t>2026-04-16T23:03:32.964+02:00</t>
  </si>
  <si>
    <t>2026-04-16T23:10:11.434+02:00</t>
  </si>
  <si>
    <t>[{"id":"116","note":"","count":1,"label":"Baby Špenát &amp; kuře 32cm","posId":"116","price":24900,"isExtra":false},{"id":"K0000","note":"","count":1,"label":"Balné","posId":"K0000","price":1500,"isExtra":true},{"id":"ZSB32","note":"","count":1,"label":"BBQ základ","posId":"ZSB32","price":0,"isExtra":true},{"id":"A117","note":"","count":1,"label":"okraj hotdog, hořčice","posId":"A117","price":5700,"isExtra":true}]</t>
  </si>
  <si>
    <t>2026-04-16T23:01:30.039+02:00</t>
  </si>
  <si>
    <t>2026-04-16T23:09:49.440+02:00</t>
  </si>
  <si>
    <t>[{"id":"6942755309e364dceebaa2a2","count":1,"label":"BBQ Meteor 32cm","posId":"118","price":24900,"isExtra":false},{"id":"6548d5dc06a4d1429ce18774","count":1,"label":"Balné","posId":"K0000","price":1500,"isExtra":true},{"id":"6745da7d2b930230e91437fa","count":1,"label":"Rajčatový základ","posId":"ZBR32","price":0,"isExtra":true},{"id":"6942755309e364dceebaa2d6","count":1,"label":"Pepperoni Rolls 🌶️","posId":"P100","price":8900,"isExtra":false},{"id":"6548d5dc06a4d1429ce18774","count":1,"label":"Balné","posId":"K0000","price":1500,"isExtra":true}]</t>
  </si>
  <si>
    <t>Farkhodkhon</t>
  </si>
  <si>
    <t>2026-04-16T22:53:35.304+02:00</t>
  </si>
  <si>
    <t>2026-04-16T23:02:21.495+02:00</t>
  </si>
  <si>
    <t>2026-04-16T22:49:58.308+02:00</t>
  </si>
  <si>
    <t>2026-04-16T22:58:42.585+02:00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</si>
  <si>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🌶️🌶️","posId":"108","price":30900,"isExtra":false},{"id":"54684827","note":"","count":1,"label":"Balné","posId":"K0000","price":2000,"isExtra":true},{"id":"59555762","note":"","count":1,"label":"BBQ základ","posId":"ZRB40","price":0,"isExtra":true},{"id":"54684878","note":"","count":1,"label":"Žampiony","posId":"C105","price":3500,"KDSTags":["greenhighlight"],"isExtra":true},{"id":"54684794","note":"","size":"Česnekový chléb 18cm","count":1,"label":"Česnekový chléb 18cm","posId":"P104","price":7900,"isExtra":false},{"id":"54684837","note":"","count":1,"label":"Balné","posId":"K0000","price":1500,"isExtra":true}]</t>
  </si>
  <si>
    <t>2026-04-16T22:47:24.109+02:00</t>
  </si>
  <si>
    <t>2026-04-16T22:57:44.549+02:00</t>
  </si>
  <si>
    <t>[{"id":"6942755309e364dceebaa298","count":1,"label":"Quattro Formaggi 32cm","posId":"123","price":24900,"isExtra":false},{"id":"6548d5dc06a4d1429ce18774","count":1,"label":"Balné","posId":"K0000","price":1500,"isExtra":true},{"id":"6745da7d2b930230e914389f","count":1,"label":"Rajčatový základ","posId":"ZSR32","price":0,"isExtra":true},{"id":"69cae153e36f04c4d3cc0661","count":1,"label":"okraj mozzarella, bylinky","posId":"A121","price":5700,"isExtra":true},{"id":"684ae9617273267d3d05b924","count":1,"label":"Ananas","posId":"B100","price":2500,"KDSTags":["greenhighlight"],"isExtra":true},{"id":"6942755309e364dceebaa2a0","count":1,"label":"BBQ Texas 32cm","posId":"119","price":24900,"isExtra":false},{"id":"6548d5dc06a4d1429ce18774","count":1,"label":"Balné","posId":"K0000","price":1500,"isExtra":true},{"id":"6745da7d2b930230e91437fa","count":1,"label":"Rajčatový základ","posId":"ZBR32","price":0,"isExtra":true},{"id":"69cae153e36f04c4d3cc0663","count":1,"label":"okraj hotdog, hořčice","posId":"A117","price":5700,"isExtra":true}]</t>
  </si>
  <si>
    <t>2026-04-16T22:43:22.526+02:00</t>
  </si>
  <si>
    <t>2026-04-16T22:53:01.583+02:00</t>
  </si>
  <si>
    <t>DUHAN</t>
  </si>
  <si>
    <t>2026-04-16T22:42:10.958+02:00</t>
  </si>
  <si>
    <t>2026-04-16T22:51:26.469+02:00</t>
  </si>
  <si>
    <t>[{"id":"120","note":"","count":1,"label":"Pepperoni 32cm 🌶️🌶️","posId":"120","price":24900,"isExtra":false},{"id":"K0000","note":"","count":1,"label":"Balné","posId":"K0000","price":1500,"isExtra":true},{"id":"P107","note":"","count":1,"label":"Dip Jalapeňos","posId":"P107","price":2000,"isExtra":false},{"id":"K0000","note":"","count":1,"label":"Balné","posId":"K0000","price":1500,"isExtra":true}]</t>
  </si>
  <si>
    <t>2026-04-16T22:32:24.014+02:00</t>
  </si>
  <si>
    <t>2026-04-16T22:40:46.198+02:00</t>
  </si>
  <si>
    <t>2026-04-16T22:29:02.585+02:00</t>
  </si>
  <si>
    <t>2026-04-16T22:39:03.036+02:00</t>
  </si>
  <si>
    <t>2026-04-16T22:46:46.573+02:00</t>
  </si>
  <si>
    <t>2026-04-16T22:29:03.391+02:00</t>
  </si>
  <si>
    <t>[{"id":"cb1b8132-0c9b-419f-9b1c-568c16576a0c","note":"","count":1,"label":"Pepperoni 40 cm","posId":"108","price":30900,"isExtra":false},{"id":"d5c01305-5b81-4931-8ef0-14413da22bab","note":"","count":1,"label":"Kukuřice","posId":"C115","price":3500,"KDSTags":["greenhighlight"],"isExtra":true}]</t>
  </si>
  <si>
    <t>2026-04-16T22:19:07.529+02:00</t>
  </si>
  <si>
    <t>2026-04-16T22:27:50.409+02:00</t>
  </si>
  <si>
    <t>[{"id":"6942755309e364dceebaa28c","count":1,"label":"Hawai 40cm","posId":"102","price":30900,"isExtra":false},{"id":"6548d5dc06a4d1429ce1830f","count":1,"label":"Balné","posId":"K0000","price":2000,"isExtra":true},{"id":"6745da7d2b930230e9143d64","count":1,"label":"Smetanový základ","posId":"ZRS40","price":0,"isExtra":true},{"id":"69cae153e36f04c4d3cc026f","count":1,"label":"bez plněných okrajů","posId":"X1000","price":0,"isExtra":true},{"id":"6942755309e364dceebaa2d2","count":1,"label":"Pečené brambory","posId":"P103","price":6900,"isExtra":false},{"id":"6548d5dc06a4d1429ce18774","count":1,"label":"Balné","posId":"K0000","price":1500,"isExtra":true}]</t>
  </si>
  <si>
    <t>2026-04-16T22:14:03.366+02:00</t>
  </si>
  <si>
    <t>2026-04-16T22:21:50.326+02:00</t>
  </si>
  <si>
    <t>[{"id":"dd5d901d-3787-43d0-9efe-85e31e1c5def","note":"","count":1,"label":"Pepperoni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bylinky","posId":"A121","price":5700,"isExtra":true}]</t>
  </si>
  <si>
    <t>2026-04-16T22:11:02.436+02:00</t>
  </si>
  <si>
    <t>2026-04-16T22:17:56.018+02:00</t>
  </si>
  <si>
    <t>2026-04-16T22:27:13.334+02:00</t>
  </si>
  <si>
    <t>2026-04-16T22:11:04.224+02:00</t>
  </si>
  <si>
    <t>[{"id":"248252c5-4f49-43ec-9d7c-c3f582fe912d","note":"","count":1,"label":"Mirinda 1l","posId":"N126","price":5900,"isExtra":false},{"id":"df65c440-9414-439e-8f8e-b4f30f154296","note":"","count":1,"label":"Hawai 40 cm","posId":"102","price":30900,"isExtra":false}]</t>
  </si>
  <si>
    <t>2026-04-16T21:54:59.712+02:00</t>
  </si>
  <si>
    <t>2026-04-16T22:04:43.147+02:00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</si>
  <si>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32cm","posId":"123","price":24900,"isExtra":false},{"id":"6548d5dc06a4d1429ce18774","count":1,"label":"Balné","posId":"K0000","price":1500,"isExtra":true},{"id":"6942755309e364dceebaa29a","count":1,"label":"Hot &amp; Spicy 32cm 🌶️🌶️","posId":"122","price":24900,"isExtra":false},{"id":"6548d5dc06a4d1429ce18774","count":1,"label":"Balné","posId":"K0000","price":1500,"isExtra":true},{"id":"6942755309e364dceebaa2d8","count":1,"label":"Česnekový dip","posId":"P106","price":2000,"isExtra":false},{"id":"6548d5dc06a4d1429ce18774","count":1,"label":"Balné","posId":"K0000","price":1500,"isExtra":true},{"id":"6942755309e364dceebaa2f4","count":1,"label":"Pepsi zero sugar 1l","posId":"N125","price":5900,"isExtra":false},{"id":"6942755309e364dceebaa2f2","count":1,"label":"Pepsi 1l","posId":"N124","price":4900,"isExtra":false},{"id":"6942755309e364dceebaa288","count":1,"label":"BBQ Meteor 40cm","posId":"106","price":30900,"isExtra":false},{"id":"6548d5dc06a4d1429ce1830f","count":1,"label":"Balné","posId":"K0000","price":2000,"isExtra":true}]</t>
  </si>
  <si>
    <t>2026-04-16T21:46:52.381+02:00</t>
  </si>
  <si>
    <t>2026-04-16T21:53:46.125+02:00</t>
  </si>
  <si>
    <t>[{"id":"54684796","note":"","size":"Česnekový dip","count":1,"label":"Česnekový dip","posId":"P106","price":2000,"isExtra":false},{"id":"54684837","note":"","count":1,"label":"Balné","posId":"K0000","price":1500,"isExtra":true},{"id":"54684759","note":"","size":"Hawai 40cm","count":1,"label":"Hawai 40cm","posId":"102","price":30900,"isExtra":false},{"id":"54684827","note":"","count":1,"label":"Balné","posId":"K0000","price":2000,"isExtra":true},{"id":"59555762","note":"","count":1,"label":"BBQ základ","posId":"ZRB40","price":0,"isExtra":true},{"id":"59592164","note":"","size":"Comeback 32cm 🌶️","count":1,"label":"Comeback 32cm 🌶️","posId":"121","price":24900,"isExtra":false},{"id":"54684837","note":"","count":1,"label":"Balné","posId":"K0000","price":1500,"isExtra":true},{"id":"54684912","note":"","count":1,"label":"Bez cibule","posId":"X103","price":0,"KDSTags":["redhighlight"],"isExtra":true},{"id":"54684928","note":"","count":1,"label":"Kukuřice","posId":"B115","price":2500,"KDSTags":["greenhighlight"],"isExtra":true},{"id":"57405767","note":"","size":"Pepsi zero sugar 1l","count":1,"label":"Pepsi zero sugar 1l","posId":"N125","price":5900,"isExtra":false}]</t>
  </si>
  <si>
    <t>2026-04-16T21:44:03.309+02:00</t>
  </si>
  <si>
    <t>2026-04-16T21:51:36.093+02:00</t>
  </si>
  <si>
    <t>2026-04-16T21:58:34.760+02:00</t>
  </si>
  <si>
    <t>2026-04-16T21:44:04.082+02:00</t>
  </si>
  <si>
    <t>2026-04-16T21:31:02.843+02:00</t>
  </si>
  <si>
    <t>2026-04-16T21:37:34.807+02:00</t>
  </si>
  <si>
    <t>2026-04-16T21:48:07.883+02:00</t>
  </si>
  <si>
    <t>2026-04-16T21:31:03.454+02:00</t>
  </si>
  <si>
    <t>[{"id":"1aa4b142-e6d7-4d61-ba94-40298841a888","note":"","count":1,"label":"Quattro Formaggi 32 cm","posId":"123","price":24900,"isExtra":false},{"id":"e2500e14-36a7-442f-9e4c-8df3f05db108","note":"","count":1,"label":"pepperoni salám","posId":"B109","price":3000,"KDSTags":["greenhighlight"],"isExtra":true},{"id":"0c454cc7-3f38-4dea-9e0e-7220d9ba6ce0","note":"","count":1,"label":"Dip česnekový","posId":"P106","price":2000,"isExtra":false}]</t>
  </si>
  <si>
    <t>2026-04-16T21:16:32.759+02:00</t>
  </si>
  <si>
    <t>2026-04-16T21:25:19.299+02:00</t>
  </si>
  <si>
    <t>[{"id":"59592169","note":"","size":"Hawai 32cm","count":1,"label":"Hawai 32cm","posId":"114","price":24900,"isExtra":false},{"id":"54684837","note":"","count":1,"label":"Balné","posId":"K0000","price":1500,"isExtra":true},{"id":"54684755","note":"","size":"BBQ Texas 40cm","count":1,"label":"BBQ Texas 40cm","posId":"107","price":30900,"isExtra":false},{"id":"54684827","note":"","count":1,"label":"Balné","posId":"K0000","price":2000,"isExtra":true},{"id":"54684796","note":"","size":"Česnekový dip","count":3,"label":"Česnekový dip","posId":"P106","price":2000,"isExtra":false},{"id":"54684837","note":"","count":3,"label":"Balné","posId":"K0000","price":1500,"isExtra":true},{"id":"57293746","note":"","size":"Opočno pistáciová","count":1,"label":"Opočno pistáciová","posId":"D109","price":12900,"isExtra":false}]</t>
  </si>
  <si>
    <t>2026-04-16T21:09:51.916+02:00</t>
  </si>
  <si>
    <t>2026-04-16T21:16:07.438+02:00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</si>
  <si>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32cm","posId":"112","price":20900,"isExtra":false},{"id":"6548d5dc06a4d1429ce18774","count":1,"label":"Balné","posId":"K0000","price":1500,"isExtra":true},{"id":"69cae153e36f04c4d3cc0661","count":1,"label":"okraj mozzarella, bylinky","posId":"A121","price":5700,"isExtra":true},{"id":"684ae9617273267d3d05b92a","count":1,"label":"Šunka","posId":"B106","price":3000,"KDSTags":["greenhighlight"],"isExtra":true}]</t>
  </si>
  <si>
    <t>2026-04-16T21:07:02.959+02:00</t>
  </si>
  <si>
    <t>2026-04-16T21:16:10.775+02:00</t>
  </si>
  <si>
    <t>[{"id":"6d3c9c59-6320-4a7e-8d79-75ab75e77cd3","note":"","count":1,"label":"BBQ Texas 32 cm","posId":"119","price":24900,"isExtra":false},{"id":"2be8bd8d-b8cf-456a-a9f3-1ae18c5726f9","note":"","count":1,"label":"okraj mozzarella, BBQ omáčka","posId":"A123","price":5700,"isExtra":true},{"id":"e2500e14-36a7-442f-9e4c-8df3f05db108","note":"","count":1,"label":"pepperoni salám","posId":"B109","price":3000,"KDSTags":["greenhighlight"],"isExtra":true}]</t>
  </si>
  <si>
    <t>2026-04-16T21:01:05.479+02:00</t>
  </si>
  <si>
    <t>2026-04-16T21:11:55.960+02:00</t>
  </si>
  <si>
    <t>[{"id":"59592162","note":"","size":"Quattro Formaggi 32cm","count":2,"label":"Quattro Formaggi 32cm","posId":"123","price":24900,"isExtra":false},{"id":"54684837","note":"","count":2,"label":"Balné","posId":"K0000","price":1500,"isExtra":true},{"id":"59555777","note":"","count":2,"label":"Rajčatový základ","posId":"ZSR32","price":0,"isExtra":true},{"id":"54684831","note":"","count":2,"label":"bez plněných okrajů","posId":"X1000","price":0,"isExtra":true}]</t>
  </si>
  <si>
    <t>2026-04-16T21:00:15.146+02:00</t>
  </si>
  <si>
    <t>2026-04-16T21:10:08.935+02:00</t>
  </si>
  <si>
    <t>2026-04-16T20:57:39.329+02:00</t>
  </si>
  <si>
    <t>2026-04-16T21:08:47.985+02:00</t>
  </si>
  <si>
    <t>[{"id":"108","note":"","count":1,"label":"Pepperoni 40cm 🌶️🌶️","posId":"108","price":30900,"isExtra":false},{"id":"K0000","note":"","count":1,"label":"Balné","posId":"K0000","price":2000,"isExtra":true},{"id":"P106","note":"","count":2,"label":"Česnekový dip","posId":"P106","price":2000,"isExtra":false},{"id":"K0000","note":"","count":2,"label":"Balné","posId":"K0000","price":1500,"isExtra":true},{"id":"119","note":"","count":1,"label":"BBQ Texas 32cm","posId":"119","price":24900,"isExtra":false},{"id":"K0000","note":"","count":1,"label":"Balné","posId":"K0000","price":1500,"isExtra":true}]</t>
  </si>
  <si>
    <t>2026-04-16T20:48:41.827+02:00</t>
  </si>
  <si>
    <t>2026-04-16T21:01:38.354+02:00</t>
  </si>
  <si>
    <t>[{"id":"6942755309e364dceebaa2e0","count":1,"label":"Dip Jalapeňos","posId":"P107","price":2000,"isExtra":false},{"id":"6548d5dc06a4d1429ce18774","count":1,"label":"Balné","posId":"K0000","price":1500,"isExtra":true},{"id":"6942755309e364dceebaa2ee","count":1,"label":"Aquilla zelený čaj/citron 0,5l","posId":"N121","price":4900,"isExtra":false},{"id":"6942755309e364dceebaa28c","count":1,"label":"Hawai 40cm","posId":"102","price":30900,"isExtra":false},{"id":"6548d5dc06a4d1429ce1830f","count":1,"label":"Balné","posId":"K0000","price":2000,"isExtra":true},{"id":"6745da7d2b930230e9143d64","count":1,"label":"Smetanový základ","posId":"ZRS40","price":0,"isExtra":true},{"id":"69cae153e36f04c4d3cc026f","count":1,"label":"bez plněných okrajů","posId":"X1000","price":0,"isExtra":true},{"id":"684ae9617273267d3d05b749","count":1,"label":"Kukuřice","posId":"C115","price":3500,"KDSTags":["greenhighlight"],"isExtra":true},{"id":"684ae9617273267d3d05b74b","count":1,"label":"Mozzarella","posId":"C113","price":4000,"KDSTags":["greenhighlight"],"isExtra":true}]</t>
  </si>
  <si>
    <t>2026-04-16T20:47:10.725+02:00</t>
  </si>
  <si>
    <t>2026-04-16T20:55:57.830+02:00</t>
  </si>
  <si>
    <t>[{"id":"6942755309e364dceebaa2a8","count":1,"label":"Capricciosa 32cm","posId":"113","price":24900,"isExtra":false},{"id":"6548d5dc06a4d1429ce18774","count":1,"label":"Balné","posId":"K0000","price":1500,"isExtra":true}]</t>
  </si>
  <si>
    <t>2026-04-16T20:40:03.648+02:00</t>
  </si>
  <si>
    <t>2026-04-16T20:59:15.348+02:00</t>
  </si>
  <si>
    <t>2026-04-16T21:06:34.810+02:00</t>
  </si>
  <si>
    <t>2026-04-16T20:40:04.568+02:00</t>
  </si>
  <si>
    <t>[{"id":"7dc558f4-908c-4dab-b333-a925cc147e51","note":"","count":1,"label":"Comeback 32 cm","posId":"145","price":24900,"isExtra":false},{"id":"a3d62a5d-2e1d-48db-874e-d64becff7059","note":"","count":1,"label":"změna na BBQ základ","posId":"A128","price":0,"isExtra":true}]</t>
  </si>
  <si>
    <t>2026-04-16T20:33:35.073+02:00</t>
  </si>
  <si>
    <t>2026-04-16T20:38:03.942+02:00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</si>
  <si>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🌶️🌶️","posId":"110","price":30900,"isExtra":false},{"id":"6548d5dc06a4d1429ce1830f","count":1,"label":"Balné","posId":"K0000","price":2000,"isExtra":true},{"id":"6745da7d2b930230e9143d65","count":1,"label":"BBQ základ","posId":"ZRB40","price":0,"isExtra":true}]</t>
  </si>
  <si>
    <t>2026-04-16T20:29:02.292+02:00</t>
  </si>
  <si>
    <t>2026-04-16T20:34:51.496+02:00</t>
  </si>
  <si>
    <t>2026-04-16T20:52:15.792+02:00</t>
  </si>
  <si>
    <t>2026-04-16T20:29:03.177+02:00</t>
  </si>
  <si>
    <t>2026-04-16T20:22:04.006+02:00</t>
  </si>
  <si>
    <t>2026-04-16T20:32:42.618+02:00</t>
  </si>
  <si>
    <t>2026-04-16T20:43:10.946+02:00</t>
  </si>
  <si>
    <t>2026-04-16T20:22:05.135+02:00</t>
  </si>
  <si>
    <t>[{"id":"3fb2a405-31db-4fd3-b8b2-bf0ce52f7bfe","note":"","count":1,"label":"Sweet passion 18 cm","posId":"30","price":11900,"isExtra":false},{"id":"0c454cc7-3f38-4dea-9e0e-7220d9ba6ce0","note":"","count":2,"label":"Dip česnekový","posId":"P106","price":2000,"isExtra":false},{"id":"57ee4083-2fe8-43c2-b124-cf80dbdf5fa1","note":"","count":1,"label":"Baby špenát &amp; kuře 18 cm","posId":"128","price":11900,"isExtra":false},{"id":"b1fcba44-6e48-4fb9-9aa5-23c41db86459","note":"","count":1,"label":"Mozzarella.","posId":"A113","price":2000,"isExtra":true},{"id":"72b759a5-62e2-41ec-a2ee-73568740febf","note":"","count":1,"label":"Kuře.","posId":"A114","price":2000,"isExtra":true},{"id":"47d3962c-7943-4a24-bba3-2582252b0dcb","note":"","count":1,"label":"Špenát s česnekem.","posId":"A107","price":1500,"isExtra":true},{"id":"35c9c86c-23af-49ea-b9c7-d98468700f74","note":"","count":1,"label":"Grana padano","posId":"A130","price":2000,"isExtra":true},{"id":"fe90afa4-a02c-4a85-8b9e-5f997e31adfb","note":"","count":2,"label":"Česnekový chléb","posId":"P104","price":7900,"isExtra":false}]</t>
  </si>
  <si>
    <t>2026-04-16T20:19:02.462+02:00</t>
  </si>
  <si>
    <t>2026-04-16T20:30:27.731+02:00</t>
  </si>
  <si>
    <t>2026-04-16T20:44:47.119+02:00</t>
  </si>
  <si>
    <t>2026-04-16T20:19:03.057+02:00</t>
  </si>
  <si>
    <t>[{"id":"2cc0a9fe-ea2a-41e4-be86-6376b8437c33","note":"","count":1,"label":"Capricciosa 40 cm","posId":"101","price":30900,"isExtra":false},{"id":"1259035b-bb9c-4781-bd3f-6114a4a72dd6","note":"","count":1,"label":"Baby špenát &amp; kuře 40 cm","posId":"104","price":30900,"isExtra":false},{"id":"57448080-8b2a-4b80-a180-66777b6d7d4b","note":"","count":1,"label":"Jalapenos Rolls, 6 ks","posId":"jpr200","price":8900,"isExtra":false}]</t>
  </si>
  <si>
    <t>2026-04-16T20:10:03.226+02:00</t>
  </si>
  <si>
    <t>2026-04-16T20:19:45.399+02:00</t>
  </si>
  <si>
    <t>2026-04-16T20:28:16.073+02:00</t>
  </si>
  <si>
    <t>2026-04-16T20:10:04.286+02:00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</si>
  <si>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česnekový","posId":"P106","price":2000,"isExtra":false}]</t>
  </si>
  <si>
    <t>2026-04-16T19:53:12.594+02:00</t>
  </si>
  <si>
    <t>2026-04-16T19:54:08.303+02:00</t>
  </si>
  <si>
    <t>[{"id":"e19bccfc-4c17-4633-b04b-e10270a6adfb","count":1,"label":"Guarana kiwi a jablko","posId":"N144","price":5500,"isExtra":false,"creatorId":"_-lMxj9R5L6cgV0vn67iT","isPackging":0,"actualLabel":"Guarana kiwi a jablko"}]</t>
  </si>
  <si>
    <t>2026-04-16T19:48:39.306+02:00</t>
  </si>
  <si>
    <t>2026-04-16T19:54:07.350+02:00</t>
  </si>
  <si>
    <t>[{"id":"90fe26ad-8793-414c-a8fe-fc7624d10755","count":1,"label":"Pizza Špenát kuře 32 cm","posId":"116","price":24900,"isExtra":false,"creatorId":"mFgKZgCZbtV5m5RI_QB8G","isPackging":0,"actualLabel":"Pizza Špenát kuře 32 cm"},{"id":"0bea1fb1-a6d1-4425-b818-6eca29fb16e8","count":1,"label":"Pizza Comeback 32","posId":"121","price":24900,"isExtra":false,"creatorId":"UUGO9oVnYpJD8HFGgv6F2","isPackging":0,"actualLabel":"Pizza Comeback 32"}]</t>
  </si>
  <si>
    <t>2026-04-16T19:28:52.668+02:00</t>
  </si>
  <si>
    <t>2026-04-16T19:35:46.590+02:00</t>
  </si>
  <si>
    <t>2026-04-16T19:27:21.858+02:00</t>
  </si>
  <si>
    <t>2026-04-16T19:33:53.127+02:00</t>
  </si>
  <si>
    <t>2026-04-16T19:16:03.598+02:00</t>
  </si>
  <si>
    <t>2026-04-16T19:27:53.679+02:00</t>
  </si>
  <si>
    <t>2026-04-16T19:38:38.464+02:00</t>
  </si>
  <si>
    <t>2026-04-16T19:16:07.072+02:00</t>
  </si>
  <si>
    <t>[{"id":"6a406468-94b2-4aab-8b3e-c490dfbbdf08","note":"","count":1,"label":"Hot &amp; Spicy 40 cm","posId":"110","price":30900,"isExtra":false},{"id":"5972eec0-ca59-4f52-b279-96c9f5c3eb67","note":"","count":1,"label":"BEZ -cibule","posId":"X103","price":0,"KDSTags":["redhighlight"],"isExtra":true}]</t>
  </si>
  <si>
    <t>2026-04-16T19:16:03.572+02:00</t>
  </si>
  <si>
    <t>2026-04-16T19:26:45.553+02:00</t>
  </si>
  <si>
    <t>[{"id":"63d3d8e2-08ad-42e7-bee2-0e2c8e2248bf","note":"","count":1,"label":"BBQ Texas 40 cm","posId":"107","price":30900,"isExtra":false},{"id":"63675afb-9d1b-42b2-9d42-9e80500fdd28","note":"","count":1,"label":"Comeback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základ","posId":"A128","price":0,"isExtra":true},{"id":"0c454cc7-3f38-4dea-9e0e-7220d9ba6ce0","note":"","count":4,"label":"Dip česnekový","posId":"P106","price":2000,"isExtra":false}]</t>
  </si>
  <si>
    <t>2026-04-16T19:02:24.856+02:00</t>
  </si>
  <si>
    <t>2026-04-16T19:10:34.242+02:00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</si>
  <si>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</si>
  <si>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2026-04-16T19:02:24.674+02:00</t>
  </si>
  <si>
    <t>2026-04-16T19:09:22.853+02:00</t>
  </si>
  <si>
    <t>[{"id":"6942755309e364dceebaa288","count":1,"label":"BBQ Meteor 40cm","posId":"106","price":30900,"isExtra":false},{"id":"6548d5dc06a4d1429ce1830f","count":1,"label":"Balné","posId":"K0000","price":2000,"isExtra":true},{"id":"6942755309e364dceebaa2d8","count":2,"label":"Česnekový dip","posId":"P106","price":2000,"isExtra":false},{"id":"6548d5dc06a4d1429ce18774","count":2,"label":"Balné","posId":"K0000","price":1500,"isExtra":true}]</t>
  </si>
  <si>
    <t>2026-04-16T19:00:03.668+02:00</t>
  </si>
  <si>
    <t>2026-04-16T19:13:26.686+02:00</t>
  </si>
  <si>
    <t>2026-04-16T19:20:11.510+02:00</t>
  </si>
  <si>
    <t>2026-04-16T19:00:04.840+02:00</t>
  </si>
  <si>
    <t>[{"id":"5e57993d-26f3-465c-aa35-1e3806b0b477","note":"","count":2,"label":"Hot &amp; Spicy 32 cm","posId":"122","price":24900,"isExtra":false},{"id":"424aec40-766b-4a2f-bcc0-a9d6737ba762","note":"","count":1,"label":"Hawai 32 cm","posId":"114","price":24900,"isExtra":false}]</t>
  </si>
  <si>
    <t>Yurii</t>
  </si>
  <si>
    <t>2026-04-16T18:56:05.879+02:00</t>
  </si>
  <si>
    <t>2026-04-16T19:00:55.876+02:00</t>
  </si>
  <si>
    <t>[{"id":"113","note":"","count":1,"label":"Capricciosa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základ","posId":"ZRS32","price":0,"isExtra":true},{"id":"X1000","note":"","count":1,"label":"bez plněných okrajů","posId":"X1000","price":0,"isExtra":true}]</t>
  </si>
  <si>
    <t>2026-04-16T18:45:42.523+02:00</t>
  </si>
  <si>
    <t>2026-04-16T18:58:45.985+02:00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</si>
  <si>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🌶️🌶️","posId":"120","price":24900,"isExtra":false},{"id":"54684837","note":"","count":1,"label":"Balné","posId":"K0000","price":1500,"isExtra":true},{"id":"54684831","note":"","count":1,"label":"bez plněných okrajů","posId":"X1000","price":0,"isExtra":true},{"id":"54684848","note":"","count":1,"label":"Jalapeňos","posId":"B102","price":2500,"KDSTags":["greenhighlight"],"isExtra":true}]</t>
  </si>
  <si>
    <t>2026-04-16T18:45:15.137+02:00</t>
  </si>
  <si>
    <t>2026-04-16T18:56:59.095+02:00</t>
  </si>
  <si>
    <t>[{"id":"6942755309e364dceebaa2e2","count":1,"label":"Jablečno-skořicové rolls","posId":"18","price":8900,"isExtra":false},{"id":"6548d5dc06a4d1429ce18774","count":1,"label":"Balné","posId":"K0000","price":1500,"isExtra":true},{"id":"6942755309e364dceebaa298","count":1,"label":"Quattro Formaggi 32cm","posId":"123","price":24900,"isExtra":false},{"id":"6548d5dc06a4d1429ce18774","count":1,"label":"Balné","posId":"K0000","price":1500,"isExtra":true},{"id":"684ae9617273267d3d05b927","count":1,"label":"Kukuřice","posId":"B115","price":2500,"KDSTags":["greenhighlight"],"isExtra":true}]</t>
  </si>
  <si>
    <t>2026-04-16T18:43:50.313+02:00</t>
  </si>
  <si>
    <t>2026-04-16T18:52:44.205+02:00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</si>
  <si>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54684949","note":"","count":1,"label":"Slanina","posId":"C108","price":4000,"KDSTags":["greenhighlight"],"isExtra":true},{"id":"57405766","note":"","size":"Pepsi 1l","count":1,"label":"Pepsi 1l","posId":"N124","price":4900,"isExtra":false},{"id":"54684796","note":"","size":"Česnekový dip","count":1,"label":"Česnekový dip","posId":"P106","price":2000,"isExtra":false},{"id":"54684837","note":"","count":1,"label":"Balné","posId":"K0000","price":1500,"isExtra":true}]</t>
  </si>
  <si>
    <t>2026-04-16T18:41:02.964+02:00</t>
  </si>
  <si>
    <t>2026-04-16T18:41:05.691+02:00</t>
  </si>
  <si>
    <t>[{"id":"f932f643-9a56-4a16-90b3-20349063a042","note":"","count":1,"label":"Capricciosa 32 cm","posId":"113","price":24900,"isExtra":false},{"id":"8915e1ca-f30b-45dc-9ba0-235201606490","note":"","count":1,"label":"BEZ -žampiony","posId":"X105","price":0,"KDSTags":["redhighlight"],"isExtra":true},{"id":"9e57b04a-60a4-42b3-b546-f61fd741762c","note":"","count":1,"label":"Quattro Formaggi 18 cm","posId":"135","price":11900,"isExtra":false},{"id":"a21b8f82-5189-4f76-bca3-ae2f51ee0bbf","note":"","count":1,"label":"Olivy.","posId":"A112","price":1500,"isExtra":true}]</t>
  </si>
  <si>
    <t>2026-04-16T18:41:01.544+02:00</t>
  </si>
  <si>
    <t>2026-04-16T18:41:11.139+02:00</t>
  </si>
  <si>
    <t>[{"id":"e19bccfc-4c17-4633-b04b-e10270a6adfb","count":1,"label":"Guarana kiwi a jablko","posId":"N144","price":5500,"isExtra":false,"creatorId":"4s41R9n20xGg90CF2aqhn","isPackging":0,"actualLabel":"Guarana kiwi a jablko"}]</t>
  </si>
  <si>
    <t>2026-04-16T18:39:22.060+02:00</t>
  </si>
  <si>
    <t>2026-04-16T18:43:22.572+02:00</t>
  </si>
  <si>
    <t>[{"id":"83ec0315-3b1e-4491-8fb1-b563a4c0f09e","count":1,"label":"Pizza Capricciosa 40","posId":"101","price":30900,"isExtra":false,"creatorId":"QbqTFKt6lAf7s_5XYI8nI","isPackging":0,"actualLabel":"Pizza Capricciosa 40"},{"id":"extra_20230331101812_3","count":1,"label":"okraj mozzarella, bylinky","posId":"A122","price":6500,"isExtra":true,"mainItemId":"83ec0315-3b1e-4491-8fb1-b563a4c0f09e"},{"id":"17ad363f-96ef-4e94-9246-dbc72c9ef474","count":1,"label":"Dip česnekový","posId":"P106","price":2000,"isExtra":false,"creatorId":"deytdYJPANPNn30ekwrXy","isPackging":0,"actualLabel":"Dip česnekový"}]</t>
  </si>
  <si>
    <t>2026-04-16T18:39:02.495+02:00</t>
  </si>
  <si>
    <t>2026-04-16T18:51:11.577+02:00</t>
  </si>
  <si>
    <t>2026-04-16T19:10:11.563+02:00</t>
  </si>
  <si>
    <t>2026-04-16T18:39:03.101+02:00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</si>
  <si>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bylinky","posId":"A122","price":6500,"isExtra":true},{"id":"1aa4b142-e6d7-4d61-ba94-40298841a888","note":"","count":1,"label":"Quattro Formaggi 32 cm","posId":"123","price":24900,"isExtra":false}]</t>
  </si>
  <si>
    <t>2026-04-16T18:23:58.467+02:00</t>
  </si>
  <si>
    <t>2026-04-16T18:32:30.655+02:00</t>
  </si>
  <si>
    <t>[{"id":"6942755309e364dceebaa284","count":1,"label":"Pepperoni 40cm 🌶️🌶️","posId":"108","price":30900,"isExtra":false},{"id":"6548d5dc06a4d1429ce1830f","count":1,"label":"Balné","posId":"K0000","price":2000,"isExtra":true},{"id":"69cae153e36f04c4d3cc0270","count":1,"label":"okraj mozzarella, bylinky","posId":"A122","price":6500,"isExtra":true}]</t>
  </si>
  <si>
    <t>2026-04-16T18:18:50.990+02:00</t>
  </si>
  <si>
    <t>2026-04-16T18:24:31.651+02:00</t>
  </si>
  <si>
    <t>[{"id":"6942755309e364dceebaa288","count":1,"label":"BBQ Meteor 40cm","posId":"106","price":30900,"isExtra":false},{"id":"6548d5dc06a4d1429ce1830f","count":1,"label":"Balné","posId":"K0000","price":2000,"isExtra":true},{"id":"6745da7d2b930230e9143e5d","count":1,"label":"Rajčatový základ","posId":"ZBR40","price":0,"isExtra":true},{"id":"69cae153e36f04c4d3cc026f","count":1,"label":"bez plněných okrajů","posId":"X1000","price":0,"isExtra":true},{"id":"6942755309e364dceebaa2d8","count":1,"label":"Česnekový dip","posId":"P106","price":2000,"isExtra":false},{"id":"6548d5dc06a4d1429ce18774","count":1,"label":"Balné","posId":"K0000","price":1500,"isExtra":true}]</t>
  </si>
  <si>
    <t>2026-04-16T18:16:09.382+02:00</t>
  </si>
  <si>
    <t>2026-04-16T18:28:16.629+02:00</t>
  </si>
  <si>
    <t>[{"id":"54684759","note":"","size":"Hawai 40cm","count":1,"label":"Hawai 40cm","posId":"102","price":30900,"isExtra":false},{"id":"54684827","note":"","count":1,"label":"Balné","posId":"K0000","price":2000,"isExtra":true},{"id":"54684825","note":"","count":1,"label":"bez plněných okrajů","posId":"X1000","price":0,"isExtra":true},{"id":"54684751","note":"","size":"Quattro Formaggi 40cm","count":1,"label":"Quattro Formaggi 40cm","posId":"111","price":30900,"isExtra":false},{"id":"54684827","note":"","count":1,"label":"Balné","posId":"K0000","price":2000,"isExtra":true},{"id":"54684825","note":"","count":1,"label":"bez plněných okrajů","posId":"X1000","price":0,"isExtra":true}]</t>
  </si>
  <si>
    <t>2026-04-16T18:14:02.680+02:00</t>
  </si>
  <si>
    <t>2026-04-16T18:23:20.406+02:00</t>
  </si>
  <si>
    <t>2026-04-16T18:29:33.500+02:00</t>
  </si>
  <si>
    <t>2026-04-16T18:14:03.773+02:00</t>
  </si>
  <si>
    <t>[{"id":"49e8d1c4-1e97-4089-9514-2970c15092b6","note":"","count":1,"label":"BBQ Meteor 40 cm","posId":"106","price":30900,"isExtra":false}]</t>
  </si>
  <si>
    <t>2026-04-16T18:08:43.449+02:00</t>
  </si>
  <si>
    <t>2026-04-16T18:18:16.874+02:00</t>
  </si>
  <si>
    <t>[{"id":"59592170","note":"","size":"Capricciosa 32cm","count":1,"label":"Capricciosa 32cm","posId":"113","price":24900,"isExtra":false},{"id":"54684837","note":"","count":1,"label":"Balné","posId":"K0000","price":1500,"isExtra":true},{"id":"57179862","note":"","count":1,"label":"BBQ základ","posId":"ZRB32","price":0,"isExtra":true},{"id":"54684877","note":"","count":1,"label":"Žampiony","posId":"B105","price":2500,"KDSTags":["greenhighlight"],"isExtra":true},{"id":"54684795","note":"","size":"Pepperoni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</si>
  <si>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2026-04-16T18:02:03.533+02:00</t>
  </si>
  <si>
    <t>2026-04-16T18:11:20.488+02:00</t>
  </si>
  <si>
    <t>2026-04-16T17:43:56.870+02:00</t>
  </si>
  <si>
    <t>2026-04-16T17:52:17.405+02:00</t>
  </si>
  <si>
    <t>[{"id":"6942755309e364dceebaa28e","count":1,"label":"Capricciosa 40cm","posId":"101","price":30900,"isExtra":false},{"id":"6548d5dc06a4d1429ce1830f","count":1,"label":"Balné","posId":"K0000","price":2000,"isExtra":true},{"id":"69cae153e36f04c4d3cc0270","count":1,"label":"okraj mozzarella, bylinky","posId":"A122","price":6500,"isExtra":true},{"id":"6942755309e364dceebaa2d8","count":1,"label":"Česnekový dip","posId":"P106","price":2000,"isExtra":false},{"id":"6548d5dc06a4d1429ce18774","count":1,"label":"Balné","posId":"K0000","price":1500,"isExtra":true}]</t>
  </si>
  <si>
    <t>2026-04-16T17:39:15.919+02:00</t>
  </si>
  <si>
    <t>2026-04-16T17:43:39.522+02:00</t>
  </si>
  <si>
    <t>[{"id":"59592169","note":"","size":"Hawai 32cm","count":1,"label":"Hawai 32cm","posId":"114","price":24900,"isExtra":false},{"id":"54684837","note":"","count":1,"label":"Balné","posId":"K0000","price":1500,"isExtra":true},{"id":"54684866","note":"","count":1,"label":"okraj mozzarella, bylinky","posId":"A121","price":5700,"isExtra":true},{"id":"54684796","note":"","size":"Česnekový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</si>
  <si>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2026-04-16T17:31:02.798+02:00</t>
  </si>
  <si>
    <t>2026-04-16T17:39:04.247+02:00</t>
  </si>
  <si>
    <t>2026-04-16T17:48:55.352+02:00</t>
  </si>
  <si>
    <t>2026-04-16T17:31:03.898+02:00</t>
  </si>
  <si>
    <t>[{"id":"63d3d8e2-08ad-42e7-bee2-0e2c8e2248bf","note":"","count":2,"label":"BBQ Texas 40 cm","posId":"107","price":30900,"isExtra":false},{"id":"0c454cc7-3f38-4dea-9e0e-7220d9ba6ce0","note":"","count":2,"label":"Dip česnekový","posId":"P106","price":2000,"isExtra":false}]</t>
  </si>
  <si>
    <t>2026-04-16T17:21:52.601+02:00</t>
  </si>
  <si>
    <t>2026-04-16T17:22:23.250+02:00</t>
  </si>
  <si>
    <t>[{"id":"e19bccfc-4c17-4633-b04b-e10270a6adfb","count":1,"label":"Guarana kiwi a jablko","posId":"N144","price":5500,"isExtra":false,"discount":{"type":"absolute","value":35},"creatorId":"raa1AWesMPi0CAcc4e09g","isPackging":0,"actualLabel":"Guarana kiwi a jablko"}]</t>
  </si>
  <si>
    <t>Shiv</t>
  </si>
  <si>
    <t>2026-04-16T17:16:01.652+02:00</t>
  </si>
  <si>
    <t>2026-04-16T17:32:29.199+02:00</t>
  </si>
  <si>
    <t>[{"id":"P106","note":"","count":1,"label":"Česnekový dip","posId":"P106","price":2000,"isExtra":false},{"id":"K0000","note":"","count":1,"label":"Balné","posId":"K0000","price":1500,"isExtra":true},{"id":"P106","note":"","count":2,"label":"Česnekový dip","posId":"P106","price":2000,"isExtra":false},{"id":"K0000","note":"","count":2,"label":"Balné","posId":"K0000","price":1500,"isExtra":true},{"id":"108","note":"","count":1,"label":"Pepperoni 40cm 🌶️🌶️","posId":"108","price":30900,"isExtra":false},{"id":"K0000","note":"","count":1,"label":"Balné","posId":"K0000","price":2000,"isExtra":true},{"id":"A120","note":"","count":1,"label":"okraj hotdog, bbq omáčka","posId":"A120","price":6500,"isExtra":true},{"id":"C110","note":"","count":1,"label":"Párek","posId":"C110","price":4000,"KDSTags":["greenhighlight"],"isExtra":true},{"id":"P104","note":"","count":1,"label":"Česnekový chléb 18cm","posId":"P104","price":7900,"isExtra":false},{"id":"K0000","note":"","count":1,"label":"Balné","posId":"K0000","price":1500,"isExtra":true}]</t>
  </si>
  <si>
    <t>2026-04-16T17:10:01.418+02:00</t>
  </si>
  <si>
    <t>2026-04-16T17:10:36.396+02:00</t>
  </si>
  <si>
    <t>[{"id":"69ba74ef03c072b67d0f17eb","count":1,"label":"Opočno karamel","posId":"D112","price":12900,"isExtra":false}]</t>
  </si>
  <si>
    <t>2026-04-16T17:01:51.637+02:00</t>
  </si>
  <si>
    <t>2026-04-16T17:07:07.172+02:00</t>
  </si>
  <si>
    <t>[{"id":"02abba76-3343-43c8-bd2c-4bc09ad21f58","count":1,"label":"Pizza Hot &amp; Spicy 18","posId":"134","price":11900,"isExtra":false,"creatorId":"gAAK2hCtrKO5hGitN4Ix0","isPackging":0,"actualLabel":"Pizza Hot &amp; Spicy 18"},{"id":"17ad363f-96ef-4e94-9246-dbc72c9ef474","count":1,"label":"Dip česnekový","posId":"P106","price":2000,"isExtra":false,"creatorId":"Q-F6EaZpVQjiPplR51kng","isPackging":0,"actualLabel":"Dip česnekový"}]</t>
  </si>
  <si>
    <t>2026-04-16T16:51:55.190+02:00</t>
  </si>
  <si>
    <t>2026-04-16T17:01:25.494+02:00</t>
  </si>
  <si>
    <t>[{"id":"6942755309e364dceebaa282","count":1,"label":"Comeback 40cm 🌶️","posId":"109","price":30900,"isExtra":false},{"id":"6548d5dc06a4d1429ce1830f","count":1,"label":"Balné","posId":"K0000","price":2000,"isExtra":true},{"id":"6942755309e364dceebaa28c","count":1,"label":"Hawai 40cm","posId":"102","price":30900,"isExtra":false},{"id":"6548d5dc06a4d1429ce1830f","count":1,"label":"Balné","posId":"K0000","price":2000,"isExtra":true},{"id":"6942755309e364dceebaa2f6","count":1,"label":"Mirinda 1l","posId":"N126","price":5900,"isExtra":false}]</t>
  </si>
  <si>
    <t>2026-04-16T16:49:49.685+02:00</t>
  </si>
  <si>
    <t>2026-04-16T16:55:53.041+02:00</t>
  </si>
  <si>
    <t>2026-04-16T16:33:10.119+02:00</t>
  </si>
  <si>
    <t>2026-04-16T16:42:59.146+02:00</t>
  </si>
  <si>
    <t>2026-04-16T16:58:08.713+02:00</t>
  </si>
  <si>
    <t>2026-04-16T16:33:11.052+02:00</t>
  </si>
  <si>
    <t>[{"id":"0bea1fb1-a6d1-4425-b818-6eca29fb16e8","count":1,"label":"Pizza Comeback 32","posId":"121","price":24900,"isExtra":false,"creatorId":"LE1U9wWjFivN7G5xFI5x4","isPackging":0,"actualLabel":"Pizza Comeback 32"},{"id":"-Z-mOVANm0ixYVAY4s3sN","count":1,"label":"Bez cibule","posId":"X103","price":0,"KDSTags":["redhighlight"],"isExtra":true,"mainItemId":"0bea1fb1-a6d1-4425-b818-6eca29fb16e8"},{"id":"extra_20230331101812_75","count":1,"label":"Kukuřice","posId":"B115","price":2500,"KDSTags":["greenhighlight"],"isExtra":true,"mainItemId":"0bea1fb1-a6d1-4425-b818-6eca29fb16e8"},{"id":"90fe26ad-8793-414c-a8fe-fc7624d10755","count":1,"label":"Pizza Špenát kuře 32 cm","posId":"116","price":24900,"isExtra":false,"creatorId":"Hjtw_9oOy3C3Boy7NszJh","isPackging":0,"actualLabel":"Pizza Špenát kuře 32 cm"},{"id":"DYp338lWmbXUE7I99qTFL","count":1,"label":"Bez špenátu s česnekem","posId":"X107","price":0,"KDSTags":["redhighlight"],"isExtra":true,"mainItemId":"90fe26ad-8793-414c-a8fe-fc7624d10755"},{"id":"extra_20230331101812_75","count":1,"label":"Kukuřice","posId":"B115","price":2500,"KDSTags":["greenhighlight"],"isExtra":true,"mainItemId":"90fe26ad-8793-414c-a8fe-fc7624d10755"},{"id":"17ad363f-96ef-4e94-9246-dbc72c9ef474","count":1,"label":"Dip česnekový","posId":"P106","price":2000,"isExtra":false,"creatorId":"dKIPYgWaN109amb0n4aqz","isPackging":0,"actualLabel":"Dip česnekový"},{"id":"17ad363f-96ef-4e94-9246-dbc72c9ef474","count":1,"label":"Dip česnekový","posId":"P106","price":2000,"isExtra":false,"creatorId":"FxATTr44MhbMoMX8T5i5C","isPackging":0,"actualLabel":"Dip česnekový"}]</t>
  </si>
  <si>
    <t>2026-04-16T16:03:55.970+02:00</t>
  </si>
  <si>
    <t>2026-04-16T16:10:49.961+02:00</t>
  </si>
  <si>
    <t>[{"id":"6942755309e364dceebaa282","count":1,"label":"Comeback 40cm 🌶️","posId":"109","price":30900,"isExtra":false},{"id":"6548d5dc06a4d1429ce1830f","count":1,"label":"Balné","posId":"K0000","price":2000,"isExtra":true},{"id":"6745da7d2b930230e9143d64","count":1,"label":"Smetanový základ","posId":"ZRS40","price":0,"isExtra":true},{"id":"6942755309e364dceebaa2f2","count":1,"label":"Pepsi 1l","posId":"N124","price":4900,"isExtra":false},{"id":"6942755309e364dceebaa2d8","count":1,"label":"Česnekový dip","posId":"P106","price":2000,"isExtra":false},{"id":"6548d5dc06a4d1429ce18774","count":1,"label":"Balné","posId":"K0000","price":1500,"isExtra":true}]</t>
  </si>
  <si>
    <t>2026-04-16T15:51:53.676+02:00</t>
  </si>
  <si>
    <t>2026-04-16T16:03:26.803+02:00</t>
  </si>
  <si>
    <t>[{"id":"59592161","note":"","size":"Margherita 32cm","count":1,"label":"Margherita 32cm","posId":"112","price":20900,"isExtra":false},{"id":"54684837","note":"","count":1,"label":"Balné","posId":"K0000","price":1500,"isExtra":true},{"id":"54684945","note":"","count":1,"label":"Šunka","posId":"B106","price":3000,"KDSTags":["greenhighlight"],"isExtra":true},{"id":"54684948","note":"","count":1,"label":"Slanina","posId":"B108","price":3000,"KDSTags":["greenhighlight"],"isExtra":true},{"id":"57405766","note":"","size":"Pepsi 1l","count":1,"label":"Pepsi 1l","posId":"N124","price":4900,"isExtra":false}]</t>
  </si>
  <si>
    <t>2026-04-16T15:26:26.807+02:00</t>
  </si>
  <si>
    <t>2026-04-16T15:38:15.874+02:00</t>
  </si>
  <si>
    <t>2026-04-16T14:18:16.590+02:00</t>
  </si>
  <si>
    <t>2026-04-16T14:28:53.387+02:00</t>
  </si>
  <si>
    <t>2026-04-16T14:11:53.505+02:00</t>
  </si>
  <si>
    <t>2026-04-16T14:18:39.037+02:00</t>
  </si>
  <si>
    <t>[{"id":"4cb20363-ef38-4d1e-83ee-b41f4c8251d8","count":1,"label":"Pizza Hawai 40 cm","posId":"102","price":30900,"isExtra":false,"creatorId":"R23InUwB9Ttt8ylMwiJUU","isPackging":0,"actualLabel":"Pizza Hawai 40 cm"}]</t>
  </si>
  <si>
    <t>2026-04-16T14:07:12.768+02:00</t>
  </si>
  <si>
    <t>2026-04-16T14:20:03.257+02:00</t>
  </si>
  <si>
    <t>[{"id":"6942755309e364dceebaa2a6","count":1,"label":"Hawai 32cm","posId":"114","price":24900,"isExtra":false},{"id":"6548d5dc06a4d1429ce18774","count":1,"label":"Balné","posId":"K0000","price":1500,"isExtra":true},{"id":"69cae153e36f04c4d3cc0663","count":1,"label":"okraj hotdog, hořčice","posId":"A117","price":5700,"isExtra":true},{"id":"6942755309e364dceebaa2d0","count":1,"label":"Masové kuličky","posId":"P102","price":9900,"isExtra":false},{"id":"6548d5dc06a4d1429ce18774","count":1,"label":"Balné","posId":"K0000","price":1500,"isExtra":true},{"id":"6942755309e364dceebaa2e0","count":1,"label":"Dip Jalapeňos","posId":"P107","price":2000,"isExtra":false},{"id":"6548d5dc06a4d1429ce18774","count":1,"label":"Balné","posId":"K0000","price":1500,"isExtra":true},{"id":"6942755309e364dceebaa2f6","count":1,"label":"Mirinda 1l","posId":"N126","price":5900,"isExtra":false}]</t>
  </si>
  <si>
    <t>2026-04-16T14:02:09.522+02:00</t>
  </si>
  <si>
    <t>2026-04-16T14:16:49.296+02:00</t>
  </si>
  <si>
    <t>[{"id":"6942755309e364dceebaa296","count":2,"label":"Margherita 32cm","posId":"112","price":20900,"isExtra":false},{"id":"6548d5dc06a4d1429ce18774","count":2,"label":"Balné","posId":"K0000","price":1500,"isExtra":true},{"id":"6745da7d2b930230e9143ab4","count":2,"label":"BBQ základ","posId":"ZRB32","price":0,"isExtra":true},{"id":"69cae153e36f04c4d3cc0660","count":2,"label":"bez plněných okrajů","posId":"X1000","price":0,"isExtra":true},{"id":"684ae9617273267d3d05b922","count":2,"label":"Žampiony","posId":"B105","price":2500,"KDSTags":["greenhighlight"],"isExtra":true},{"id":"6942755309e364dceebaa298","count":1,"label":"Quattro Formaggi 32cm","posId":"123","price":24900,"isExtra":false},{"id":"6548d5dc06a4d1429ce18774","count":1,"label":"Balné","posId":"K0000","price":1500,"isExtra":true},{"id":"6745da7d2b930230e914389f","count":1,"label":"Rajčatový základ","posId":"ZSR32","price":0,"isExtra":true},{"id":"69cae153e36f04c4d3cc0660","count":1,"label":"bez plněných okrajů","posId":"X1000","price":0,"isExtra":true},{"id":"6942755309e364dceebaa2aa","count":2,"label":"Baby Špenát &amp; kuře 32cm","posId":"116","price":24900,"isExtra":false},{"id":"6548d5dc06a4d1429ce18774","count":2,"label":"Balné","posId":"K0000","price":1500,"isExtra":true},{"id":"6745da7d2b930230e914389f","count":2,"label":"Rajčatový základ","posId":"ZSR32","price":0,"isExtra":true},{"id":"69cae153e36f04c4d3cc0660","count":2,"label":"bez plněných okrajů","posId":"X1000","price":0,"isExtra":true},{"id":"6942755309e364dceebaa2d8","count":4,"label":"Česnekový dip","posId":"P106","price":2000,"isExtra":false},{"id":"6548d5dc06a4d1429ce18774","count":4,"label":"Balné","posId":"K0000","price":1500,"isExtra":true},{"id":"6942755309e364dceebaa2f4","count":1,"label":"Pepsi zero sugar 1l","posId":"N125","price":5900,"isExtra":false}]</t>
  </si>
  <si>
    <t>2026-04-16T13:47:03.255+02:00</t>
  </si>
  <si>
    <t>2026-04-16T14:05:51.419+02:00</t>
  </si>
  <si>
    <t>2026-04-16T14:24:43.886+02:00</t>
  </si>
  <si>
    <t>2026-04-16T13:47:04.445+02:00</t>
  </si>
  <si>
    <t>[{"id":"6fac1de4-9c86-46df-a533-30c3e57f53c0","note":"","count":1,"label":"BBQ Texas 32 cm","posId":"143","price":24900,"isExtra":false}]</t>
  </si>
  <si>
    <t>2026-04-16T13:32:51.385+02:00</t>
  </si>
  <si>
    <t>2026-04-16T13:38:09.067+02:00</t>
  </si>
  <si>
    <t>[{"id":"6942755309e364dceebaa296","count":1,"label":"Margherita 32cm","posId":"112","price":20900,"isExtra":false},{"id":"6548d5dc06a4d1429ce18774","count":1,"label":"Balné","posId":"K0000","price":1500,"isExtra":true},{"id":"684ae9617273267d3d05b92d","count":1,"label":"Kuře","posId":"B114","price":3000,"KDSTags":["greenhighlight"],"isExtra":true}]</t>
  </si>
  <si>
    <t>2026-04-16T13:20:17.407+02:00</t>
  </si>
  <si>
    <t>2026-04-16T13:37:21.194+02:00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</si>
  <si>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🌶️🌶️","posId":"122","price":24900,"isExtra":false},{"id":"54684837","note":"","count":1,"label":"Balné","posId":"K0000","price":1500,"isExtra":true},{"id":"59592166","note":"","size":"BBQ Texas 32cm","count":1,"label":"BBQ Texas 32cm","posId":"119","price":24900,"isExtra":false},{"id":"54684837","note":"","count":1,"label":"Balné","posId":"K0000","price":1500,"isExtra":true}]</t>
  </si>
  <si>
    <t>2026-04-16T13:20:02.218+02:00</t>
  </si>
  <si>
    <t>2026-04-16T13:30:16.472+02:00</t>
  </si>
  <si>
    <t>2026-04-16T13:13:48.586+02:00</t>
  </si>
  <si>
    <t>2026-04-16T13:16:27.221+02:00</t>
  </si>
  <si>
    <t>[{"id":"54557298-f136-4688-9ef9-750635cbf01a","count":1,"label":"Mirinda 1l","posId":"N126","price":5900,"isExtra":false,"creatorId":"HMDA7U5gXq2VnZdSRtXUL","isPackging":0,"actualLabel":"Mirinda 1l"}]</t>
  </si>
  <si>
    <t>2026-04-16T13:10:02.984+02:00</t>
  </si>
  <si>
    <t>2026-04-16T13:15:45.977+02:00</t>
  </si>
  <si>
    <t>2026-04-16T12:59:02.460+02:00</t>
  </si>
  <si>
    <t>2026-04-16T13:24:22.973+02:00</t>
  </si>
  <si>
    <t>2026-04-16T13:44:51.379+02:00</t>
  </si>
  <si>
    <t>2026-04-16T12:59:03.284+02:00</t>
  </si>
  <si>
    <t>[{"id":"df65c440-9414-439e-8f8e-b4f30f154296","note":"","count":1,"label":"Hawai 40 cm","posId":"102","price":30900,"isExtra":false},{"id":"0c454cc7-3f38-4dea-9e0e-7220d9ba6ce0","note":"","count":1,"label":"Dip česnekový","posId":"P106","price":2000,"isExtra":false}]</t>
  </si>
  <si>
    <t>2026-04-16T12:56:03.159+02:00</t>
  </si>
  <si>
    <t>2026-04-16T13:02:49.841+02:00</t>
  </si>
  <si>
    <t>2026-04-16T13:16:30.561+02:00</t>
  </si>
  <si>
    <t>2026-04-16T12:56:03.842+02:00</t>
  </si>
  <si>
    <t>[{"id":"7dc558f4-908c-4dab-b333-a925cc147e51","note":"","count":1,"label":"Comeback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-cibule","posId":"X103","price":0,"KDSTags":["redhighlight"],"isExtra":true}]</t>
  </si>
  <si>
    <t>2026-04-16T12:51:02.483+02:00</t>
  </si>
  <si>
    <t>2026-04-16T13:12:18.413+02:00</t>
  </si>
  <si>
    <t>[{"id":"63675afb-9d1b-42b2-9d42-9e80500fdd28","note":"","count":1,"label":"Comeback 40 cm","posId":"109","price":30900,"isExtra":false},{"id":"5972eec0-ca59-4f52-b279-96c9f5c3eb67","note":"","count":1,"label":"BEZ -cibule","posId":"X103","price":0,"KDSTags":["redhighlight"],"isExtra":true},{"id":"bf1ca81d-de2b-4d6c-b720-bc21d05d5afe","note":"","count":1,"label":"Pepperoni Rolls, 6 ks","posId":"P100","price":8900,"isExtra":false},{"id":"8929f51d-818c-4c09-96c6-0164428500a2","note":"","count":1,"label":"Baby špenát &amp; kuře 32 cm","posId":"140","price":24900,"isExtra":false}]</t>
  </si>
  <si>
    <t>2026-04-16T12:39:20.809+02:00</t>
  </si>
  <si>
    <t>2026-04-16T12:50:28.104+02:00</t>
  </si>
  <si>
    <t>[{"id":"6942755309e364dceebaa298","count":1,"label":"Quattro Formaggi 32cm","posId":"123","price":24900,"isExtra":false},{"id":"6548d5dc06a4d1429ce18774","count":1,"label":"Balné","posId":"K0000","price":1500,"isExtra":true},{"id":"68814b049e75a15035e4ca64","count":1,"label":"USA těsto","posId":"17","price":1000,"isExtra":true},{"id":"69cae153e36f04c4d3cc0661","count":1,"label":"okraj mozzarella, bylinky","posId":"A121","price":5700,"isExtra":true},{"id":"6942755309e364dceebaa2aa","count":1,"label":"Baby Špenát &amp; kuře 32cm","posId":"116","price":24900,"isExtra":false},{"id":"6548d5dc06a4d1429ce18774","count":1,"label":"Balné","posId":"K0000","price":1500,"isExtra":true},{"id":"68814b049e75a15035e4ca64","count":1,"label":"USA těsto","posId":"17","price":1000,"isExtra":true},{"id":"69cae153e36f04c4d3cc0661","count":1,"label":"okraj mozzarella, bylinky","posId":"A121","price":5700,"isExtra":true},{"id":"6942755309e364dceebaa2d8","count":1,"label":"Česnekový dip","posId":"P106","price":2000,"isExtra":false},{"id":"6548d5dc06a4d1429ce18774","count":1,"label":"Balné","posId":"K0000","price":1500,"isExtra":true}]</t>
  </si>
  <si>
    <t>2026-04-16T12:38:02.209+02:00</t>
  </si>
  <si>
    <t>2026-04-16T13:00:30.908+02:00</t>
  </si>
  <si>
    <t>2026-04-16T13:08:13.505+02:00</t>
  </si>
  <si>
    <t>2026-04-16T12:38:02.962+02:00</t>
  </si>
  <si>
    <t>[{"id":"9da77a77-b741-4be5-8ca1-8de18601259c","note":"","count":1,"label":"Spicy Wings","posId":"P101","price":11900,"isExtra":false},{"id":"04393824-6434-40a1-bc0f-7e9637e70a6b","note":"","count":1,"label":"Pečené brambory","posId":"P103","price":6900,"isExtra":false},{"id":"1aa4b142-e6d7-4d61-ba94-40298841a888","note":"","count":1,"label":"Quattro Formaggi 32 cm","posId":"123","price":24900,"isExtra":false},{"id":"a3d62a5d-2e1d-48db-874e-d64becff7059","note":"","count":1,"label":"změna na BBQ základ","posId":"A128","price":0,"isExtra":true}]</t>
  </si>
  <si>
    <t>2026-04-16T12:32:03.112+02:00</t>
  </si>
  <si>
    <t>2026-04-16T12:57:10.085+02:00</t>
  </si>
  <si>
    <t>2026-04-16T12:30:15.327+02:00</t>
  </si>
  <si>
    <t>2026-04-16T12:36:01.927+02:00</t>
  </si>
  <si>
    <t>[{"id":"6942755309e364dceebaa2a0","count":1,"label":"BBQ Texas 32cm","posId":"119","price":24900,"isExtra":false},{"id":"6548d5dc06a4d1429ce18774","count":1,"label":"Balné","posId":"K0000","price":1500,"isExtra":true},{"id":"6745da7d2b930230e91437fa","count":1,"label":"Rajčatový základ","posId":"ZBR32","price":0,"isExtra":true},{"id":"69cae153e36f04c4d3cc0660","count":1,"label":"bez plněných okrajů","posId":"X1000","price":0,"isExtra":true}]</t>
  </si>
  <si>
    <t>2026-04-16T12:28:40.596+02:00</t>
  </si>
  <si>
    <t>2026-04-16T12:44:20.886+02:00</t>
  </si>
  <si>
    <t>[{"id":"54684795","note":"","size":"Pepperoni Rolls 🌶️","count":1,"label":"Pepperoni Rolls 🌶️","posId":"P100","price":8900,"isExtra":false},{"id":"54684837","note":"","count":1,"label":"Balné","posId":"K0000","price":1500,"isExtra":true},{"id":"59592164","note":"","size":"Comeback 32cm 🌶️","count":2,"label":"Comeback 32cm 🌶️","posId":"121","price":24900,"isExtra":false},{"id":"54684837","note":"","count":2,"label":"Balné","posId":"K0000","price":1500,"isExtra":true}]</t>
  </si>
  <si>
    <t>2026-04-16T12:26:02.942+02:00</t>
  </si>
  <si>
    <t>2026-04-16T12:54:40.795+02:00</t>
  </si>
  <si>
    <t>2026-04-16T12:19:02.573+02:00</t>
  </si>
  <si>
    <t>2026-04-16T12:28:29.800+02:00</t>
  </si>
  <si>
    <t>2026-04-16T12:39:13.893+02:00</t>
  </si>
  <si>
    <t>2026-04-16T12:19:03.580+02:00</t>
  </si>
  <si>
    <t>Navdeep</t>
  </si>
  <si>
    <t>2026-04-16T11:50:15.741+02:00</t>
  </si>
  <si>
    <t>2026-04-16T12:09:37.263+02:00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</si>
  <si>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okrajů","posId":"X1000","price":0,"isExtra":true},{"id":"P100","note":"","count":1,"label":"Pepperoni Rolls 🌶️","posId":"P100","price":8900,"isExtra":false},{"id":"K0000","note":"","count":1,"label":"Balné","posId":"K0000","price":1500,"isExtra":true},{"id":"113","note":"","count":1,"label":"Capricciosa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okrajů","posId":"X1000","price":0,"isExtra":true}]</t>
  </si>
  <si>
    <t>2026-04-16T11:48:02.146+02:00</t>
  </si>
  <si>
    <t>2026-04-16T12:34:07.647+02:00</t>
  </si>
  <si>
    <t>2026-04-16T11:41:59.730+02:00</t>
  </si>
  <si>
    <t>2026-04-16T11:50:44.647+02:00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</si>
  <si>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základ","posId":"ZRS40","price":0,"isExtra":true}]</t>
  </si>
  <si>
    <t>2026-04-16T11:38:02.789+02:00</t>
  </si>
  <si>
    <t>2026-04-16T11:49:22.459+02:00</t>
  </si>
  <si>
    <t>2026-04-16T11:36:11.151+02:00</t>
  </si>
  <si>
    <t>2026-04-16T11:44:11.630+02:00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</si>
  <si>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</si>
  <si>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2026-04-16T11:28:02.392+02:00</t>
  </si>
  <si>
    <t>2026-04-16T11:40:02.237+02:00</t>
  </si>
  <si>
    <t>2026-04-16T11:46:09.723+02:00</t>
  </si>
  <si>
    <t>2026-04-16T11:28:03.778+02:00</t>
  </si>
  <si>
    <t>[{"id":"9113385a-d4b6-407a-b0f4-d904f93de010","note":"","count":1,"label":"Baby špenát &amp; kuře 32 cm","posId":"116","price":24900,"isExtra":false}]</t>
  </si>
  <si>
    <t>2026-04-16T11:21:02.453+02:00</t>
  </si>
  <si>
    <t>2026-04-16T11:56:12.468+02:00</t>
  </si>
  <si>
    <t>2026-04-16T12:12:41.689+02:00</t>
  </si>
  <si>
    <t>2026-04-16T11:30:06.484+02:00</t>
  </si>
  <si>
    <t>[{"id":"49e8d1c4-1e97-4089-9514-2970c15092b6","note":"","count":1,"label":"BBQ Meteor 40 cm","posId":"106","price":30900,"isExtra":false},{"id":"d5c01305-5b81-4931-8ef0-14413da22bab","note":"","count":1,"label":"Kukuřice","posId":"C115","price":3500,"KDSTags":["greenhighlight"],"isExtra":true}]</t>
  </si>
  <si>
    <t>2026-04-16T11:12:28.018+02:00</t>
  </si>
  <si>
    <t>2026-04-16T11:20:11.511+02:00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</si>
  <si>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🌶️","posId":"121","price":24900,"isExtra":false},{"id":"54684837","note":"","count":1,"label":"Balné","posId":"K0000","price":1500,"isExtra":true},{"id":"57405768","note":"","size":"Mirinda 1l","count":1,"label":"Mirinda 1l","posId":"N126","price":5900,"isExtra":false}]</t>
  </si>
  <si>
    <t>2026-04-16T10:52:02.322+02:00</t>
  </si>
  <si>
    <t>2026-04-16T11:32:49.290+02:00</t>
  </si>
  <si>
    <t>2026-04-16T12:07:55.238+02:00</t>
  </si>
  <si>
    <t>2026-04-16T11:02:55.373+02:00</t>
  </si>
  <si>
    <t>[{"id":"3171e692-1adb-4333-8054-b1a7b136b69f","note":"","count":1,"label":"Pepperoni 32 cm","posId":"144","price":24900,"isExtra":false},{"id":"bf1ca81d-de2b-4d6c-b720-bc21d05d5afe","note":"","count":1,"label":"Pepperoni Rolls, 6 ks","posId":"P100","price":8900,"isExtra":false}]</t>
  </si>
  <si>
    <t>2026-04-16T10:32:02.901+02:00</t>
  </si>
  <si>
    <t>2026-04-16T11:13:11.158+02:00</t>
  </si>
  <si>
    <t>2026-04-16T11:25:11.324+02:00</t>
  </si>
  <si>
    <t>2026-04-16T10:32:03.969+02:00</t>
  </si>
  <si>
    <t>[{"id":"cb1b8132-0c9b-419f-9b1c-568c16576a0c","note":"","count":1,"label":"Pepperoni 40 cm","posId":"108","price":30900,"isExtra":false},{"id":"4aed5471-c8ca-405d-bfd1-1a7601f72348","note":"","count":1,"label":"Quattro Formaggi 32 cm","posId":"147","price":24900,"isExtra":false}]</t>
  </si>
  <si>
    <t>2026-04-16T00:37:41.734+02:00</t>
  </si>
  <si>
    <t>2026-04-16T00:53:47.109+02:00</t>
  </si>
  <si>
    <t>[{"id":"6942755309e364dceebaa284","count":1,"label":"Pepperoni 40cm 🌶️🌶️","posId":"108","price":30900,"isExtra":false},{"id":"6548d5dc06a4d1429ce1830f","count":1,"label":"Balné","posId":"K0000","price":2000,"isExtra":true},{"id":"6942755309e364dceebaa290","count":1,"label":"Baby špenát &amp; kuře 40cm","posId":"104","price":30900,"isExtra":false},{"id":"6548d5dc06a4d1429ce1830f","count":1,"label":"Balné","posId":"K0000","price":2000,"isExtra":true}]</t>
  </si>
  <si>
    <t>2026-04-16T00:28:39.859+02:00</t>
  </si>
  <si>
    <t>2026-04-16T00:28:49.625+02:00</t>
  </si>
  <si>
    <t>[{"id":"54dc7925-4d38-486b-b12e-3a96c2e2fabb","count":2,"label":"Pizza Pepperoni 18","posId":"132","price":11900,"isExtra":false,"creatorId":"Ff9mChnaKXFt3REqdsA6o","isPackging":0,"actualLabel":"Pizza Pepperoni 18"},{"id":"extra_20230331101812_61","count":2,"label":"Pepperoni salám","posId":"A109","price":2000,"isExtra":true,"mainItemId":"54dc7925-4d38-486b-b12e-3a96c2e2fabb"},{"id":"17ad363f-96ef-4e94-9246-dbc72c9ef474","count":1,"label":"Dip česnekový","posId":"P106","price":2000,"isExtra":false,"creatorId":"v6Lggf6o-Z8T9ItGLIcvt","isPackging":0,"actualLabel":"Dip česnekový"}]</t>
  </si>
  <si>
    <t>2026-04-16T00:21:35.271+02:00</t>
  </si>
  <si>
    <t>2026-04-16T00:31:46.996+02:00</t>
  </si>
  <si>
    <t>[{"id":"6942755309e364dceebaa2a0","count":1,"label":"BBQ Texas 32cm","posId":"119","price":24900,"isExtra":false},{"id":"6548d5dc06a4d1429ce18774","count":1,"label":"Balné","posId":"K0000","price":1500,"isExtra":true},{"id":"68814b049e75a15035e4ca64","count":1,"label":"USA těsto","posId":"17","price":1000,"isExtra":true},{"id":"6745da7d2b930230e91437f9","count":1,"label":"Smetanový základ","posId":"ZBS32","price":0,"isExtra":true},{"id":"69cae153e36f04c4d3cc0663","count":1,"label":"okraj hotdog, hořčice","posId":"A117","price":5700,"isExtra":true}]</t>
  </si>
  <si>
    <t>2026-04-16T00:19:09.146+02:00</t>
  </si>
  <si>
    <t>2026-04-16T00:19:12.404+02:00</t>
  </si>
  <si>
    <t>[{"id":"db512a49-05d7-4924-a817-5d5d5968a844","count":1,"label":"Pizza Capricciosa 32","posId":"113","price":24900,"isExtra":false,"creatorId":"8bDetVZAYBamfJgP0ZpA9","isPackging":0,"actualLabel":"Pizza Capricciosa 32"}]</t>
  </si>
  <si>
    <t>2026-04-16T00:16:03.659+02:00</t>
  </si>
  <si>
    <t>2026-04-16T00:40:08.926+02:00</t>
  </si>
  <si>
    <t>2026-04-16T00:49:43.613+02:00</t>
  </si>
  <si>
    <t>2026-04-16T00:16:05.418+02:00</t>
  </si>
  <si>
    <t>[{"id":"424aec40-766b-4a2f-bcc0-a9d6737ba762","note":"","count":1,"label":"Hawai 32 cm","posId":"114","price":24900,"isExtra":false},{"id":"df65c440-9414-439e-8f8e-b4f30f154296","note":"","count":1,"label":"Hawai 40 cm","posId":"102","price":30900,"isExtra":false},{"id":"4aed5471-c8ca-405d-bfd1-1a7601f72348","note":"","count":1,"label":"Quattro Formaggi 32 cm","posId":"147","price":24900,"isExtra":false},{"id":"0c454cc7-3f38-4dea-9e0e-7220d9ba6ce0","note":"","count":1,"label":"Dip česnekový","posId":"P106","price":2000,"isExtra":false}]</t>
  </si>
  <si>
    <t>2026-04-16T00:11:56.613+02:00</t>
  </si>
  <si>
    <t>2026-04-16T00:23:51.150+02:00</t>
  </si>
  <si>
    <t>2026-04-15T23:55:45.008+02:00</t>
  </si>
  <si>
    <t>2026-04-16T00:10:22.467+02:00</t>
  </si>
  <si>
    <t>2026-04-15T23:52:03.514+02:00</t>
  </si>
  <si>
    <t>2026-04-16T00:10:24.010+02:00</t>
  </si>
  <si>
    <t>2026-04-16T00:26:08.426+02:00</t>
  </si>
  <si>
    <t>2026-04-15T23:52:04.874+02:00</t>
  </si>
  <si>
    <t>[{"id":"6d80fcec-2088-4df1-b35b-3de60046f4e1","note":"","count":1,"label":"Hot &amp; Spicy 32 cm","posId":"146","price":24900,"isExtra":false},{"id":"fe90afa4-a02c-4a85-8b9e-5f997e31adfb","note":"","count":1,"label":"Česnekový chléb","posId":"P104","price":7900,"isExtra":false},{"id":"0c454cc7-3f38-4dea-9e0e-7220d9ba6ce0","note":"","count":1,"label":"Dip česnekový","posId":"P106","price":2000,"isExtra":false}]</t>
  </si>
  <si>
    <t>2026-04-15T23:38:57.628+02:00</t>
  </si>
  <si>
    <t>2026-04-15T23:39:00.333+02:00</t>
  </si>
  <si>
    <t>[{"id":"dd063e7d-c65d-4b2b-9cdd-2cbb9a0196a8","count":1,"label":"Aquilla zelený čaj/citron","posId":"N121","price":4900,"isExtra":false,"creatorId":"WmRXcXsSnmzEV9ofjNGEP","isPackging":0,"actualLabel":"Aquilla zelený čaj/citron"},{"id":"e19bccfc-4c17-4633-b04b-e10270a6adfb","count":1,"label":"Guarana kiwi a jablko","posId":"N144","price":5500,"isExtra":false,"creatorId":"OqS8el1uhWJ0jTFf2gSfR","isPackging":0,"actualLabel":"Guarana kiwi a jablko"}]</t>
  </si>
  <si>
    <t>2026-04-15T23:36:31.371+02:00</t>
  </si>
  <si>
    <t>2026-04-15T23:46:35.178+02:00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</si>
  <si>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</si>
  <si>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2026-04-15T23:36:30.814+02:00</t>
  </si>
  <si>
    <t>2026-04-15T23:50:11.511+02:00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</si>
  <si>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🌶️","posId":"121","price":24900,"isExtra":false},{"id":"54684837","note":"","count":1,"label":"Balné","posId":"K0000","price":1500,"isExtra":true},{"id":"54684866","note":"","count":1,"label":"okraj mozzarella, bylinky","posId":"A121","price":5700,"isExtra":true}]</t>
  </si>
  <si>
    <t>2026-04-15T23:31:00.472+02:00</t>
  </si>
  <si>
    <t>2026-04-15T23:39:32.200+02:00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</si>
  <si>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🌶️🌶️","posId":"110","price":30900,"isExtra":false},{"id":"6548d5dc06a4d1429ce1830f","count":1,"label":"Balné","posId":"K0000","price":2000,"isExtra":true},{"id":"69cae153e36f04c4d3cc026f","count":1,"label":"bez plněných okrajů","posId":"X1000","price":0,"isExtra":true}]</t>
  </si>
  <si>
    <t>2026-04-15T23:24:58.494+02:00</t>
  </si>
  <si>
    <t>2026-04-15T23:34:27.464+02:00</t>
  </si>
  <si>
    <t>[{"id":"6942755309e364dceebaa2d8","count":1,"label":"Česnekový dip","posId":"P106","price":2000,"isExtra":false},{"id":"6548d5dc06a4d1429ce18774","count":1,"label":"Balné","posId":"K0000","price":1500,"isExtra":true},{"id":"6942755309e364dceebaa28c","count":1,"label":"Hawai 40cm","posId":"102","price":30900,"isExtra":false},{"id":"6548d5dc06a4d1429ce1830f","count":1,"label":"Balné","posId":"K0000","price":2000,"isExtra":true},{"id":"6942755309e364dceebaa2f4","count":1,"label":"Pepsi zero sugar 1l","posId":"N125","price":5900,"isExtra":false}]</t>
  </si>
  <si>
    <t>Khusniddin</t>
  </si>
  <si>
    <t>2026-04-15T23:14:38.884+02:00</t>
  </si>
  <si>
    <t>2026-04-15T23:29:09.894+02:00</t>
  </si>
  <si>
    <t>2026-04-15T23:10:28.679+02:00</t>
  </si>
  <si>
    <t>2026-04-15T23:29:03.617+02:00</t>
  </si>
  <si>
    <t>2026-04-15T23:08:22.532+02:00</t>
  </si>
  <si>
    <t>2026-04-15T23:25:29.079+02:00</t>
  </si>
  <si>
    <t>[{"id":"6942755309e364dceebaa29e","count":1,"label":"Pepperoni 32cm 🌶️🌶️","posId":"120","price":24900,"isExtra":false},{"id":"6548d5dc06a4d1429ce18774","count":1,"label":"Balné","posId":"K0000","price":1500,"isExtra":true},{"id":"684ae9617273267d3d05b927","count":1,"label":"Kukuřice","posId":"B115","price":2500,"KDSTags":["greenhighlight"],"isExtra":true},{"id":"6942755309e364dceebaa2de","count":1,"label":"Choco Rolls","posId":"chr100","price":8900,"isExtra":false},{"id":"6548d5dc06a4d1429ce18774","count":1,"label":"Balné","posId":"K0000","price":1500,"isExtra":true}]</t>
  </si>
  <si>
    <t>2026-04-15T23:03:21.713+02:00</t>
  </si>
  <si>
    <t>2026-04-15T23:22:12.392+02:00</t>
  </si>
  <si>
    <t>[{"id":"6942755309e364dceebaa298","count":1,"label":"Quattro Formaggi 32cm","posId":"123","price":24900,"isExtra":false},{"id":"6548d5dc06a4d1429ce18774","count":1,"label":"Balné","posId":"K0000","price":1500,"isExtra":true},{"id":"684ae9617273267d3d05b927","count":1,"label":"Kukuřice","posId":"B115","price":2500,"KDSTags":["greenhighlight"],"isExtra":true},{"id":"684ae9617273267d3d05b92d","count":1,"label":"Kuře","posId":"B114","price":3000,"KDSTags":["greenhighlight"],"isExtra":true}]</t>
  </si>
  <si>
    <t>2026-04-15T22:58:45.871+02:00</t>
  </si>
  <si>
    <t>2026-04-15T23:13:44.669+02:00</t>
  </si>
  <si>
    <t>[{"id":"6942755309e364dceebaa29e","count":1,"label":"Pepperoni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těsto","posId":"17","price":1000,"isExtra":true},{"id":"69cae153e36f04c4d3cc0661","count":1,"label":"okraj mozzarella, bylinky","posId":"A121","price":5700,"isExtra":true},{"id":"684ae9617273267d3d05b929","count":1,"label":"Mozzarella","posId":"B113","price":3000,"KDSTags":["greenhighlight"],"isExtra":true},{"id":"684ae9617273267d3d05b92a","count":1,"label":"Šunka","posId":"B106","price":3000,"KDSTags":["greenhighlight"],"isExtra":true},{"id":"6942755309e364dceebaa2e0","count":1,"label":"Dip Jalapeňos","posId":"P107","price":2000,"isExtra":false},{"id":"6548d5dc06a4d1429ce18774","count":1,"label":"Balné","posId":"K0000","price":1500,"isExtra":true}]</t>
  </si>
  <si>
    <t>2026-04-15T22:57:43.764+02:00</t>
  </si>
  <si>
    <t>2026-04-15T23:17:44.064+02:00</t>
  </si>
  <si>
    <t>[{"id":"6942755309e364dceebaa2f2","count":1,"label":"Pepsi 1l","posId":"N124","price":4900,"isExtra":false},{"id":"6942755309e364dceebaa29e","count":1,"label":"Pepperoni 32cm 🌶️🌶️","posId":"120","price":24900,"isExtra":false},{"id":"6548d5dc06a4d1429ce18774","count":1,"label":"Balné","posId":"K0000","price":1500,"isExtra":true},{"id":"684ae9617273267d3d05b929","count":1,"label":"Mozzarella","posId":"B113","price":3000,"KDSTags":["greenhighlight"],"isExtra":true},{"id":"6942755309e364dceebaa2d2","count":1,"label":"Pečené brambory","posId":"P103","price":6900,"isExtra":false},{"id":"6548d5dc06a4d1429ce18774","count":1,"label":"Balné","posId":"K0000","price":1500,"isExtra":true},{"id":"6942755309e364dceebaa2a8","count":1,"label":"Capricciosa 32cm","posId":"113","price":24900,"isExtra":false},{"id":"6548d5dc06a4d1429ce18774","count":1,"label":"Balné","posId":"K0000","price":1500,"isExtra":true},{"id":"6745da7d2b930230e9143ab5","count":1,"label":"Smetanový základ","posId":"ZRS32","price":0,"isExtra":true},{"id":"69cae153e36f04c4d3cc0660","count":1,"label":"bez plněných okrajů","posId":"X1000","price":0,"isExtra":true},{"id":"684ae9617273267d3d05ba59","count":1,"label":"Bez žampionů","posId":"X105","price":0,"KDSTags":["redhighlight"],"isExtra":true},{"id":"684ae9617273267d3d05b923","count":1,"label":"Olivy","posId":"B112","price":2500,"KDSTags":["greenhighlight"],"isExtra":true}]</t>
  </si>
  <si>
    <t>2026-04-15T22:55:42.307+02:00</t>
  </si>
  <si>
    <t>2026-04-15T23:09:18.071+02:00</t>
  </si>
  <si>
    <t>2026-04-15T22:44:37.222+02:00</t>
  </si>
  <si>
    <t>2026-04-15T23:07:29.167+02:00</t>
  </si>
  <si>
    <t>2026-04-15T22:44:03.823+02:00</t>
  </si>
  <si>
    <t>2026-04-15T22:58:36.831+02:00</t>
  </si>
  <si>
    <t>[{"id":"f932f643-9a56-4a16-90b3-20349063a042","note":"","count":1,"label":"Capricciosa 32 cm","posId":"113","price":24900,"isExtra":false},{"id":"2be8bd8d-b8cf-456a-a9f3-1ae18c5726f9","note":"","count":1,"label":"okraj mozzarella, BBQ omáčka","posId":"A123","price":5700,"isExtra":true},{"id":"86925bba-314c-4f6f-ba8e-4fc1b6f52f30","note":"","count":1,"label":"BEZ -olivy","posId":"X112","price":0,"KDSTags":["redhighlight"],"isExtra":true}]</t>
  </si>
  <si>
    <t>2026-04-15T22:35:02.574+02:00</t>
  </si>
  <si>
    <t>2026-04-15T22:43:53.160+02:00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</si>
  <si>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těsto","posId":"17","price":1000,"isExtra":true},{"id":"A119","note":"","count":1,"label":"okraj hotdog, bbq omáčka","posId":"A119","price":5700,"isExtra":true},{"id":"B115","note":"","count":1,"label":"Kukuřice","posId":"B115","price":2500,"KDSTags":["greenhighlight"],"isExtra":true},{"id":"P106","note":"","count":3,"label":"Česnekový dip","posId":"P106","price":2000,"isExtra":false},{"id":"K0000","note":"","count":3,"label":"Balné","posId":"K0000","price":1500,"isExtra":true}]</t>
  </si>
  <si>
    <t>2026-04-15T22:30:01.232+02:00</t>
  </si>
  <si>
    <t>2026-04-15T22:40:59.778+02:00</t>
  </si>
  <si>
    <t>[{"id":"664bd2b5-40f0-4839-a4f1-3cec89afae33","count":1,"label":"Pizza Quattro Formaggi 32","posId":"123","price":24900,"isExtra":false,"creatorId":"iVgLc6ZWFDduyEoEJ0WR9","isPackging":0,"actualLabel":"Pizza Quattro Formaggi 32"}]</t>
  </si>
  <si>
    <t>2026-04-15T22:29:19.931+02:00</t>
  </si>
  <si>
    <t>2026-04-15T22:38:39.573+02:00</t>
  </si>
  <si>
    <t>[{"id":"2bf8f112-0fd9-496d-b326-6e53a904651b","count":1,"label":"Pizza Hot &amp; Spicy 32","posId":"122","price":24900,"isExtra":false,"creatorId":"mQvT4iZ9uScjU6f0F4ID7","isPackging":0,"actualLabel":"Pizza Hot &amp; Spicy 32"}]</t>
  </si>
  <si>
    <t>2026-04-15T22:26:58.581+02:00</t>
  </si>
  <si>
    <t>2026-04-15T22:36:53.113+02:00</t>
  </si>
  <si>
    <t>2026-04-15T22:14:03.565+02:00</t>
  </si>
  <si>
    <t>2026-04-15T22:25:29.438+02:00</t>
  </si>
  <si>
    <t>2026-04-15T22:44:16.597+02:00</t>
  </si>
  <si>
    <t>2026-04-15T22:14:04.568+02:00</t>
  </si>
  <si>
    <t>[{"id":"16f2a985-9b85-4073-a2d6-13a6de5f989c","note":"","count":1,"label":"Hawai 32 cm","posId":"138","price":24900,"isExtra":false},{"id":"0c454cc7-3f38-4dea-9e0e-7220d9ba6ce0","note":"","count":3,"label":"Dip česnekový","posId":"P106","price":2000,"isExtra":false},{"id":"f932f643-9a56-4a16-90b3-20349063a042","note":"","count":1,"label":"Capricciosa 32 cm","posId":"113","price":24900,"isExtra":false},{"id":"f125674e-4779-4f62-be7d-0e4b2ee0ac26","note":"","count":1,"label":"cibule","posId":"B103","price":2500,"KDSTags":["greenhighlight"],"isExtra":true},{"id":"33fb4d7f-55c5-452b-a2e0-3b2a475e2245","note":"","count":1,"label":"Aquilla neperlivá 0,75l","posId":"N140","price":3900,"isExtra":false},{"id":"65f00180-9c8f-4569-8062-acb5d5b8efb2","note":"","count":1,"label":"Pepsi 1l","posId":"N124","price":5900,"isExtra":false}]</t>
  </si>
  <si>
    <t>2026-04-15T22:11:08.524+02:00</t>
  </si>
  <si>
    <t>2026-04-15T22:21:53.978+02:00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</si>
  <si>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základ","posId":"ZRB40","price":0,"isExtra":true},{"id":"X103","note":"","count":1,"label":"Bez cibule","posId":"X103","price":0,"KDSTags":["redhighlight"],"isExtra":true}]</t>
  </si>
  <si>
    <t>2026-04-15T21:59:03.185+02:00</t>
  </si>
  <si>
    <t>2026-04-15T22:15:41.763+02:00</t>
  </si>
  <si>
    <t>2026-04-15T21:51:56.427+02:00</t>
  </si>
  <si>
    <t>2026-04-15T22:13:24.679+02:00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</si>
  <si>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základ","posId":"ZBR32","price":0,"isExtra":true},{"id":"A119","note":"","count":1,"label":"okraj hotdog, bbq omáčka","posId":"A119","price":5700,"isExtra":true},{"id":"B108","note":"","count":1,"label":"Slanina","posId":"B108","price":3000,"KDSTags":["greenhighlight"],"isExtra":true},{"id":"123","note":"","count":1,"label":"Quattro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okrajů","posId":"X1000","price":0,"isExtra":true},{"id":"B103","note":"","count":1,"label":"Cibule","posId":"B103","price":2500,"KDSTags":["greenhighlight"],"isExtra":true}]</t>
  </si>
  <si>
    <t>2026-04-15T21:44:33.192+02:00</t>
  </si>
  <si>
    <t>2026-04-15T22:05:22.033+02:00</t>
  </si>
  <si>
    <t>[{"id":"6942755309e364dceebaa298","count":1,"label":"Quattro Formaggi 32cm","posId":"123","price":24900,"isExtra":false},{"id":"6548d5dc06a4d1429ce18774","count":1,"label":"Balné","posId":"K0000","price":1500,"isExtra":true},{"id":"6745da7d2b930230e914389e","count":1,"label":"BBQ základ","posId":"ZSB32","price":0,"isExtra":true},{"id":"69cae153e36f04c4d3cc0662","count":1,"label":"okraj mozzarella, bbq omáčka","posId":"A123","price":5700,"isExtra":true},{"id":"6942755309e364dceebaa2d8","count":1,"label":"Česnekový dip","posId":"P106","price":2000,"isExtra":false},{"id":"6548d5dc06a4d1429ce18774","count":1,"label":"Balné","posId":"K0000","price":1500,"isExtra":true}]</t>
  </si>
  <si>
    <t>2026-04-15T21:43:03.063+02:00</t>
  </si>
  <si>
    <t>2026-04-15T21:54:00.896+02:00</t>
  </si>
  <si>
    <t>[{"id":"6942755309e364dceebaa28c","count":1,"label":"Hawai 40cm","posId":"102","price":30900,"isExtra":false},{"id":"6548d5dc06a4d1429ce1830f","count":1,"label":"Balné","posId":"K0000","price":2000,"isExtra":true},{"id":"69cae153e36f04c4d3cc026f","count":1,"label":"bez plněných okrajů","posId":"X1000","price":0,"isExtra":true}]</t>
  </si>
  <si>
    <t>2026-04-15T21:41:36.356+02:00</t>
  </si>
  <si>
    <t>2026-04-15T22:08:55.869+02:00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</si>
  <si>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C102","note":"","count":1,"label":"Jalapeňos","posId":"C102","price":3500,"KDSTags":["greenhighlight"],"isExtra":true},{"id":"C115","note":"","count":1,"label":"Kukuřice","posId":"C115","price":3500,"KDSTags":["greenhighlight"],"isExtra":true},{"id":"123","note":"","count":1,"label":"Quattro Formaggi 32cm","posId":"123","price":24900,"isExtra":false},{"id":"K0000","note":"","count":1,"label":"Balné","posId":"K0000","price":1500,"isExtra":true},{"id":"A119","note":"","count":1,"label":"okraj hotdog, bbq omáčka","posId":"A119","price":5700,"isExtra":true}]</t>
  </si>
  <si>
    <t>2026-04-15T21:40:03.134+02:00</t>
  </si>
  <si>
    <t>2026-04-15T22:01:05.795+02:00</t>
  </si>
  <si>
    <t>2026-04-15T22:09:25.739+02:00</t>
  </si>
  <si>
    <t>2026-04-15T21:40:04.776+02:00</t>
  </si>
  <si>
    <t>[{"id":"16f2a985-9b85-4073-a2d6-13a6de5f989c","note":"","count":1,"label":"Hawai 32 cm","posId":"138","price":24900,"isExtra":false},{"id":"bf1ca81d-de2b-4d6c-b720-bc21d05d5afe","note":"","count":1,"label":"Pepperoni Rolls, 6 ks","posId":"P100","price":8900,"isExtra":false},{"id":"cd232f6e-89e3-4c92-a921-8432baa79a80","note":"","count":1,"label":"Česká zmrzlina z Opočna pistáciová","posId":"D109","price":12900,"isExtra":false},{"id":"7fe65290-ec4b-48b2-9910-3ba030cf40e6","note":"","count":2,"label":"Choco Rolls, 6 ks","posId":"chr100","price":8900,"isExtra":false}]</t>
  </si>
  <si>
    <t>2026-04-15T21:36:11.238+02:00</t>
  </si>
  <si>
    <t>2026-04-15T21:55:19.212+02:00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</si>
  <si>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40cm","posId":"101","price":30900,"isExtra":false},{"id":"54684827","note":"","count":1,"label":"Balné","posId":"K0000","price":2000,"isExtra":true},{"id":"54684861","note":"","count":1,"label":"okraj mozzarella, bylinky","posId":"A122","price":6500,"isExtra":true},{"id":"54684889","note":"","count":1,"label":"Bez oliv","posId":"X112","price":0,"KDSTags":["redhighlight"],"isExtra":true}]</t>
  </si>
  <si>
    <t>2026-04-15T21:33:56.668+02:00</t>
  </si>
  <si>
    <t>2026-04-15T21:50:33.779+02:00</t>
  </si>
  <si>
    <t>[{"id":"6942755309e364dceebaa2d6","count":2,"label":"Pepperoni Rolls 🌶️","posId":"P100","price":8900,"isExtra":false},{"id":"6548d5dc06a4d1429ce18774","count":2,"label":"Balné","posId":"K0000","price":1500,"isExtra":true}]</t>
  </si>
  <si>
    <t>2026-04-15T21:33:00.418+02:00</t>
  </si>
  <si>
    <t>2026-04-15T21:47:57.477+02:00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</si>
  <si>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základ","posId":"ZSR40","price":0,"isExtra":true},{"id":"C106","note":"","count":1,"label":"Šunka","posId":"C106","price":4000,"KDSTags":["greenhighlight"],"isExtra":true}]</t>
  </si>
  <si>
    <t>2026-04-15T21:31:11.080+02:00</t>
  </si>
  <si>
    <t>2026-04-15T21:51:37.014+02:00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</si>
  <si>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40cm","posId":"111","price":30900,"isExtra":false},{"id":"54684827","note":"","count":1,"label":"Balné","posId":"K0000","price":2000,"isExtra":true},{"id":"54684861","note":"","count":1,"label":"okraj mozzarella, bylinky","posId":"A122","price":6500,"isExtra":true},{"id":"54684930","note":"","count":1,"label":"Kukuřice","posId":"C115","price":3500,"KDSTags":["greenhighlight"],"isExtra":true},{"id":"59592169","note":"","size":"Hawai 32cm","count":1,"label":"Hawai 32cm","posId":"114","price":24900,"isExtra":false},{"id":"54684837","note":"","count":1,"label":"Balné","posId":"K0000","price":1500,"isExtra":true},{"id":"54684866","note":"","count":1,"label":"okraj mozzarella, bylinky","posId":"A121","price":5700,"isExtra":true},{"id":"54684872","note":"","count":1,"label":"Bez ananasu","posId":"X100","price":0,"KDSTags":["redhighlight"],"isExtra":true},{"id":"54684928","note":"","count":1,"label":"Kukuřice","posId":"B115","price":2500,"KDSTags":["greenhighlight"],"isExtra":true},{"id":"54684959","note":"","count":1,"label":"Pepperoni salám","posId":"B109","price":3000,"KDSTags":["greenhighlight"],"isExtra":true}]</t>
  </si>
  <si>
    <t>Aakash</t>
  </si>
  <si>
    <t>2026-04-15T21:23:46.279+02:00</t>
  </si>
  <si>
    <t>2026-04-15T21:30:29.702+02:00</t>
  </si>
  <si>
    <t>2026-04-15T21:13:48.835+02:00</t>
  </si>
  <si>
    <t>2026-04-15T21:28:48.436+02:00</t>
  </si>
  <si>
    <t>[{"id":"6942755309e364dceebaa290","count":1,"label":"Baby špenát &amp; kuře 40cm","posId":"104","price":30900,"isExtra":false},{"id":"6548d5dc06a4d1429ce1830f","count":1,"label":"Balné","posId":"K0000","price":2000,"isExtra":true},{"id":"69cae153e36f04c4d3cc0270","count":1,"label":"okraj mozzarella, bylinky","posId":"A122","price":6500,"isExtra":true}]</t>
  </si>
  <si>
    <t>2026-04-15T21:12:47.251+02:00</t>
  </si>
  <si>
    <t>2026-04-15T21:23:14.526+02:00</t>
  </si>
  <si>
    <t>[{"id":"6942755309e364dceebaa2a8","count":1,"label":"Capricciosa 32cm","posId":"113","price":24900,"isExtra":false},{"id":"6548d5dc06a4d1429ce18774","count":1,"label":"Balné","posId":"K0000","price":1500,"isExtra":true},{"id":"6942755309e364dceebaa2d8","count":1,"label":"Česnekový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</si>
  <si>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2026-04-15T21:11:49.823+02:00</t>
  </si>
  <si>
    <t>2026-04-15T21:24:15.956+02:00</t>
  </si>
  <si>
    <t>2026-04-15T21:04:45.395+02:00</t>
  </si>
  <si>
    <t>2026-04-15T21:19:53.834+02:00</t>
  </si>
  <si>
    <t>[{"id":"6942755309e364dceebaa296","count":1,"label":"Margherita 32cm","posId":"112","price":20900,"isExtra":false},{"id":"6548d5dc06a4d1429ce18774","count":1,"label":"Balné","posId":"K0000","price":1500,"isExtra":true},{"id":"6745da7d2b930230e9143ab5","count":1,"label":"Smetanový základ","posId":"ZRS32","price":0,"isExtra":true},{"id":"69cae153e36f04c4d3cc0661","count":1,"label":"okraj mozzarella, bylinky","posId":"A121","price":5700,"isExtra":true}]</t>
  </si>
  <si>
    <t>2026-04-15T21:00:12.703+02:00</t>
  </si>
  <si>
    <t>2026-04-15T21:19:39.663+02:00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</si>
  <si>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</si>
  <si>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2026-04-15T20:59:22.716+02:00</t>
  </si>
  <si>
    <t>2026-04-15T21:28:33.227+02:00</t>
  </si>
  <si>
    <t>2026-04-15T21:39:13.257+02:00</t>
  </si>
  <si>
    <t>2026-04-15T20:59:23.509+02:00</t>
  </si>
  <si>
    <t>[{"id":"a0148f4d-e608-4061-b0cf-421635d1867d","count":1,"label":"Spicy Wings","posId":"P101","price":11900,"isExtra":false,"creatorId":"FH3E_q9QK_64KTFNedepf","isPackging":0,"actualLabel":"Spicy Wings"},{"id":"a0148f4d-e608-4061-b0cf-421635d1867d","count":1,"label":"Spicy Wings","posId":"P101","price":11900,"isExtra":false,"creatorId":"j2RxxcYzxozuZMf9d5VNc","isPackging":0,"actualLabel":"Spicy Wings"},{"id":"a0148f4d-e608-4061-b0cf-421635d1867d","count":1,"label":"Spicy Wings","posId":"P101","price":11900,"isExtra":false,"creatorId":"7YiMpLlE4W6JGTSyOSczy","isPackging":0,"actualLabel":"Spicy Wings"},{"id":"a0148f4d-e608-4061-b0cf-421635d1867d","count":1,"label":"Spicy Wings","posId":"P101","price":11900,"isExtra":false,"creatorId":"rUqnoan87yj0y_60J0ydI","isPackging":0,"actualLabel":"Spicy Wings"},{"id":"0207fb30-d392-4fa2-a000-4999b6e634c5","count":1,"label":"Opočno vanilková","posId":"D108","price":12900,"isExtra":false,"creatorId":"McFO8vLyxXVDaU2WpKSXo","isPackging":0,"actualLabel":"Opočno vanilková"},{"id":"0207fb30-d392-4fa2-a000-4999b6e634c5","count":1,"label":"Opočno vanilková","posId":"D108","price":12900,"isExtra":false,"creatorId":"VZyvAifaIVm0vGJZH-dSA","isPackging":0,"actualLabel":"Opočno vanilková"},{"id":"0207fb30-d392-4fa2-a000-4999b6e634c5","count":1,"label":"Opočno vanilková","posId":"D108","price":12900,"isExtra":false,"creatorId":"c7wqE1dRnR0VPs8TLxiRa","isPackging":0,"actualLabel":"Opočno vanilková"},{"id":"0207fb30-d392-4fa2-a000-4999b6e634c5","count":1,"label":"Opočno vanilková","posId":"D108","price":12900,"isExtra":false,"creatorId":"2ZM_5cGziKXhUHDbOjK1x","isPackging":0,"actualLabel":"Opočno vanilková"}]</t>
  </si>
  <si>
    <t>2026-04-15T20:50:41.206+02:00</t>
  </si>
  <si>
    <t>2026-04-15T21:15:51.461+02:00</t>
  </si>
  <si>
    <t>[{"id":"6942755309e364dceebaa29e","count":10,"label":"Pepperoni 32cm 🌶️🌶️","posId":"120","price":24900,"isExtra":false},{"id":"6548d5dc06a4d1429ce18774","count":10,"label":"Balné","posId":"K0000","price":1500,"isExtra":true}]</t>
  </si>
  <si>
    <t>2026-04-15T20:50:11.238+02:00</t>
  </si>
  <si>
    <t>2026-04-15T21:03:07.940+02:00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</si>
  <si>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🌶️🌶️","posId":"122","price":24900,"isExtra":false},{"id":"6548d5dc06a4d1429ce18774","count":1,"label":"Balné","posId":"K0000","price":1500,"isExtra":true},{"id":"6942755309e364dceebaa2f4","count":1,"label":"Pepsi zero sugar 1l","posId":"N125","price":5900,"isExtra":false}]</t>
  </si>
  <si>
    <t>2026-04-15T20:47:09.343+02:00</t>
  </si>
  <si>
    <t>2026-04-15T20:56:05.453+02:00</t>
  </si>
  <si>
    <t>[{"id":"6942755309e364dceebaa284","count":1,"label":"Pepperoni 40cm 🌶️🌶️","posId":"108","price":30900,"isExtra":false},{"id":"6548d5dc06a4d1429ce1830f","count":1,"label":"Balné","posId":"K0000","price":2000,"isExtra":true},{"id":"6745da7d2b930230e9143d64","count":1,"label":"Smetanový základ","posId":"ZRS40","price":0,"isExtra":true}]</t>
  </si>
  <si>
    <t>2026-04-15T20:37:16.537+02:00</t>
  </si>
  <si>
    <t>2026-04-15T20:51:11.913+02:00</t>
  </si>
  <si>
    <t>2026-04-15T20:36:30.420+02:00</t>
  </si>
  <si>
    <t>2026-04-15T20:49:35.045+02:00</t>
  </si>
  <si>
    <t>2026-04-15T20:32:38.335+02:00</t>
  </si>
  <si>
    <t>2026-04-15T20:47:44.285+02:00</t>
  </si>
  <si>
    <t>2026-04-15T20:31:00.794+02:00</t>
  </si>
  <si>
    <t>2026-04-15T21:00:54.675+02:00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</si>
  <si>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🌶️","posId":"121","price":24900,"isExtra":false},{"id":"54684837","note":"","count":1,"label":"Balné","posId":"K0000","price":1500,"isExtra":true},{"id":"57179862","note":"","count":1,"label":"BBQ základ","posId":"ZRB32","price":0,"isExtra":true},{"id":"54684866","note":"","count":1,"label":"okraj mozzarella, bylinky","posId":"A121","price":5700,"isExtra":true},{"id":"54684920","note":"","count":1,"label":"Paprika","posId":"B111","price":2500,"KDSTags":["greenhighlight"],"isExtra":true},{"id":"54684928","note":"","count":1,"label":"Kukuřice","posId":"B115","price":2500,"KDSTags":["greenhighlight"],"isExtra":true},{"id":"59592172","note":"","size":"Veggieballs 32cm 🌶️🌶️","count":1,"label":"Veggieballs 32cm 🌶️🌶️","posId":"117","price":24900,"isExtra":false},{"id":"54684837","note":"","count":1,"label":"Balné","posId":"K0000","price":1500,"isExtra":true},{"id":"54684866","note":"","count":1,"label":"okraj mozzarella, bylinky","posId":"A121","price":5700,"isExtra":true},{"id":"54684796","note":"","size":"Česnekový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</si>
  <si>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2026-04-15T20:23:41.895+02:00</t>
  </si>
  <si>
    <t>2026-04-15T20:42:00.730+02:00</t>
  </si>
  <si>
    <t>[{"id":"M200","note":"","count":1,"label":"Veggie menu Comeback","posId":"M200","price":34900,"isExtra":false},{"id":"K0000","note":"","count":1,"label":"Balné","posId":"K0000","price":3000,"isExtra":true},{"id":"Y120","note":"","count":1,"label":"Pepperoni","posId":"Y120","price":0,"isExtra":true},{"id":"17","note":"","count":1,"label":"USA těsto","posId":"17","price":1000,"isExtra":true},{"id":"ZRB32","note":"","count":1,"label":"BBQ základ","posId":"ZRB32","price":0,"isExtra":true},{"id":"X1000","note":"","count":1,"label":"bez plněných okrajů","posId":"X1000","price":0,"isExtra":true},{"id":"P104","note":"","count":1,"label":"česnekový chléb","posId":"P104","price":0,"isExtra":true},{"id":"N125","note":"","count":1,"label":"Pepsi zero sugar 1l","posId":"N125","price":0,"isExtra":true}]</t>
  </si>
  <si>
    <t>2026-04-15T20:14:03.614+02:00</t>
  </si>
  <si>
    <t>2026-04-15T20:31:53.325+02:00</t>
  </si>
  <si>
    <t>2026-04-15T20:45:47.356+02:00</t>
  </si>
  <si>
    <t>2026-04-15T20:14:04.635+02:00</t>
  </si>
  <si>
    <t>[{"id":"eaf5673a-2acd-457a-bff6-8e65ba4050c9","note":"","count":2,"label":"dip jalapenos","posId":"P107","price":2000,"isExtra":false},{"id":"0c454cc7-3f38-4dea-9e0e-7220d9ba6ce0","note":"","count":2,"label":"Dip česnekový","posId":"P106","price":2000,"isExtra":false},{"id":"2cc0a9fe-ea2a-41e4-be86-6376b8437c33","note":"","count":1,"label":"Capricciosa 40 cm","posId":"101","price":30900,"isExtra":false},{"id":"86843148-4e32-4979-bfd6-d7151207f70f","note":"","count":1,"label":"Šunka","posId":"C106","price":4000,"KDSTags":["greenhighlight"],"isExtra":true},{"id":"86925bba-314c-4f6f-ba8e-4fc1b6f52f30","note":"","count":1,"label":"BEZ -olivy","posId":"X112","price":0,"KDSTags":["redhighlight"],"isExtra":true},{"id":"8915e1ca-f30b-45dc-9ba0-235201606490","note":"","count":1,"label":"BEZ -žampiony","posId":"X105","price":0,"KDSTags":["redhighlight"],"isExtra":true}]</t>
  </si>
  <si>
    <t>2026-04-15T20:09:02.914+02:00</t>
  </si>
  <si>
    <t>2026-04-15T20:32:51.265+02:00</t>
  </si>
  <si>
    <t>2026-04-15T20:53:21.795+02:00</t>
  </si>
  <si>
    <t>2026-04-15T20:16:12.553+02:00</t>
  </si>
  <si>
    <t>[{"id":"3171e692-1adb-4333-8054-b1a7b136b69f","note":"","count":1,"label":"Pepperoni 32 cm","posId":"144","price":24900,"isExtra":false},{"id":"eaf5673a-2acd-457a-bff6-8e65ba4050c9","note":"","count":1,"label":"dip jalapenos","posId":"P107","price":2000,"isExtra":false},{"id":"bf1ca81d-de2b-4d6c-b720-bc21d05d5afe","note":"","count":1,"label":"Pepperoni Rolls, 6 ks","posId":"P100","price":8900,"isExtra":false}]</t>
  </si>
  <si>
    <t>2026-04-15T20:05:02.683+02:00</t>
  </si>
  <si>
    <t>2026-04-15T20:32:53.263+02:00</t>
  </si>
  <si>
    <t>2026-04-15T20:39:55.783+02:00</t>
  </si>
  <si>
    <t>2026-04-15T20:05:04.144+02:00</t>
  </si>
  <si>
    <t>[{"id":"16f2a985-9b85-4073-a2d6-13a6de5f989c","note":"","count":1,"label":"Hawai 32 cm","posId":"138","price":24900,"isExtra":false},{"id":"9da77a77-b741-4be5-8ca1-8de18601259c","note":"","count":1,"label":"Spicy Wings","posId":"P101","price":11900,"isExtra":false},{"id":"bf1ca81d-de2b-4d6c-b720-bc21d05d5afe","note":"","count":1,"label":"Pepperoni Rolls, 6 ks","posId":"P100","price":8900,"isExtra":false},{"id":"7fe65290-ec4b-48b2-9910-3ba030cf40e6","note":"","count":1,"label":"Choco Rolls, 6 ks","posId":"chr100","price":8900,"isExtra":false}]</t>
  </si>
  <si>
    <t>2026-04-15T20:04:42.723+02:00</t>
  </si>
  <si>
    <t>2026-04-15T20:16:43.306+02:00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</si>
  <si>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32cm","posId":"123","price":24900,"isExtra":false},{"id":"54684837","note":"","count":1,"label":"Balné","posId":"K0000","price":1500,"isExtra":true},{"id":"54684831","note":"","count":1,"label":"bez plněných okrajů","posId":"X1000","price":0,"isExtra":true},{"id":"59592170","note":"","size":"Capricciosa 32cm","count":1,"label":"Capricciosa 32cm","posId":"113","price":24900,"isExtra":false},{"id":"54684837","note":"","count":1,"label":"Balné","posId":"K0000","price":1500,"isExtra":true},{"id":"57179851","note":"","count":1,"label":"Smetanový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okrajů","posId":"X1000","price":0,"isExtra":true}]</t>
  </si>
  <si>
    <t>2026-04-15T20:03:12.622+02:00</t>
  </si>
  <si>
    <t>2026-04-15T20:09:24.552+02:00</t>
  </si>
  <si>
    <t>2026-04-15T20:00:58.593+02:00</t>
  </si>
  <si>
    <t>2026-04-15T20:05:40.181+02:00</t>
  </si>
  <si>
    <t>[{"id":"664bd2b5-40f0-4839-a4f1-3cec89afae33","count":1,"label":"Pizza Quattro Formaggi 32","posId":"123","price":24900,"isExtra":false,"creatorId":"w-ktLI7A6SAair_ItGuHd","isPackging":0,"actualLabel":"Pizza Quattro Formaggi 32"}]</t>
  </si>
  <si>
    <t>2026-04-15T19:51:20.257+02:00</t>
  </si>
  <si>
    <t>2026-04-15T19:59:02.125+02:00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</si>
  <si>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bylinky","posId":"A121","price":5700,"isExtra":true}]</t>
  </si>
  <si>
    <t>Pylypchuk</t>
  </si>
  <si>
    <t>2026-04-15T19:49:17.725+02:00</t>
  </si>
  <si>
    <t>2026-04-15T20:06:16.442+02:00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</si>
  <si>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okrajů","posId":"X1000","price":0,"isExtra":true},{"id":"C101","note":"","count":1,"label":"Gorgonzola","posId":"C101","price":4000,"KDSTags":["greenhighlight"],"isExtra":true},{"id":"109","note":"","count":1,"label":"Comeback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</si>
  <si>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2026-04-15T19:48:05.745+02:00</t>
  </si>
  <si>
    <t>2026-04-15T19:56:41.167+02:00</t>
  </si>
  <si>
    <t>[{"id":"6942755309e364dceebaa29c","count":1,"label":"Comeback 32cm 🌶️","posId":"121","price":24900,"isExtra":false},{"id":"6548d5dc06a4d1429ce18774","count":1,"label":"Balné","posId":"K0000","price":1500,"isExtra":true},{"id":"6745da7d2b930230e9143ab5","count":1,"label":"Smetanový základ","posId":"ZRS32","price":0,"isExtra":true},{"id":"69cae153e36f04c4d3cc0661","count":1,"label":"okraj mozzarella, bylinky","posId":"A121","price":5700,"isExtra":true}]</t>
  </si>
  <si>
    <t>2026-04-15T19:33:59.635+02:00</t>
  </si>
  <si>
    <t>2026-04-15T19:40:50.205+02:00</t>
  </si>
  <si>
    <t>[{"id":"4a20dc15-9932-4890-a338-4b8782bfca29","count":1,"label":"Pizza Comeback 40","posId":"109","price":30900,"isExtra":false,"creatorId":"UkUzlmI1Vwmdq34zJgIEA","isPackging":0,"actualLabel":"Pizza Comeback 40"}]</t>
  </si>
  <si>
    <t>2026-04-15T19:33:03.651+02:00</t>
  </si>
  <si>
    <t>2026-04-15T19:56:46.261+02:00</t>
  </si>
  <si>
    <t>[{"id":"b7b9338a-24e1-4e98-abc8-c3dfabd95380","note":"","count":1,"label":"Zeleninová 32 cm","posId":"139","price":24900,"isExtra":false},{"id":"21fd0686-e8d1-43f1-84c9-d96f5842a3ca","note":"","count":1,"label":"okraj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</si>
  <si>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2026-04-15T19:28:52.277+02:00</t>
  </si>
  <si>
    <t>2026-04-15T19:32:39.499+02:00</t>
  </si>
  <si>
    <t>[{"id":"6942755309e364dceebaa282","count":1,"label":"Comeback 40cm 🌶️","posId":"109","price":30900,"isExtra":false},{"id":"6548d5dc06a4d1429ce1830f","count":1,"label":"Balné","posId":"K0000","price":2000,"isExtra":true},{"id":"69cae153e36f04c4d3cc026f","count":1,"label":"bez plněných okrajů","posId":"X1000","price":0,"isExtra":true},{"id":"684ae9617273267d3d05b743","count":1,"label":"Jalapeňos","posId":"C102","price":3500,"KDSTags":["greenhighlight"],"isExtra":true},{"id":"684ae9617273267d3d05b745","count":1,"label":"Olivy","posId":"C112","price":3500,"KDSTags":["greenhighlight"],"isExtra":true}]</t>
  </si>
  <si>
    <t>2026-04-15T19:28:05.751+02:00</t>
  </si>
  <si>
    <t>2026-04-15T19:35:26.694+02:00</t>
  </si>
  <si>
    <t>[{"id":"59592169","note":"","size":"Hawai 32cm","count":1,"label":"Hawai 32cm","posId":"114","price":24900,"isExtra":false},{"id":"54684837","note":"","count":1,"label":"Balné","posId":"K0000","price":1500,"isExtra":true},{"id":"59592174","note":"","count":1,"label":"USA těsto","posId":"17","price":1000,"isExtra":true},{"id":"57179851","note":"","count":1,"label":"Smetanový základ","posId":"ZRS32","price":0,"isExtra":true},{"id":"54684866","note":"","count":1,"label":"okraj mozzarella, bylinky","posId":"A121","price":5700,"isExtra":true}]</t>
  </si>
  <si>
    <t>2026-04-15T19:15:02.735+02:00</t>
  </si>
  <si>
    <t>2026-04-15T19:23:57.842+02:00</t>
  </si>
  <si>
    <t>2026-04-15T19:49:17.559+02:00</t>
  </si>
  <si>
    <t>2026-04-15T19:15:03.977+02:00</t>
  </si>
  <si>
    <t>[{"id":"e14574c4-b8aa-4b67-9714-d939fcb8ffee","note":"","count":1,"label":"Zeleninová 40 cm","posId":"103","price":30900,"isExtra":false},{"id":"932d1eab-8f45-4992-b460-cc5099f91e14","note":"","count":1,"label":"Okraj Hotdog, BBQ","posId":"A120","price":6500,"isExtra":true},{"id":"10b1ebcf-eda6-410e-81f0-6a9182a548db","note":"","count":1,"label":"Slanina","posId":"C108","price":4000,"KDSTags":["greenhighlight"],"isExtra":true},{"id":"0c454cc7-3f38-4dea-9e0e-7220d9ba6ce0","note":"","count":1,"label":"Dip česnekový","posId":"P106","price":2000,"isExtra":false}]</t>
  </si>
  <si>
    <t>2026-04-15T19:10:36.825+02:00</t>
  </si>
  <si>
    <t>2026-04-15T19:26:08.298+02:00</t>
  </si>
  <si>
    <t>[{"id":"6942755309e364dceebaa282","count":1,"label":"Comeback 40cm 🌶️","posId":"109","price":30900,"isExtra":false},{"id":"6548d5dc06a4d1429ce1830f","count":1,"label":"Balné","posId":"K0000","price":2000,"isExtra":true},{"id":"6942755309e364dceebaa2d8","count":1,"label":"Česnekový dip","posId":"P106","price":2000,"isExtra":false},{"id":"6548d5dc06a4d1429ce18774","count":1,"label":"Balné","posId":"K0000","price":1500,"isExtra":true}]</t>
  </si>
  <si>
    <t>2026-04-15T19:10:04.721+02:00</t>
  </si>
  <si>
    <t>2026-04-15T19:25:51.945+02:00</t>
  </si>
  <si>
    <t>2026-04-15T19:41:54.349+02:00</t>
  </si>
  <si>
    <t>2026-04-15T19:10:06.452+02:00</t>
  </si>
  <si>
    <t>2026-04-15T19:09:24.950+02:00</t>
  </si>
  <si>
    <t>2026-04-15T19:27:57.635+02:00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</si>
  <si>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🌶️🌶️","posId":"120","price":24900,"isExtra":false},{"id":"54684837","note":"","count":1,"label":"Balné","posId":"K0000","price":1500,"isExtra":true},{"id":"54684875","note":"","count":1,"label":"okraj mozzarella, bbq omáčka","posId":"A123","price":5700,"isExtra":true}]</t>
  </si>
  <si>
    <t>2026-04-15T19:04:02.123+02:00</t>
  </si>
  <si>
    <t>2026-04-15T19:23:26.423+02:00</t>
  </si>
  <si>
    <t>2026-04-15T19:46:43.838+02:00</t>
  </si>
  <si>
    <t>2026-04-15T19:04:03.574+02:00</t>
  </si>
  <si>
    <t>2026-04-15T19:02:02.276+02:00</t>
  </si>
  <si>
    <t>2026-04-15T19:11:21.255+02:00</t>
  </si>
  <si>
    <t>[{"id":"6a406468-94b2-4aab-8b3e-c490dfbbdf08","note":"","count":1,"label":"Hot &amp; Spicy 40 cm","posId":"110","price":30900,"isExtra":false},{"id":"57c816b2-3e3f-46c2-b126-b09910d79cb0","note":"","count":1,"label":"změna na Smetanový základ","posId":"A129","price":0,"isExtra":true},{"id":"5972eec0-ca59-4f52-b279-96c9f5c3eb67","note":"","count":1,"label":"BEZ -cibule","posId":"X103","price":0,"KDSTags":["redhighlight"],"isExtra":true},{"id":"0c454cc7-3f38-4dea-9e0e-7220d9ba6ce0","note":"","count":1,"label":"Dip česnekový","posId":"P106","price":2000,"isExtra":false}]</t>
  </si>
  <si>
    <t>2026-04-15T18:50:02.811+02:00</t>
  </si>
  <si>
    <t>2026-04-15T19:19:53.283+02:00</t>
  </si>
  <si>
    <t>2026-04-15T19:39:05.987+02:00</t>
  </si>
  <si>
    <t>2026-04-15T18:50:04.604+02:00</t>
  </si>
  <si>
    <t>[{"id":"424aec40-766b-4a2f-bcc0-a9d6737ba762","note":"","count":1,"label":"Hawai 32 cm","posId":"114","price":24900,"isExtra":false},{"id":"21fd0686-e8d1-43f1-84c9-d96f5842a3ca","note":"","count":1,"label":"okraj mozzarella, bylinky","posId":"A121","price":5700,"isExtra":true},{"id":"d191a2a2-dbf7-43e1-9eae-453a92f5bdc2","note":"","count":1,"label":"BEZ -ananas","posId":"X100","price":0,"KDSTags":["redhighlight"],"isExtra":true},{"id":"dd5d901d-3787-43d0-9efe-85e31e1c5def","note":"","count":1,"label":"Pepperoni 32 cm","posId":"120","price":24900,"isExtra":false},{"id":"bffe562b-bfaa-4a6e-8b0f-e4de9add4880","note":"","count":1,"label":"Sweet passion 32 cm","posId":"29","price":20900,"isExtra":false},{"id":"be5c7908-f592-4704-987f-cd7d7281f32e","note":"","count":1,"label":"Comeback 32 cm","posId":"121","price":24900,"isExtra":false},{"id":"21fd0686-e8d1-43f1-84c9-d96f5842a3ca","note":"","count":1,"label":"okraj mozzarella, bylinky","posId":"A121","price":5700,"isExtra":true},{"id":"be5c7908-f592-4704-987f-cd7d7281f32e","note":"","count":1,"label":"Comeback 32 cm","posId":"121","price":24900,"isExtra":false},{"id":"21fd0686-e8d1-43f1-84c9-d96f5842a3ca","note":"","count":1,"label":"okraj mozzarella, bylinky","posId":"A121","price":5700,"isExtra":true}]</t>
  </si>
  <si>
    <t>2026-04-15T18:49:10.717+02:00</t>
  </si>
  <si>
    <t>2026-04-15T19:10:45.444+02:00</t>
  </si>
  <si>
    <t>[{"id":"59592161","note":"","size":"Margherita 32cm","count":1,"label":"Margherita 32cm","posId":"112","price":20900,"isExtra":false},{"id":"54684837","note":"","count":1,"label":"Balné","posId":"K0000","price":1500,"isExtra":true},{"id":"59592174","note":"","count":1,"label":"USA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54684928","note":"","count":1,"label":"Kukuřice","posId":"B115","price":2500,"KDSTags":["greenhighlight"],"isExtra":true},{"id":"54684955","note":"","count":1,"label":"Kuře","posId":"B114","price":3000,"KDSTags":["greenhighlight"],"isExtra":true},{"id":"59592167","note":"","size":"BBQ Meteor 32cm","count":1,"label":"BBQ Meteor 32cm","posId":"118","price":24900,"isExtra":false},{"id":"54684837","note":"","count":1,"label":"Balné","posId":"K0000","price":1500,"isExtra":true},{"id":"59592174","note":"","count":1,"label":"USA těsto","posId":"17","price":1000,"isExtra":true},{"id":"57179859","note":"","count":1,"label":"Rajčatový základ","posId":"ZBR32","price":0,"isExtra":true},{"id":"54684831","note":"","count":1,"label":"bez plněných okrajů","posId":"X1000","price":0,"isExtra":true},{"id":"54684928","note":"","count":1,"label":"Kukuřice","posId":"B115","price":2500,"KDSTags":["greenhighlight"],"isExtra":true},{"id":"54684969","note":"","count":1,"label":"Masové kuličky","posId":"B116","price":5900,"KDSTags":["greenhighlight"],"isExtra":true}]</t>
  </si>
  <si>
    <t>2026-04-15T18:43:07.399+02:00</t>
  </si>
  <si>
    <t>2026-04-15T18:55:37.375+02:00</t>
  </si>
  <si>
    <t>[{"id":"59592166","note":"","size":"BBQ Texas 32cm","count":1,"label":"BBQ Texas 32cm","posId":"119","price":24900,"isExtra":false},{"id":"54684837","note":"","count":1,"label":"Balné","posId":"K0000","price":1500,"isExtra":true},{"id":"59592168","note":"","size":"Zeleninová 32cm","count":1,"label":"Zeleninová 32cm","posId":"115","price":24900,"isExtra":false},{"id":"54684837","note":"","count":1,"label":"Balné","posId":"K0000","price":1500,"isExtra":true},{"id":"54684945","note":"","count":1,"label":"Šunka","posId":"B106","price":3000,"KDSTags":["greenhighlight"],"isExtra":true}]</t>
  </si>
  <si>
    <t>2026-04-15T18:37:03.309+02:00</t>
  </si>
  <si>
    <t>2026-04-15T18:49:55.053+02:00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</si>
  <si>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f932f643-9a56-4a16-90b3-20349063a042","note":"","count":1,"label":"Capricciosa 32 cm","posId":"113","price":24900,"isExtra":false},{"id":"e93eabf5-7d24-462c-a2e7-caf24157b9c1","note":"","count":1,"label":"gorgonzola","posId":"B101","price":3000,"KDSTags":["greenhighlight"],"isExtra":true}]</t>
  </si>
  <si>
    <t>2026-04-15T18:34:03.576+02:00</t>
  </si>
  <si>
    <t>2026-04-15T18:45:39.875+02:00</t>
  </si>
  <si>
    <t>2026-04-15T18:56:14.115+02:00</t>
  </si>
  <si>
    <t>2026-04-15T18:34:05.524+02:00</t>
  </si>
  <si>
    <t>[{"id":"2d3d5617-9c58-43de-9934-040859ce552d","note":"","count":1,"label":"BBQ Meteor 32 cm","posId":"118","price":24900,"isExtra":false},{"id":"be5c7908-f592-4704-987f-cd7d7281f32e","note":"","count":1,"label":"Comeback 32 cm","posId":"121","price":24900,"isExtra":false}]</t>
  </si>
  <si>
    <t>2026-04-15T18:33:32.942+02:00</t>
  </si>
  <si>
    <t>2026-04-15T18:33:37.557+02:00</t>
  </si>
  <si>
    <t>[{"id":"7f6f7195-5469-4c2e-90b4-8731c390745b","count":1,"label":"Pizza Margherita 32","posId":"112","price":20900,"isExtra":false,"creatorId":"e6G2CU8lRIOJ6kzM8Clvj","isPackging":0,"actualLabel":"Pizza Margherita 32"},{"id":"7f90f634-ae03-48d9-9ac8-27405c0fc737","count":1,"label":"Poděbradská malinovka 0,5l","posId":"N129","price":4900,"isExtra":false,"creatorId":"ov2w6Mf-h8m_b83NDSGkv","isPackging":0,"actualLabel":"Poděbradská malinovka 0,5l"}]</t>
  </si>
  <si>
    <t>2026-04-15T18:33:15.386+02:00</t>
  </si>
  <si>
    <t>2026-04-15T18:39:55.737+02:00</t>
  </si>
  <si>
    <t>2026-04-15T18:31:02.582+02:00</t>
  </si>
  <si>
    <t>2026-04-15T18:40:54.256+02:00</t>
  </si>
  <si>
    <t>[{"id":"f932f643-9a56-4a16-90b3-20349063a042","note":"","count":1,"label":"Capricciosa 32 cm","posId":"113","price":24900,"isExtra":false}]</t>
  </si>
  <si>
    <t>2026-04-15T18:15:44.042+02:00</t>
  </si>
  <si>
    <t>2026-04-15T18:31:19.341+02:00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</si>
  <si>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</si>
  <si>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2026-04-15T18:14:02.931+02:00</t>
  </si>
  <si>
    <t>2026-04-15T18:28:57.317+02:00</t>
  </si>
  <si>
    <t>2026-04-15T18:46:09.379+02:00</t>
  </si>
  <si>
    <t>2026-04-15T18:14:05.690+02:00</t>
  </si>
  <si>
    <t>[{"id":"eeb9b1ff-cedd-4112-8a46-47533eec93b4","note":"","count":1,"label":"Margherita 32 cm","posId":"136","price":20900,"isExtra":false},{"id":"720272d2-1717-4af6-8eea-e928bb95234b","note":"","count":1,"label":"kukuřice","posId":"B115","price":2500,"KDSTags":["greenhighlight"],"isExtra":true},{"id":"3b51edda-398d-47d1-8cbd-b96caad0e92c","note":"","count":1,"label":"šunka","posId":"B106","price":3000,"KDSTags":["greenhighlight"],"isExtra":true},{"id":"7dc558f4-908c-4dab-b333-a925cc147e51","note":"","count":1,"label":"Comeback 32 cm","posId":"145","price":24900,"isExtra":false},{"id":"3171e692-1adb-4333-8054-b1a7b136b69f","note":"","count":1,"label":"Pepperoni 32 cm","posId":"144","price":24900,"isExtra":false},{"id":"fe90afa4-a02c-4a85-8b9e-5f997e31adfb","note":"","count":1,"label":"Česnekový chléb","posId":"P104","price":7900,"isExtra":false}]</t>
  </si>
  <si>
    <t>2026-04-15T18:12:16.614+02:00</t>
  </si>
  <si>
    <t>2026-04-15T18:12:22.562+02:00</t>
  </si>
  <si>
    <t>[{"id":"93a1ada8-f6d7-45bd-bf51-de6aea045604","count":2,"label":"Guarana classic","posId":"N142","price":5500,"isExtra":false,"discount":{"type":"absolute","value":35},"creatorId":"leBENZ7tPGe0VYfAGinCE","isPackging":0,"actualLabel":"Guarana classic"}]</t>
  </si>
  <si>
    <t>2026-04-15T18:11:21.707+02:00</t>
  </si>
  <si>
    <t>[{"id":"93a1ada8-f6d7-45bd-bf51-de6aea045604","count":1,"label":"Guarana classic","posId":"N142","price":5500,"isExtra":false,"creatorId":"uDXtTyIjEBRnfz9z_0zcL","isPackging":0,"actualLabel":"Guarana classic"}]</t>
  </si>
  <si>
    <t>2026-04-15T18:03:02.650+02:00</t>
  </si>
  <si>
    <t>2026-04-15T18:22:29.349+02:00</t>
  </si>
  <si>
    <t>2026-04-15T18:58:23.445+02:00</t>
  </si>
  <si>
    <t>2026-04-15T18:03:04.396+02:00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</si>
  <si>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bylinky","posId":"A122","price":6500,"isExtra":true}]</t>
  </si>
  <si>
    <t>2026-04-15T17:59:02.719+02:00</t>
  </si>
  <si>
    <t>2026-04-15T18:18:41.365+02:00</t>
  </si>
  <si>
    <t>[{"id":"1aa4b142-e6d7-4d61-ba94-40298841a888","note":"","count":1,"label":"Quattro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,{"id":"720272d2-1717-4af6-8eea-e928bb95234b","note":"","count":1,"label":"kukuřice","posId":"B115","price":2500,"KDSTags":["greenhighlight"],"isExtra":true},{"id":"3b51edda-398d-47d1-8cbd-b96caad0e92c","note":"","count":1,"label":"šunka","posId":"B106","price":3000,"KDSTags":["greenhighlight"],"isExtra":true},{"id":"d44ff2b6-5a40-4ebd-8371-98e787725636","note":"","count":1,"label":"BBQ Texas 18 cm","posId":"131","price":11900,"isExtra":false},{"id":"dae6be7c-140e-4201-b49f-0927cf9e4982","note":"","count":1,"label":"Jalapeños.","posId":"A102","price":1500,"isExtra":true}]</t>
  </si>
  <si>
    <t>2026-04-15T17:55:11.672+02:00</t>
  </si>
  <si>
    <t>2026-04-15T18:06:42.780+02:00</t>
  </si>
  <si>
    <t>[{"id":"6942755309e364dceebaa28e","count":1,"label":"Capricciosa 40cm","posId":"101","price":30900,"isExtra":false},{"id":"6548d5dc06a4d1429ce1830f","count":1,"label":"Balné","posId":"K0000","price":2000,"isExtra":true},{"id":"6942755309e364dceebaa2d6","count":1,"label":"Pepperoni Rolls 🌶️","posId":"P100","price":8900,"isExtra":false},{"id":"6548d5dc06a4d1429ce18774","count":1,"label":"Balné","posId":"K0000","price":1500,"isExtra":true}]</t>
  </si>
  <si>
    <t>2026-04-15T17:52:02.519+02:00</t>
  </si>
  <si>
    <t>2026-04-15T18:02:56.528+02:00</t>
  </si>
  <si>
    <t>[{"id":"f991b551-d418-40dc-886d-2413cfe0e20e","note":"","count":1,"label":"Margherita 32 cm","posId":"112","price":20900,"isExtra":false},{"id":"6d80fcec-2088-4df1-b35b-3de60046f4e1","note":"","count":1,"label":"Hot &amp; Spicy 32 cm","posId":"146","price":24900,"isExtra":false}]</t>
  </si>
  <si>
    <t>2026-04-15T17:51:11.336+02:00</t>
  </si>
  <si>
    <t>2026-04-15T17:59:58.465+02:00</t>
  </si>
  <si>
    <t>[{"id":"6942755309e364dceebaa29e","count":1,"label":"Pepperoni 32cm 🌶️🌶️","posId":"120","price":24900,"isExtra":false},{"id":"6548d5dc06a4d1429ce18774","count":1,"label":"Balné","posId":"K0000","price":1500,"isExtra":true},{"id":"69cae153e36f04c4d3cc0660","count":1,"label":"bez plněných okrajů","posId":"X1000","price":0,"isExtra":true},{"id":"6942755309e364dceebaa2d8","count":1,"label":"Česnekový dip","posId":"P106","price":2000,"isExtra":false},{"id":"6548d5dc06a4d1429ce18774","count":1,"label":"Balné","posId":"K0000","price":1500,"isExtra":true},{"id":"6942755309e364dceebaa2e0","count":2,"label":"Dip Jalapeňos","posId":"P107","price":2000,"isExtra":false},{"id":"6548d5dc06a4d1429ce18774","count":2,"label":"Balné","posId":"K0000","price":1500,"isExtra":true},{"id":"6942755309e364dceebaa2f2","count":1,"label":"Pepsi 1l","posId":"N124","price":4900,"isExtra":false}]</t>
  </si>
  <si>
    <t>2026-04-15T17:50:18.801+02:00</t>
  </si>
  <si>
    <t>2026-04-15T17:55:59.422+02:00</t>
  </si>
  <si>
    <t>2026-04-15T17:40:05.720+02:00</t>
  </si>
  <si>
    <t>2026-04-15T17:40:12.964+02:00</t>
  </si>
  <si>
    <t>[{"id":"db512a49-05d7-4924-a817-5d5d5968a844","count":1,"label":"Pizza Capricciosa 32","posId":"113","price":24900,"isExtra":false,"creatorId":"MJsVw_6dC_jdOmKhVWCuh","isPackging":0,"actualLabel":"Pizza Capricciosa 32"},{"id":"2bf8f112-0fd9-496d-b326-6e53a904651b","count":1,"label":"Pizza Hot &amp; Spicy 32","posId":"122","price":24900,"isExtra":false,"creatorId":"4T60UwXk0pSa1OgS8oUZN","isPackging":0,"actualLabel":"Pizza Hot &amp; Spicy 32"}]</t>
  </si>
  <si>
    <t>2026-04-15T17:39:03.140+02:00</t>
  </si>
  <si>
    <t>2026-04-15T17:48:43.143+02:00</t>
  </si>
  <si>
    <t>2026-04-15T17:59:42.069+02:00</t>
  </si>
  <si>
    <t>2026-04-15T17:39:04.243+02:00</t>
  </si>
  <si>
    <t>[{"id":"f991b551-d418-40dc-886d-2413cfe0e20e","note":"","count":1,"label":"Margherita 32 cm","posId":"112","price":20900,"isExtra":false},{"id":"ac575c49-bae3-4ee1-943f-d9f988468f7f","note":"","count":1,"label":"ananas","posId":"B100","price":2500,"KDSTags":["greenhighlight"],"isExtra":true},{"id":"0c454cc7-3f38-4dea-9e0e-7220d9ba6ce0","note":"","count":2,"label":"Dip česnekový","posId":"P106","price":2000,"isExtra":false},{"id":"fe90afa4-a02c-4a85-8b9e-5f997e31adfb","note":"","count":1,"label":"Česnekový chléb","posId":"P104","price":7900,"isExtra":false}]</t>
  </si>
  <si>
    <t>2026-04-15T17:33:45.774+02:00</t>
  </si>
  <si>
    <t>2026-04-15T17:44:47.145+02:00</t>
  </si>
  <si>
    <t>[{"id":"6942755309e364dceebaa2a2","count":1,"label":"BBQ Meteor 32cm","posId":"118","price":24900,"isExtra":false},{"id":"6548d5dc06a4d1429ce18774","count":1,"label":"Balné","posId":"K0000","price":1500,"isExtra":true},{"id":"6745da7d2b930230e91437fa","count":1,"label":"Rajčatový základ","posId":"ZBR32","price":0,"isExtra":true},{"id":"69cae153e36f04c4d3cc0660","count":1,"label":"bez plněných okrajů","posId":"X1000","price":0,"isExtra":true}]</t>
  </si>
  <si>
    <t>2026-04-15T17:16:02.664+02:00</t>
  </si>
  <si>
    <t>2026-04-15T17:32:14.307+02:00</t>
  </si>
  <si>
    <t>2026-04-15T16:55:08.515+02:00</t>
  </si>
  <si>
    <t>2026-04-15T17:08:59.408+02:00</t>
  </si>
  <si>
    <t>2026-04-15T16:18:00.771+02:00</t>
  </si>
  <si>
    <t>2026-04-15T16:25:49.044+02:00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</si>
  <si>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105","note":"","count":1,"label":"Žampiony","posId":"C105","price":3500,"KDSTags":["greenhighlight"],"isExtra":true},{"id":"C113","note":"","count":1,"label":"Mozzarella","posId":"C113","price":4000,"KDSTags":["greenhighlight"],"isExtra":true}]</t>
  </si>
  <si>
    <t>2026-04-15T16:02:11.018+02:00</t>
  </si>
  <si>
    <t>2026-04-15T16:02:14.898+02:00</t>
  </si>
  <si>
    <t>[{"id":"1aae8c1b-f7a7-48cb-b109-40c8793f3bbf","count":1,"label":"Pepsi 1l","posId":"N124","price":5900,"isExtra":false,"discount":{"type":"percentage","value":100},"creatorId":"6-3f2-hBuNNfMxcY8FTAV","isPackging":0,"actualLabel":"Pepsi 1l"}]</t>
  </si>
  <si>
    <t>2026-04-15T15:42:02.279+02:00</t>
  </si>
  <si>
    <t>2026-04-15T15:50:03.381+02:00</t>
  </si>
  <si>
    <t>[{"id":"554b5341-3de7-4a69-b579-50bb01af629a","note":"","count":1,"label":"Quattro Formaggi 40 cm","posId":"111","price":30900,"isExtra":false},{"id":"cd609a07-df60-45aa-80ee-74409e6c9fa9","note":"","count":1,"label":"Ananas","posId":"C100","price":3500,"KDSTags":["greenhighlight"],"isExtra":true}]</t>
  </si>
  <si>
    <t>2026-04-15T15:38:03.161+02:00</t>
  </si>
  <si>
    <t>2026-04-15T15:47:52.780+02:00</t>
  </si>
  <si>
    <t>[{"id":"1aa4b142-e6d7-4d61-ba94-40298841a888","note":"","count":1,"label":"Quattro Formaggi 32 cm","posId":"123","price":24900,"isExtra":false}]</t>
  </si>
  <si>
    <t>2026-04-15T15:30:03.340+02:00</t>
  </si>
  <si>
    <t>2026-04-15T15:45:39.343+02:00</t>
  </si>
  <si>
    <t>2026-04-15T16:13:48.887+02:00</t>
  </si>
  <si>
    <t>2026-04-15T15:38:30.360+02:00</t>
  </si>
  <si>
    <t>2026-04-15T14:52:04.749+02:00</t>
  </si>
  <si>
    <t>2026-04-15T15:06:45.357+02:00</t>
  </si>
  <si>
    <t>[{"id":"c46bb160-b35c-42ed-8482-ed85f1391e51","count":1,"label":"Pizza Hawai 32 cm","posId":"114","price":24900,"isExtra":false,"creatorId":"V2n_1QjtgBISOjtfvLxDO","isPackging":0,"actualLabel":"Pizza Hawai 32 cm"},{"id":"QtOAeuk_xX7zl9ByFhL7i","count":1,"label":"bez plněných okrajů","posId":"X1000","price":0,"isExtra":true,"mainItemId":"c46bb160-b35c-42ed-8482-ed85f1391e51"},{"id":"extra_20230331101812_70","count":1,"label":"Žampiony","posId":"B105","price":2500,"KDSTags":["greenhighlight"],"isExtra":true,"mainItemId":"c46bb160-b35c-42ed-8482-ed85f1391e51"},{"id":"extra_20230331101812_75","count":1,"label":"Kukuřice","posId":"B115","price":2500,"KDSTags":["greenhighlight"],"isExtra":true,"mainItemId":"c46bb160-b35c-42ed-8482-ed85f1391e51"},{"id":"0bea1fb1-a6d1-4425-b818-6eca29fb16e8","count":1,"label":"Pizza Comeback 32","posId":"121","price":24900,"isExtra":false,"creatorId":"ZOl2C-pAwtQc81oUJxsSG","isPackging":0,"actualLabel":"Pizza Comeback 32"},{"id":"53sf-YTdyM_f0xBrJMQx-","count":1,"label":"okraj mozzarella, bbq omáčka","posId":"A123","price":5700,"isExtra":true,"mainItemId":"0bea1fb1-a6d1-4425-b818-6eca29fb16e8"},{"id":"extra_20230331101812_71","count":1,"label":"Olivy","posId":"B112","price":2500,"KDSTags":["greenhighlight"],"isExtra":true,"mainItemId":"0bea1fb1-a6d1-4425-b818-6eca29fb16e8"},{"id":"90758e79-75a6-48df-a2e5-3ce5e1fa218e","count":1,"label":"Pečené brambory","posId":"P103","price":6900,"isExtra":false,"creatorId":"4TztQ-Y9pJSg0PoH_Y9LS","isPackging":0,"actualLabel":"Pečené brambory"},{"id":"17d9f070-2386-4a61-b08b-51f64a7ff1d8","count":1,"label":"Masové kuličky","posId":"P102","price":9900,"isExtra":false,"creatorId":"VX2KXbLVypW7OwMIMH3LC","isPackging":0,"actualLabel":"Masové kuličky"},{"id":"d3981599-dbd5-4b15-8c00-c3417243bbbe","count":1,"label":"Dip BBQ","posId":"P105","price":2000,"isExtra":false,"creatorId":"R39Eg8l4W_XhykpMtRKBW","isPackging":0,"actualLabel":"Dip BBQ"},{"id":"d3981599-dbd5-4b15-8c00-c3417243bbbe","count":1,"label":"Dip BBQ","posId":"P105","price":2000,"isExtra":false,"creatorId":"KhytpkWguB5-JY5JFVlY-","isPackging":0,"actualLabel":"Dip BBQ"},{"id":"cd554f59-2f29-413f-b9d0-9b4574f37e42","count":1,"label":"Jablečno-skořicové rolls","posId":"18","price":8900,"isExtra":false,"creatorId":"qk5-sI31HIrwb0BjbIUyz","isPackging":0,"actualLabel":"Jablečno-skořicové rolls"},{"id":"cd554f59-2f29-413f-b9d0-9b4574f37e42","count":1,"label":"Jablečno-skořicové rolls","posId":"18","price":8900,"isExtra":false,"creatorId":"fJ_oeGXrh-NpNwNw5Zzb_","isPackging":0,"actualLabel":"Jablečno-skořicové rolls"}]</t>
  </si>
  <si>
    <t>2026-04-15T14:40:34.776+02:00</t>
  </si>
  <si>
    <t>2026-04-15T14:58:43.461+02:00</t>
  </si>
  <si>
    <t>[{"id":"123","note":"","count":1,"label":"Quattro Formaggi 32cm","posId":"123","price":24900,"isExtra":false},{"id":"K0000","note":"","count":1,"label":"Balné","posId":"K0000","price":1500,"isExtra":true},{"id":"114","note":"","count":1,"label":"Hawai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</si>
  <si>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2026-04-15T14:05:34.532+02:00</t>
  </si>
  <si>
    <t>2026-04-15T14:05:39.760+02:00</t>
  </si>
  <si>
    <t>[{"id":"1aae8c1b-f7a7-48cb-b109-40c8793f3bbf","count":1,"label":"Pepsi 1l","posId":"N124","price":5900,"isExtra":false,"creatorId":"VAIIosfH8Cz5vuMldkjMu","isPackging":0,"actualLabel":"Pepsi 1l"}]</t>
  </si>
  <si>
    <t>2026-04-15T13:39:02.968+02:00</t>
  </si>
  <si>
    <t>2026-04-15T13:59:06.156+02:00</t>
  </si>
  <si>
    <t>[{"id":"f991b551-d418-40dc-886d-2413cfe0e20e","note":"","count":1,"label":"Margherita 32 cm","posId":"112","price":20900,"isExtra":false},{"id":"ac575c49-bae3-4ee1-943f-d9f988468f7f","note":"","count":1,"label":"ananas","posId":"B100","price":2500,"KDSTags":["greenhighlight"],"isExtra":true},{"id":"4aed5471-c8ca-405d-bfd1-1a7601f72348","note":"","count":1,"label":"Quattro Formaggi 32 cm","posId":"147","price":24900,"isExtra":false}]</t>
  </si>
  <si>
    <t>2026-04-15T12:50:03.388+02:00</t>
  </si>
  <si>
    <t>2026-04-15T13:29:46.103+02:00</t>
  </si>
  <si>
    <t>[{"id":"1259035b-bb9c-4781-bd3f-6114a4a72dd6","note":"","count":1,"label":"Baby špenát &amp; kuře 40 cm","posId":"104","price":30900,"isExtra":false},{"id":"eb426525-9181-4714-9963-380f5c0ae0e5","note":"","count":1,"label":"Okraj mozzarella, bylinky","posId":"A122","price":6500,"isExtra":true},{"id":"63675afb-9d1b-42b2-9d42-9e80500fdd28","note":"","count":1,"label":"Comeback 40 cm","posId":"109","price":30900,"isExtra":false},{"id":"eb426525-9181-4714-9963-380f5c0ae0e5","note":"","count":1,"label":"Okraj mozzarella, bylinky","posId":"A122","price":6500,"isExtra":true}]</t>
  </si>
  <si>
    <t>2026-04-15T12:42:33.373+02:00</t>
  </si>
  <si>
    <t>2026-04-15T13:00:45.238+02:00</t>
  </si>
  <si>
    <t>[{"id":"54684755","note":"","size":"BBQ Texas 40cm","count":1,"label":"BBQ Texas 40cm","posId":"107","price":30900,"isExtra":false},{"id":"54684827","note":"","count":1,"label":"Balné","posId":"K0000","price":2000,"isExtra":true},{"id":"59555758","note":"","count":1,"label":"Rajčatový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okrajů","posId":"X1000","price":0,"isExtra":true},{"id":"59592167","note":"","size":"BBQ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základ","posId":"ZBR32","price":0,"isExtra":true},{"id":"54684902","note":"","count":1,"label":"okraj hotdog, bbq omáčka","posId":"A119","price":5700,"isExtra":true}]</t>
  </si>
  <si>
    <t>2026-04-15T12:31:02.886+02:00</t>
  </si>
  <si>
    <t>2026-04-15T12:38:50.872+02:00</t>
  </si>
  <si>
    <t>[{"id":"be5c7908-f592-4704-987f-cd7d7281f32e","note":"","count":1,"label":"Comeback 32 cm","posId":"121","price":24900,"isExtra":false},{"id":"720272d2-1717-4af6-8eea-e928bb95234b","note":"","count":1,"label":"kukuřice","posId":"B115","price":2500,"KDSTags":["greenhighlight"],"isExtra":true},{"id":"5972eec0-ca59-4f52-b279-96c9f5c3eb67","note":"","count":1,"label":"BEZ -cibule","posId":"X103","price":0,"KDSTags":["redhighlight"],"isExtra":true}]</t>
  </si>
  <si>
    <t>2026-04-15T12:20:03.404+02:00</t>
  </si>
  <si>
    <t>2026-04-15T12:29:13.667+02:00</t>
  </si>
  <si>
    <t>2026-04-15T12:45:02.603+02:00</t>
  </si>
  <si>
    <t>2026-04-15T12:20:43.290+02:00</t>
  </si>
  <si>
    <t>[{"id":"50d0c33c-440a-47e3-8208-1c68574950af","note":"","count":1,"label":"Capricciosa 32 cm","posId":"137","price":24900,"isExtra":false},{"id":"3171e692-1adb-4333-8054-b1a7b136b69f","note":"","count":1,"label":"Pepperoni 32 cm","posId":"144","price":24900,"isExtra":false}]</t>
  </si>
  <si>
    <t>2026-04-15T12:18:03.065+02:00</t>
  </si>
  <si>
    <t>2026-04-15T12:54:47.766+02:00</t>
  </si>
  <si>
    <t>2026-04-15T12:13:10.898+02:00</t>
  </si>
  <si>
    <t>2026-04-15T12:26:33.978+02:00</t>
  </si>
  <si>
    <t>[{"id":"57405766","note":"","size":"Pepsi 1l","count":1,"label":"Pepsi 1l","posId":"N124","price":4900,"isExtra":false},{"id":"57423462","note":"","size":"Dip Jalapeňos","count":5,"label":"Dip Jalapeňos","posId":"P107","price":2000,"isExtra":false},{"id":"54684837","note":"","count":5,"label":"Balné","posId":"K0000","price":1500,"isExtra":true},{"id":"59592167","note":"","size":"BBQ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základ","posId":"ZBR32","price":0,"isExtra":true},{"id":"54684898","note":"","count":1,"label":"okraj hotdog, hořčice","posId":"A117","price":5700,"isExtra":true},{"id":"54684851","note":"","count":1,"label":"Bez slaniny","posId":"X108","price":0,"KDSTags":["redhighlight"],"isExtra":true},{"id":"54684848","note":"","count":1,"label":"Jalapeňos","posId":"B102","price":2500,"KDSTags":["greenhighlight"],"isExtra":true},{"id":"54684928","note":"","count":1,"label":"Kukuřice","posId":"B115","price":2500,"KDSTags":["greenhighlight"],"isExtra":true},{"id":"54684939","note":"","count":1,"label":"Mozzarella","posId":"B113","price":3000,"KDSTags":["greenhighlight"],"isExtra":true}]</t>
  </si>
  <si>
    <t>2026-04-15T12:12:03.296+02:00</t>
  </si>
  <si>
    <t>2026-04-15T12:19:47.686+02:00</t>
  </si>
  <si>
    <t>2026-04-15T12:45:20.856+02:00</t>
  </si>
  <si>
    <t>2026-04-15T12:12:04.205+02:00</t>
  </si>
  <si>
    <t>[{"id":"f932f643-9a56-4a16-90b3-20349063a042","note":"","count":1,"label":"Capricciosa 32 cm","posId":"113","price":24900,"isExtra":false},{"id":"9113385a-d4b6-407a-b0f4-d904f93de010","note":"","count":1,"label":"Baby špenát &amp; kuře 32 cm","posId":"116","price":24900,"isExtra":false},{"id":"65f00180-9c8f-4569-8062-acb5d5b8efb2","note":"","count":1,"label":"Pepsi 1l","posId":"N124","price":5900,"isExtra":false}]</t>
  </si>
  <si>
    <t>2026-04-15T12:11:03.413+02:00</t>
  </si>
  <si>
    <t>2026-04-15T12:22:52.857+02:00</t>
  </si>
  <si>
    <t>[{"id":"2cc0a9fe-ea2a-41e4-be86-6376b8437c33","note":"","count":1,"label":"Capricciosa 40 cm","posId":"101","price":30900,"isExtra":false},{"id":"57c816b2-3e3f-46c2-b126-b09910d79cb0","note":"","count":1,"label":"změna na Smetanový základ","posId":"A129","price":0,"isExtra":true}]</t>
  </si>
  <si>
    <t>2026-04-15T12:08:03.109+02:00</t>
  </si>
  <si>
    <t>2026-04-15T12:18:39.453+02:00</t>
  </si>
  <si>
    <t>2026-04-15T12:37:44.888+02:00</t>
  </si>
  <si>
    <t>2026-04-15T12:08:04.277+02:00</t>
  </si>
  <si>
    <t>[{"id":"c37883bc-1dd4-4f99-812d-f89a299ee1f5","note":"","count":1,"label":"Margherita 40 cm","posId":"100","price":26900,"isExtra":false}]</t>
  </si>
  <si>
    <t>2026-04-15T11:55:36.835+02:00</t>
  </si>
  <si>
    <t>2026-04-15T12:12:20.676+02:00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</si>
  <si>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🌶️🌶️","posId":"110","price":30900,"isExtra":false},{"id":"54684827","note":"","count":1,"label":"Balné","posId":"K0000","price":2000,"isExtra":true},{"id":"59555762","note":"","count":1,"label":"BBQ základ","posId":"ZRB40","price":0,"isExtra":true},{"id":"54684753","note":"","size":"Comeback 40cm 🌶️","count":1,"label":"Comeback 40cm 🌶️","posId":"109","price":30900,"isExtra":false},{"id":"54684827","note":"","count":1,"label":"Balné","posId":"K0000","price":2000,"isExtra":true}]</t>
  </si>
  <si>
    <t>2026-04-15T11:52:03.321+02:00</t>
  </si>
  <si>
    <t>2026-04-15T12:03:01.471+02:00</t>
  </si>
  <si>
    <t>2026-04-15T12:11:46.392+02:00</t>
  </si>
  <si>
    <t>2026-04-15T11:52:04.464+02:00</t>
  </si>
  <si>
    <t>[{"id":"65f00180-9c8f-4569-8062-acb5d5b8efb2","note":"","count":1,"label":"Pepsi 1l","posId":"N124","price":5900,"isExtra":false},{"id":"f932f643-9a56-4a16-90b3-20349063a042","note":"","count":1,"label":"Capricciosa 32 cm","posId":"113","price":24900,"isExtra":false},{"id":"5e57993d-26f3-465c-aa35-1e3806b0b477","note":"","count":2,"label":"Hot &amp; Spicy 32 cm","posId":"122","price":24900,"isExtra":false}]</t>
  </si>
  <si>
    <t>2026-04-15T11:49:35.656+02:00</t>
  </si>
  <si>
    <t>2026-04-15T11:57:42.939+02:00</t>
  </si>
  <si>
    <t>[{"id":"6942755309e364dceebaa29e","count":1,"label":"Pepperoni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těsto","posId":"17","price":1000,"isExtra":true},{"id":"6745da7d2b930230e9143ab4","count":1,"label":"BBQ základ","posId":"ZRB32","price":0,"isExtra":true},{"id":"69cae153e36f04c4d3cc0661","count":1,"label":"okraj mozzarella, bylinky","posId":"A121","price":5700,"isExtra":true}]</t>
  </si>
  <si>
    <t>2026-04-15T11:39:03.115+02:00</t>
  </si>
  <si>
    <t>2026-04-15T12:07:46.809+02:00</t>
  </si>
  <si>
    <t>2026-04-15T12:24:46.734+02:00</t>
  </si>
  <si>
    <t>2026-04-15T11:52:32.005+02:00</t>
  </si>
  <si>
    <t>[{"id":"cb1b8132-0c9b-419f-9b1c-568c16576a0c","note":"","count":1,"label":"Pepperoni 40 cm","posId":"108","price":30900,"isExtra":false},{"id":"1aa4b142-e6d7-4d61-ba94-40298841a888","note":"","count":1,"label":"Quattro Formaggi 32 cm","posId":"123","price":24900,"isExtra":false}]</t>
  </si>
  <si>
    <t>2026-04-15T11:25:06.743+02:00</t>
  </si>
  <si>
    <t>2026-04-15T11:39:06.540+02:00</t>
  </si>
  <si>
    <t>[{"id":"83ec0315-3b1e-4491-8fb1-b563a4c0f09e","count":1,"label":"Pizza Capricciosa 40","posId":"101","price":30900,"isExtra":false,"creatorId":"ikyqAoQG1l0QBkp4hi_WQ","isPackging":0,"actualLabel":"Pizza Capricciosa 40"},{"id":"664bd2b5-40f0-4839-a4f1-3cec89afae33","count":1,"label":"Pizza Quattro Formaggi 32","posId":"123","price":24900,"isExtra":false,"creatorId":"CI0g92hestbRbazuIRHOC","isPackging":0,"actualLabel":"Pizza Quattro Formaggi 32"}]</t>
  </si>
  <si>
    <t>2026-04-15T11:10:02.417+02:00</t>
  </si>
  <si>
    <t>2026-04-15T11:30:53.755+02:00</t>
  </si>
  <si>
    <t>2026-04-15T11:45:39.005+02:00</t>
  </si>
  <si>
    <t>2026-04-15T11:10:03.000+02:00</t>
  </si>
  <si>
    <t>[{"id":"dd5d901d-3787-43d0-9efe-85e31e1c5def","note":"","count":1,"label":"Pepperoni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bylinky","posId":"A121","price":5700,"isExtra":true},{"id":"4ecd8943-bd96-4ac4-afe6-172fe7178810","note":"","count":1,"label":"Hot &amp; Spicy 18 cm","posId":"134","price":11900,"isExtra":false},{"id":"6a406468-94b2-4aab-8b3e-c490dfbbdf08","note":"","count":2,"label":"Hot &amp; Spicy 40 cm","posId":"110","price":30900,"isExtra":false}]</t>
  </si>
  <si>
    <t>2026-04-15T11:07:03.759+02:00</t>
  </si>
  <si>
    <t>2026-04-15T11:29:53.472+02:00</t>
  </si>
  <si>
    <t>2026-04-15T11:52:54.847+02:00</t>
  </si>
  <si>
    <t>2026-04-15T11:07:05.740+02:00</t>
  </si>
  <si>
    <t>[{"id":"f991b551-d418-40dc-886d-2413cfe0e20e","note":"","count":1,"label":"Margherita 32 cm","posId":"112","price":20900,"isExtra":false},{"id":"04393824-6434-40a1-bc0f-7e9637e70a6b","note":"","count":1,"label":"Pečené brambory","posId":"P103","price":6900,"isExtra":false}]</t>
  </si>
  <si>
    <t>2026-04-15T10:53:03.085+02:00</t>
  </si>
  <si>
    <t>2026-04-15T11:14:24.270+02:00</t>
  </si>
  <si>
    <t>[{"id":"c37883bc-1dd4-4f99-812d-f89a299ee1f5","note":"","count":1,"label":"Margherita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,{"id":"7fdd6df3-b4af-470d-955c-d1de47ab00a5","note":"","count":1,"label":"Žampiony","posId":"C105","price":3500,"KDSTags":["greenhighlight"],"isExtra":true},{"id":"0c454cc7-3f38-4dea-9e0e-7220d9ba6ce0","note":"","count":2,"label":"Dip česnekový","posId":"P106","price":2000,"isExtra":false}]</t>
  </si>
  <si>
    <t>2026-04-15T10:52:04.140+02:00</t>
  </si>
  <si>
    <t>2026-04-15T11:34:35.558+02:00</t>
  </si>
  <si>
    <t>[{"id":"be5c7908-f592-4704-987f-cd7d7281f32e","note":"","count":1,"label":"Comeback 32 cm","posId":"121","price":24900,"isExtra":false},{"id":"57c816b2-3e3f-46c2-b126-b09910d79cb0","note":"","count":1,"label":"změna na Smetanový základ","posId":"A129","price":0,"isExtra":true}]</t>
  </si>
  <si>
    <t>2026-04-15T10:07:02.366+02:00</t>
  </si>
  <si>
    <t>2026-04-15T11:07:10.467+02:00</t>
  </si>
  <si>
    <t>2026-04-15T11:26:12.779+02:00</t>
  </si>
  <si>
    <t>2026-04-15T10:07:03.372+02:00</t>
  </si>
  <si>
    <t>2026-04-15T00:37:16.160+02:00</t>
  </si>
  <si>
    <t>2026-04-15T00:44:18.426+02:00</t>
  </si>
  <si>
    <t>[{"id":"P100","note":"","count":1,"label":"Pepperoni Rolls 🌶️","posId":"P100","price":8900,"isExtra":false},{"id":"K0000","note":"","count":1,"label":"Balné","posId":"K0000","price":1500,"isExtra":true},{"id":"jpr200","note":"","count":1,"label":"Jalapenos Rolls","posId":"jpr200","price":8900,"isExtra":false},{"id":"K0000","note":"","count":1,"label":"Balné","posId":"K0000","price":1500,"isExtra":true}]</t>
  </si>
  <si>
    <t>2026-04-15T00:31:01.170+02:00</t>
  </si>
  <si>
    <t>2026-04-15T00:41:33.599+02:00</t>
  </si>
  <si>
    <t>2026-04-15T00:05:52.446+02:00</t>
  </si>
  <si>
    <t>2026-04-15T00:19:41.427+02:00</t>
  </si>
  <si>
    <t>[{"id":"P106","note":"","count":1,"label":"Česnekový dip","posId":"P106","price":2000,"isExtra":false},{"id":"K0000","note":"","count":1,"label":"Balné","posId":"K0000","price":1500,"isExtra":true},{"id":"N124","note":"","count":1,"label":"Pepsi 1l","posId":"N124","price":4900,"isExtra":false},{"id":"108","note":"","count":1,"label":"Pepperoni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bylinky","posId":"A122","price":6500,"isExtra":true},{"id":"C112","note":"","count":1,"label":"Olivy","posId":"C112","price":3500,"KDSTags":["greenhighlight"],"isExtra":true}]</t>
  </si>
  <si>
    <t>2026-04-15T00:05:42.538+02:00</t>
  </si>
  <si>
    <t>2026-04-15T00:17:05.544+02:00</t>
  </si>
  <si>
    <t>[{"id":"P100","note":"","count":3,"label":"Pepperoni Rolls 🌶️","posId":"P100","price":8900,"isExtra":false},{"id":"K0000","note":"","count":3,"label":"Balné","posId":"K0000","price":1500,"isExtra":true}]</t>
  </si>
  <si>
    <t>2026-04-15T00:03:03.847+02:00</t>
  </si>
  <si>
    <t>2026-04-15T00:17:56.276+02:00</t>
  </si>
  <si>
    <t>[{"id":"4aed5471-c8ca-405d-bfd1-1a7601f72348","note":"","count":1,"label":"Quattro Formaggi 32 cm","posId":"147","price":24900,"isExtra":false}]</t>
  </si>
  <si>
    <t>2026-04-14T23:49:36.142+02:00</t>
  </si>
  <si>
    <t>2026-04-14T23:57:21.415+02:00</t>
  </si>
  <si>
    <t>[{"id":"6942755309e364dceebaa29e","count":1,"label":"Pepperoni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těsto","posId":"17","price":1000,"isExtra":true}]</t>
  </si>
  <si>
    <t>2026-04-14T23:42:28.636+02:00</t>
  </si>
  <si>
    <t>2026-04-14T23:42:49.360+02:00</t>
  </si>
  <si>
    <t>2026-04-15T00:03:17.809+02:00</t>
  </si>
  <si>
    <t>2026-04-14T23:42:36.720+02:00</t>
  </si>
  <si>
    <t>[{"id":"0207fb30-d392-4fa2-a000-4999b6e634c5","count":1,"label":"Opočno vanilková","posId":"D108","price":12900,"isExtra":false,"creatorId":"IxKeWuOrmlmk8ddd-AG3C","isPackging":0,"actualLabel":"Opočno vanilková"},{"id":"0207fb30-d392-4fa2-a000-4999b6e634c5","count":1,"label":"Opočno vanilková","posId":"D108","price":12900,"isExtra":false,"creatorId":"aoXZMH8pDHcN0kfP4kAux","isPackging":0,"actualLabel":"Opočno vanilková"},{"id":"0207fb30-d392-4fa2-a000-4999b6e634c5","count":1,"label":"Opočno vanilková","posId":"D108","price":12900,"isExtra":false,"creatorId":"7fmpMG550NeFLMuNxU7Wb","isPackging":0,"actualLabel":"Opočno vanilková"},{"id":"0207fb30-d392-4fa2-a000-4999b6e634c5","count":1,"label":"Opočno vanilková","posId":"D108","price":12900,"isExtra":false,"creatorId":"deLgf94xOoQvrpS4DfisD","isPackging":0,"actualLabel":"Opočno vanilková"},{"id":"c2eae2bb-a701-4741-8180-ef6bd455d86d","count":1,"label":"Pepsi zero sugar 1l","posId":"N125","price":5900,"isExtra":false,"creatorId":"X9QhDenj_Gw7gP95yiZ7-","isPackging":0,"actualLabel":"Pepsi zero sugar 1l"},{"id":"c2eae2bb-a701-4741-8180-ef6bd455d86d","count":1,"label":"Pepsi zero sugar 1l","posId":"N125","price":5900,"isExtra":false,"creatorId":"74LPjPSHb7ZR_J_qrbVVr","isPackging":0,"actualLabel":"Pepsi zero sugar 1l"},{"id":"c2eae2bb-a701-4741-8180-ef6bd455d86d","count":1,"label":"Pepsi zero sugar 1l","posId":"N125","price":5900,"isExtra":false,"creatorId":"hh3WhjqU1KlS2g2ZG4t9n","isPackging":0,"actualLabel":"Pepsi zero sugar 1l"},{"id":"c2eae2bb-a701-4741-8180-ef6bd455d86d","count":1,"label":"Pepsi zero sugar 1l","posId":"N125","price":5900,"isExtra":false,"creatorId":"9MDvxMdV643xxGTI7n609","isPackging":0,"actualLabel":"Pepsi zero sugar 1l"},{"id":"c2eae2bb-a701-4741-8180-ef6bd455d86d","count":1,"label":"Pepsi zero sugar 1l","posId":"N125","price":5900,"isExtra":false,"creatorId":"te0NzPyJTEk1F5oOsxw7u","isPackging":0,"actualLabel":"Pepsi zero sugar 1l"}]</t>
  </si>
  <si>
    <t>2026-04-14T23:29:14.918+02:00</t>
  </si>
  <si>
    <t>2026-04-14T23:29:41.094+02:00</t>
  </si>
  <si>
    <t>[{"id":"d27b48fb-1f2f-415f-a0ce-e859bee96f2a","count":1,"label":"Aquilla jemně perlivá","posId":"N141","price":3900,"isExtra":false,"creatorId":"rXCq5S-qgdap0K4wKvRl3","isPackging":0,"actualLabel":"Aquilla jemně perlivá"}]</t>
  </si>
  <si>
    <t>2026-04-14T23:20:19.691+02:00</t>
  </si>
  <si>
    <t>2026-04-14T23:27:19.519+02:00</t>
  </si>
  <si>
    <t>[{"id":"6942755309e364dceebaa2d8","count":1,"label":"Česnekový dip","posId":"P106","price":2000,"isExtra":false},{"id":"6548d5dc06a4d1429ce18774","count":1,"label":"Balné","posId":"K0000","price":1500,"isExtra":true},{"id":"6942755309e364dceebaa2a6","count":1,"label":"Hawai 32cm","posId":"114","price":24900,"isExtra":false},{"id":"6548d5dc06a4d1429ce18774","count":1,"label":"Balné","posId":"K0000","price":1500,"isExtra":true},{"id":"6942755309e364dceebaa2f6","count":1,"label":"Mirinda 1l","posId":"N126","price":5900,"isExtra":false}]</t>
  </si>
  <si>
    <t>2026-04-14T22:46:53.821+02:00</t>
  </si>
  <si>
    <t>2026-04-14T22:50:25.226+02:00</t>
  </si>
  <si>
    <t>[{"id":"P101","note":"","count":1,"label":"Spicy Wings 🌶️","posId":"P101","price":11900,"isExtra":false},{"id":"K0000","note":"","count":1,"label":"Balné","posId":"K0000","price":1500,"isExtra":true},{"id":"P103","note":"","count":1,"label":"Pečené brambory","posId":"P103","price":6900,"isExtra":false},{"id":"K0000","note":"","count":1,"label":"Balné","posId":"K0000","price":1500,"isExtra":true},{"id":"P105","note":"","count":1,"label":"BBQ dip","posId":"P105","price":2000,"isExtra":false},{"id":"K0000","note":"","count":1,"label":"Balné","posId":"K0000","price":1500,"isExtra":true}]</t>
  </si>
  <si>
    <t>2026-04-14T22:31:32.654+02:00</t>
  </si>
  <si>
    <t>2026-04-14T22:42:35.297+02:00</t>
  </si>
  <si>
    <t>2026-04-14T22:17:47.288+02:00</t>
  </si>
  <si>
    <t>2026-04-14T22:27:29.070+02:00</t>
  </si>
  <si>
    <t>[{"id":"6942755309e364dceebaa298","count":1,"label":"Quattro Formaggi 32cm","posId":"123","price":24900,"isExtra":false},{"id":"6548d5dc06a4d1429ce18774","count":1,"label":"Balné","posId":"K0000","price":1500,"isExtra":true},{"id":"68814b049e75a15035e4ca64","count":1,"label":"USA těsto","posId":"17","price":1000,"isExtra":true},{"id":"6942755309e364dceebaa29c","count":1,"label":"Comeback 32cm 🌶️","posId":"121","price":24900,"isExtra":false},{"id":"6548d5dc06a4d1429ce18774","count":1,"label":"Balné","posId":"K0000","price":1500,"isExtra":true},{"id":"6745da7d2b930230e9143ab5","count":1,"label":"Smetanový základ","posId":"ZRS32","price":0,"isExtra":true},{"id":"69cae153e36f04c4d3cc0660","count":1,"label":"bez plněných okrajů","posId":"X1000","price":0,"isExtra":true}]</t>
  </si>
  <si>
    <t>2026-04-14T22:16:18.250+02:00</t>
  </si>
  <si>
    <t>2026-04-14T22:23:38.185+02:00</t>
  </si>
  <si>
    <t>2026-04-14T22:14:08.844+02:00</t>
  </si>
  <si>
    <t>2026-04-14T22:21:44.259+02:00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</si>
  <si>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🌶️🌶️","posId":"122","price":24900,"isExtra":false},{"id":"54684837","note":"","count":1,"label":"Balné","posId":"K0000","price":1500,"isExtra":true},{"id":"57405767","note":"","size":"Pepsi zero sugar 1l","count":1,"label":"Pepsi zero sugar 1l","posId":"N125","price":5900,"isExtra":false}]</t>
  </si>
  <si>
    <t>2026-04-14T22:06:10.362+02:00</t>
  </si>
  <si>
    <t>2026-04-14T22:17:59.084+02:00</t>
  </si>
  <si>
    <t>[{"id":"54684790","note":"","size":"Veggie menu Comeback","count":1,"label":"Veggie menu Comeback","posId":"M200","price":34900,"isExtra":false},{"id":"54684944","note":"","count":1,"label":"Quattro Formaggi","posId":"Y123","price":0,"isExtra":true},{"id":"54684818","note":"","count":1,"label":"Balné","posId":"K0000","price":3000,"isExtra":true},{"id":"54684847","note":"","count":1,"label":"česnekový chléb","posId":"P104","price":0,"isExtra":true},{"id":"61748716","note":"","count":1,"label":"Guarana kiwi a jablko","posId":"N144","price":0,"isExtra":true},{"id":"57179862","note":"","count":1,"label":"BBQ základ","posId":"ZRB32","price":0,"isExtra":true}]</t>
  </si>
  <si>
    <t>2026-04-14T22:04:04.521+02:00</t>
  </si>
  <si>
    <t>2026-04-14T22:17:29.347+02:00</t>
  </si>
  <si>
    <t>2026-04-14T22:03:08.759+02:00</t>
  </si>
  <si>
    <t>2026-04-14T22:07:54.875+02:00</t>
  </si>
  <si>
    <t>[{"id":"54dc7925-4d38-486b-b12e-3a96c2e2fabb","count":1,"label":"Pizza Pepperoni 18","posId":"132","price":11900,"isExtra":false,"creatorId":"amj4W_1GKuIzjsO6iXoom","isPackging":0,"actualLabel":"Pizza Pepperoni 18"}]</t>
  </si>
  <si>
    <t>2026-04-14T22:02:17.110+02:00</t>
  </si>
  <si>
    <t>2026-04-14T22:15:20.035+02:00</t>
  </si>
  <si>
    <t>[{"id":"54684755","note":"","size":"BBQ Texas 40cm","count":1,"label":"BBQ Texas 40cm","posId":"107","price":30900,"isExtra":false},{"id":"54684827","note":"","count":1,"label":"Balné","posId":"K0000","price":2000,"isExtra":true},{"id":"59555758","note":"","count":1,"label":"Rajčatový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okrajů","posId":"X1000","price":0,"isExtra":true},{"id":"54684930","note":"","count":1,"label":"Kukuřice","posId":"C115","price":3500,"KDSTags":["greenhighlight"],"isExtra":true},{"id":"59278281","note":"","size":"Spicy Wings 🌶️","count":1,"label":"Spicy Wings 🌶️","posId":"P101","price":11900,"isExtra":false},{"id":"54684837","note":"","count":1,"label":"Balné","posId":"K0000","price":1500,"isExtra":true}]</t>
  </si>
  <si>
    <t>2026-04-14T22:02:02.307+02:00</t>
  </si>
  <si>
    <t>2026-04-14T22:10:22.575+02:00</t>
  </si>
  <si>
    <t>2026-04-14T21:57:02.894+02:00</t>
  </si>
  <si>
    <t>2026-04-14T22:06:47.819+02:00</t>
  </si>
  <si>
    <t>2026-04-14T22:12:37.335+02:00</t>
  </si>
  <si>
    <t>2026-04-14T21:57:04.459+02:00</t>
  </si>
  <si>
    <t>[{"id":"424aec40-766b-4a2f-bcc0-a9d6737ba762","note":"","count":1,"label":"Hawai 32 cm","posId":"114","price":24900,"isExtra":false},{"id":"f125674e-4779-4f62-be7d-0e4b2ee0ac26","note":"","count":1,"label":"cibule","posId":"B103","price":2500,"KDSTags":["greenhighlight"],"isExtra":true},{"id":"d3fbee6e-254b-46e7-885e-b580d0e6b445","note":"","count":1,"label":"žampiony","posId":"B105","price":2500,"KDSTags":["greenhighlight"],"isExtra":true}]</t>
  </si>
  <si>
    <t>2026-04-14T21:47:15.544+02:00</t>
  </si>
  <si>
    <t>2026-04-14T21:56:36.585+02:00</t>
  </si>
  <si>
    <t>[{"id":"112","note":"","count":1,"label":"Margherita 32cm","posId":"112","price":20900,"isExtra":false},{"id":"K0000","note":"","count":1,"label":"Balné","posId":"K0000","price":1500,"isExtra":true},{"id":"A117","note":"","count":1,"label":"okraj hotdog, hořčice","posId":"A117","price":5700,"isExtra":true}]</t>
  </si>
  <si>
    <t>2026-04-14T21:47:03.016+02:00</t>
  </si>
  <si>
    <t>2026-04-14T21:55:58.139+02:00</t>
  </si>
  <si>
    <t>2026-04-14T22:18:49.400+02:00</t>
  </si>
  <si>
    <t>2026-04-14T21:47:04.235+02:00</t>
  </si>
  <si>
    <t>[{"id":"1aa4b142-e6d7-4d61-ba94-40298841a888","note":"","count":1,"label":"Quattro Formaggi 32 cm","posId":"123","price":24900,"isExtra":false},{"id":"e2500e14-36a7-442f-9e4c-8df3f05db108","note":"","count":1,"label":"pepperoni salám","posId":"B109","price":3000,"KDSTags":["greenhighlight"],"isExtra":true}]</t>
  </si>
  <si>
    <t>2026-04-14T21:40:22.944+02:00</t>
  </si>
  <si>
    <t>2026-04-14T21:54:18.040+02:00</t>
  </si>
  <si>
    <t>[{"id":"54684796","note":"","size":"Česnekový dip","count":1,"label":"Česnekový dip","posId":"P106","price":2000,"isExtra":false},{"id":"54684837","note":"","count":1,"label":"Balné","posId":"K0000","price":1500,"isExtra":true},{"id":"54684753","note":"","size":"Comeback 40cm 🌶️","count":1,"label":"Comeback 40cm 🌶️","posId":"109","price":30900,"isExtra":false},{"id":"54684827","note":"","count":1,"label":"Balné","posId":"K0000","price":2000,"isExtra":true}]</t>
  </si>
  <si>
    <t>2026-04-14T21:19:39.943+02:00</t>
  </si>
  <si>
    <t>2026-04-14T21:33:16.051+02:00</t>
  </si>
  <si>
    <t>2026-04-14T21:17:36.948+02:00</t>
  </si>
  <si>
    <t>2026-04-14T21:31:00.102+02:00</t>
  </si>
  <si>
    <t>[{"id":"6942755309e364dceebaa2d8","count":2,"label":"Česnekový dip","posId":"P106","price":2000,"isExtra":false},{"id":"6548d5dc06a4d1429ce18774","count":2,"label":"Balné","posId":"K0000","price":1500,"isExtra":true},{"id":"6942755309e364dceebaa288","count":2,"label":"BBQ Meteor 40cm","posId":"106","price":30900,"isExtra":false},{"id":"6548d5dc06a4d1429ce1830f","count":2,"label":"Balné","posId":"K0000","price":2000,"isExtra":true},{"id":"6745da7d2b930230e9143e5e","count":2,"label":"Smetanový základ","posId":"ZBS40","price":0,"isExtra":true},{"id":"6942755309e364dceebaa2e2","count":1,"label":"Jablečno-skořicové rolls","posId":"18","price":8900,"isExtra":false},{"id":"6548d5dc06a4d1429ce18774","count":1,"label":"Balné","posId":"K0000","price":1500,"isExtra":true},{"id":"6942755309e364dceebaa2f2","count":2,"label":"Pepsi 1l","posId":"N124","price":4900,"isExtra":false}]</t>
  </si>
  <si>
    <t>2026-04-14T21:10:35.838+02:00</t>
  </si>
  <si>
    <t>2026-04-14T21:22:00.922+02:00</t>
  </si>
  <si>
    <t>[{"id":"6942755309e364dceebaa282","count":1,"label":"Comeback 40cm 🌶️","posId":"109","price":30900,"isExtra":false},{"id":"6548d5dc06a4d1429ce1830f","count":1,"label":"Balné","posId":"K0000","price":2000,"isExtra":true},{"id":"69cae153e36f04c4d3cc0270","count":1,"label":"okraj mozzarella, bylinky","posId":"A122","price":6500,"isExtra":true},{"id":"6942755309e364dceebaa2d8","count":2,"label":"Česnekový dip","posId":"P106","price":2000,"isExtra":false},{"id":"6548d5dc06a4d1429ce18774","count":2,"label":"Balné","posId":"K0000","price":1500,"isExtra":true}]</t>
  </si>
  <si>
    <t>2026-04-14T21:01:59.962+02:00</t>
  </si>
  <si>
    <t>2026-04-14T21:11:13.871+02:00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</si>
  <si>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🌶️🌶️","posId":"110","price":30900,"isExtra":false},{"id":"6548d5dc06a4d1429ce1830f","count":1,"label":"Balné","posId":"K0000","price":2000,"isExtra":true},{"id":"69cae153e36f04c4d3cc026f","count":1,"label":"bez plněných okrajů","posId":"X1000","price":0,"isExtra":true},{"id":"6942755309e364dceebaa2a6","count":1,"label":"Hawai 32cm","posId":"114","price":24900,"isExtra":false},{"id":"6548d5dc06a4d1429ce18774","count":1,"label":"Balné","posId":"K0000","price":1500,"isExtra":true},{"id":"69cae153e36f04c4d3cc0660","count":1,"label":"bez plněných okrajů","posId":"X1000","price":0,"isExtra":true}]</t>
  </si>
  <si>
    <t>2026-04-14T20:55:03.518+02:00</t>
  </si>
  <si>
    <t>2026-04-14T21:09:04.959+02:00</t>
  </si>
  <si>
    <t>2026-04-14T20:50:02.906+02:00</t>
  </si>
  <si>
    <t>2026-04-14T20:52:19.630+02:00</t>
  </si>
  <si>
    <t>2026-04-14T21:07:00.813+02:00</t>
  </si>
  <si>
    <t>2026-04-14T20:50:51.584+02:00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</si>
  <si>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86925bba-314c-4f6f-ba8e-4fc1b6f52f30","note":"","count":1,"label":"BEZ -olivy","posId":"X112","price":0,"KDSTags":["redhighlight"],"isExtra":true}]</t>
  </si>
  <si>
    <t>2026-04-14T20:41:40.246+02:00</t>
  </si>
  <si>
    <t>2026-04-14T20:49:01.874+02:00</t>
  </si>
  <si>
    <t>2026-04-14T20:40:39.322+02:00</t>
  </si>
  <si>
    <t>2026-04-14T20:46:30.791+02:00</t>
  </si>
  <si>
    <t>2026-04-14T20:38:03.031+02:00</t>
  </si>
  <si>
    <t>2026-04-14T20:46:04.552+02:00</t>
  </si>
  <si>
    <t>[{"id":"424aec40-766b-4a2f-bcc0-a9d6737ba762","note":"","count":1,"label":"Hawai 32 cm","posId":"114","price":24900,"isExtra":false},{"id":"57c816b2-3e3f-46c2-b126-b09910d79cb0","note":"","count":1,"label":"změna na Smetanový základ","posId":"A129","price":0,"isExtra":true}]</t>
  </si>
  <si>
    <t>2026-04-14T20:35:05.165+02:00</t>
  </si>
  <si>
    <t>2026-04-14T20:52:27.607+02:00</t>
  </si>
  <si>
    <t>2026-04-14T21:04:30.252+02:00</t>
  </si>
  <si>
    <t>2026-04-14T20:35:06.456+02:00</t>
  </si>
  <si>
    <t>[{"id":"b7b9338a-24e1-4e98-abc8-c3dfabd95380","note":"","count":1,"label":"Zeleninová 32 cm","posId":"139","price":24900,"isExtra":false},{"id":"3b51edda-398d-47d1-8cbd-b96caad0e92c","note":"","count":1,"label":"šunka","posId":"B106","price":3000,"KDSTags":["greenhighlight"],"isExtra":true},{"id":"6d80fcec-2088-4df1-b35b-3de60046f4e1","note":"","count":1,"label":"Hot &amp; Spicy 32 cm","posId":"146","price":24900,"isExtra":false}]</t>
  </si>
  <si>
    <t>2026-04-14T20:32:36.473+02:00</t>
  </si>
  <si>
    <t>2026-04-14T20:40:27.917+02:00</t>
  </si>
  <si>
    <t>2026-04-14T20:25:49.491+02:00</t>
  </si>
  <si>
    <t>2026-04-14T20:37:35.719+02:00</t>
  </si>
  <si>
    <t>[{"id":"59592161","note":"","size":"Margherita 32cm","count":1,"label":"Margherita 32cm","posId":"112","price":20900,"isExtra":false},{"id":"54684837","note":"","count":1,"label":"Balné","posId":"K0000","price":1500,"isExtra":true},{"id":"54684831","note":"","count":1,"label":"bez plněných okrajů","posId":"X1000","price":0,"isExtra":true},{"id":"54684945","note":"","count":1,"label":"Šunka","posId":"B106","price":3000,"KDSTags":["greenhighlight"],"isExtra":true},{"id":"59592164","note":"","size":"Comeback 32cm 🌶️","count":1,"label":"Comeback 32cm 🌶️","posId":"121","price":24900,"isExtra":false},{"id":"54684837","note":"","count":1,"label":"Balné","posId":"K0000","price":1500,"isExtra":true},{"id":"54684898","note":"","count":1,"label":"okraj hotdog, hořčice","posId":"A117","price":5700,"isExtra":true},{"id":"54684871","note":"","count":1,"label":"Bez slaniny","posId":"X108","price":0,"KDSTags":["redhighlight"],"isExtra":true},{"id":"54684796","note":"","size":"Česnekový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</si>
  <si>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2026-04-14T19:59:15.562+02:00</t>
  </si>
  <si>
    <t>2026-04-14T20:08:45.690+02:00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</si>
  <si>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základ","posId":"ZBR32","price":0,"isExtra":true},{"id":"A121","note":"","count":1,"label":"okraj mozzarella, bylinky","posId":"A121","price":5700,"isExtra":true},{"id":"chr100","note":"","count":1,"label":"Choco Rolls","posId":"chr100","price":8900,"isExtra":false},{"id":"K0000","note":"","count":1,"label":"Balné","posId":"K0000","price":1500,"isExtra":true}]</t>
  </si>
  <si>
    <t>2026-04-14T19:58:28.426+02:00</t>
  </si>
  <si>
    <t>2026-04-14T20:03:51.682+02:00</t>
  </si>
  <si>
    <t>[{"id":"6942755309e364dceebaa28c","count":1,"label":"Hawai 40cm","posId":"102","price":30900,"isExtra":false},{"id":"6548d5dc06a4d1429ce1830f","count":1,"label":"Balné","posId":"K0000","price":2000,"isExtra":true},{"id":"69cae153e36f04c4d3cc0270","count":1,"label":"okraj mozzarella, bylinky","posId":"A122","price":6500,"isExtra":true},{"id":"6942755309e364dceebaa2d8","count":1,"label":"Česnekový dip","posId":"P106","price":2000,"isExtra":false},{"id":"6548d5dc06a4d1429ce18774","count":1,"label":"Balné","posId":"K0000","price":1500,"isExtra":true}]</t>
  </si>
  <si>
    <t>2026-04-14T19:54:32.154+02:00</t>
  </si>
  <si>
    <t>2026-04-14T20:00:51.675+02:00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</si>
  <si>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54684930","note":"","count":1,"label":"Kukuřice","posId":"C115","price":3500,"KDSTags":["greenhighlight"],"isExtra":true}]</t>
  </si>
  <si>
    <t>2026-04-14T19:51:03.207+02:00</t>
  </si>
  <si>
    <t>2026-04-14T19:55:47.361+02:00</t>
  </si>
  <si>
    <t>2026-04-14T20:09:21.533+02:00</t>
  </si>
  <si>
    <t>2026-04-14T19:51:03.933+02:00</t>
  </si>
  <si>
    <t>[{"id":"554b5341-3de7-4a69-b579-50bb01af629a","note":"","count":1,"label":"Quattro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základ","posId":"A127","price":0,"isExtra":true},{"id":"e14574c4-b8aa-4b67-9714-d939fcb8ffee","note":"","count":1,"label":"Zeleninová 40 cm","posId":"103","price":30900,"isExtra":false}]</t>
  </si>
  <si>
    <t>2026-04-14T19:46:13.639+02:00</t>
  </si>
  <si>
    <t>2026-04-14T19:54:28.224+02:00</t>
  </si>
  <si>
    <t>[{"id":"6942755309e364dceebaa28a","count":1,"label":"Zeleninová 40cm","posId":"103","price":30900,"isExtra":false},{"id":"6548d5dc06a4d1429ce1830f","count":1,"label":"Balné","posId":"K0000","price":2000,"isExtra":true},{"id":"684ae9617273267d3d05b74b","count":1,"label":"Mozzarella","posId":"C113","price":4000,"KDSTags":["greenhighlight"],"isExtra":true}]</t>
  </si>
  <si>
    <t>2026-04-14T19:46:03.170+02:00</t>
  </si>
  <si>
    <t>2026-04-14T19:54:20.450+02:00</t>
  </si>
  <si>
    <t>2026-04-14T20:16:47.423+02:00</t>
  </si>
  <si>
    <t>2026-04-14T19:46:03.897+02:00</t>
  </si>
  <si>
    <t>2026-04-14T19:45:14.006+02:00</t>
  </si>
  <si>
    <t>2026-04-14T19:50:35.649+02:00</t>
  </si>
  <si>
    <t>2026-04-14T19:35:43.445+02:00</t>
  </si>
  <si>
    <t>2026-04-14T19:50:58.708+02:00</t>
  </si>
  <si>
    <t>[{"id":"54684750","note":"","size":"Margherita 40cm","count":1,"label":"Margherita 40cm","posId":"100","price":26900,"isExtra":false},{"id":"54684827","note":"","count":1,"label":"Balné","posId":"K0000","price":2000,"isExtra":true},{"id":"59555762","note":"","count":1,"label":"BBQ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okrajů","posId":"X1000","price":0,"isExtra":true},{"id":"54684926","note":"","count":1,"label":"Cibule","posId":"C103","price":3500,"KDSTags":["greenhighlight"],"isExtra":true}]</t>
  </si>
  <si>
    <t>2026-04-14T19:33:48.064+02:00</t>
  </si>
  <si>
    <t>2026-04-14T19:49:07.498+02:00</t>
  </si>
  <si>
    <t>2026-04-14T19:11:15.063+02:00</t>
  </si>
  <si>
    <t>2026-04-14T19:20:51.650+02:00</t>
  </si>
  <si>
    <t>[{"id":"6942755309e364dceebaa29e","count":1,"label":"Pepperoni 32cm 🌶️🌶️","posId":"120","price":24900,"isExtra":false},{"id":"6548d5dc06a4d1429ce18774","count":1,"label":"Balné","posId":"K0000","price":1500,"isExtra":true},{"id":"69cae153e36f04c4d3cc0665","count":1,"label":"okraj hotdog, bez omáčky","posId":"A125","price":5700,"isExtra":true}]</t>
  </si>
  <si>
    <t>2026-04-14T19:09:43.735+02:00</t>
  </si>
  <si>
    <t>2026-04-14T19:19:53.779+02:00</t>
  </si>
  <si>
    <t>[{"id":"6942755309e364dceebaa2f2","count":1,"label":"Pepsi 1l","posId":"N124","price":4900,"isExtra":false},{"id":"6942755309e364dceebaa29c","count":1,"label":"Comeback 32cm 🌶️","posId":"121","price":24900,"isExtra":false},{"id":"6548d5dc06a4d1429ce18774","count":1,"label":"Balné","posId":"K0000","price":1500,"isExtra":true}]</t>
  </si>
  <si>
    <t>2026-04-14T19:01:25.074+02:00</t>
  </si>
  <si>
    <t>2026-04-14T19:07:10.535+02:00</t>
  </si>
  <si>
    <t>[{"id":"120","note":"","count":1,"label":"Pepperoni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základ","posId":"ZRS32","price":0,"isExtra":true},{"id":"P106","note":"","count":1,"label":"Česnekový dip","posId":"P106","price":2000,"isExtra":false},{"id":"K0000","note":"","count":1,"label":"Balné","posId":"K0000","price":1500,"isExtra":true},{"id":"P106","note":"","count":2,"label":"Česnekový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</si>
  <si>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2026-04-14T18:55:45.038+02:00</t>
  </si>
  <si>
    <t>2026-04-14T19:01:13.472+02:00</t>
  </si>
  <si>
    <t>2026-04-14T18:52:32.513+02:00</t>
  </si>
  <si>
    <t>2026-04-14T19:02:48.492+02:00</t>
  </si>
  <si>
    <t>[{"id":"6942755309e364dceebaa282","count":1,"label":"Comeback 40cm 🌶️","posId":"109","price":30900,"isExtra":false},{"id":"6548d5dc06a4d1429ce1830f","count":1,"label":"Balné","posId":"K0000","price":2000,"isExtra":true},{"id":"6942755309e364dceebaa2f2","count":1,"label":"Pepsi 1l","posId":"N124","price":4900,"isExtra":false},{"id":"6942755309e364dceebaa2aa","count":1,"label":"Baby Špenát &amp; kuře 32cm","posId":"116","price":24900,"isExtra":false},{"id":"6548d5dc06a4d1429ce18774","count":1,"label":"Balné","posId":"K0000","price":1500,"isExtra":true}]</t>
  </si>
  <si>
    <t>2026-04-14T18:47:32.035+02:00</t>
  </si>
  <si>
    <t>2026-04-14T18:56:31.967+02:00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</si>
  <si>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32cm","posId":"123","price":24900,"isExtra":false},{"id":"6548d5dc06a4d1429ce18774","count":1,"label":"Balné","posId":"K0000","price":1500,"isExtra":true},{"id":"6942755309e364dceebaa29a","count":1,"label":"Hot &amp; Spicy 32cm 🌶️🌶️","posId":"122","price":24900,"isExtra":false},{"id":"6548d5dc06a4d1429ce18774","count":1,"label":"Balné","posId":"K0000","price":1500,"isExtra":true},{"id":"6942755309e364dceebaa2a6","count":2,"label":"Hawai 32cm","posId":"114","price":24900,"isExtra":false},{"id":"6548d5dc06a4d1429ce18774","count":2,"label":"Balné","posId":"K0000","price":1500,"isExtra":true},{"id":"6942755309e364dceebaa2d8","count":3,"label":"Česnekový dip","posId":"P106","price":2000,"isExtra":false},{"id":"6548d5dc06a4d1429ce18774","count":3,"label":"Balné","posId":"K0000","price":1500,"isExtra":true}]</t>
  </si>
  <si>
    <t>2026-04-14T18:45:42.431+02:00</t>
  </si>
  <si>
    <t>2026-04-14T18:54:11.360+02:00</t>
  </si>
  <si>
    <t>2026-04-14T18:33:03.760+02:00</t>
  </si>
  <si>
    <t>2026-04-14T18:49:34.303+02:00</t>
  </si>
  <si>
    <t>2026-04-14T18:59:59.178+02:00</t>
  </si>
  <si>
    <t>2026-04-14T18:34:23.203+02:00</t>
  </si>
  <si>
    <t>[{"id":"306cfd4b-8e53-4c39-a094-3a7609370ef0","note":"","count":1,"label":"Hawai 18 cm","posId":"126","price":11900,"isExtra":false},{"id":"63675afb-9d1b-42b2-9d42-9e80500fdd28","note":"","count":1,"label":"Comeback 40 cm","posId":"109","price":30900,"isExtra":false},{"id":"57c816b2-3e3f-46c2-b126-b09910d79cb0","note":"","count":1,"label":"změna na Smetanový základ","posId":"A129","price":0,"isExtra":true}]</t>
  </si>
  <si>
    <t>2026-04-14T18:33:03.701+02:00</t>
  </si>
  <si>
    <t>2026-04-14T18:44:47.358+02:00</t>
  </si>
  <si>
    <t>2026-04-14T19:08:06.141+02:00</t>
  </si>
  <si>
    <t>2026-04-14T18:33:04.843+02:00</t>
  </si>
  <si>
    <t>[{"id":"63675afb-9d1b-42b2-9d42-9e80500fdd28","note":"","count":1,"label":"Comeback 40 cm","posId":"109","price":30900,"isExtra":false},{"id":"5972eec0-ca59-4f52-b279-96c9f5c3eb67","note":"","count":1,"label":"BEZ -cibule","posId":"X103","price":0,"KDSTags":["redhighlight"],"isExtra":true}]</t>
  </si>
  <si>
    <t>2026-04-14T18:27:48.063+02:00</t>
  </si>
  <si>
    <t>2026-04-14T18:33:43.779+02:00</t>
  </si>
  <si>
    <t>[{"id":"6942755309e364dceebaa28e","count":1,"label":"Capricciosa 40cm","posId":"101","price":30900,"isExtra":false},{"id":"6548d5dc06a4d1429ce1830f","count":1,"label":"Balné","posId":"K0000","price":2000,"isExtra":true},{"id":"6745da7d2b930230e9143d65","count":1,"label":"BBQ základ","posId":"ZRB40","price":0,"isExtra":true},{"id":"6942755309e364dceebaa2d8","count":1,"label":"Česnekový dip","posId":"P106","price":2000,"isExtra":false},{"id":"6548d5dc06a4d1429ce18774","count":1,"label":"Balné","posId":"K0000","price":1500,"isExtra":true}]</t>
  </si>
  <si>
    <t>2026-04-14T18:22:02.846+02:00</t>
  </si>
  <si>
    <t>2026-04-14T18:39:44.209+02:00</t>
  </si>
  <si>
    <t>[{"id":"be5c7908-f592-4704-987f-cd7d7281f32e","note":"","count":1,"label":"Comeback 32 cm","posId":"121","price":24900,"isExtra":false},{"id":"a3d62a5d-2e1d-48db-874e-d64becff7059","note":"","count":1,"label":"změna na BBQ základ","posId":"A128","price":0,"isExtra":true},{"id":"49e8d1c4-1e97-4089-9514-2970c15092b6","note":"","count":1,"label":"BBQ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základ","posId":"A127","price":0,"isExtra":true},{"id":"10b1ebcf-eda6-410e-81f0-6a9182a548db","note":"","count":1,"label":"Slanina","posId":"C108","price":4000,"KDSTags":["greenhighlight"],"isExtra":true}]</t>
  </si>
  <si>
    <t>2026-04-14T18:18:57.866+02:00</t>
  </si>
  <si>
    <t>2026-04-14T18:28:10.607+02:00</t>
  </si>
  <si>
    <t>[{"id":"107","note":"","count":1,"label":"BBQ Texas 40cm","posId":"107","price":30900,"isExtra":false},{"id":"K0000","note":"","count":1,"label":"Balné","posId":"K0000","price":2000,"isExtra":true},{"id":"A126","note":"","count":1,"label":"okraj hotdog, bez omáčky","posId":"A126","price":6500,"isExtra":true}]</t>
  </si>
  <si>
    <t>2026-04-14T18:15:02.835+02:00</t>
  </si>
  <si>
    <t>2026-04-14T18:29:21.210+02:00</t>
  </si>
  <si>
    <t>2026-04-14T18:46:29.257+02:00</t>
  </si>
  <si>
    <t>2026-04-14T18:15:03.775+02:00</t>
  </si>
  <si>
    <t>[{"id":"1aa4b142-e6d7-4d61-ba94-40298841a888","note":"","count":1,"label":"Quattro Formaggi 32 cm","posId":"123","price":24900,"isExtra":false},{"id":"d52027ab-fcf5-41e6-945a-01e2fd9187a4","note":"","count":1,"label":"okraj Hotdog, hořčice","posId":"A117","price":5700,"isExtra":true}]</t>
  </si>
  <si>
    <t>2026-04-14T17:50:03.100+02:00</t>
  </si>
  <si>
    <t>2026-04-14T17:59:45.135+02:00</t>
  </si>
  <si>
    <t>2026-04-14T18:24:10.093+02:00</t>
  </si>
  <si>
    <t>2026-04-14T17:50:03.731+02:00</t>
  </si>
  <si>
    <t>[{"id":"eeb9b1ff-cedd-4112-8a46-47533eec93b4","note":"","count":1,"label":"Margherita 32 cm","posId":"136","price":20900,"isExtra":false},{"id":"b7b9338a-24e1-4e98-abc8-c3dfabd95380","note":"","count":1,"label":"Zeleninová 32 cm","posId":"139","price":24900,"isExtra":false},{"id":"e2500e14-36a7-442f-9e4c-8df3f05db108","note":"","count":1,"label":"pepperoni salám","posId":"B109","price":3000,"KDSTags":["greenhighlight"],"isExtra":true},{"id":"57448080-8b2a-4b80-a180-66777b6d7d4b","note":"","count":1,"label":"Jalapenos Rolls, 6 ks","posId":"jpr200","price":8900,"isExtra":false}]</t>
  </si>
  <si>
    <t>Ravi</t>
  </si>
  <si>
    <t>2026-04-14T17:39:03.235+02:00</t>
  </si>
  <si>
    <t>2026-04-14T17:47:51.223+02:00</t>
  </si>
  <si>
    <t>[{"id":"106","note":"","count":1,"label":"BBQ Meteor 40cm","posId":"106","price":30900,"isExtra":false},{"id":"K0000","note":"","count":1,"label":"Balné","posId":"K0000","price":2000,"isExtra":true},{"id":"A126","note":"","count":1,"label":"okraj hotdog, bez omáčky","posId":"A126","price":6500,"isExtra":true}]</t>
  </si>
  <si>
    <t>2026-04-14T17:37:38.693+02:00</t>
  </si>
  <si>
    <t>2026-04-14T17:45:32.820+02:00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</si>
  <si>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základ","posId":"ZRS40","price":0,"isExtra":true},{"id":"P106","note":"","count":1,"label":"Česnekový dip","posId":"P106","price":2000,"isExtra":false},{"id":"K0000","note":"","count":1,"label":"Balné","posId":"K0000","price":1500,"isExtra":true}]</t>
  </si>
  <si>
    <t>Serhii</t>
  </si>
  <si>
    <t>2026-04-14T17:15:19.296+02:00</t>
  </si>
  <si>
    <t>2026-04-14T17:28:07.174+02:00</t>
  </si>
  <si>
    <t>[{"id":"100","note":"","count":1,"label":"Margherita 40cm","posId":"100","price":26900,"isExtra":false},{"id":"K0000","note":"","count":1,"label":"Balné","posId":"K0000","price":2000,"isExtra":true},{"id":"ZRB40","note":"","count":1,"label":"BBQ základ","posId":"ZRB40","price":0,"isExtra":true},{"id":"A120","note":"","count":1,"label":"okraj hotdog, bbq omáčka","posId":"A120","price":6500,"isExtra":true}]</t>
  </si>
  <si>
    <t>2026-04-14T17:06:00.631+02:00</t>
  </si>
  <si>
    <t>2026-04-14T17:14:32.496+02:00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</si>
  <si>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okrajů","posId":"X1000","price":0,"isExtra":true},{"id":"P102","note":"","count":1,"label":"Masové kuličky","posId":"P102","price":9900,"isExtra":false},{"id":"K0000","note":"","count":1,"label":"Balné","posId":"K0000","price":1500,"isExtra":true}]</t>
  </si>
  <si>
    <t>2026-04-14T17:02:04.689+02:00</t>
  </si>
  <si>
    <t>2026-04-14T17:11:32.357+02:00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</si>
  <si>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🌶️🌶️","posId":"122","price":24900,"isExtra":false},{"id":"6548d5dc06a4d1429ce18774","count":1,"label":"Balné","posId":"K0000","price":1500,"isExtra":true},{"id":"68814b049e75a15035e4ca64","count":1,"label":"USA těsto","posId":"17","price":1000,"isExtra":true},{"id":"69cae153e36f04c4d3cc0660","count":1,"label":"bez plněných okrajů","posId":"X1000","price":0,"isExtra":true}]</t>
  </si>
  <si>
    <t>Igor</t>
  </si>
  <si>
    <t>2026-04-14T16:54:22.738+02:00</t>
  </si>
  <si>
    <t>2026-04-14T17:03:07.236+02:00</t>
  </si>
  <si>
    <t>[{"id":"111","note":"","count":1,"label":"Quattro Formaggi 40cm","posId":"111","price":30900,"isExtra":false},{"id":"K0000","note":"","count":1,"label":"Balné","posId":"K0000","price":2000,"isExtra":true},{"id":"101","note":"","count":1,"label":"Capricciosa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základ","posId":"ZRS40","price":0,"isExtra":true},{"id":"P106","note":"","count":5,"label":"Česnekový dip","posId":"P106","price":2000,"isExtra":false},{"id":"K0000","note":"","count":5,"label":"Balné","posId":"K0000","price":1500,"isExtra":true}]</t>
  </si>
  <si>
    <t>2026-04-14T16:51:42.535+02:00</t>
  </si>
  <si>
    <t>2026-04-14T16:58:22.462+02:00</t>
  </si>
  <si>
    <t>[{"id":"118","note":"","count":1,"label":"BBQ Meteor 32cm","posId":"118","price":24900,"isExtra":false},{"id":"K0000","note":"","count":1,"label":"Balné","posId":"K0000","price":1500,"isExtra":true},{"id":"N126","note":"","count":1,"label":"Mirinda 1l","posId":"N126","price":5900,"isExtra":false},{"id":"P107","note":"","count":1,"label":"Dip Jalapeňos","posId":"P107","price":2000,"isExtra":false},{"id":"K0000","note":"","count":1,"label":"Balné","posId":"K0000","price":1500,"isExtra":true}]</t>
  </si>
  <si>
    <t>2026-04-14T16:47:01.154+02:00</t>
  </si>
  <si>
    <t>2026-04-14T16:56:45.276+02:00</t>
  </si>
  <si>
    <t>[{"id":"54684750","note":"","size":"Margherita 40cm","count":1,"label":"Margherita 40cm","posId":"100","price":26900,"isExtra":false},{"id":"54684827","note":"","count":1,"label":"Balné","posId":"K0000","price":2000,"isExtra":true},{"id":"59555762","note":"","count":1,"label":"BBQ základ","posId":"ZRB40","price":0,"isExtra":true},{"id":"54684861","note":"","count":1,"label":"okraj mozzarella, bylinky","posId":"A122","price":6500,"isExtra":true},{"id":"54684930","note":"","count":1,"label":"Kukuřice","posId":"C115","price":3500,"KDSTags":["greenhighlight"],"isExtra":true},{"id":"54684956","note":"","count":1,"label":"Kuře","posId":"C114","price":4000,"KDSTags":["greenhighlight"],"isExtra":true},{"id":"57423462","note":"","size":"Dip Jalapeňos","count":1,"label":"Dip Jalapeňos","posId":"P107","price":2000,"isExtra":false},{"id":"54684837","note":"","count":1,"label":"Balné","posId":"K0000","price":1500,"isExtra":true}]</t>
  </si>
  <si>
    <t>2026-04-14T16:39:10.670+02:00</t>
  </si>
  <si>
    <t>2026-04-14T16:54:21.292+02:00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</si>
  <si>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</si>
  <si>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2026-04-14T16:32:41.753+02:00</t>
  </si>
  <si>
    <t>2026-04-14T16:37:39.318+02:00</t>
  </si>
  <si>
    <t>[{"id":"c1b4edb9-fd41-419d-89d3-7116976a3323","count":1,"label":"Pizza Pepperoni 40","posId":"108","price":30900,"isExtra":false,"creatorId":"sJCrPrqKtO2vv9K8cpT54","isPackging":0,"actualLabel":"Pizza Pepperoni 40"}]</t>
  </si>
  <si>
    <t>2026-04-14T16:19:39.195+02:00</t>
  </si>
  <si>
    <t>2026-04-14T16:28:39.928+02:00</t>
  </si>
  <si>
    <t>[{"id":"b9f67aca-9e55-4625-bfc4-28e56632ca43","count":1,"label":"Pizza BBQ Meteor 40","posId":"106","price":30900,"isExtra":false,"creatorId":"r0s5-qKEquM78WbImGgG4","isPackging":0,"actualLabel":"Pizza BBQ Meteor 40"}]</t>
  </si>
  <si>
    <t>2026-04-14T15:37:05.717+02:00</t>
  </si>
  <si>
    <t>2026-04-14T15:48:28.142+02:00</t>
  </si>
  <si>
    <t>[{"id":"6942755309e364dceebaa28e","count":1,"label":"Capricciosa 40cm","posId":"101","price":30900,"isExtra":false},{"id":"6548d5dc06a4d1429ce1830f","count":1,"label":"Balné","posId":"K0000","price":2000,"isExtra":true},{"id":"684ae9617273267d3d05ba57","count":1,"label":"Bez mozzarelly","posId":"X113","price":0,"KDSTags":["redhighlight"],"isExtra":true},{"id":"684ae9617273267d3d05ba58","count":1,"label":"Bez šunky","posId":"X106","price":0,"KDSTags":["redhighlight"],"isExtra":true}]</t>
  </si>
  <si>
    <t>2026-04-14T14:46:09.504+02:00</t>
  </si>
  <si>
    <t>2026-04-14T15:00:14.107+02:00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</si>
  <si>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🌶️🌶️","posId":"110","price":30900,"isExtra":false},{"id":"54684827","note":"","count":1,"label":"Balné","posId":"K0000","price":2000,"isExtra":true},{"id":"54684825","note":"","count":1,"label":"bez plněných okrajů","posId":"X1000","price":0,"isExtra":true},{"id":"54684795","note":"","size":"Pepperoni Rolls 🌶️","count":1,"label":"Pepperoni Rolls 🌶️","posId":"P100","price":8900,"isExtra":false},{"id":"54684837","note":"","count":1,"label":"Balné","posId":"K0000","price":1500,"isExtra":true},{"id":"54684793","note":"","size":"Pečené brambory","count":1,"label":"Pečené brambory","posId":"P103","price":6900,"isExtra":false},{"id":"54684837","note":"","count":1,"label":"Balné","posId":"K0000","price":1500,"isExtra":true},{"id":"57423462","note":"","size":"Dip Jalapeňos","count":1,"label":"Dip Jalapeňos","posId":"P107","price":2000,"isExtra":false},{"id":"54684837","note":"","count":1,"label":"Balné","posId":"K0000","price":1500,"isExtra":true},{"id":"54684796","note":"","size":"Česnekový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</si>
  <si>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2026-04-14T14:30:03.352+02:00</t>
  </si>
  <si>
    <t>2026-04-14T14:37:34.823+02:00</t>
  </si>
  <si>
    <t>2026-04-14T14:56:27.931+02:00</t>
  </si>
  <si>
    <t>2026-04-14T14:30:04.173+02:00</t>
  </si>
  <si>
    <t>[{"id":"eeb9b1ff-cedd-4112-8a46-47533eec93b4","note":"","count":1,"label":"Margherita 32 cm","posId":"136","price":20900,"isExtra":false},{"id":"0c454cc7-3f38-4dea-9e0e-7220d9ba6ce0","note":"","count":1,"label":"Dip česnekový","posId":"P106","price":2000,"isExtra":false}]</t>
  </si>
  <si>
    <t>2026-04-14T14:27:29.561+02:00</t>
  </si>
  <si>
    <t>2026-04-14T14:35:22.952+02:00</t>
  </si>
  <si>
    <t>[{"id":"6942755309e364dceebaa2aa","count":1,"label":"Baby Špenát &amp; kuře 32cm","posId":"116","price":24900,"isExtra":false},{"id":"6548d5dc06a4d1429ce18774","count":1,"label":"Balné","posId":"K0000","price":1500,"isExtra":true},{"id":"6942755309e364dceebaa2d8","count":1,"label":"Česnekový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</si>
  <si>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2026-04-14T14:04:25.290+02:00</t>
  </si>
  <si>
    <t>2026-04-14T14:10:25.381+02:00</t>
  </si>
  <si>
    <t>[{"id":"7f6f7195-5469-4c2e-90b4-8731c390745b","count":1,"label":"Pizza Margherita 32","posId":"112","price":20900,"isExtra":false,"creatorId":"SgAG9fPmJOpv20vvNvYHL","isPackging":0,"actualLabel":"Pizza Margherita 32"},{"id":"7ab930e6-0c0e-4177-b8ba-83503741e8b0","count":1,"label":"Pizza Pepperoni 32","posId":"120","price":24900,"isExtra":false,"creatorId":"H7zWFUwZt1hu5dsQTiNRc","isPackging":0,"actualLabel":"Pizza Pepperoni 32"}]</t>
  </si>
  <si>
    <t>2026-04-14T14:00:21.494+02:00</t>
  </si>
  <si>
    <t>2026-04-14T14:11:11.539+02:00</t>
  </si>
  <si>
    <t>[{"id":"59592161","note":"","size":"Margherita 32cm","count":1,"label":"Margherita 32cm","posId":"112","price":20900,"isExtra":false},{"id":"54684837","note":"","count":1,"label":"Balné","posId":"K0000","price":1500,"isExtra":true},{"id":"54684945","note":"","count":1,"label":"Šunka","posId":"B106","price":3000,"KDSTags":["greenhighlight"],"isExtra":true}]</t>
  </si>
  <si>
    <t>2026-04-14T13:55:02.597+02:00</t>
  </si>
  <si>
    <t>2026-04-14T14:08:05.090+02:00</t>
  </si>
  <si>
    <t>[{"id":"f932f643-9a56-4a16-90b3-20349063a042","note":"","count":1,"label":"Capricciosa 32 cm","posId":"113","price":24900,"isExtra":false},{"id":"74be8bc5-6f7d-410f-a8a4-20827df2ad19","note":"","count":1,"label":"olivy","posId":"B112","price":2500,"KDSTags":["greenhighlight"],"isExtra":true},{"id":"5e57993d-26f3-465c-aa35-1e3806b0b477","note":"","count":1,"label":"Hot &amp; Spicy 32 cm","posId":"122","price":24900,"isExtra":false}]</t>
  </si>
  <si>
    <t>2026-04-14T13:46:33.275+02:00</t>
  </si>
  <si>
    <t>2026-04-14T13:53:43.613+02:00</t>
  </si>
  <si>
    <t>[{"id":"59592161","note":"","size":"Margherita 32cm","count":1,"label":"Margherita 32cm","posId":"112","price":20900,"isExtra":false},{"id":"54684837","note":"","count":1,"label":"Balné","posId":"K0000","price":1500,"isExtra":true},{"id":"54684831","note":"","count":1,"label":"bez plněných okrajů","posId":"X1000","price":0,"isExtra":true},{"id":"54684832","note":"","count":1,"label":"Bez mozzarelly","posId":"X113","price":0,"KDSTags":["redhighlight"],"isExtra":true}]</t>
  </si>
  <si>
    <t>2026-04-14T13:34:03.056+02:00</t>
  </si>
  <si>
    <t>2026-04-14T13:45:12.559+02:00</t>
  </si>
  <si>
    <t>2026-04-14T13:25:51.578+02:00</t>
  </si>
  <si>
    <t>2026-04-14T13:40:49.733+02:00</t>
  </si>
  <si>
    <t>[{"id":"6942755309e364dceebaa28c","count":1,"label":"Hawai 40cm","posId":"102","price":30900,"isExtra":false},{"id":"6548d5dc06a4d1429ce1830f","count":1,"label":"Balné","posId":"K0000","price":2000,"isExtra":true},{"id":"6745da7d2b930230e9143d64","count":1,"label":"Smetanový základ","posId":"ZRS40","price":0,"isExtra":true},{"id":"69cae153e36f04c4d3cc026f","count":1,"label":"bez plněných okrajů","posId":"X1000","price":0,"isExtra":true}]</t>
  </si>
  <si>
    <t>Mykyta</t>
  </si>
  <si>
    <t>2026-04-14T12:56:11.211+02:00</t>
  </si>
  <si>
    <t>2026-04-14T13:10:49.088+02:00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</si>
  <si>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těsto","posId":"17","price":1000,"isExtra":true},{"id":"A119","note":"","count":1,"label":"okraj hotdog, bbq omáčka","posId":"A119","price":5700,"isExtra":true},{"id":"B109","note":"","count":1,"label":"Pepperoni salám","posId":"B109","price":3000,"KDSTags":["greenhighlight"],"isExtra":true},{"id":"B110","note":"","count":1,"label":"Párek","posId":"B110","price":3000,"KDSTags":["greenhighlight"],"isExtra":true},{"id":"P105","note":"","count":1,"label":"BBQ dip","posId":"P105","price":2000,"isExtra":false},{"id":"K0000","note":"","count":1,"label":"Balné","posId":"K0000","price":1500,"isExtra":true},{"id":"P106","note":"","count":2,"label":"Česnekový dip","posId":"P106","price":2000,"isExtra":false},{"id":"K0000","note":"","count":2,"label":"Balné","posId":"K0000","price":1500,"isExtra":true},{"id":"18","note":"","count":1,"label":"Jablečno-skořicové rolls","posId":"18","price":8900,"isExtra":false},{"id":"K0000","note":"","count":1,"label":"Balné","posId":"K0000","price":1500,"isExtra":true}]</t>
  </si>
  <si>
    <t>2026-04-14T12:42:09.264+02:00</t>
  </si>
  <si>
    <t>2026-04-14T12:50:57.377+02:00</t>
  </si>
  <si>
    <t>[{"id":"114","note":"","count":1,"label":"Hawai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ananasu","posId":"X100","price":0,"KDSTags":["redhighlight"],"isExtra":true},{"id":"P106","note":"","count":2,"label":"Česnekový dip","posId":"P106","price":2000,"isExtra":false},{"id":"K0000","note":"","count":2,"label":"Balné","posId":"K0000","price":1500,"isExtra":true}]</t>
  </si>
  <si>
    <t>Anup</t>
  </si>
  <si>
    <t>2026-04-14T12:40:41.191+02:00</t>
  </si>
  <si>
    <t>2026-04-14T12:49:30.520+02:00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</si>
  <si>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cibule","posId":"X103","price":0,"KDSTags":["redhighlight"],"isExtra":true},{"id":"B101","note":"","count":1,"label":"Gorgonzola","posId":"B101","price":3000,"KDSTags":["greenhighlight"],"isExtra":true}]</t>
  </si>
  <si>
    <t>2026-04-14T12:34:22.271+02:00</t>
  </si>
  <si>
    <t>2026-04-14T12:43:54.659+02:00</t>
  </si>
  <si>
    <t>[{"id":"59592161","note":"","size":"Margherita 32cm","count":1,"label":"Margherita 32cm","posId":"112","price":20900,"isExtra":false},{"id":"54684837","note":"","count":1,"label":"Balné","posId":"K0000","price":1500,"isExtra":true},{"id":"57179862","note":"","count":1,"label":"BBQ základ","posId":"ZRB32","price":0,"isExtra":true},{"id":"54684799","note":"","size":"Choco Rolls","count":1,"label":"Choco Rolls","posId":"chr100","price":8900,"isExtra":false},{"id":"54684837","note":"","count":1,"label":"Balné","posId":"K0000","price":1500,"isExtra":true}]</t>
  </si>
  <si>
    <t>2026-04-14T12:19:02.097+02:00</t>
  </si>
  <si>
    <t>2026-04-14T12:23:33.044+02:00</t>
  </si>
  <si>
    <t>[{"id":"c46bb160-b35c-42ed-8482-ed85f1391e51","count":1,"label":"Pizza Hawai 32 cm","posId":"114","price":24900,"isExtra":false,"creatorId":"e03LgwcnJDt5n8RIH-KBA","isPackging":0,"actualLabel":"Pizza Hawai 32 cm"},{"id":"7ab930e6-0c0e-4177-b8ba-83503741e8b0","count":1,"label":"Pizza Pepperoni 32","posId":"120","price":24900,"isExtra":false,"creatorId":"zL3ocuamxfMtfUBEq51QY","isPackging":0,"actualLabel":"Pizza Pepperoni 32"}]</t>
  </si>
  <si>
    <t>2026-04-14T11:53:46.059+02:00</t>
  </si>
  <si>
    <t>2026-04-14T12:14:19.521+02:00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</si>
  <si>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54684928","note":"","count":1,"label":"Kukuřice","posId":"B115","price":2500,"KDSTags":["greenhighlight"],"isExtra":true}]</t>
  </si>
  <si>
    <t>2026-04-14T11:48:23.590+02:00</t>
  </si>
  <si>
    <t>2026-04-14T12:03:27.751+02:00</t>
  </si>
  <si>
    <t>[{"id":"59592167","note":"","size":"BBQ Meteor 32cm","count":1,"label":"BBQ Meteor 32cm","posId":"118","price":24900,"isExtra":false},{"id":"54684837","note":"","count":1,"label":"Balné","posId":"K0000","price":1500,"isExtra":true},{"id":"59592174","note":"","count":1,"label":"USA těsto","posId":"17","price":1000,"isExtra":true}]</t>
  </si>
  <si>
    <t>2026-04-14T11:48:23.519+02:00</t>
  </si>
  <si>
    <t>2026-04-14T12:13:06.293+02:00</t>
  </si>
  <si>
    <t>[{"id":"54684755","note":"","size":"BBQ Texas 40cm","count":1,"label":"BBQ Texas 40cm","posId":"107","price":30900,"isExtra":false},{"id":"54684827","note":"","count":1,"label":"Balné","posId":"K0000","price":2000,"isExtra":true},{"id":"59555758","note":"","count":1,"label":"Rajčatový základ","posId":"ZBR40","price":0,"isExtra":true},{"id":"59592169","note":"","size":"Hawai 32cm","count":1,"label":"Hawai 32cm","posId":"114","price":24900,"isExtra":false},{"id":"54684837","note":"","count":1,"label":"Balné","posId":"K0000","price":1500,"isExtra":true},{"id":"57179862","note":"","count":1,"label":"BBQ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</si>
  <si>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2026-04-14T11:44:02.356+02:00</t>
  </si>
  <si>
    <t>2026-04-14T12:02:24.450+02:00</t>
  </si>
  <si>
    <t>2026-04-14T12:23:58.876+02:00</t>
  </si>
  <si>
    <t>2026-04-14T11:44:54.974+02:00</t>
  </si>
  <si>
    <t>2026-04-14T11:39:02.681+02:00</t>
  </si>
  <si>
    <t>2026-04-14T12:01:14.530+02:00</t>
  </si>
  <si>
    <t>2026-04-14T12:10:36.808+02:00</t>
  </si>
  <si>
    <t>2026-04-14T11:42:43.273+02:00</t>
  </si>
  <si>
    <t>[{"id":"f932f643-9a56-4a16-90b3-20349063a042","note":"","count":1,"label":"Capricciosa 32 cm","posId":"113","price":24900,"isExtra":false},{"id":"6a406468-94b2-4aab-8b3e-c490dfbbdf08","note":"","count":1,"label":"Hot &amp; Spicy 40 cm","posId":"110","price":30900,"isExtra":false}]</t>
  </si>
  <si>
    <t>2026-04-14T11:37:31.608+02:00</t>
  </si>
  <si>
    <t>2026-04-14T11:49:01.067+02:00</t>
  </si>
  <si>
    <t>[{"id":"6942755309e364dceebaa298","count":1,"label":"Quattro Formaggi 32cm","posId":"123","price":24900,"isExtra":false},{"id":"6548d5dc06a4d1429ce18774","count":1,"label":"Balné","posId":"K0000","price":1500,"isExtra":true},{"id":"69cae153e36f04c4d3cc0661","count":1,"label":"okraj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bylinky","posId":"A121","price":5700,"isExtra":true},{"id":"6942755309e364dceebaa2d8","count":1,"label":"Česnekový dip","posId":"P106","price":2000,"isExtra":false},{"id":"6548d5dc06a4d1429ce18774","count":1,"label":"Balné","posId":"K0000","price":1500,"isExtra":true}]</t>
  </si>
  <si>
    <t>2026-04-14T11:35:02.428+02:00</t>
  </si>
  <si>
    <t>2026-04-14T11:54:36.073+02:00</t>
  </si>
  <si>
    <t>2026-04-14T12:30:06.781+02:00</t>
  </si>
  <si>
    <t>2026-04-14T11:35:05.701+02:00</t>
  </si>
  <si>
    <t>[{"id":"49e8d1c4-1e97-4089-9514-2970c15092b6","note":"","count":1,"label":"BBQ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základ","posId":"A127","price":0,"isExtra":true},{"id":"eb426525-9181-4714-9963-380f5c0ae0e5","note":"","count":1,"label":"Okraj mozzarella, bylinky","posId":"A122","price":6500,"isExtra":true},{"id":"9b2f55c3-0087-4629-b0c1-59214a3144f7","note":"","count":1,"label":"Masové kuličky","posId":"C116","price":8900,"KDSTags":["greenhighlight"],"isExtra":true},{"id":"57448080-8b2a-4b80-a180-66777b6d7d4b","note":"","count":1,"label":"Jalapenos Rolls, 6 ks","posId":"jpr200","price":8900,"isExtra":false},{"id":"fe90afa4-a02c-4a85-8b9e-5f997e31adfb","note":"","count":1,"label":"Česnekový chléb","posId":"P104","price":7900,"isExtra":false}]</t>
  </si>
  <si>
    <t>2026-04-14T11:32:56.893+02:00</t>
  </si>
  <si>
    <t>2026-04-14T11:39:41.272+02:00</t>
  </si>
  <si>
    <t>2026-04-14T11:27:02.237+02:00</t>
  </si>
  <si>
    <t>2026-04-14T11:48:46.161+02:00</t>
  </si>
  <si>
    <t>2026-04-14T12:18:00.957+02:00</t>
  </si>
  <si>
    <t>2026-04-14T11:27:03.475+02:00</t>
  </si>
  <si>
    <t>[{"id":"6fac1de4-9c86-46df-a533-30c3e57f53c0","note":"","count":1,"label":"BBQ Texas 32 cm","posId":"143","price":24900,"isExtra":false},{"id":"f61b7339-3b20-4583-b2b8-12e48de2876d","note":"","count":1,"label":"změna na Rajčatový základ","posId":"A127","price":0,"isExtra":true}]</t>
  </si>
  <si>
    <t>2026-04-14T11:14:02.185+02:00</t>
  </si>
  <si>
    <t>2026-04-14T11:32:09.334+02:00</t>
  </si>
  <si>
    <t>2026-04-14T11:59:10.035+02:00</t>
  </si>
  <si>
    <t>2026-04-14T11:14:04.233+02:00</t>
  </si>
  <si>
    <t>[{"id":"16f2a985-9b85-4073-a2d6-13a6de5f989c","note":"","count":1,"label":"Hawai 32 cm","posId":"138","price":24900,"isExtra":false},{"id":"fe90afa4-a02c-4a85-8b9e-5f997e31adfb","note":"","count":1,"label":"Česnekový chléb","posId":"P104","price":7900,"isExtra":false}]</t>
  </si>
  <si>
    <t>2026-04-14T11:06:02.882+02:00</t>
  </si>
  <si>
    <t>2026-04-14T11:30:26.962+02:00</t>
  </si>
  <si>
    <t>2026-04-14T11:45:58.023+02:00</t>
  </si>
  <si>
    <t>2026-04-14T11:06:06.213+02:00</t>
  </si>
  <si>
    <t>[{"id":"3171e692-1adb-4333-8054-b1a7b136b69f","note":"","count":1,"label":"Pepperoni 32 cm","posId":"144","price":24900,"isExtra":false},{"id":"424aec40-766b-4a2f-bcc0-a9d6737ba762","note":"","count":1,"label":"Hawai 32 cm","posId":"114","price":24900,"isExtra":false},{"id":"f35574a5-a84f-4d98-b052-e5fa6c8cd60f","note":"","count":1,"label":"BBQ Meteor 32 cm","posId":"142","price":24900,"isExtra":false}]</t>
  </si>
  <si>
    <t>2026-04-14T00:51:07.707+02:00</t>
  </si>
  <si>
    <t>2026-04-14T00:51:09.547+02:00</t>
  </si>
  <si>
    <t>[{"id":"207d6380-dc40-4149-80cc-fd7bcc3a831e","count":1,"label":"Opočno pistáciová","posId":"D109","price":12900,"isExtra":false,"creatorId":"qRMZ7UM5zbrz7FV_4peuz","isPackging":0,"actualLabel":"Opočno pistáciová"}]</t>
  </si>
  <si>
    <t>2026-04-14T00:43:51.345+02:00</t>
  </si>
  <si>
    <t>2026-04-14T00:43:53.657+02:00</t>
  </si>
  <si>
    <t>[{"id":"54557298-f136-4688-9ef9-750635cbf01a","count":1,"label":"Mirinda 1l","posId":"N126","price":5900,"isExtra":false,"creatorId":"cgk7wojKBKzKrk8_uqGuA","isPackging":0,"actualLabel":"Mirinda 1l"},{"id":"f8e6ccfc-1d15-4d14-b049-ad7d68be84a2","count":1,"label":"Guarana classic zero","posId":"N143","price":5500,"isExtra":false,"discount":{"type":"absolute","value":35},"creatorId":"zRRBWnLPkAEAlRitVfwJN","isPackging":0,"actualLabel":"Guarana classic zero"}]</t>
  </si>
  <si>
    <t>2026-04-14T00:39:17.783+02:00</t>
  </si>
  <si>
    <t>2026-04-14T00:44:42.843+02:00</t>
  </si>
  <si>
    <t>[{"id":"6942755309e364dceebaa296","count":1,"label":"Margherita 32cm","posId":"112","price":20900,"isExtra":false},{"id":"6548d5dc06a4d1429ce18774","count":1,"label":"Balné","posId":"K0000","price":1500,"isExtra":true},{"id":"684ae9617273267d3d05b927","count":1,"label":"Kukuřice","posId":"B115","price":2500,"KDSTags":["greenhighlight"],"isExtra":true},{"id":"684ae9617273267d3d05b92a","count":1,"label":"Šunka","posId":"B106","price":3000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</si>
  <si>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2026-04-14T00:37:48.058+02:00</t>
  </si>
  <si>
    <t>2026-04-14T00:43:24.063+02:00</t>
  </si>
  <si>
    <t>[{"id":"6942755309e364dceebaa29e","count":1,"label":"Pepperoni 32cm 🌶️🌶️","posId":"120","price":24900,"isExtra":false},{"id":"6548d5dc06a4d1429ce18774","count":1,"label":"Balné","posId":"K0000","price":1500,"isExtra":true},{"id":"69cae153e36f04c4d3cc0660","count":1,"label":"bez plněných okrajů","posId":"X1000","price":0,"isExtra":true}]</t>
  </si>
  <si>
    <t>2026-04-14T00:23:39.739+02:00</t>
  </si>
  <si>
    <t>2026-04-14T00:37:37.993+02:00</t>
  </si>
  <si>
    <t>2026-04-14T00:20:03.414+02:00</t>
  </si>
  <si>
    <t>2026-04-14T00:36:04.612+02:00</t>
  </si>
  <si>
    <t>[{"id":"306cfd4b-8e53-4c39-a094-3a7609370ef0","note":"","count":1,"label":"Hawai 18 cm","posId":"126","price":11900,"isExtra":false},{"id":"57c816b2-3e3f-46c2-b126-b09910d79cb0","note":"","count":1,"label":"změna na Smetanový základ","posId":"A129","price":0,"isExtra":true},{"id":"0be5d6e4-3937-4919-889b-9a6960efd46f","note":"","count":1,"label":"Kukuřice.","posId":"A115","price":1500,"isExtra":true},{"id":"0c454cc7-3f38-4dea-9e0e-7220d9ba6ce0","note":"","count":1,"label":"Dip česnekový","posId":"P106","price":2000,"isExtra":false}]</t>
  </si>
  <si>
    <t>2026-04-14T00:11:32.372+02:00</t>
  </si>
  <si>
    <t>2026-04-14T00:34:04.110+02:00</t>
  </si>
  <si>
    <t>[{"id":"6942755309e364dceebaa284","count":1,"label":"Pepperoni 40cm 🌶️🌶️","posId":"108","price":30900,"isExtra":false},{"id":"6548d5dc06a4d1429ce1830f","count":1,"label":"Balné","posId":"K0000","price":2000,"isExtra":true},{"id":"69cae153e36f04c4d3cc0271","count":1,"label":"okraj mozzarella, bbq omáčka","posId":"A124","price":6500,"isExtra":true},{"id":"6942755309e364dceebaa286","count":1,"label":"BBQ Texas 40cm","posId":"107","price":30900,"isExtra":false},{"id":"6548d5dc06a4d1429ce1830f","count":1,"label":"Balné","posId":"K0000","price":2000,"isExtra":true},{"id":"6745da7d2b930230e9143e5d","count":1,"label":"Rajčatový základ","posId":"ZBR40","price":0,"isExtra":true},{"id":"69cae153e36f04c4d3cc0271","count":1,"label":"okraj mozzarella, bbq omáčka","posId":"A124","price":6500,"isExtra":true},{"id":"684ae9617273267d3d05b749","count":1,"label":"Kukuřice","posId":"C115","price":3500,"KDSTags":["greenhighlight"],"isExtra":true},{"id":"684ae9617273267d3d05b74f","count":1,"label":"Kuře","posId":"C114","price":4000,"KDSTags":["greenhighlight"],"isExtra":true}]</t>
  </si>
  <si>
    <t>2026-04-14T00:10:01.790+02:00</t>
  </si>
  <si>
    <t>2026-04-14T00:24:34.030+02:00</t>
  </si>
  <si>
    <t>[{"id":"6942755309e364dceebaa288","count":1,"label":"BBQ Meteor 40cm","posId":"106","price":30900,"isExtra":false},{"id":"6548d5dc06a4d1429ce1830f","count":1,"label":"Balné","posId":"K0000","price":2000,"isExtra":true},{"id":"69cae153e36f04c4d3cc0270","count":1,"label":"okraj mozzarella, bylinky","posId":"A122","price":6500,"isExtra":true}]</t>
  </si>
  <si>
    <t>2026-04-14T00:07:33.461+02:00</t>
  </si>
  <si>
    <t>2026-04-14T00:24:20.857+02:00</t>
  </si>
  <si>
    <t>2026-04-14T00:37:50.550+02:00</t>
  </si>
  <si>
    <t>2026-04-14T00:07:35.767+02:00</t>
  </si>
  <si>
    <t>[{"id":"a0148f4d-e608-4061-b0cf-421635d1867d","count":1,"label":"Spicy Wings","posId":"P101","price":11900,"isExtra":false,"creatorId":"urjwasWHZh1RJe4QF00ET","isPackging":1500,"actualLabel":"Spicy Wings"},{"id":"0207fb30-d392-4fa2-a000-4999b6e634c5","count":1,"label":"Opočno vanilková","posId":"D108","price":12900,"isExtra":false,"creatorId":"GmaBSh9OSkV51In20Dg2p","isPackging":0,"actualLabel":"Opočno vanilková"},{"id":"0207fb30-d392-4fa2-a000-4999b6e634c5","count":1,"label":"Opočno vanilková","posId":"D108","price":12900,"isExtra":false,"creatorId":"cWi1eKBMLmP7M1G8F6plw","isPackging":0,"actualLabel":"Opočno vanilková"},{"id":"0207fb30-d392-4fa2-a000-4999b6e634c5","count":1,"label":"Opočno vanilková","posId":"D108","price":12900,"isExtra":false,"creatorId":"mtQpfytSKS0Xk08xYZr6g","isPackging":0,"actualLabel":"Opočno vanilková"},{"id":"0207fb30-d392-4fa2-a000-4999b6e634c5","count":1,"label":"Opočno vanilková","posId":"D108","price":12900,"isExtra":false,"creatorId":"Xye--S82gkvgMBL_j1g19","isPackging":0,"actualLabel":"Opočno vanilková"},{"id":"a0148f4d-e608-4061-b0cf-421635d1867d","count":1,"label":"Spicy Wings","posId":"P101","price":11900,"isExtra":false,"creatorId":"rdOuhWEHh5rQnCFcPrr44","isPackging":1500,"actualLabel":"Spicy Wings"},{"id":"a0148f4d-e608-4061-b0cf-421635d1867d","count":1,"label":"Spicy Wings","posId":"P101","price":11900,"isExtra":false,"creatorId":"WabDFtByWIjsxAYgLaLUE","isPackging":1500,"actualLabel":"Spicy Wings"},{"id":"a0148f4d-e608-4061-b0cf-421635d1867d","count":1,"label":"Spicy Wings","posId":"P101","price":11900,"isExtra":false,"creatorId":"JsVkF6Gp6Q4xY9ki9VF0-","isPackging":1500,"actualLabel":"Spicy Wings"}]</t>
  </si>
  <si>
    <t>2026-04-14T00:07:15.482+02:00</t>
  </si>
  <si>
    <t>2026-04-14T00:11:49.051+02:00</t>
  </si>
  <si>
    <t>2026-04-13T23:54:03.387+02:00</t>
  </si>
  <si>
    <t>2026-04-14T00:18:33.626+02:00</t>
  </si>
  <si>
    <t>2026-04-14T00:32:14.136+02:00</t>
  </si>
  <si>
    <t>2026-04-13T23:54:04.855+02:00</t>
  </si>
  <si>
    <t>[{"id":"fe90afa4-a02c-4a85-8b9e-5f997e31adfb","note":"","count":1,"label":"Česnekový chléb","posId":"P104","price":7900,"isExtra":false},{"id":"50d0c33c-440a-47e3-8208-1c68574950af","note":"","count":1,"label":"Capricciosa 32 cm","posId":"137","price":24900,"isExtra":false}]</t>
  </si>
  <si>
    <t>2026-04-13T23:52:53.613+02:00</t>
  </si>
  <si>
    <t>2026-04-14T00:09:20.369+02:00</t>
  </si>
  <si>
    <t>[{"id":"6942755309e364dceebaa28c","count":1,"label":"Hawai 40cm","posId":"102","price":30900,"isExtra":false},{"id":"6548d5dc06a4d1429ce1830f","count":1,"label":"Balné","posId":"K0000","price":2000,"isExtra":true},{"id":"6942755309e364dceebaa2d8","count":1,"label":"Česnekový dip","posId":"P106","price":2000,"isExtra":false},{"id":"6548d5dc06a4d1429ce18774","count":1,"label":"Balné","posId":"K0000","price":1500,"isExtra":true}]</t>
  </si>
  <si>
    <t>2026-04-13T23:51:35.321+02:00</t>
  </si>
  <si>
    <t>2026-04-14T00:07:32.486+02:00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</si>
  <si>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🌶️","posId":"109","price":30900,"isExtra":false},{"id":"54684827","note":"","count":1,"label":"Balné","posId":"K0000","price":2000,"isExtra":true},{"id":"57405768","note":"","size":"Mirinda 1l","count":1,"label":"Mirinda 1l","posId":"N126","price":5900,"isExtra":false}]</t>
  </si>
  <si>
    <t>2026-04-13T23:50:22.607+02:00</t>
  </si>
  <si>
    <t>2026-04-13T23:55:53.013+02:00</t>
  </si>
  <si>
    <t>[{"id":"6942755309e364dceebaa296","count":1,"label":"Margherita 32cm","posId":"112","price":20900,"isExtra":false},{"id":"6548d5dc06a4d1429ce18774","count":1,"label":"Balné","posId":"K0000","price":1500,"isExtra":true},{"id":"6942755309e364dceebaa2f4","count":1,"label":"Pepsi zero sugar 1l","posId":"N125","price":5900,"isExtra":false}]</t>
  </si>
  <si>
    <t>Sebastian</t>
  </si>
  <si>
    <t>2026-04-13T23:46:13.506+02:00</t>
  </si>
  <si>
    <t>2026-04-13T23:52:41.050+02:00</t>
  </si>
  <si>
    <t>2026-04-13T23:42:19.501+02:00</t>
  </si>
  <si>
    <t>2026-04-13T23:50:01.268+02:00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</si>
  <si>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okrajů","posId":"X1000","price":0,"isExtra":true},{"id":"C106","note":"","count":1,"label":"Šunka","posId":"C106","price":4000,"KDSTags":["greenhighlight"],"isExtra":true}]</t>
  </si>
  <si>
    <t>2026-04-13T23:39:25.497+02:00</t>
  </si>
  <si>
    <t>2026-04-13T23:46:20.910+02:00</t>
  </si>
  <si>
    <t>Sumit</t>
  </si>
  <si>
    <t>2026-04-13T23:34:55.497+02:00</t>
  </si>
  <si>
    <t>2026-04-13T23:42:52.774+02:00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</si>
  <si>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těsto","posId":"17","price":1000,"isExtra":true},{"id":"A119","note":"","count":1,"label":"okraj hotdog, bbq omáčka","posId":"A119","price":5700,"isExtra":true},{"id":"N125","note":"","count":1,"label":"Pepsi zero sugar 1l","posId":"N125","price":5900,"isExtra":false},{"id":"P106","note":"","count":2,"label":"Česnekový dip","posId":"P106","price":2000,"isExtra":false},{"id":"K0000","note":"","count":2,"label":"Balné","posId":"K0000","price":1500,"isExtra":true}]</t>
  </si>
  <si>
    <t>2026-04-13T23:24:04.965+02:00</t>
  </si>
  <si>
    <t>2026-04-13T23:36:22.269+02:00</t>
  </si>
  <si>
    <t>2026-04-13T23:18:40.957+02:00</t>
  </si>
  <si>
    <t>2026-04-13T23:28:39.916+02:00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</si>
  <si>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40cm","posId":"111","price":30900,"isExtra":false},{"id":"54684827","note":"","count":1,"label":"Balné","posId":"K0000","price":2000,"isExtra":true},{"id":"54684825","note":"","count":1,"label":"bez plněných okrajů","posId":"X1000","price":0,"isExtra":true},{"id":"54684956","note":"","count":1,"label":"Kuře","posId":"C114","price":4000,"KDSTags":["greenhighlight"],"isExtra":true},{"id":"59592163","note":"","size":"Hot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okrajů","posId":"X1000","price":0,"isExtra":true},{"id":"57405768","note":"","size":"Mirinda 1l","count":1,"label":"Mirinda 1l","posId":"N126","price":5900,"isExtra":false}]</t>
  </si>
  <si>
    <t>2026-04-13T23:10:33.617+02:00</t>
  </si>
  <si>
    <t>2026-04-13T23:19:17.343+02:00</t>
  </si>
  <si>
    <t>2026-04-13T23:07:15.262+02:00</t>
  </si>
  <si>
    <t>2026-04-13T23:13:41.509+02:00</t>
  </si>
  <si>
    <t>[{"id":"7f6f7195-5469-4c2e-90b4-8731c390745b","count":2,"label":"Pizza Margherita 32","posId":"112","price":20900,"isExtra":false,"creatorId":"n9mgT5TksGLFIURIoe1vL","isPackging":0,"actualLabel":"Pizza Margherita 32"},{"id":"ymBOCn5TmdXromQHrpfrr","count":2,"label":"Smetanový základ","posId":"ZRS32","price":0,"isExtra":true,"mainItemId":"7f6f7195-5469-4c2e-90b4-8731c390745b"}]</t>
  </si>
  <si>
    <t>2026-04-13T23:06:09.624+02:00</t>
  </si>
  <si>
    <t>2026-04-13T23:17:46.660+02:00</t>
  </si>
  <si>
    <t>[{"id":"54684796","note":"","size":"Česnekový dip","count":1,"label":"Česnekový dip","posId":"P106","price":2000,"isExtra":false},{"id":"54684837","note":"","count":1,"label":"Balné","posId":"K0000","price":1500,"isExtra":true},{"id":"57405766","note":"","size":"Pepsi 1l","count":1,"label":"Pepsi 1l","posId":"N124","price":4900,"isExtra":false},{"id":"54684754","note":"","size":"Pepperoni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</si>
  <si>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2026-04-13T23:03:55.934+02:00</t>
  </si>
  <si>
    <t>2026-04-13T23:15:58.630+02:00</t>
  </si>
  <si>
    <t>[{"id":"6942755309e364dceebaa2f4","count":1,"label":"Pepsi zero sugar 1l","posId":"N125","price":5900,"isExtra":false},{"id":"6942755309e364dceebaa282","count":1,"label":"Comeback 40cm 🌶️","posId":"109","price":30900,"isExtra":false},{"id":"6548d5dc06a4d1429ce1830f","count":1,"label":"Balné","posId":"K0000","price":2000,"isExtra":true},{"id":"6745da7d2b930230e9143d64","count":1,"label":"Smetanový základ","posId":"ZRS40","price":0,"isExtra":true},{"id":"69cae153e36f04c4d3cc0273","count":1,"label":"okraj hotdog, bbq omáčka","posId":"A120","price":6500,"isExtra":true}]</t>
  </si>
  <si>
    <t>2026-04-13T22:51:03.163+02:00</t>
  </si>
  <si>
    <t>2026-04-13T23:01:57.646+02:00</t>
  </si>
  <si>
    <t>[{"id":"424aec40-766b-4a2f-bcc0-a9d6737ba762","note":"","count":1,"label":"Hawai 32 cm","posId":"114","price":24900,"isExtra":false},{"id":"eaf5673a-2acd-457a-bff6-8e65ba4050c9","note":"","count":1,"label":"dip jalapenos","posId":"P107","price":2000,"isExtra":false}]</t>
  </si>
  <si>
    <t>Danylo</t>
  </si>
  <si>
    <t>2026-04-13T22:45:16.723+02:00</t>
  </si>
  <si>
    <t>2026-04-13T22:48:32.533+02:00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</si>
  <si>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okrajů","posId":"X1000","price":0,"isExtra":true},{"id":"N124","note":"","count":1,"label":"Pepsi 1l","posId":"N124","price":4900,"isExtra":false}]</t>
  </si>
  <si>
    <t>2026-04-13T22:42:43.121+02:00</t>
  </si>
  <si>
    <t>2026-04-13T22:50:39.712+02:00</t>
  </si>
  <si>
    <t>[{"id":"6942755309e364dceebaa29c","count":1,"label":"Comeback 32cm 🌶️","posId":"121","price":24900,"isExtra":false},{"id":"6548d5dc06a4d1429ce18774","count":1,"label":"Balné","posId":"K0000","price":1500,"isExtra":true},{"id":"684ae9617273267d3d05b998","count":1,"label":"Bez slaniny","posId":"X108","price":0,"KDSTags":["redhighlight"],"isExtra":true},{"id":"684ae9617273267d3d05b999","count":1,"label":"Bez salámu","posId":"X109","price":0,"KDSTags":["redhighlight"],"isExtra":true},{"id":"684ae9617273267d3d05b99a","count":1,"label":"Bez cibule","posId":"X103","price":0,"KDSTags":["redhighlight"],"isExtra":true},{"id":"684ae9617273267d3d05b921","count":1,"label":"Jalapeňos","posId":"B102","price":2500,"KDSTags":["greenhighlight"],"isExtra":true}]</t>
  </si>
  <si>
    <t>2026-04-13T22:32:07.961+02:00</t>
  </si>
  <si>
    <t>2026-04-13T22:42:38.640+02:00</t>
  </si>
  <si>
    <t>[{"id":"6942755309e364dceebaa2d8","count":1,"label":"Česnekový dip","posId":"P106","price":2000,"isExtra":false},{"id":"6548d5dc06a4d1429ce18774","count":1,"label":"Balné","posId":"K0000","price":1500,"isExtra":true},{"id":"6942755309e364dceebaa290","count":1,"label":"Baby špenát &amp; kuře 40cm","posId":"104","price":30900,"isExtra":false},{"id":"6548d5dc06a4d1429ce1830f","count":1,"label":"Balné","posId":"K0000","price":2000,"isExtra":true},{"id":"6745da7d2b930230e9143e7c","count":1,"label":"BBQ základ","posId":"ZSB49","price":0,"isExtra":true}]</t>
  </si>
  <si>
    <t>2026-04-13T22:28:04.700+02:00</t>
  </si>
  <si>
    <t>2026-04-13T22:37:59.699+02:00</t>
  </si>
  <si>
    <t>[{"id":"6942755309e364dceebaa28c","count":1,"label":"Hawai 40cm","posId":"102","price":30900,"isExtra":false},{"id":"6548d5dc06a4d1429ce1830f","count":1,"label":"Balné","posId":"K0000","price":2000,"isExtra":true},{"id":"6942755309e364dceebaa2da","count":1,"label":"BBQ dip","posId":"P105","price":2000,"isExtra":false},{"id":"6548d5dc06a4d1429ce18774","count":1,"label":"Balné","posId":"K0000","price":1500,"isExtra":true}]</t>
  </si>
  <si>
    <t>2026-04-13T22:23:53.145+02:00</t>
  </si>
  <si>
    <t>2026-04-13T22:34:38.034+02:00</t>
  </si>
  <si>
    <t>2026-04-13T22:05:23.700+02:00</t>
  </si>
  <si>
    <t>2026-04-13T22:31:48.639+02:00</t>
  </si>
  <si>
    <t>[{"id":"6942755309e364dceebaa286","count":1,"label":"BBQ Texas 40cm","posId":"107","price":30900,"isExtra":false},{"id":"6548d5dc06a4d1429ce1830f","count":1,"label":"Balné","posId":"K0000","price":2000,"isExtra":true},{"id":"6745da7d2b930230e9143e5d","count":1,"label":"Rajčatový základ","posId":"ZBR40","price":0,"isExtra":true},{"id":"69cae153e36f04c4d3cc0273","count":1,"label":"okraj hotdog, bbq omáčka","posId":"A120","price":6500,"isExtra":true}]</t>
  </si>
  <si>
    <t>2026-04-13T22:03:30.190+02:00</t>
  </si>
  <si>
    <t>2026-04-13T22:25:28.774+02:00</t>
  </si>
  <si>
    <t>Ifeanyi Christian</t>
  </si>
  <si>
    <t>2026-04-13T22:01:33.083+02:00</t>
  </si>
  <si>
    <t>2026-04-13T22:22:22.484+02:00</t>
  </si>
  <si>
    <t>2026-04-13T21:50:03.745+02:00</t>
  </si>
  <si>
    <t>2026-04-13T22:08:23.571+02:00</t>
  </si>
  <si>
    <t>2026-04-13T22:26:20.651+02:00</t>
  </si>
  <si>
    <t>2026-04-13T21:50:04.860+02:00</t>
  </si>
  <si>
    <t>[{"id":"424aec40-766b-4a2f-bcc0-a9d6737ba762","note":"","count":1,"label":"Hawai 32 cm","posId":"114","price":24900,"isExtra":false},{"id":"0c454cc7-3f38-4dea-9e0e-7220d9ba6ce0","note":"","count":2,"label":"Dip česnekový","posId":"P106","price":2000,"isExtra":false},{"id":"c37883bc-1dd4-4f99-812d-f89a299ee1f5","note":"","count":1,"label":"Margherita 40 cm","posId":"100","price":26900,"isExtra":false},{"id":"74b60a0c-fcbc-4171-95e9-291adbfbe523","note":"","count":1,"label":"Cibule","posId":"C103","price":3500,"KDSTags":["greenhighlight"],"isExtra":true}]</t>
  </si>
  <si>
    <t>2026-04-13T21:40:46.704+02:00</t>
  </si>
  <si>
    <t>2026-04-13T21:55:32.407+02:00</t>
  </si>
  <si>
    <t>[{"id":"59278281","note":"","size":"Spicy Wings 🌶️","count":1,"label":"Spicy Wings 🌶️","posId":"P101","price":11900,"isExtra":false},{"id":"54684837","note":"","count":1,"label":"Balné","posId":"K0000","price":1500,"isExtra":true},{"id":"59278282","note":"","size":"Masové kuličky","count":1,"label":"Masové kuličky","posId":"P102","price":9900,"isExtra":false},{"id":"54684837","note":"","count":1,"label":"Balné","posId":"K0000","price":1500,"isExtra":true},{"id":"54684794","note":"","size":"Česnekový chléb 18cm","count":1,"label":"Česnekový chléb 18cm","posId":"P104","price":7900,"isExtra":false},{"id":"54684837","note":"","count":1,"label":"Balné","posId":"K0000","price":1500,"isExtra":true}]</t>
  </si>
  <si>
    <t>2026-04-13T21:40:40.629+02:00</t>
  </si>
  <si>
    <t>2026-04-13T21:55:34.195+02:00</t>
  </si>
  <si>
    <t>2026-04-13T22:07:15.521+02:00</t>
  </si>
  <si>
    <t>2026-04-13T21:40:42.024+02:00</t>
  </si>
  <si>
    <t>[{"id":"664bd2b5-40f0-4839-a4f1-3cec89afae33","count":1,"label":"Pizza Quattro Formaggi 32","posId":"123","price":24900,"isExtra":false,"discount":{"type":"absolute","value":248},"creatorId":"XlFw-jA9OH1jsaM_zTCtt","isPackging":0,"actualLabel":"Pizza Quattro Formaggi 32"}]</t>
  </si>
  <si>
    <t>2026-04-13T21:38:33.651+02:00</t>
  </si>
  <si>
    <t>2026-04-13T21:54:57.964+02:00</t>
  </si>
  <si>
    <t>[{"id":"6942755309e364dceebaa29c","count":1,"label":"Comeback 32cm 🌶️","posId":"121","price":24900,"isExtra":false},{"id":"6548d5dc06a4d1429ce18774","count":1,"label":"Balné","posId":"K0000","price":1500,"isExtra":true},{"id":"684ae9617273267d3d05b92a","count":1,"label":"Šunka","posId":"B106","price":3000,"KDSTags":["greenhighlight"],"isExtra":true},{"id":"6942755309e364dceebaa2d0","count":1,"label":"Masové kuličky","posId":"P102","price":9900,"isExtra":false},{"id":"6548d5dc06a4d1429ce18774","count":1,"label":"Balné","posId":"K0000","price":1500,"isExtra":true},{"id":"6942755309e364dceebaa2d8","count":1,"label":"Česnekový dip","posId":"P106","price":2000,"isExtra":false},{"id":"6548d5dc06a4d1429ce18774","count":1,"label":"Balné","posId":"K0000","price":1500,"isExtra":true},{"id":"6942755309e364dceebaa2f2","count":1,"label":"Pepsi 1l","posId":"N124","price":4900,"isExtra":false}]</t>
  </si>
  <si>
    <t>2026-04-13T21:35:04.119+02:00</t>
  </si>
  <si>
    <t>2026-04-13T21:45:37.633+02:00</t>
  </si>
  <si>
    <t>Yogendra</t>
  </si>
  <si>
    <t>2026-04-13T21:34:41.189+02:00</t>
  </si>
  <si>
    <t>2026-04-13T21:49:47.634+02:00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</si>
  <si>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okrajů","posId":"X1000","price":0,"isExtra":true},{"id":"B114","note":"","count":1,"label":"Kuře","posId":"B114","price":3000,"KDSTags":["greenhighlight"],"isExtra":true}]</t>
  </si>
  <si>
    <t>2026-04-13T21:31:34.551+02:00</t>
  </si>
  <si>
    <t>2026-04-13T21:47:24.106+02:00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</si>
  <si>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</si>
  <si>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2026-04-13T21:31:34.528+02:00</t>
  </si>
  <si>
    <t>2026-04-13T21:42:43.793+02:00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</si>
  <si>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🌶️🌶️","posId":"120","price":24900,"isExtra":false},{"id":"54684837","note":"","count":1,"label":"Balné","posId":"K0000","price":1500,"isExtra":true},{"id":"54684831","note":"","count":1,"label":"bez plněných okrajů","posId":"X1000","price":0,"isExtra":true}]</t>
  </si>
  <si>
    <t>2026-04-13T21:28:24.123+02:00</t>
  </si>
  <si>
    <t>2026-04-13T21:41:39.669+02:00</t>
  </si>
  <si>
    <t>[{"id":"6942755309e364dceebaa29e","count":1,"label":"Pepperoni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těsto","posId":"17","price":1000,"isExtra":true},{"id":"6745da7d2b930230e9143ab4","count":1,"label":"BBQ základ","posId":"ZRB32","price":0,"isExtra":true},{"id":"69cae153e36f04c4d3cc0663","count":1,"label":"okraj hotdog, hořčice","posId":"A117","price":5700,"isExtra":true}]</t>
  </si>
  <si>
    <t>2026-04-13T21:25:22.778+02:00</t>
  </si>
  <si>
    <t>2026-04-13T21:38:50.810+02:00</t>
  </si>
  <si>
    <t>[{"id":"6942755309e364dceebaa2a0","count":1,"label":"BBQ Texas 32cm","posId":"119","price":24900,"isExtra":false},{"id":"6548d5dc06a4d1429ce18774","count":1,"label":"Balné","posId":"K0000","price":1500,"isExtra":true}]</t>
  </si>
  <si>
    <t>2026-04-13T21:05:12.070+02:00</t>
  </si>
  <si>
    <t>2026-04-13T21:22:47.747+02:00</t>
  </si>
  <si>
    <t>[{"id":"57405768","note":"","size":"Mirinda 1l","count":1,"label":"Mirinda 1l","posId":"N126","price":5900,"isExtra":false},{"id":"59278282","note":"","size":"Masové kuličky","count":1,"label":"Masové kuličky","posId":"P102","price":9900,"isExtra":false},{"id":"54684837","note":"","count":1,"label":"Balné","posId":"K0000","price":1500,"isExtra":true},{"id":"54684759","note":"","size":"Hawai 40cm","count":1,"label":"Hawai 40cm","posId":"102","price":30900,"isExtra":false},{"id":"54684827","note":"","count":1,"label":"Balné","posId":"K0000","price":2000,"isExtra":true},{"id":"59555759","note":"","count":1,"label":"Smetanový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bylinky","posId":"A122","price":6500,"isExtra":true}]</t>
  </si>
  <si>
    <t>2026-04-13T20:54:12.587+02:00</t>
  </si>
  <si>
    <t>2026-04-13T21:01:05.319+02:00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</si>
  <si>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</si>
  <si>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2026-04-13T20:54:07.546+02:00</t>
  </si>
  <si>
    <t>2026-04-13T21:07:33.527+02:00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</si>
  <si>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🌶️🌶️","posId":"122","price":24900,"isExtra":false},{"id":"6548d5dc06a4d1429ce18774","count":1,"label":"Balné","posId":"K0000","price":1500,"isExtra":true},{"id":"6745da7d2b930230e9143ab4","count":1,"label":"BBQ základ","posId":"ZRB32","price":0,"isExtra":true},{"id":"69cae153e36f04c4d3cc0660","count":1,"label":"bez plněných okrajů","posId":"X1000","price":0,"isExtra":true},{"id":"6942755309e364dceebaa298","count":1,"label":"Quattro Formaggi 32cm","posId":"123","price":24900,"isExtra":false},{"id":"6548d5dc06a4d1429ce18774","count":1,"label":"Balné","posId":"K0000","price":1500,"isExtra":true}]</t>
  </si>
  <si>
    <t>2026-04-13T20:52:04.024+02:00</t>
  </si>
  <si>
    <t>2026-04-13T20:57:53.756+02:00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</si>
  <si>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32cm","posId":"112","price":20900,"isExtra":false},{"id":"6548d5dc06a4d1429ce18774","count":1,"label":"Balné","posId":"K0000","price":1500,"isExtra":true},{"id":"69cae153e36f04c4d3cc0660","count":1,"label":"bez plněných okrajů","posId":"X1000","price":0,"isExtra":true},{"id":"684ae9617273267d3d05b924","count":1,"label":"Ananas","posId":"B100","price":2500,"KDSTags":["greenhighlight"],"isExtra":true},{"id":"6942755309e364dceebaa29e","count":1,"label":"Pepperoni 32cm 🌶️🌶️","posId":"120","price":24900,"isExtra":false},{"id":"6548d5dc06a4d1429ce18774","count":1,"label":"Balné","posId":"K0000","price":1500,"isExtra":true},{"id":"6942755309e364dceebaa2d8","count":1,"label":"Česnekový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</si>
  <si>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2026-04-13T20:50:02.937+02:00</t>
  </si>
  <si>
    <t>2026-04-13T21:06:34.746+02:00</t>
  </si>
  <si>
    <t>[{"id":"63d3d8e2-08ad-42e7-bee2-0e2c8e2248bf","note":"","count":1,"label":"BBQ Texas 40 cm","posId":"107","price":30900,"isExtra":false},{"id":"f61b7339-3b20-4583-b2b8-12e48de2876d","note":"","count":1,"label":"změna na Rajčatový základ","posId":"A127","price":0,"isExtra":true},{"id":"6a406468-94b2-4aab-8b3e-c490dfbbdf08","note":"","count":1,"label":"Hot &amp; Spicy 40 cm","posId":"110","price":30900,"isExtra":false},{"id":"a3d62a5d-2e1d-48db-874e-d64becff7059","note":"","count":1,"label":"změna na BBQ základ","posId":"A128","price":0,"isExtra":true},{"id":"9e57b04a-60a4-42b3-b546-f61fd741762c","note":"","count":1,"label":"Quattro Formaggi 18 cm","posId":"135","price":11900,"isExtra":false}]</t>
  </si>
  <si>
    <t>2026-04-13T20:46:03.990+02:00</t>
  </si>
  <si>
    <t>2026-04-13T20:51:27.207+02:00</t>
  </si>
  <si>
    <t>2026-04-13T20:45:35.533+02:00</t>
  </si>
  <si>
    <t>2026-04-13T20:55:45.209+02:00</t>
  </si>
  <si>
    <t>[{"id":"6942755309e364dceebaa2cc","count":1,"label":"Spicy menu Comeback","posId":"M100","price":34900,"isExtra":false},{"id":"6548d5dc06a4d1429ce18735","count":1,"label":"Balné","posId":"K0000","price":3000,"isExtra":true},{"id":"659bb1f53653e24604f29b85","count":1,"label":"BBQ Texas","posId":"Y119","price":0,"isExtra":true},{"id":"68814b049e75a15035e4ca64","count":1,"label":"USA těsto","posId":"17","price":1000,"isExtra":true},{"id":"6745da7d2b930230e9143ab4","count":1,"label":"BBQ základ","posId":"ZRB32","price":0,"isExtra":true},{"id":"69cae153e36f04c4d3cc0663","count":1,"label":"okraj hotdog, hořčice","posId":"A117","price":5700,"isExtra":true},{"id":"6727398ad7e63a615a067fd5","count":1,"label":"spicy wings 🌶️","posId":"P101","price":0,"isExtra":true},{"id":"69427513e2a60e620002e495","count":1,"label":"Pepsi zero sugar 1l","posId":"N125","price":0,"isExtra":true}]</t>
  </si>
  <si>
    <t>2026-04-13T20:39:58.980+02:00</t>
  </si>
  <si>
    <t>2026-04-13T20:48:45.377+02:00</t>
  </si>
  <si>
    <t>[{"id":"6942755309e364dceebaa2a8","count":1,"label":"Capricciosa 32cm","posId":"113","price":24900,"isExtra":false},{"id":"6548d5dc06a4d1429ce18774","count":1,"label":"Balné","posId":"K0000","price":1500,"isExtra":true},{"id":"69cae153e36f04c4d3cc0660","count":1,"label":"bez plněných okrajů","posId":"X1000","price":0,"isExtra":true},{"id":"684ae9617273267d3d05ba5a","count":1,"label":"Bez oliv","posId":"X112","price":0,"KDSTags":["redhighlight"],"isExtra":true}]</t>
  </si>
  <si>
    <t>2026-04-13T20:39:31.873+02:00</t>
  </si>
  <si>
    <t>2026-04-13T20:45:57.157+02:00</t>
  </si>
  <si>
    <t>2026-04-13T20:22:02.835+02:00</t>
  </si>
  <si>
    <t>2026-04-13T20:33:35.354+02:00</t>
  </si>
  <si>
    <t>[{"id":"be5c7908-f592-4704-987f-cd7d7281f32e","note":"","count":1,"label":"Comeback 32 cm","posId":"121","price":24900,"isExtra":false},{"id":"18bc733c-71df-4b31-ae11-2ee5b242a454","note":"","count":1,"label":"kuře","posId":"B114","price":3000,"KDSTags":["greenhighlight"],"isExtra":true}]</t>
  </si>
  <si>
    <t>2026-04-13T20:21:02.956+02:00</t>
  </si>
  <si>
    <t>2026-04-13T20:24:49.879+02:00</t>
  </si>
  <si>
    <t>2026-04-13T20:42:53.302+02:00</t>
  </si>
  <si>
    <t>2026-04-13T20:21:04.119+02:00</t>
  </si>
  <si>
    <t>2026-04-13T20:20:25.964+02:00</t>
  </si>
  <si>
    <t>2026-04-13T20:30:27.514+02:00</t>
  </si>
  <si>
    <t>2026-04-13T20:33:51.221+02:00</t>
  </si>
  <si>
    <t>2026-04-13T20:20:26.720+02:00</t>
  </si>
  <si>
    <t>[{"id":"4a20dc15-9932-4890-a338-4b8782bfca29","count":1,"label":"Pizza Comeback 40","posId":"109","price":30900,"isExtra":false,"creatorId":"EA_vT5RfoTZ2FxGjz9dKh","isPackging":0,"actualLabel":"Pizza Comeback 40"}]</t>
  </si>
  <si>
    <t>2026-04-13T20:18:43.182+02:00</t>
  </si>
  <si>
    <t>2026-04-13T20:30:57.658+02:00</t>
  </si>
  <si>
    <t>[{"id":"6942755309e364dceebaa2a6","count":1,"label":"Hawai 32cm","posId":"114","price":24900,"isExtra":false},{"id":"6548d5dc06a4d1429ce18774","count":1,"label":"Balné","posId":"K0000","price":1500,"isExtra":true},{"id":"6942755309e364dceebaa2d8","count":1,"label":"Česnekový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</si>
  <si>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2026-04-13T20:18:14.240+02:00</t>
  </si>
  <si>
    <t>2026-04-13T20:34:52.502+02:00</t>
  </si>
  <si>
    <t>[{"id":"6942755309e364dceebaa2f2","count":1,"label":"Pepsi 1l","posId":"N124","price":4900,"isExtra":false},{"id":"6942755309e364dceebaa2a8","count":1,"label":"Capricciosa 32cm","posId":"113","price":24900,"isExtra":false},{"id":"6548d5dc06a4d1429ce18774","count":1,"label":"Balné","posId":"K0000","price":1500,"isExtra":true},{"id":"68814b049e75a15035e4ca64","count":1,"label":"USA těsto","posId":"17","price":1000,"isExtra":true},{"id":"69cae153e36f04c4d3cc0661","count":1,"label":"okraj mozzarella, bylinky","posId":"A121","price":5700,"isExtra":true},{"id":"684ae9617273267d3d05b927","count":1,"label":"Kukuřice","posId":"B115","price":2500,"KDSTags":["greenhighlight"],"isExtra":true},{"id":"6942755309e364dceebaa2d8","count":1,"label":"Česnekový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</si>
  <si>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2026-04-13T20:18:02.264+02:00</t>
  </si>
  <si>
    <t>2026-04-13T20:24:46.547+02:00</t>
  </si>
  <si>
    <t>2026-04-13T20:39:20.596+02:00</t>
  </si>
  <si>
    <t>2026-04-13T20:18:03.108+02:00</t>
  </si>
  <si>
    <t>[{"id":"6d3c9c59-6320-4a7e-8d79-75ab75e77cd3","note":"","count":1,"label":"BBQ Texas 32 cm","posId":"119","price":24900,"isExtra":false},{"id":"554b5341-3de7-4a69-b579-50bb01af629a","note":"","count":1,"label":"Quattro Formaggi 40 cm","posId":"111","price":30900,"isExtra":false},{"id":"5a7e965c-e567-40dc-8846-ddeb33060627","note":"","count":1,"label":"Masové kuličky, 10 ks","posId":"P102","price":9900,"isExtra":false}]</t>
  </si>
  <si>
    <t>Michael</t>
  </si>
  <si>
    <t>2026-04-13T20:07:46.738+02:00</t>
  </si>
  <si>
    <t>2026-04-13T20:14:57.184+02:00</t>
  </si>
  <si>
    <t>[{"id":"116","note":"","count":1,"label":"Baby Špenát &amp; kuře 32cm","posId":"116","price":24900,"isExtra":false},{"id":"K0000","note":"","count":1,"label":"Balné","posId":"K0000","price":1500,"isExtra":true},{"id":"X1000","note":"","count":1,"label":"bez plněných okrajů","posId":"X1000","price":0,"isExtra":true},{"id":"B103","note":"","count":1,"label":"Cibule","posId":"B103","price":2500,"KDSTags":["greenhighlight"],"isExtra":true},{"id":"B115","note":"","count":1,"label":"Kukuřice","posId":"B115","price":2500,"KDSTags":["greenhighlight"],"isExtra":true},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okrajů","posId":"X1000","price":0,"isExtra":true},{"id":"B115","note":"","count":1,"label":"Kukuřice","posId":"B115","price":2500,"KDSTags":["greenhighlight"],"isExtra":true}]</t>
  </si>
  <si>
    <t>2026-04-13T20:07:02.878+02:00</t>
  </si>
  <si>
    <t>2026-04-13T20:20:10.945+02:00</t>
  </si>
  <si>
    <t>2026-04-13T20:49:37.926+02:00</t>
  </si>
  <si>
    <t>2026-04-13T20:07:04.431+02:00</t>
  </si>
  <si>
    <t>[{"id":"be5c7908-f592-4704-987f-cd7d7281f32e","note":"","count":1,"label":"Comeback 32 cm","posId":"121","price":24900,"isExtra":false},{"id":"e23025fe-8411-4655-8cbb-498cd7ee8f68","note":"","count":1,"label":"jalapeños","posId":"B102","price":2500,"KDSTags":["greenhighlight"],"isExtra":true}]</t>
  </si>
  <si>
    <t>2026-04-13T19:58:06.161+02:00</t>
  </si>
  <si>
    <t>2026-04-13T20:12:01.147+02:00</t>
  </si>
  <si>
    <t>2026-04-13T19:57:08.171+02:00</t>
  </si>
  <si>
    <t>2026-04-13T20:08:51.200+02:00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</si>
  <si>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32cm","posId":"112","price":20900,"isExtra":false},{"id":"6548d5dc06a4d1429ce18774","count":1,"label":"Balné","posId":"K0000","price":1500,"isExtra":true},{"id":"69cae153e36f04c4d3cc0660","count":1,"label":"bez plněných okrajů","posId":"X1000","price":0,"isExtra":true},{"id":"684ae9617273267d3d05b921","count":1,"label":"Jalapeňos","posId":"B102","price":2500,"KDSTags":["greenhighlight"],"isExtra":true},{"id":"6942755309e364dceebaa2d8","count":1,"label":"Česnekový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</si>
  <si>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2026-04-13T19:50:26.375+02:00</t>
  </si>
  <si>
    <t>2026-04-13T20:03:05.213+02:00</t>
  </si>
  <si>
    <t>[{"id":"59592167","note":"prosim o zaklad rajcatovy, jak je uvedeno, dekuji ?","size":"BBQ Meteor 32cm","count":1,"label":"BBQ Meteor 32cm","posId":"118","price":24900,"isExtra":false},{"id":"54684837","note":"","count":1,"label":"Balné","posId":"K0000","price":1500,"isExtra":true},{"id":"59592174","note":"","count":1,"label":"USA těsto","posId":"17","price":1000,"isExtra":true},{"id":"57179859","note":"","count":1,"label":"Rajčatový základ","posId":"ZBR32","price":0,"isExtra":true},{"id":"54684831","note":"","count":1,"label":"bez plněných okrajů","posId":"X1000","price":0,"isExtra":true},{"id":"59592161","note":"","size":"Margherita 32cm","count":1,"label":"Margherita 32cm","posId":"112","price":20900,"isExtra":false},{"id":"54684837","note":"","count":1,"label":"Balné","posId":"K0000","price":1500,"isExtra":true},{"id":"54684831","note":"","count":1,"label":"bez plněných okrajů","posId":"X1000","price":0,"isExtra":true},{"id":"54684945","note":"","count":1,"label":"Šunka","posId":"B106","price":3000,"KDSTags":["greenhighlight"],"isExtra":true}]</t>
  </si>
  <si>
    <t>2026-04-13T19:50:02.069+02:00</t>
  </si>
  <si>
    <t>2026-04-13T20:01:03.754+02:00</t>
  </si>
  <si>
    <t>[{"id":"6942755309e364dceebaa27c","count":1,"label":"Margherita 40cm","posId":"100","price":26900,"isExtra":false},{"id":"6548d5dc06a4d1429ce1830f","count":1,"label":"Balné","posId":"K0000","price":2000,"isExtra":true},{"id":"6745da7d2b930230e9143d64","count":1,"label":"Smetanový základ","posId":"ZRS40","price":0,"isExtra":true},{"id":"69cae153e36f04c4d3cc0270","count":1,"label":"okraj mozzarella, bylinky","posId":"A122","price":6500,"isExtra":true},{"id":"684ae9617273267d3d05b744","count":1,"label":"Žampiony","posId":"C105","price":3500,"KDSTags":["greenhighlight"],"isExtra":true},{"id":"6942755309e364dceebaa284","count":1,"label":"Pepperoni 40cm 🌶️🌶️","posId":"108","price":30900,"isExtra":false},{"id":"6548d5dc06a4d1429ce1830f","count":1,"label":"Balné","posId":"K0000","price":2000,"isExtra":true},{"id":"6745da7d2b930230e9143d65","count":1,"label":"BBQ základ","posId":"ZRB40","price":0,"isExtra":true},{"id":"69cae153e36f04c4d3cc0270","count":1,"label":"okraj mozzarella, bylinky","posId":"A122","price":6500,"isExtra":true}]</t>
  </si>
  <si>
    <t>2026-04-13T19:46:59.065+02:00</t>
  </si>
  <si>
    <t>2026-04-13T19:58:09.299+02:00</t>
  </si>
  <si>
    <t>2026-04-13T19:45:28.496+02:00</t>
  </si>
  <si>
    <t>2026-04-13T19:55:36.075+02:00</t>
  </si>
  <si>
    <t>[{"id":"6942755309e364dceebaa2a2","count":1,"label":"BBQ Meteor 32cm","posId":"118","price":24900,"isExtra":false},{"id":"6548d5dc06a4d1429ce18774","count":1,"label":"Balné","posId":"K0000","price":1500,"isExtra":true},{"id":"69cae153e36f04c4d3cc0660","count":1,"label":"bez plněných okrajů","posId":"X1000","price":0,"isExtra":true}]</t>
  </si>
  <si>
    <t>2026-04-13T19:44:03.492+02:00</t>
  </si>
  <si>
    <t>2026-04-13T20:07:03.103+02:00</t>
  </si>
  <si>
    <t>[{"id":"50d0c33c-440a-47e3-8208-1c68574950af","note":"","count":1,"label":"Capricciosa 32 cm","posId":"137","price":24900,"isExtra":false},{"id":"ac575c49-bae3-4ee1-943f-d9f988468f7f","note":"","count":1,"label":"ananas","posId":"B100","price":2500,"KDSTags":["greenhighlight"],"isExtra":true},{"id":"b7b9338a-24e1-4e98-abc8-c3dfabd95380","note":"","count":1,"label":"Zeleninová 32 cm","posId":"139","price":24900,"isExtra":false},{"id":"b019e49c-8abf-4c78-a7cb-040722477356","note":"","count":1,"label":"slanina","posId":"B108","price":3000,"KDSTags":["greenhighlight"],"isExtra":true}]</t>
  </si>
  <si>
    <t>2026-04-13T19:37:23.329+02:00</t>
  </si>
  <si>
    <t>2026-04-13T19:47:50.411+02:00</t>
  </si>
  <si>
    <t>[{"id":"6942755309e364dceebaa296","count":2,"label":"Margherita 32cm","posId":"112","price":20900,"isExtra":false},{"id":"6548d5dc06a4d1429ce18774","count":2,"label":"Balné","posId":"K0000","price":1500,"isExtra":true},{"id":"6942755309e364dceebaa2de","count":1,"label":"Choco Rolls","posId":"chr100","price":8900,"isExtra":false},{"id":"6548d5dc06a4d1429ce18774","count":1,"label":"Balné","posId":"K0000","price":1500,"isExtra":true}]</t>
  </si>
  <si>
    <t>2026-04-13T19:35:02.101+02:00</t>
  </si>
  <si>
    <t>2026-04-13T20:03:09.812+02:00</t>
  </si>
  <si>
    <t>[{"id":"554b5341-3de7-4a69-b579-50bb01af629a","note":"","count":1,"label":"Quattro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základ","posId":"A127","price":0,"isExtra":true},{"id":"eae0baf6-2c0e-4081-8ab5-5266bc363ee5","note":"","count":1,"label":"Okraj mozzarella, BBQ omáčka","posId":"A124","price":6500,"isExtra":true},{"id":"0c454cc7-3f38-4dea-9e0e-7220d9ba6ce0","note":"","count":1,"label":"Dip česnekový","posId":"P106","price":2000,"isExtra":false}]</t>
  </si>
  <si>
    <t>2026-04-13T19:34:03.479+02:00</t>
  </si>
  <si>
    <t>2026-04-13T19:53:27.100+02:00</t>
  </si>
  <si>
    <t>2026-04-13T20:18:26.329+02:00</t>
  </si>
  <si>
    <t>2026-04-13T19:34:06.054+02:00</t>
  </si>
  <si>
    <t>[{"id":"7dc558f4-908c-4dab-b333-a925cc147e51","note":"","count":1,"label":"Comeback 32 cm","posId":"145","price":24900,"isExtra":false},{"id":"e93eabf5-7d24-462c-a2e7-caf24157b9c1","note":"","count":1,"label":"gorgonzola","posId":"B101","price":3000,"KDSTags":["greenhighlight"],"isExtra":true},{"id":"e23025fe-8411-4655-8cbb-498cd7ee8f68","note":"","count":1,"label":"jalapeños","posId":"B102","price":2500,"KDSTags":["greenhighlight"],"isExtra":true},{"id":"0c454cc7-3f38-4dea-9e0e-7220d9ba6ce0","note":"","count":1,"label":"Dip česnekový","posId":"P106","price":2000,"isExtra":false}]</t>
  </si>
  <si>
    <t>2026-04-13T19:27:03.137+02:00</t>
  </si>
  <si>
    <t>2026-04-13T19:35:15.874+02:00</t>
  </si>
  <si>
    <t>[{"id":"f714e0cf-7ae5-4e69-9b2e-9c0d416720d3","count":1,"label":"Pizza Quattro Formaggi 40","posId":"111","price":30900,"isExtra":false,"creatorId":"QsEdlXslK4xuHqKMAtUOq","isPackging":0,"actualLabel":"Pizza Quattro Formaggi 40"}]</t>
  </si>
  <si>
    <t>2026-04-13T19:24:28.448+02:00</t>
  </si>
  <si>
    <t>2026-04-13T19:35:22.116+02:00</t>
  </si>
  <si>
    <t>[{"id":"108","note":"","count":1,"label":"Pepperoni 40cm 🌶️🌶️","posId":"108","price":30900,"isExtra":false},{"id":"K0000","note":"","count":1,"label":"Balné","posId":"K0000","price":2000,"isExtra":true},{"id":"A126","note":"","count":1,"label":"okraj hotdog, bez omáčky","posId":"A126","price":6500,"isExtra":true},{"id":"P106","note":"","count":2,"label":"Česnekový dip","posId":"P106","price":2000,"isExtra":false},{"id":"K0000","note":"","count":2,"label":"Balné","posId":"K0000","price":1500,"isExtra":true},{"id":"P101","note":"","count":1,"label":"Spicy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</si>
  <si>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2026-04-13T19:17:09.358+02:00</t>
  </si>
  <si>
    <t>2026-04-13T19:31:20.088+02:00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</si>
  <si>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32cm","posId":"112","price":20900,"isExtra":false},{"id":"6548d5dc06a4d1429ce18774","count":1,"label":"Balné","posId":"K0000","price":1500,"isExtra":true},{"id":"69cae153e36f04c4d3cc0661","count":1,"label":"okraj mozzarella, bylinky","posId":"A121","price":5700,"isExtra":true},{"id":"6942755309e364dceebaa298","count":1,"label":"Quattro Formaggi 32cm","posId":"123","price":24900,"isExtra":false},{"id":"6548d5dc06a4d1429ce18774","count":1,"label":"Balné","posId":"K0000","price":1500,"isExtra":true},{"id":"69cae153e36f04c4d3cc0661","count":1,"label":"okraj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bylinky","posId":"A121","price":5700,"isExtra":true},{"id":"6942755309e364dceebaa2de","count":1,"label":"Choco Rolls","posId":"chr100","price":8900,"isExtra":false},{"id":"6548d5dc06a4d1429ce18774","count":1,"label":"Balné","posId":"K0000","price":1500,"isExtra":true},{"id":"6942755309e364dceebaa2d8","count":2,"label":"Česnekový dip","posId":"P106","price":2000,"isExtra":false},{"id":"6548d5dc06a4d1429ce18774","count":2,"label":"Balné","posId":"K0000","price":1500,"isExtra":true}]</t>
  </si>
  <si>
    <t>2026-04-13T19:15:39.729+02:00</t>
  </si>
  <si>
    <t>2026-04-13T19:27:06.348+02:00</t>
  </si>
  <si>
    <t>[{"id":"6942755309e364dceebaa29e","count":1,"label":"Pepperoni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těsto","posId":"17","price":1000,"isExtra":true},{"id":"684ae9617273267d3d05b929","count":1,"label":"Mozzarella","posId":"B113","price":3000,"KDSTags":["greenhighlight"],"isExtra":true},{"id":"6942755309e364dceebaa2a2","count":1,"label":"BBQ Meteor 32cm","posId":"118","price":24900,"isExtra":false},{"id":"6548d5dc06a4d1429ce18774","count":1,"label":"Balné","posId":"K0000","price":1500,"isExtra":true},{"id":"68814b049e75a15035e4ca64","count":1,"label":"USA těsto","posId":"17","price":1000,"isExtra":true}]</t>
  </si>
  <si>
    <t>2026-04-13T19:06:02.990+02:00</t>
  </si>
  <si>
    <t>2026-04-13T19:15:26.222+02:00</t>
  </si>
  <si>
    <t>2026-04-13T19:34:29.965+02:00</t>
  </si>
  <si>
    <t>2026-04-13T19:06:04.097+02:00</t>
  </si>
  <si>
    <t>[{"id":"1259035b-bb9c-4781-bd3f-6114a4a72dd6","note":"","count":1,"label":"Baby špenát &amp; kuře 40 cm","posId":"104","price":30900,"isExtra":false},{"id":"0f32557d-3b00-4445-b026-75e05c963906","note":"","count":1,"label":"Jalapeños","posId":"C102","price":3500,"KDSTags":["greenhighlight"],"isExtra":true}]</t>
  </si>
  <si>
    <t>2026-04-13T19:01:00.338+02:00</t>
  </si>
  <si>
    <t>2026-04-13T19:12:19.380+02:00</t>
  </si>
  <si>
    <t>[{"id":"6942755309e364dceebaa27c","count":1,"label":"Margherita 40cm","posId":"100","price":26900,"isExtra":false},{"id":"6548d5dc06a4d1429ce1830f","count":1,"label":"Balné","posId":"K0000","price":2000,"isExtra":true},{"id":"69cae153e36f04c4d3cc0270","count":1,"label":"okraj mozzarella, bylinky","posId":"A122","price":6500,"isExtra":true},{"id":"684ae9617273267d3d05b749","count":1,"label":"Kukuřice","posId":"C115","price":3500,"KDSTags":["greenhighlight"],"isExtra":true},{"id":"6942755309e364dceebaa27e","count":1,"label":"Quattro Formaggi 40cm","posId":"111","price":30900,"isExtra":false},{"id":"6548d5dc06a4d1429ce1830f","count":1,"label":"Balné","posId":"K0000","price":2000,"isExtra":true},{"id":"69cae153e36f04c4d3cc0270","count":1,"label":"okraj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bylinky","posId":"A122","price":6500,"isExtra":true},{"id":"684ae9617273267d3d05b957","count":1,"label":"Bez gorgonzoly","posId":"X101","price":0,"KDSTags":["redhighlight"],"isExtra":true},{"id":"6942755309e364dceebaa2d8","count":4,"label":"Česnekový dip","posId":"P106","price":2000,"isExtra":false},{"id":"6548d5dc06a4d1429ce18774","count":4,"label":"Balné","posId":"K0000","price":1500,"isExtra":true}]</t>
  </si>
  <si>
    <t>2026-04-13T18:55:02.839+02:00</t>
  </si>
  <si>
    <t>2026-04-13T19:16:13.485+02:00</t>
  </si>
  <si>
    <t>2026-04-13T19:40:24.578+02:00</t>
  </si>
  <si>
    <t>2026-04-13T18:55:03.591+02:00</t>
  </si>
  <si>
    <t>[{"id":"be5c7908-f592-4704-987f-cd7d7281f32e","note":"","count":1,"label":"Comeback 32 cm","posId":"121","price":24900,"isExtra":false},{"id":"21fd0686-e8d1-43f1-84c9-d96f5842a3ca","note":"","count":1,"label":"okraj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</si>
  <si>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Rakesh</t>
  </si>
  <si>
    <t>2026-04-13T18:54:25.483+02:00</t>
  </si>
  <si>
    <t>2026-04-13T19:07:40.614+02:00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</si>
  <si>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základ","posId":"ZSB49","price":0,"isExtra":true},{"id":"A118","note":"","count":1,"label":"okraj hotdog, hořčice","posId":"A118","price":6500,"isExtra":true},{"id":"101","note":"","count":1,"label":"Capricciosa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základ","posId":"ZRS40","price":0,"isExtra":true},{"id":"A118","note":"","count":1,"label":"okraj hotdog, hořčice","posId":"A118","price":6500,"isExtra":true}]</t>
  </si>
  <si>
    <t>2026-04-13T18:53:28.077+02:00</t>
  </si>
  <si>
    <t>2026-04-13T19:01:39.598+02:00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</si>
  <si>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okrajů","posId":"X1000","price":0,"isExtra":true},{"id":"54684957","note":"","count":1,"label":"Pepperoni salám","posId":"C109","price":4000,"KDSTags":["greenhighlight"],"isExtra":true}]</t>
  </si>
  <si>
    <t>2026-04-13T18:45:20.844+02:00</t>
  </si>
  <si>
    <t>2026-04-13T18:51:29.415+02:00</t>
  </si>
  <si>
    <t>2026-04-13T18:40:47.926+02:00</t>
  </si>
  <si>
    <t>2026-04-13T18:47:36.419+02:00</t>
  </si>
  <si>
    <t>[{"id":"6942755309e364dceebaa2a8","count":1,"label":"Capricciosa 32cm","posId":"113","price":24900,"isExtra":false},{"id":"6548d5dc06a4d1429ce18774","count":1,"label":"Balné","posId":"K0000","price":1500,"isExtra":true},{"id":"68814b049e75a15035e4ca64","count":1,"label":"USA těsto","posId":"17","price":1000,"isExtra":true},{"id":"684ae9617273267d3d05b923","count":1,"label":"Olivy","posId":"B112","price":2500,"KDSTags":["greenhighlight"],"isExtra":true},{"id":"684ae9617273267d3d05b92d","count":1,"label":"Kuře","posId":"B114","price":3000,"KDSTags":["greenhighlight"],"isExtra":true}]</t>
  </si>
  <si>
    <t>2026-04-13T18:29:03.132+02:00</t>
  </si>
  <si>
    <t>2026-04-13T18:36:24.288+02:00</t>
  </si>
  <si>
    <t>2026-04-13T18:47:31.569+02:00</t>
  </si>
  <si>
    <t>2026-04-13T18:29:04.659+02:00</t>
  </si>
  <si>
    <t>[{"id":"1521e884-f3dc-4621-ab7a-f5baa959cbd5","note":"","count":1,"label":"SPICY MENU COMEBACK","posId":"","price":34900,"isExtra":false},{"id":"19674406-6f74-415e-86b3-5222ea213045","note":"","count":1,"label":"Hawai","posId":"Y114","price":0,"isExtra":true},{"id":"a98eba86-284a-4099-98ed-875f3adb76fa","note":"","count":1,"label":"Americké těsto","posId":"14","price":0,"isExtra":true},{"id":"a0a20d0c-4422-439d-8c33-27905ee0699b","note":"","count":1,"label":"Smetanový základ","posId":"A129","price":0,"isExtra":true},{"id":"21fd0686-e8d1-43f1-84c9-d96f5842a3ca","note":"","count":1,"label":"okraj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wings","posId":"P101","price":0,"isExtra":true},{"id":"8f138092-e75e-47b2-aab6-b7ac71ac445d","note":"","count":1,"label":"Mirinda 1l","posId":"N126","price":0,"isExtra":true},{"id":"0c454cc7-3f38-4dea-9e0e-7220d9ba6ce0","note":"","count":2,"label":"Dip česnekový","posId":"P106","price":2000,"isExtra":false}]</t>
  </si>
  <si>
    <t>Rohit</t>
  </si>
  <si>
    <t>2026-04-13T18:26:34.465+02:00</t>
  </si>
  <si>
    <t>2026-04-13T18:32:23.362+02:00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</si>
  <si>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okrajů","posId":"X1000","price":0,"isExtra":true},{"id":"C102","note":"","count":1,"label":"Jalapeňos","posId":"C102","price":3500,"KDSTags":["greenhighlight"],"isExtra":true},{"id":"P100","note":"","count":1,"label":"Pepperoni Rolls 🌶️","posId":"P100","price":8900,"isExtra":false},{"id":"K0000","note":"","count":1,"label":"Balné","posId":"K0000","price":1500,"isExtra":true},{"id":"P106","note":"","count":1,"label":"Česnekový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</si>
  <si>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2026-04-13T18:18:02.754+02:00</t>
  </si>
  <si>
    <t>2026-04-13T18:27:28.163+02:00</t>
  </si>
  <si>
    <t>2026-04-13T19:02:22.235+02:00</t>
  </si>
  <si>
    <t>2026-04-13T18:18:03.796+02:00</t>
  </si>
  <si>
    <t>[{"id":"424aec40-766b-4a2f-bcc0-a9d6737ba762","note":"","count":1,"label":"Hawai 32 cm","posId":"114","price":24900,"isExtra":false},{"id":"0c454cc7-3f38-4dea-9e0e-7220d9ba6ce0","note":"","count":1,"label":"Dip česnekový","posId":"P106","price":2000,"isExtra":false}]</t>
  </si>
  <si>
    <t>2026-04-13T18:09:02.206+02:00</t>
  </si>
  <si>
    <t>2026-04-13T18:17:28.309+02:00</t>
  </si>
  <si>
    <t>[{"id":"db512a49-05d7-4924-a817-5d5d5968a844","count":1,"label":"Pizza Capricciosa 32","posId":"113","price":24900,"isExtra":false,"creatorId":"ctFMeKfvI69K2ZA4lmj_j","isPackging":0,"actualLabel":"Pizza Capricciosa 32"},{"id":"c46bb160-b35c-42ed-8482-ed85f1391e51","count":1,"label":"Pizza Hawai 32 cm","posId":"114","price":24900,"isExtra":false,"creatorId":"RtQhus-W3lzF8PYVCClAx","isPackging":0,"actualLabel":"Pizza Hawai 32 cm"},{"id":"5b4032d3-8346-45a9-86d5-b86731599dcf","count":1,"label":"Pizza BBQ Texas 32","posId":"119","price":24900,"isExtra":false,"creatorId":"HKjjOZdlRMEkWDLozjuM1","isPackging":0,"actualLabel":"Pizza BBQ Texas 32"}]</t>
  </si>
  <si>
    <t>2026-04-13T18:08:02.422+02:00</t>
  </si>
  <si>
    <t>2026-04-13T18:14:33.275+02:00</t>
  </si>
  <si>
    <t>2026-04-13T18:27:49.697+02:00</t>
  </si>
  <si>
    <t>2026-04-13T18:08:03.090+02:00</t>
  </si>
  <si>
    <t>[{"id":"49e8d1c4-1e97-4089-9514-2970c15092b6","note":"","count":1,"label":"BBQ Meteor 40 cm","posId":"106","price":30900,"isExtra":false},{"id":"fe90afa4-a02c-4a85-8b9e-5f997e31adfb","note":"","count":1,"label":"Česnekový chléb","posId":"P104","price":7900,"isExtra":false}]</t>
  </si>
  <si>
    <t>2026-04-13T18:03:03.213+02:00</t>
  </si>
  <si>
    <t>2026-04-13T18:51:28.114+02:00</t>
  </si>
  <si>
    <t>[{"id":"424aec40-766b-4a2f-bcc0-a9d6737ba762","note":"","count":1,"label":"Hawai 32 cm","posId":"114","price":24900,"isExtra":false},{"id":"e23025fe-8411-4655-8cbb-498cd7ee8f68","note":"","count":1,"label":"jalapeños","posId":"B102","price":2500,"KDSTags":["greenhighlight"],"isExtra":true},{"id":"0c454cc7-3f38-4dea-9e0e-7220d9ba6ce0","note":"","count":2,"label":"Dip česnekový","posId":"P106","price":2000,"isExtra":false}]</t>
  </si>
  <si>
    <t>2026-04-13T17:58:34.137+02:00</t>
  </si>
  <si>
    <t>2026-04-13T18:03:01.194+02:00</t>
  </si>
  <si>
    <t>[{"id":"113","note":"","count":1,"label":"Capricciosa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B102","note":"","count":1,"label":"Jalapeňos","posId":"B102","price":2500,"KDSTags":["greenhighlight"],"isExtra":true},{"id":"B113","note":"","count":1,"label":"Mozzarella","posId":"B113","price":3000,"KDSTags":["greenhighlight"],"isExtra":true},{"id":"B106","note":"","count":1,"label":"Šunka","posId":"B106","price":3000,"KDSTags":["greenhighlight"],"isExtra":true},{"id":"B109","note":"","count":1,"label":"Pepperoni salám","posId":"B109","price":3000,"KDSTags":["greenhighlight"],"isExtra":true}]</t>
  </si>
  <si>
    <t>2026-04-13T17:50:15.572+02:00</t>
  </si>
  <si>
    <t>2026-04-13T17:53:38.022+02:00</t>
  </si>
  <si>
    <t>[{"id":"93a1ada8-f6d7-45bd-bf51-de6aea045604","count":1,"label":"Guarana classic","posId":"N142","price":5500,"isExtra":false,"discount":{"type":"absolute","value":35},"creatorId":"D-2mxCn3s_H7P_DS8PGzq","isPackging":0,"actualLabel":"Guarana classic"}]</t>
  </si>
  <si>
    <t>2026-04-13T17:49:26.590+02:00</t>
  </si>
  <si>
    <t>2026-04-13T17:57:38.060+02:00</t>
  </si>
  <si>
    <t>[{"id":"6942755309e364dceebaa2aa","count":1,"label":"Baby Špenát &amp; kuře 32cm","posId":"116","price":24900,"isExtra":false},{"id":"6548d5dc06a4d1429ce18774","count":1,"label":"Balné","posId":"K0000","price":1500,"isExtra":true},{"id":"69cae153e36f04c4d3cc0663","count":1,"label":"okraj hotdog, hořčice","posId":"A117","price":5700,"isExtra":true}]</t>
  </si>
  <si>
    <t>2026-04-13T17:46:22.383+02:00</t>
  </si>
  <si>
    <t>2026-04-13T17:53:43.196+02:00</t>
  </si>
  <si>
    <t>[{"id":"6942755309e364dceebaa27c","count":1,"label":"Margherita 40cm","posId":"100","price":26900,"isExtra":false},{"id":"6548d5dc06a4d1429ce1830f","count":1,"label":"Balné","posId":"K0000","price":2000,"isExtra":true},{"id":"69cae153e36f04c4d3cc0272","count":1,"label":"okraj hotdog, hořčice","posId":"A118","price":6500,"isExtra":true},{"id":"684ae9617273267d3d05b74b","count":1,"label":"Mozzarella","posId":"C113","price":4000,"KDSTags":["greenhighlight"],"isExtra":true}]</t>
  </si>
  <si>
    <t>Alexander</t>
  </si>
  <si>
    <t>2026-04-13T17:43:36.092+02:00</t>
  </si>
  <si>
    <t>2026-04-13T17:49:48.493+02:00</t>
  </si>
  <si>
    <t>[{"id":"120","note":"","count":1,"label":"Pepperoni 32cm 🌶️🌶️","posId":"120","price":24900,"isExtra":false},{"id":"K0000","note":"","count":1,"label":"Balné","posId":"K0000","price":1500,"isExtra":true},{"id":"B130","note":"","count":1,"label":"Grana padano, pecorino, parmazán","posId":"B130","price":3000,"KDSTags":["greenhighlight"],"isExtra":true},{"id":"P107","note":"","count":1,"label":"Dip Jalapeňos","posId":"P107","price":2000,"isExtra":false},{"id":"K0000","note":"","count":1,"label":"Balné","posId":"K0000","price":1500,"isExtra":true}]</t>
  </si>
  <si>
    <t>2026-04-13T17:43:06.911+02:00</t>
  </si>
  <si>
    <t>2026-04-13T17:46:45.915+02:00</t>
  </si>
  <si>
    <t>[{"id":"90fe26ad-8793-414c-a8fe-fc7624d10755","count":1,"label":"Pizza Špenát kuře 32 cm","posId":"116","price":24900,"isExtra":false,"discount":{"type":"percentage","value":50},"creatorId":"gjKxUCwJvZ9mGdmAf3_5v","isPackging":0,"actualLabel":"Pizza Špenát kuře 32 cm"}]</t>
  </si>
  <si>
    <t>2026-04-13T17:34:03.147+02:00</t>
  </si>
  <si>
    <t>2026-04-13T18:41:29.153+02:00</t>
  </si>
  <si>
    <t>2026-04-13T19:05:29.324+02:00</t>
  </si>
  <si>
    <t>2026-04-13T18:21:50.083+02:00</t>
  </si>
  <si>
    <t>[{"id":"424aec40-766b-4a2f-bcc0-a9d6737ba762","note":"","count":1,"label":"Hawai 32 cm","posId":"114","price":24900,"isExtra":false},{"id":"d191a2a2-dbf7-43e1-9eae-453a92f5bdc2","note":"","count":1,"label":"BEZ -ananas","posId":"X100","price":0,"KDSTags":["redhighlight"],"isExtra":true},{"id":"be5c7908-f592-4704-987f-cd7d7281f32e","note":"","count":1,"label":"Comeback 32 cm","posId":"121","price":24900,"isExtra":false},{"id":"2be8bd8d-b8cf-456a-a9f3-1ae18c5726f9","note":"","count":1,"label":"okraj mozzarella, BBQ omáčka","posId":"A123","price":5700,"isExtra":true},{"id":"720272d2-1717-4af6-8eea-e928bb95234b","note":"","count":1,"label":"kukuřice","posId":"B115","price":2500,"KDSTags":["greenhighlight"],"isExtra":true},{"id":"d3fbee6e-254b-46e7-885e-b580d0e6b445","note":"","count":1,"label":"žampiony","posId":"B105","price":2500,"KDSTags":["greenhighlight"],"isExtra":true}]</t>
  </si>
  <si>
    <t>2026-04-13T17:19:01.852+02:00</t>
  </si>
  <si>
    <t>2026-04-13T17:26:44.735+02:00</t>
  </si>
  <si>
    <t>[{"id":"0bea1fb1-a6d1-4425-b818-6eca29fb16e8","count":1,"label":"Pizza Comeback 32","posId":"121","price":24900,"isExtra":false,"creatorId":"OaynLsh-1GFHY3Uy1tNEK","isPackging":0,"actualLabel":"Pizza Comeback 32"}]</t>
  </si>
  <si>
    <t>Satbir</t>
  </si>
  <si>
    <t>2026-04-13T17:17:06.382+02:00</t>
  </si>
  <si>
    <t>2026-04-13T17:23:48.958+02:00</t>
  </si>
  <si>
    <t>[{"id":"110","note":"","count":1,"label":"Hot &amp; Spicy 40cm 🌶️🌶️","posId":"110","price":30900,"isExtra":false},{"id":"K0000","note":"","count":1,"label":"Balné","posId":"K0000","price":2000,"isExtra":true}]</t>
  </si>
  <si>
    <t>2026-04-13T17:17:04.227+02:00</t>
  </si>
  <si>
    <t>2026-04-13T17:26:16.045+02:00</t>
  </si>
  <si>
    <t>2026-04-13T17:40:18.213+02:00</t>
  </si>
  <si>
    <t>2026-04-13T17:17:05.037+02:00</t>
  </si>
  <si>
    <t>[{"id":"424aec40-766b-4a2f-bcc0-a9d6737ba762","note":"","count":1,"label":"Hawai 32 cm","posId":"114","price":24900,"isExtra":false},{"id":"720272d2-1717-4af6-8eea-e928bb95234b","note":"","count":1,"label":"kukuřice","posId":"B115","price":2500,"KDSTags":["greenhighlight"],"isExtra":true},{"id":"f078dbbb-65f2-458b-8b9e-76e106f2b46a","note":"","count":1,"label":"BEZ -mozzarella","posId":"X113","price":0,"KDSTags":["redhighlight"],"isExtra":true},{"id":"dd5d901d-3787-43d0-9efe-85e31e1c5def","note":"","count":1,"label":"Pepperoni 32 cm","posId":"120","price":24900,"isExtra":false}]</t>
  </si>
  <si>
    <t>2026-04-13T17:13:12.213+02:00</t>
  </si>
  <si>
    <t>2026-04-13T17:22:02.956+02:00</t>
  </si>
  <si>
    <t>[{"id":"57405766","note":"","size":"Pepsi 1l","count":1,"label":"Pepsi 1l","posId":"N124","price":4900,"isExtra":false},{"id":"59592168","note":"","size":"Zeleninová 32cm","count":1,"label":"Zeleninová 32cm","posId":"115","price":24900,"isExtra":false},{"id":"54684837","note":"","count":1,"label":"Balné","posId":"K0000","price":1500,"isExtra":true},{"id":"54684753","note":"","size":"Comeback 40cm 🌶️","count":1,"label":"Comeback 40cm 🌶️","posId":"109","price":30900,"isExtra":false},{"id":"54684827","note":"","count":1,"label":"Balné","posId":"K0000","price":2000,"isExtra":true}]</t>
  </si>
  <si>
    <t>2026-04-13T17:05:22.648+02:00</t>
  </si>
  <si>
    <t>2026-04-13T17:13:34.859+02:00</t>
  </si>
  <si>
    <t>[{"id":"6942755309e364dceebaa28e","count":1,"label":"Capricciosa 40cm","posId":"101","price":30900,"isExtra":false},{"id":"6548d5dc06a4d1429ce1830f","count":1,"label":"Balné","posId":"K0000","price":2000,"isExtra":true},{"id":"6745da7d2b930230e9143d64","count":1,"label":"Smetanový základ","posId":"ZRS40","price":0,"isExtra":true},{"id":"69cae153e36f04c4d3cc0273","count":1,"label":"okraj hotdog, bbq omáčka","posId":"A120","price":6500,"isExtra":true},{"id":"684ae9617273267d3d05ba5a","count":1,"label":"Bez oliv","posId":"X112","price":0,"KDSTags":["redhighlight"],"isExtra":true},{"id":"6942755309e364dceebaa2d8","count":2,"label":"Česnekový dip","posId":"P106","price":2000,"isExtra":false},{"id":"6548d5dc06a4d1429ce18774","count":2,"label":"Balné","posId":"K0000","price":1500,"isExtra":true}]</t>
  </si>
  <si>
    <t>2026-04-13T16:53:31.931+02:00</t>
  </si>
  <si>
    <t>2026-04-13T17:00:03.966+02:00</t>
  </si>
  <si>
    <t>2026-04-13T16:50:22.975+02:00</t>
  </si>
  <si>
    <t>2026-04-13T16:50:26.154+02:00</t>
  </si>
  <si>
    <t>[{"id":"e19bccfc-4c17-4633-b04b-e10270a6adfb","count":1,"label":"Guarana kiwi a jablko","posId":"N144","price":5500,"isExtra":false,"creatorId":"_7YVCOX2bNohG-_70-Z4S","isPackging":0,"actualLabel":"Guarana kiwi a jablko"}]</t>
  </si>
  <si>
    <t>2026-04-13T16:44:27.504+02:00</t>
  </si>
  <si>
    <t>2026-04-13T16:46:54.617+02:00</t>
  </si>
  <si>
    <t>[{"id":"7f6f7195-5469-4c2e-90b4-8731c390745b","count":1,"label":"Pizza Margherita 32","posId":"112","price":20900,"isExtra":false,"creatorId":"aoEBBKszHmKpYoc39U-9i","isPackging":0,"actualLabel":"Pizza Margherita 32"}]</t>
  </si>
  <si>
    <t>2026-04-13T16:26:03.570+02:00</t>
  </si>
  <si>
    <t>2026-04-13T16:36:07.657+02:00</t>
  </si>
  <si>
    <t>2026-04-13T16:50:59.022+02:00</t>
  </si>
  <si>
    <t>2026-04-13T16:26:04.605+02:00</t>
  </si>
  <si>
    <t>[{"id":"064aaa3f-f841-4426-a259-42b2cf95ff14","note":"","count":1,"label":"Veggieballs 40 cm","posId":"105","price":30900,"isExtra":false},{"id":"57c816b2-3e3f-46c2-b126-b09910d79cb0","note":"","count":1,"label":"změna na Smetanový základ","posId":"A129","price":0,"isExtra":true}]</t>
  </si>
  <si>
    <t>2026-04-13T16:04:02.810+02:00</t>
  </si>
  <si>
    <t>2026-04-13T16:19:43.630+02:00</t>
  </si>
  <si>
    <t>2026-04-13T16:39:02.828+02:00</t>
  </si>
  <si>
    <t>2026-04-13T16:06:28.142+02:00</t>
  </si>
  <si>
    <t>[{"id":"3fb2a405-31db-4fd3-b8b2-bf0ce52f7bfe","note":"","count":1,"label":"Sweet passion 18 cm","posId":"30","price":11900,"isExtra":false},{"id":"0c454cc7-3f38-4dea-9e0e-7220d9ba6ce0","note":"","count":2,"label":"Dip česnekový","posId":"P106","price":2000,"isExtra":false},{"id":"63d3d8e2-08ad-42e7-bee2-0e2c8e2248bf","note":"","count":1,"label":"BBQ Texas 40 cm","posId":"107","price":30900,"isExtra":false},{"id":"57c816b2-3e3f-46c2-b126-b09910d79cb0","note":"","count":1,"label":"změna na Smetanový základ","posId":"A129","price":0,"isExtra":true},{"id":"932d1eab-8f45-4992-b460-cc5099f91e14","note":"","count":1,"label":"Okraj Hotdog, BBQ","posId":"A120","price":6500,"isExtra":true}]</t>
  </si>
  <si>
    <t>2026-04-13T15:53:44.550+02:00</t>
  </si>
  <si>
    <t>2026-04-13T16:02:23.168+02:00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</si>
  <si>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40cm","posId":"111","price":30900,"isExtra":false},{"id":"54684827","note":"","count":1,"label":"Balné","posId":"K0000","price":2000,"isExtra":true},{"id":"54684796","note":"","size":"Česnekový dip","count":2,"label":"Česnekový dip","posId":"P106","price":2000,"isExtra":false},{"id":"54684837","note":"","count":2,"label":"Balné","posId":"K0000","price":1500,"isExtra":true}]</t>
  </si>
  <si>
    <t>Abhishek</t>
  </si>
  <si>
    <t>2026-04-13T15:39:57.471+02:00</t>
  </si>
  <si>
    <t>2026-04-13T15:59:12.198+02:00</t>
  </si>
  <si>
    <t>[{"id":"P106","note":"","count":4,"label":"Česnekový dip","posId":"P106","price":2000,"isExtra":false},{"id":"K0000","note":"","count":4,"label":"Balné","posId":"K0000","price":1500,"isExtra":true},{"id":"114","note":"","count":1,"label":"Hawai 32cm","posId":"114","price":24900,"isExtra":false},{"id":"K0000","note":"","count":1,"label":"Balné","posId":"K0000","price":1500,"isExtra":true},{"id":"113","note":"","count":1,"label":"Capricciosa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</si>
  <si>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2026-04-13T15:27:02.807+02:00</t>
  </si>
  <si>
    <t>2026-04-13T15:32:47.428+02:00</t>
  </si>
  <si>
    <t>Ravinder</t>
  </si>
  <si>
    <t>2026-04-13T14:22:43.084+02:00</t>
  </si>
  <si>
    <t>2026-04-13T14:33:57.660+02:00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</si>
  <si>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základ","posId":"ZRS32","price":0,"isExtra":true},{"id":"A123","note":"","count":1,"label":"okraj mozzarella, bbq omáčka","posId":"A123","price":5700,"isExtra":true}]</t>
  </si>
  <si>
    <t>2026-04-13T14:19:02.627+02:00</t>
  </si>
  <si>
    <t>2026-04-13T14:43:43.233+02:00</t>
  </si>
  <si>
    <t>2026-04-13T14:58:14.896+02:00</t>
  </si>
  <si>
    <t>2026-04-13T14:19:04.121+02:00</t>
  </si>
  <si>
    <t>[{"id":"dd5d901d-3787-43d0-9efe-85e31e1c5def","note":"","count":1,"label":"Pepperoni 32 cm","posId":"120","price":24900,"isExtra":false},{"id":"49e8d1c4-1e97-4089-9514-2970c15092b6","note":"","count":1,"label":"BBQ Meteor 40 cm","posId":"106","price":30900,"isExtra":false}]</t>
  </si>
  <si>
    <t>2026-04-13T14:05:33.268+02:00</t>
  </si>
  <si>
    <t>2026-04-13T14:15:12.349+02:00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</si>
  <si>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okrajů","posId":"X1000","price":0,"isExtra":true},{"id":"N126","note":"","count":1,"label":"Mirinda 1l","posId":"N126","price":5900,"isExtra":false}]</t>
  </si>
  <si>
    <t>2026-04-13T13:24:14.578+02:00</t>
  </si>
  <si>
    <t>2026-04-13T13:35:22.302+02:00</t>
  </si>
  <si>
    <t>[{"id":"6942755309e364dceebaa29e","count":1,"label":"Pepperoni 32cm 🌶️🌶️","posId":"120","price":24900,"isExtra":false},{"id":"6548d5dc06a4d1429ce18774","count":1,"label":"Balné","posId":"K0000","price":1500,"isExtra":true},{"id":"69cae153e36f04c4d3cc0660","count":1,"label":"bez plněných okrajů","posId":"X1000","price":0,"isExtra":true},{"id":"6942755309e364dceebaa2e0","count":1,"label":"Dip Jalapeňos","posId":"P107","price":2000,"isExtra":false},{"id":"6548d5dc06a4d1429ce18774","count":1,"label":"Balné","posId":"K0000","price":1500,"isExtra":true}]</t>
  </si>
  <si>
    <t>2026-04-13T13:17:09.784+02:00</t>
  </si>
  <si>
    <t>2026-04-13T13:24:53.109+02:00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</si>
  <si>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🌶️🌶️","posId":"110","price":30900,"isExtra":false},{"id":"6548d5dc06a4d1429ce1830f","count":1,"label":"Balné","posId":"K0000","price":2000,"isExtra":true},{"id":"6745da7d2b930230e9143d65","count":1,"label":"BBQ základ","posId":"ZRB40","price":0,"isExtra":true},{"id":"69cae153e36f04c4d3cc026f","count":1,"label":"bez plněných okrajů","posId":"X1000","price":0,"isExtra":true},{"id":"6942755309e364dceebaa2e0","count":1,"label":"Dip Jalapeňos","posId":"P107","price":2000,"isExtra":false},{"id":"6548d5dc06a4d1429ce18774","count":1,"label":"Balné","posId":"K0000","price":1500,"isExtra":true}]</t>
  </si>
  <si>
    <t>2026-04-13T12:57:03.398+02:00</t>
  </si>
  <si>
    <t>2026-04-13T13:18:51.927+02:00</t>
  </si>
  <si>
    <t>2026-04-13T13:47:47.133+02:00</t>
  </si>
  <si>
    <t>2026-04-13T12:57:04.041+02:00</t>
  </si>
  <si>
    <t>[{"id":"554b5341-3de7-4a69-b579-50bb01af629a","note":"","count":1,"label":"Quattro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bylinky","posId":"A122","price":6500,"isExtra":true},{"id":"cb1b8132-0c9b-419f-9b1c-568c16576a0c","note":"","count":1,"label":"Pepperoni 40 cm","posId":"108","price":30900,"isExtra":false},{"id":"eae0baf6-2c0e-4081-8ab5-5266bc363ee5","note":"","count":1,"label":"Okraj mozzarella, BBQ omáčka","posId":"A124","price":6500,"isExtra":true},{"id":"ed9751e1-1886-4b0f-b8dd-d3c6488dfd29","note":"","count":1,"label":"Mozzarella","posId":"C113","price":4000,"KDSTags":["greenhighlight"],"isExtra":true},{"id":"614269dd-2dbe-47e4-81f8-670c7ef03e2f","note":"","count":1,"label":"Pepperoni salám","posId":"C109","price":4000,"KDSTags":["greenhighlight"],"isExtra":true}]</t>
  </si>
  <si>
    <t>2026-04-13T12:56:09.681+02:00</t>
  </si>
  <si>
    <t>2026-04-13T13:03:01.800+02:00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</si>
  <si>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okrajů","posId":"X1000","price":0,"isExtra":true},{"id":"57423462","note":"","size":"Dip Jalapeňos","count":1,"label":"Dip Jalapeňos","posId":"P107","price":2000,"isExtra":false},{"id":"54684837","note":"","count":1,"label":"Balné","posId":"K0000","price":1500,"isExtra":true}]</t>
  </si>
  <si>
    <t>2026-04-13T12:54:02.907+02:00</t>
  </si>
  <si>
    <t>2026-04-13T13:07:42.812+02:00</t>
  </si>
  <si>
    <t>2026-04-13T13:37:35.137+02:00</t>
  </si>
  <si>
    <t>2026-04-13T12:54:03.752+02:00</t>
  </si>
  <si>
    <t>[{"id":"b7b9338a-24e1-4e98-abc8-c3dfabd95380","note":"","count":1,"label":"Zeleninová 32 cm","posId":"139","price":24900,"isExtra":false}]</t>
  </si>
  <si>
    <t>2026-04-13T12:39:02.582+02:00</t>
  </si>
  <si>
    <t>2026-04-13T12:48:04.642+02:00</t>
  </si>
  <si>
    <t>[{"id":"2cc0a9fe-ea2a-41e4-be86-6376b8437c33","note":"","count":1,"label":"Capricciosa 40 cm","posId":"101","price":30900,"isExtra":false},{"id":"86925bba-314c-4f6f-ba8e-4fc1b6f52f30","note":"","count":1,"label":"BEZ -olivy","posId":"X112","price":0,"KDSTags":["redhighlight"],"isExtra":true}]</t>
  </si>
  <si>
    <t>2026-04-13T12:33:02.978+02:00</t>
  </si>
  <si>
    <t>2026-04-13T12:44:05.721+02:00</t>
  </si>
  <si>
    <t>2026-04-13T12:55:08.977+02:00</t>
  </si>
  <si>
    <t>2026-04-13T12:33:03.749+02:00</t>
  </si>
  <si>
    <t>[{"id":"6d3c9c59-6320-4a7e-8d79-75ab75e77cd3","note":"","count":1,"label":"BBQ Texas 32 cm","posId":"119","price":24900,"isExtra":false},{"id":"5972eec0-ca59-4f52-b279-96c9f5c3eb67","note":"","count":1,"label":"BEZ -cibule","posId":"X103","price":0,"KDSTags":["redhighlight"],"isExtra":true}]</t>
  </si>
  <si>
    <t>2026-04-13T12:29:02.068+02:00</t>
  </si>
  <si>
    <t>2026-04-13T12:38:55.803+02:00</t>
  </si>
  <si>
    <t>2026-04-13T12:14:10.553+02:00</t>
  </si>
  <si>
    <t>2026-04-13T12:21:43.895+02:00</t>
  </si>
  <si>
    <t>[{"id":"6942755309e364dceebaa2a6","count":1,"label":"Hawai 32cm","posId":"114","price":24900,"isExtra":false},{"id":"6548d5dc06a4d1429ce18774","count":1,"label":"Balné","posId":"K0000","price":1500,"isExtra":true},{"id":"68814b049e75a15035e4ca64","count":1,"label":"USA těsto","posId":"17","price":1000,"isExtra":true},{"id":"6745da7d2b930230e9143ab5","count":1,"label":"Smetanový základ","posId":"ZRS32","price":0,"isExtra":true},{"id":"69cae153e36f04c4d3cc0662","count":1,"label":"okraj mozzarella, bbq omáčka","posId":"A123","price":5700,"isExtra":true}]</t>
  </si>
  <si>
    <t>2026-04-13T11:57:22.796+02:00</t>
  </si>
  <si>
    <t>2026-04-13T12:09:45.940+02:00</t>
  </si>
  <si>
    <t>[{"id":"59592161","note":"","size":"Margherita 32cm","count":1,"label":"Margherita 32cm","posId":"112","price":20900,"isExtra":false},{"id":"54684837","note":"","count":1,"label":"Balné","posId":"K0000","price":1500,"isExtra":true},{"id":"54684831","note":"","count":1,"label":"bez plněných okrajů","posId":"X1000","price":0,"isExtra":true},{"id":"59592165","note":"","size":"Pepperoni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okrajů","posId":"X1000","price":0,"isExtra":true},{"id":"59592162","note":"","size":"Quattro Formaggi 32cm","count":1,"label":"Quattro Formaggi 32cm","posId":"123","price":24900,"isExtra":false},{"id":"54684837","note":"","count":1,"label":"Balné","posId":"K0000","price":1500,"isExtra":true},{"id":"54684831","note":"","count":1,"label":"bez plněných okrajů","posId":"X1000","price":0,"isExtra":true},{"id":"54684945","note":"","count":1,"label":"Šunka","posId":"B106","price":3000,"KDSTags":["greenhighlight"],"isExtra":true},{"id":"54684959","note":"","count":1,"label":"Pepperoni salám","posId":"B109","price":3000,"KDSTags":["greenhighlight"],"isExtra":true}]</t>
  </si>
  <si>
    <t>2026-04-13T11:52:13.708+02:00</t>
  </si>
  <si>
    <t>2026-04-13T12:02:59.751+02:00</t>
  </si>
  <si>
    <t>[{"id":"6942755309e364dceebaa29c","count":1,"label":"Comeback 32cm 🌶️","posId":"121","price":24900,"isExtra":false},{"id":"6548d5dc06a4d1429ce18774","count":1,"label":"Balné","posId":"K0000","price":1500,"isExtra":true},{"id":"69cae153e36f04c4d3cc0663","count":1,"label":"okraj hotdog, hořčice","posId":"A117","price":5700,"isExtra":true},{"id":"684ae9617273267d3d05b921","count":1,"label":"Jalapeňos","posId":"B102","price":2500,"KDSTags":["greenhighlight"],"isExtra":true},{"id":"6942755309e364dceebaa2d8","count":1,"label":"Česnekový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</si>
  <si>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2026-04-13T11:43:53.214+02:00</t>
  </si>
  <si>
    <t>2026-04-13T11:53:32.732+02:00</t>
  </si>
  <si>
    <t>[{"id":"54684756","note":"","size":"BBQ Meteor 40cm","count":1,"label":"BBQ Meteor 40cm","posId":"106","price":30900,"isExtra":false},{"id":"54684827","note":"","count":1,"label":"Balné","posId":"K0000","price":2000,"isExtra":true},{"id":"59555758","note":"","count":1,"label":"Rajčatový základ","posId":"ZBR40","price":0,"isExtra":true},{"id":"54684861","note":"","count":1,"label":"okraj mozzarella, bylinky","posId":"A122","price":6500,"isExtra":true},{"id":"54684856","note":"","count":1,"label":"Jalapeňos","posId":"C102","price":3500,"KDSTags":["greenhighlight"],"isExtra":true},{"id":"54684910","note":"","count":1,"label":"Ananas","posId":"C100","price":3500,"KDSTags":["greenhighlight"],"isExtra":true}]</t>
  </si>
  <si>
    <t>2026-04-13T11:41:06.117+02:00</t>
  </si>
  <si>
    <t>2026-04-13T11:53:29.963+02:00</t>
  </si>
  <si>
    <t>[{"id":"59592169","note":"","size":"Hawai 32cm","count":1,"label":"Hawai 32cm","posId":"114","price":24900,"isExtra":false},{"id":"54684837","note":"","count":1,"label":"Balné","posId":"K0000","price":1500,"isExtra":true},{"id":"54684872","note":"","count":1,"label":"Bez ananasu","posId":"X100","price":0,"KDSTags":["redhighlight"],"isExtra":true},{"id":"54684945","note":"","count":1,"label":"Šunka","posId":"B106","price":3000,"KDSTags":["greenhighlight"],"isExtra":true}]</t>
  </si>
  <si>
    <t>Denys</t>
  </si>
  <si>
    <t>2026-04-13T11:16:06.221+02:00</t>
  </si>
  <si>
    <t>2026-04-13T11:30:26.880+02:00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</si>
  <si>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</si>
  <si>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2026-04-13T11:15:02.816+02:00</t>
  </si>
  <si>
    <t>2026-04-13T11:59:16.642+02:00</t>
  </si>
  <si>
    <t>2026-04-13T12:17:57.881+02:00</t>
  </si>
  <si>
    <t>2026-04-13T11:15:04.138+02:00</t>
  </si>
  <si>
    <t>[{"id":"c37883bc-1dd4-4f99-812d-f89a299ee1f5","note":"","count":1,"label":"Margherita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bylinky","posId":"A122","price":6500,"isExtra":true}]</t>
  </si>
  <si>
    <t>2026-04-19T23:19:06.000+02:00</t>
  </si>
  <si>
    <t>2026-04-19T23:29:43.164+02:00</t>
  </si>
  <si>
    <t>2026-04-19T23:53:06.088+02:00</t>
  </si>
  <si>
    <t>2026-04-19T23:38:36.987+02:00</t>
  </si>
  <si>
    <t>[{"id":"b23a7ffc-2968-4b23-96c7-647c4d375297","note":"","count":1,"label":"BBQ Meteor 32 cm","posId":"142","price":24900,"isExtra":false},{"id":"3a8b6a85-3b5c-4ee4-be2d-261ab8731d6e","note":"","count":1,"label":"Dip česnekový","posId":"P106","price":2000,"isExtra":false},{"id":"26378531-c5c0-43f4-9535-09f267896a62","note":"","count":1,"label":"Spicy Wings","posId":"P101","price":11900,"isExtra":false},{"id":"e4c90673-8957-4c9c-a784-3a1d0b3b4124","note":"","count":1,"label":"Pečené brambory","posId":"P103","price":6900,"isExtra":false},{"id":"739ceea4-4275-4f09-8cf5-ae08fe640a77","note":"","count":1,"label":"Pepsi 1l","posId":"N124","price":5900,"isExtra":false},{"id":"85242cc7-02be-4e3a-9c6b-27dfd40e286b","note":"","count":1,"label":"Mirinda 1l","posId":"N126","price":5900,"isExtra":false}]</t>
  </si>
  <si>
    <t>2026-04-19T23:10:18.440+02:00</t>
  </si>
  <si>
    <t>2026-04-19T23:21:13.074+02:00</t>
  </si>
  <si>
    <t>Pizza Comeback Prosek</t>
  </si>
  <si>
    <t>[{"id":"69400db90dc626f6c3c3fc01","count":1,"label":"Margherita 40cm","posId":"100","price":26900,"isExtra":false},{"id":"01f1f771ad243e9a3e1e67cc","count":1,"label":"Balné","posId":"K0000","price":2000,"isExtra":true},{"id":"69400db90dc626f6c3c3fc5d","count":1,"label":"Česnekový dip","posId":"P106","price":2000,"isExtra":false},{"id":"0828382bbc0f39abdadd9b99","count":1,"label":"Balné","posId":"K0000","price":1500,"isExtra":true}]</t>
  </si>
  <si>
    <t>Svetozar</t>
  </si>
  <si>
    <t>2026-04-19T23:05:09.748+02:00</t>
  </si>
  <si>
    <t>2026-04-19T23:16:14.246+02:00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</si>
  <si>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okrajů","posId":"X1000","price":0,"isExtra":true}]</t>
  </si>
  <si>
    <t>2026-04-19T23:01:03.736+02:00</t>
  </si>
  <si>
    <t>2026-04-19T23:11:26.678+02:00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</si>
  <si>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bylinky","posId":"A121","price":5700,"isExtra":true},{"id":"B106","note":"","count":1,"label":"Šunka","posId":"B106","price":3000,"KDSTags":["greenhighlight"],"isExtra":true},{"id":"123","note":"","count":1,"label":"Quattro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bylinky","posId":"A121","price":5700,"isExtra":true},{"id":"X101","note":"","count":1,"label":"Bez gorgonzoly","posId":"X101","price":0,"KDSTags":["redhighlight"],"isExtra":true},{"id":"B108","note":"","count":1,"label":"Slanina","posId":"B108","price":3000,"KDSTags":["greenhighlight"],"isExtra":true}]</t>
  </si>
  <si>
    <t>2026-04-19T22:35:44.630+02:00</t>
  </si>
  <si>
    <t>2026-04-19T22:40:46.972+02:00</t>
  </si>
  <si>
    <t>[{"id":"e28ab87f-b95c-47c6-9c60-ca35c4cef227","count":1,"label":"Pizza Pepperoni 40","posId":"108","price":30900,"isExtra":false,"creatorId":"vKqrM-SGEr0oNoqplXgPV","isPackging":0,"actualLabel":"Pizza Pepperoni 40"},{"id":"a5Gkj2FqUAnwgAU4Vmosn","count":1,"label":"Smetanový základ","posId":"ZRS40","price":0,"isExtra":true,"mainItemId":"e28ab87f-b95c-47c6-9c60-ca35c4cef227"}]</t>
  </si>
  <si>
    <t>2026-04-19T22:24:49.008+02:00</t>
  </si>
  <si>
    <t>2026-04-19T22:38:09.916+02:00</t>
  </si>
  <si>
    <t>[{"id":"69400db90dc626f6c3c3fc21","count":1,"label":"Comeback 32cm 🌶️","posId":"121","price":24900,"isExtra":false},{"id":"0828382bbc0f39abdadd9b99","count":1,"label":"Balné","posId":"K0000","price":1500,"isExtra":true},{"id":"674840e52b930230e954cbf6","count":1,"label":"BBQ základ","posId":"ZRB32","price":0,"isExtra":true},{"id":"695458c28103d4672f51abc7","count":1,"label":"Kukuřice","posId":"B115","price":2500,"KDSTags":["greenhighlight"],"isExtra":true},{"id":"69400db90dc626f6c3c3fc55","count":1,"label":"Masové kuličky","posId":"P102","price":9900,"isExtra":false},{"id":"0828382bbc0f39abdadd9b99","count":1,"label":"Balné","posId":"K0000","price":1500,"isExtra":true}]</t>
  </si>
  <si>
    <t>2026-04-19T22:17:16.822+02:00</t>
  </si>
  <si>
    <t>2026-04-19T22:28:34.217+02:00</t>
  </si>
  <si>
    <t>[{"id":"69400db90dc626f6c3c3fc2d","count":1,"label":"Capricciosa 32cm","posId":"113","price":24900,"isExtra":false},{"id":"0828382bbc0f39abdadd9b99","count":1,"label":"Balné","posId":"K0000","price":1500,"isExtra":true}]</t>
  </si>
  <si>
    <t>2026-04-19T22:15:29.496+02:00</t>
  </si>
  <si>
    <t>2026-04-19T22:25:48.820+02:00</t>
  </si>
  <si>
    <t>2026-04-19T22:10:39.691+02:00</t>
  </si>
  <si>
    <t>2026-04-19T22:18:43.519+02:00</t>
  </si>
  <si>
    <t>[{"id":"69400db90dc626f6c3c3fc05","count":1,"label":"Hot &amp; Spicy 40cm 🌶️🌶️","posId":"110","price":30900,"isExtra":false},{"id":"01f1f771ad243e9a3e1e67cc","count":1,"label":"Balné","posId":"K0000","price":2000,"isExtra":true},{"id":"69bfb59f31761dcca50835ea","count":1,"label":"bez plněných okrajů","posId":"X1000","price":0,"isExtra":true}]</t>
  </si>
  <si>
    <t>2026-04-19T22:09:39.900+02:00</t>
  </si>
  <si>
    <t>2026-04-19T22:20:21.927+02:00</t>
  </si>
  <si>
    <t>[{"id":"69400db90dc626f6c3c3fc01","count":1,"label":"Margherita 40cm","posId":"100","price":26900,"isExtra":false},{"id":"01f1f771ad243e9a3e1e67cc","count":1,"label":"Balné","posId":"K0000","price":2000,"isExtra":true},{"id":"695458c28103d4672f51a9e1","count":1,"label":"Žampiony","posId":"C105","price":3500,"KDSTags":["greenhighlight"],"isExtra":true},{"id":"695458c28103d4672f51a9ed","count":1,"label":"Pepperoni salám","posId":"C109","price":4000,"KDSTags":["greenhighlight"],"isExtra":true},{"id":"69400db90dc626f6c3c3fc13","count":1,"label":"Capricciosa 40cm","posId":"101","price":30900,"isExtra":false},{"id":"01f1f771ad243e9a3e1e67cc","count":1,"label":"Balné","posId":"K0000","price":2000,"isExtra":true}]</t>
  </si>
  <si>
    <t>2026-04-19T21:50:19.360+02:00</t>
  </si>
  <si>
    <t>2026-04-19T22:00:08.633+02:00</t>
  </si>
  <si>
    <t>2026-04-19T22:31:17.377+02:00</t>
  </si>
  <si>
    <t>2026-04-19T21:50:26.429+02:00</t>
  </si>
  <si>
    <t>[{"id":"3d349fca-a560-44e4-966f-e75699784d8e","count":1,"label":"Pizza Comeback 40","posId":"109","price":30900,"isExtra":false,"creatorId":"UxF0H--V3lXSgzgFttabQ","isPackging":0,"actualLabel":"Pizza Comeback 40"},{"id":"extra_20230331101812_4","count":1,"label":"okraj mozzarella, bbq omáčka","posId":"A124","price":6500,"isExtra":true,"mainItemId":"3d349fca-a560-44e4-966f-e75699784d8e"}]</t>
  </si>
  <si>
    <t>2026-04-19T21:40:54.085+02:00</t>
  </si>
  <si>
    <t>2026-04-19T21:49:24.931+02:00</t>
  </si>
  <si>
    <t>[{"id":"69400db90dc626f6c3c3fc1d","count":1,"label":"Quattro Formaggi 32cm","posId":"123","price":24900,"isExtra":false},{"id":"0828382bbc0f39abdadd9b99","count":1,"label":"Balné","posId":"K0000","price":1500,"isExtra":true},{"id":"69bfb59f31761dcca50839dc","count":1,"label":"okraj mozzarella, bylinky","posId":"A121","price":5700,"isExtra":true},{"id":"684ae9784182d05e5daecac2","count":1,"label":"Bez gorgonzoly","posId":"X101","price":0,"KDSTags":["redhighlight"],"isExtra":true},{"id":"69400db90dc626f6c3c3fc1f","count":1,"label":"Hot &amp; Spicy 32cm 🌶️🌶️","posId":"122","price":24900,"isExtra":false},{"id":"0828382bbc0f39abdadd9b99","count":1,"label":"Balné","posId":"K0000","price":1500,"isExtra":true},{"id":"69bfb59f31761dcca50839db","count":1,"label":"bez plněných okrajů","posId":"X1000","price":0,"isExtra":true},{"id":"695458c28103d4672f51abc7","count":1,"label":"Kukuřice","posId":"B115","price":2500,"KDSTags":["greenhighlight"],"isExtra":true},{"id":"69400db90dc626f6c3c3fc65","count":1,"label":"Dip Jalapeňos","posId":"P107","price":2000,"isExtra":false},{"id":"0828382bbc0f39abdadd9b99","count":1,"label":"Balné","posId":"K0000","price":1500,"isExtra":true}]</t>
  </si>
  <si>
    <t>2026-04-19T21:31:18.426+02:00</t>
  </si>
  <si>
    <t>2026-04-19T21:45:53.127+02:00</t>
  </si>
  <si>
    <t>[{"id":"69400db90dc626f6c3c3fc07","count":1,"label":"Comeback 40cm 🌶️","posId":"109","price":30900,"isExtra":false},{"id":"01f1f771ad243e9a3e1e67cc","count":1,"label":"Balné","posId":"K0000","price":2000,"isExtra":true}]</t>
  </si>
  <si>
    <t>2026-04-19T21:29:15.110+02:00</t>
  </si>
  <si>
    <t>2026-04-19T21:41:08.066+02:00</t>
  </si>
  <si>
    <t>[{"id":"69400db90dc626f6c3c3fc07","count":1,"label":"Comeback 40cm 🌶️","posId":"109","price":30900,"isExtra":false},{"id":"01f1f771ad243e9a3e1e67cc","count":1,"label":"Balné","posId":"K0000","price":2000,"isExtra":true},{"id":"69bfb59f31761dcca50835ea","count":1,"label":"bez plněných okrajů","posId":"X1000","price":0,"isExtra":true}]</t>
  </si>
  <si>
    <t>2026-04-19T21:28:14.658+02:00</t>
  </si>
  <si>
    <t>2026-04-19T21:39:07.973+02:00</t>
  </si>
  <si>
    <t>2026-04-19T21:20:08.531+02:00</t>
  </si>
  <si>
    <t>2026-04-19T21:38:26.753+02:00</t>
  </si>
  <si>
    <t>[{"id":"69400db90dc626f6c3c3fc23","count":1,"label":"Pepperoni 32cm 🌶️🌶️","posId":"120","price":24900,"isExtra":false},{"id":"0828382bbc0f39abdadd9b99","count":1,"label":"Balné","posId":"K0000","price":1500,"isExtra":true},{"id":"69bfb59f31761dcca50839de","count":1,"label":"okraj hotdog, hořčice","posId":"A117","price":5700,"isExtra":true},{"id":"695458c28103d4672f51abc3","count":1,"label":"Olivy","posId":"B112","price":2500,"KDSTags":["greenhighlight"],"isExtra":true},{"id":"695458c28103d4672f51abc7","count":1,"label":"Kukuřice","posId":"B115","price":2500,"KDSTags":["greenhighlight"],"isExtra":true}]</t>
  </si>
  <si>
    <t>2026-04-19T21:15:04.325+02:00</t>
  </si>
  <si>
    <t>2026-04-19T21:26:03.727+02:00</t>
  </si>
  <si>
    <t>2026-04-19T21:34:45.490+02:00</t>
  </si>
  <si>
    <t>2026-04-19T21:15:21.873+02:00</t>
  </si>
  <si>
    <t>[{"id":"2b9f361b-4416-409b-9b50-c5e648e65b24","note":"","count":1,"label":"Zeleninová 40 cm","posId":"103","price":30900,"isExtra":false},{"id":"3a8b6a85-3b5c-4ee4-be2d-261ab8731d6e","note":"","count":2,"label":"Dip česnekový","posId":"P106","price":2000,"isExtra":false},{"id":"d63e9120-8ffe-444c-ba51-6c942a13f4fc","note":"","count":1,"label":"Margherita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cm","posId":"100","price":26900,"isExtra":false},{"id":"10b1ebcf-eda6-410e-81f0-6a9182a548db","note":"","count":1,"label":"Slanina","posId":"C108","price":4000,"KDSTags":["greenhighlight"],"isExtra":true}]</t>
  </si>
  <si>
    <t>2026-04-19T20:57:04.755+02:00</t>
  </si>
  <si>
    <t>2026-04-19T21:09:39.622+02:00</t>
  </si>
  <si>
    <t>2026-04-19T21:45:09.027+02:00</t>
  </si>
  <si>
    <t>2026-04-19T21:06:57.487+02:00</t>
  </si>
  <si>
    <t>[{"id":"36ea3088-07fd-428f-b871-c4a5ee9cef7b","note":"","count":1,"label":"Comeback 40 cm","posId":"109","price":30900,"isExtra":false},{"id":"eae0baf6-2c0e-4081-8ab5-5266bc363ee5","note":"","count":1,"label":"Okraj mozzarella, BBQ omáčka","posId":"A124","price":6500,"isExtra":true},{"id":"aef5aaf8-2acf-4f20-91be-c8829f11cd0c","note":"","count":1,"label":"Capricciosa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bylinky","posId":"A122","price":6500,"isExtra":true},{"id":"a62e938c-9a71-490f-818d-7d681b9da334","note":"","count":1,"label":"BEZ -žampiony","posId":"X105","price":0,"KDSTags":["redhighlight"],"isExtra":true}]</t>
  </si>
  <si>
    <t>2026-04-19T20:44:48.779+02:00</t>
  </si>
  <si>
    <t>2026-04-19T20:50:35.292+02:00</t>
  </si>
  <si>
    <t>[{"id":"97205e8a-60b5-439e-8af0-7f8def52aeb6","count":1,"label":"Pizza Hawai 32 cm","posId":"114","price":24900,"isExtra":false,"creatorId":"J3xZKinGmJzy68iMTydnT","isPackging":0,"actualLabel":"Pizza Hawai 32 cm"}]</t>
  </si>
  <si>
    <t>2026-04-19T20:42:07.138+02:00</t>
  </si>
  <si>
    <t>2026-04-19T20:50:38.889+02:00</t>
  </si>
  <si>
    <t>[{"id":"69400db90dc626f6c3c3fc23","count":1,"label":"Pepperoni 32cm 🌶️🌶️","posId":"120","price":24900,"isExtra":false},{"id":"0828382bbc0f39abdadd9b99","count":1,"label":"Balné","posId":"K0000","price":1500,"isExtra":true},{"id":"6977bf4da1da98ea63c3a718","count":1,"label":"USA těsto","posId":"17","price":1000,"isExtra":true},{"id":"69bfb59f31761dcca50839de","count":1,"label":"okraj hotdog, hořčice","posId":"A117","price":5700,"isExtra":true},{"id":"69400db90dc626f6c3c3fc53","count":1,"label":"Spicy Wings 🌶️","posId":"P101","price":11900,"isExtra":false},{"id":"0828382bbc0f39abdadd9b99","count":1,"label":"Balné","posId":"K0000","price":1500,"isExtra":true},{"id":"69400db90dc626f6c3c3fc5d","count":1,"label":"Česnekový dip","posId":"P106","price":2000,"isExtra":false},{"id":"0828382bbc0f39abdadd9b99","count":1,"label":"Balné","posId":"K0000","price":1500,"isExtra":true}]</t>
  </si>
  <si>
    <t>2026-04-19T20:39:05.703+02:00</t>
  </si>
  <si>
    <t>2026-04-19T20:47:57.473+02:00</t>
  </si>
  <si>
    <t>2026-04-19T20:28:53.848+02:00</t>
  </si>
  <si>
    <t>2026-04-19T20:35:34.981+02:00</t>
  </si>
  <si>
    <t>[{"id":"57081023","note":"","size":"Margherita 40cm","count":1,"label":"Margherita 40cm","posId":"100","price":26900,"isExtra":false},{"id":"57081101","note":"","count":1,"label":"Balné","posId":"K0000","price":2000,"isExtra":true},{"id":"59555802","note":"","count":1,"label":"BBQ základ","posId":"ZRB40","price":0,"isExtra":true},{"id":"57081099","note":"","count":1,"label":"bez plněných okrajů","posId":"X1000","price":0,"isExtra":true}]</t>
  </si>
  <si>
    <t>2026-04-19T20:23:06.169+02:00</t>
  </si>
  <si>
    <t>2026-04-19T20:24:10.234+02:00</t>
  </si>
  <si>
    <t>[{"id":"9c4c1ddf-cd82-4c07-89d0-ed3e0fb213ef","count":1,"label":"Guarana kiwi a jablko","posId":"N144","price":5500,"isExtra":false,"creatorId":"8iQf9Vm4RnO4nR5_vdrEi","isPackging":0,"actualLabel":"Guarana kiwi a jablko"}]</t>
  </si>
  <si>
    <t>2026-04-19T20:11:05.284+02:00</t>
  </si>
  <si>
    <t>2026-04-19T20:20:27.338+02:00</t>
  </si>
  <si>
    <t>2026-04-19T20:36:48.902+02:00</t>
  </si>
  <si>
    <t>2026-04-19T20:16:21.331+02:00</t>
  </si>
  <si>
    <t>[{"id":"1da47ebe-2592-435a-b854-8cbe80b56263","note":"","count":1,"label":"Hawai 32 cm","posId":"138","price":24900,"isExtra":false},{"id":"57c816b2-3e3f-46c2-b126-b09910d79cb0","note":"","count":1,"label":"změna na Smetanový základ","posId":"57c816b2-3e3f-46c2-b126-b09910d79cb0","price":0,"isExtra":true},{"id":"7bf5fb6e-17f1-4e62-b7d1-e31d7c483eb9","note":"","count":1,"label":"cibule","posId":"B103","price":2500,"KDSTags":["greenhighlight"],"isExtra":true},{"id":"d1e9623b-89c9-4caa-a2ba-cbaafad1a883","note":"","count":1,"label":"slanina","posId":"B108","price":3000,"KDSTags":["greenhighlight"],"isExtra":true}]</t>
  </si>
  <si>
    <t>2026-04-19T20:06:18.209+02:00</t>
  </si>
  <si>
    <t>2026-04-19T20:11:57.585+02:00</t>
  </si>
  <si>
    <t>[{"id":"97c710af-c51c-4fa1-8ff3-1e2aa47a8648","count":1,"label":"Pizza Capricciosa 32","posId":"113","price":24900,"isExtra":false,"creatorId":"NXQVLAMfCdo9l8U091vhd","isPackging":0,"actualLabel":"Pizza Capricciosa 32"}]</t>
  </si>
  <si>
    <t>2026-04-19T20:02:27.748+02:00</t>
  </si>
  <si>
    <t>2026-04-19T20:13:35.202+02:00</t>
  </si>
  <si>
    <t>[{"id":"69400db90dc626f6c3c3fc09","count":1,"label":"Pepperoni 40cm 🌶️🌶️","posId":"108","price":30900,"isExtra":false},{"id":"01f1f771ad243e9a3e1e67cc","count":1,"label":"Balné","posId":"K0000","price":2000,"isExtra":true}]</t>
  </si>
  <si>
    <t>2026-04-19T19:42:05.163+02:00</t>
  </si>
  <si>
    <t>2026-04-19T20:01:44.639+02:00</t>
  </si>
  <si>
    <t>[{"id":"3a8b6a85-3b5c-4ee4-be2d-261ab8731d6e","note":"","count":3,"label":"Dip česnekový","posId":"P106","price":2000,"isExtra":false},{"id":"36ea3088-07fd-428f-b871-c4a5ee9cef7b","note":"","count":1,"label":"Comeback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bylinky","posId":"A122","price":6500,"isExtra":true},{"id":"739ceea4-4275-4f09-8cf5-ae08fe640a77","note":"","count":1,"label":"Pepsi 1l","posId":"N124","price":5900,"isExtra":false}]</t>
  </si>
  <si>
    <t>2026-04-19T19:39:10.880+02:00</t>
  </si>
  <si>
    <t>2026-04-19T19:45:04.191+02:00</t>
  </si>
  <si>
    <t>[{"id":"e28ab87f-b95c-47c6-9c60-ca35c4cef227","count":1,"label":"Pizza Pepperoni 40","posId":"108","price":30900,"isExtra":false,"creatorId":"n-CHZ7UPLZHtXiNcgIYNo","isPackging":0,"actualLabel":"Pizza Pepperoni 40"}]</t>
  </si>
  <si>
    <t>2026-04-19T19:37:25.889+02:00</t>
  </si>
  <si>
    <t>2026-04-19T19:48:08.333+02:00</t>
  </si>
  <si>
    <t>[{"id":"57081026","note":"","size":"Comeback 40cm 🌶️","count":1,"label":"Comeback 40cm 🌶️","posId":"109","price":30900,"isExtra":false},{"id":"57081101","note":"","count":1,"label":"Balné","posId":"K0000","price":2000,"isExtra":true}]</t>
  </si>
  <si>
    <t>2026-04-19T19:35:32.280+02:00</t>
  </si>
  <si>
    <t>2026-04-19T19:56:33.392+02:00</t>
  </si>
  <si>
    <t>[{"id":"69400db90dc626f6c3c3fc05","count":1,"label":"Hot &amp; Spicy 40cm 🌶️🌶️","posId":"110","price":30900,"isExtra":false},{"id":"01f1f771ad243e9a3e1e67cc","count":1,"label":"Balné","posId":"K0000","price":2000,"isExtra":true},{"id":"69bfb59f31761dcca50835ea","count":1,"label":"bez plněných okrajů","posId":"X1000","price":0,"isExtra":true},{"id":"69400db90dc626f6c3c3fc0b","count":1,"label":"BBQ Texas 40cm","posId":"107","price":30900,"isExtra":false},{"id":"01f1f771ad243e9a3e1e67cc","count":1,"label":"Balné","posId":"K0000","price":2000,"isExtra":true}]</t>
  </si>
  <si>
    <t>2026-04-19T19:26:56.858+02:00</t>
  </si>
  <si>
    <t>2026-04-19T19:37:56.438+02:00</t>
  </si>
  <si>
    <t>[{"id":"3fd5bae2-83df-49cd-b0e6-b39af80616c6","count":1,"label":"Pizza BBQ Texas 40","posId":"107","price":30900,"isExtra":false,"creatorId":"ILYvfTfAzXEvF9EnXWA7w","isPackging":0,"actualLabel":"Pizza BBQ Texas 40"}]</t>
  </si>
  <si>
    <t>2026-04-19T19:23:32.224+02:00</t>
  </si>
  <si>
    <t>2026-04-19T19:46:20.161+02:00</t>
  </si>
  <si>
    <t>[{"id":"57081033","note":"","size":"Capricciosa 40cm","count":1,"label":"Capricciosa 40cm","posId":"101","price":30900,"isExtra":false},{"id":"57081101","note":"","count":1,"label":"Balné","posId":"K0000","price":2000,"isExtra":true},{"id":"57081135","note":"","count":1,"label":"okraj mozzarella, bylinky","posId":"A122","price":6500,"isExtra":true},{"id":"57081163","note":"","count":1,"label":"Bez oliv","posId":"X112","price":0,"KDSTags":["redhighlight"],"isExtra":true},{"id":"57081204","note":"","count":1,"label":"Kukuřice","posId":"C115","price":3500,"KDSTags":["greenhighlight"],"isExtra":true}]</t>
  </si>
  <si>
    <t>2026-04-19T19:21:49.898+02:00</t>
  </si>
  <si>
    <t>2026-04-19T19:32:33.917+02:00</t>
  </si>
  <si>
    <t>[{"id":"69400db90dc626f6c3c3fc25","count":1,"label":"BBQ Texas 32cm","posId":"119","price":24900,"isExtra":false},{"id":"0828382bbc0f39abdadd9b99","count":1,"label":"Balné","posId":"K0000","price":1500,"isExtra":true}]</t>
  </si>
  <si>
    <t>2026-04-19T19:15:04.363+02:00</t>
  </si>
  <si>
    <t>2026-04-19T19:30:44.676+02:00</t>
  </si>
  <si>
    <t>2026-04-19T19:43:00.791+02:00</t>
  </si>
  <si>
    <t>2026-04-19T19:15:59.579+02:00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</si>
  <si>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bylinky","posId":"A121","price":5700,"isExtra":true}]</t>
  </si>
  <si>
    <t>2026-04-19T19:15:04.320+02:00</t>
  </si>
  <si>
    <t>2026-04-19T19:32:09.336+02:00</t>
  </si>
  <si>
    <t>2026-04-19T19:50:27.155+02:00</t>
  </si>
  <si>
    <t>2026-04-19T19:16:00.708+02:00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</si>
  <si>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bylinky","posId":"A121","price":5700,"isExtra":true},{"id":"3a8b6a85-3b5c-4ee4-be2d-261ab8731d6e","note":"","count":3,"label":"Dip česnekový","posId":"P106","price":2000,"isExtra":false},{"id":"f4d7b9ad-ce62-498d-a90b-8016ab1e3604","note":"","count":1,"label":"Quattro Formaggi 32 cm","posId":"147","price":24900,"isExtra":false},{"id":"f61b7339-3b20-4583-b2b8-12e48de2876d","note":"","count":1,"label":"změna na Rajčatový základ","posId":"f61b7339-3b20-4583-b2b8-12e48de2876d","price":0,"isExtra":true},{"id":"d52027ab-fcf5-41e6-945a-01e2fd9187a4","note":"","count":1,"label":"okraj Hotdog, hořčice","posId":"A117","price":5700,"isExtra":true}]</t>
  </si>
  <si>
    <t>2026-04-19T19:00:10.317+02:00</t>
  </si>
  <si>
    <t>2026-04-19T19:08:19.154+02:00</t>
  </si>
  <si>
    <t>[{"id":"69400db90dc626f6c3c3fc27","count":1,"label":"BBQ Meteor 32cm","posId":"118","price":24900,"isExtra":false},{"id":"0828382bbc0f39abdadd9b99","count":1,"label":"Balné","posId":"K0000","price":1500,"isExtra":true},{"id":"69400db90dc626f6c3c3fc53","count":1,"label":"Spicy Wings 🌶️","posId":"P101","price":11900,"isExtra":false},{"id":"0828382bbc0f39abdadd9b99","count":1,"label":"Balné","posId":"K0000","price":1500,"isExtra":true},{"id":"69400db90dc626f6c3c3fc5d","count":1,"label":"Česnekový dip","posId":"P106","price":2000,"isExtra":false},{"id":"0828382bbc0f39abdadd9b99","count":1,"label":"Balné","posId":"K0000","price":1500,"isExtra":true},{"id":"69400db90dc626f6c3c3fc77","count":1,"label":"Pepsi 1l","posId":"N124","price":5900,"isExtra":false}]</t>
  </si>
  <si>
    <t>2026-04-19T18:51:05.751+02:00</t>
  </si>
  <si>
    <t>2026-04-19T18:58:00.125+02:00</t>
  </si>
  <si>
    <t>2026-04-19T19:27:14.813+02:00</t>
  </si>
  <si>
    <t>2026-04-19T18:51:43.996+02:00</t>
  </si>
  <si>
    <t>[{"id":"bf8dc38b-6c8e-42b6-9da3-3170253a57d4","note":"","count":1,"label":"Hot &amp; Spicy 32 cm","posId":"122","price":24900,"isExtra":false}]</t>
  </si>
  <si>
    <t>2026-04-19T18:49:00.284+02:00</t>
  </si>
  <si>
    <t>2026-04-19T18:55:13.041+02:00</t>
  </si>
  <si>
    <t>[{"id":"69400db90dc626f6c3c3fc2d","count":1,"label":"Capricciosa 32cm","posId":"113","price":24900,"isExtra":false},{"id":"0828382bbc0f39abdadd9b99","count":1,"label":"Balné","posId":"K0000","price":1500,"isExtra":true},{"id":"69400db90dc626f6c3c3fc5d","count":2,"label":"Česnekový dip","posId":"P106","price":2000,"isExtra":false},{"id":"0828382bbc0f39abdadd9b99","count":2,"label":"Balné","posId":"K0000","price":1500,"isExtra":true},{"id":"69400db90dc626f6c3c3fc23","count":1,"label":"Pepperoni 32cm 🌶️🌶️","posId":"120","price":24900,"isExtra":false},{"id":"0828382bbc0f39abdadd9b99","count":1,"label":"Balné","posId":"K0000","price":1500,"isExtra":true}]</t>
  </si>
  <si>
    <t>2026-04-19T18:42:55.036+02:00</t>
  </si>
  <si>
    <t>2026-04-19T18:51:18.282+02:00</t>
  </si>
  <si>
    <t>[{"id":"69400db90dc626f6c3c3fc01","count":1,"label":"Margherita 40cm","posId":"100","price":26900,"isExtra":false},{"id":"01f1f771ad243e9a3e1e67cc","count":1,"label":"Balné","posId":"K0000","price":2000,"isExtra":true}]</t>
  </si>
  <si>
    <t>2026-04-19T18:42:24.150+02:00</t>
  </si>
  <si>
    <t>2026-04-19T18:51:14.535+02:00</t>
  </si>
  <si>
    <t>[{"id":"57081033","note":"","size":"Capricciosa 40cm","count":1,"label":"Capricciosa 40cm","posId":"101","price":30900,"isExtra":false},{"id":"57081101","note":"","count":1,"label":"Balné","posId":"K0000","price":2000,"isExtra":true}]</t>
  </si>
  <si>
    <t>2026-04-19T18:39:03.900+02:00</t>
  </si>
  <si>
    <t>2026-04-19T20:05:24.296+02:00</t>
  </si>
  <si>
    <t>[{"id":"d63e9120-8ffe-444c-ba51-6c942a13f4fc","note":"","count":1,"label":"Margherita 40 cm","posId":"100","price":26900,"isExtra":false},{"id":"e525f614-2c06-459a-8d22-623546aa83fc","note":"","count":1,"label":"BBQ Texas 40 cm","posId":"107","price":30900,"isExtra":false},{"id":"622835b8-8ccd-4776-9f66-ccee484725e6","note":"","count":1,"label":"Okraj Hotdog, hořčice","posId":"A118","price":6500,"isExtra":true}]</t>
  </si>
  <si>
    <t>2026-04-19T18:22:41.053+02:00</t>
  </si>
  <si>
    <t>2026-04-19T18:29:40.140+02:00</t>
  </si>
  <si>
    <t>[{"id":"69400db90dc626f6c3c3fc77","count":1,"label":"Pepsi 1l","posId":"N124","price":5900,"isExtra":false},{"id":"69400db90dc626f6c3c3fc07","count":1,"label":"Comeback 40cm 🌶️","posId":"109","price":30900,"isExtra":false},{"id":"01f1f771ad243e9a3e1e67cc","count":1,"label":"Balné","posId":"K0000","price":2000,"isExtra":true}]</t>
  </si>
  <si>
    <t>2026-04-19T18:13:03.449+02:00</t>
  </si>
  <si>
    <t>2026-04-19T18:20:54.823+02:00</t>
  </si>
  <si>
    <t>2026-04-19T18:44:25.920+02:00</t>
  </si>
  <si>
    <t>2026-04-19T18:15:29.317+02:00</t>
  </si>
  <si>
    <t>[{"id":"f4d7b9ad-ce62-498d-a90b-8016ab1e3604","note":"","count":1,"label":"Quattro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česnekový","posId":"P106","price":2000,"isExtra":false},{"id":"c1383a56-9eef-4159-8de6-52ba98917da4","note":"","count":1,"label":"Pepperoni Rolls, 6 ks","posId":"P100","price":8900,"isExtra":false},{"id":"85242cc7-02be-4e3a-9c6b-27dfd40e286b","note":"","count":1,"label":"Mirinda 1l","posId":"N126","price":5900,"isExtra":false}]</t>
  </si>
  <si>
    <t>2026-04-19T18:10:04.759+02:00</t>
  </si>
  <si>
    <t>2026-04-19T18:18:27.646+02:00</t>
  </si>
  <si>
    <t>[{"id":"aef5aaf8-2acf-4f20-91be-c8829f11cd0c","note":"","count":1,"label":"Capricciosa 40 cm","posId":"101","price":30900,"isExtra":false},{"id":"ad7c292a-48c9-48db-b64c-0f7f8ebced7f","note":"","count":1,"label":"BBQ Meteor 40 cm","posId":"106","price":30900,"isExtra":false},{"id":"de56def4-8429-46ca-bf08-8c8eba684591","note":"","count":1,"label":"Dip BBQ","posId":"P105","price":2000,"isExtra":false}]</t>
  </si>
  <si>
    <t>Tetiana</t>
  </si>
  <si>
    <t>2026-04-19T18:00:23.261+02:00</t>
  </si>
  <si>
    <t>2026-04-19T18:08:31.016+02:00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</si>
  <si>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okrajů","posId":"X1000","price":0,"isExtra":true},{"id":"113","note":"","count":1,"label":"Capricciosa 32cm","posId":"113","price":24900,"isExtra":false},{"id":"K0000","note":"","count":1,"label":"Balné","posId":"K0000","price":1500,"isExtra":true}]</t>
  </si>
  <si>
    <t>2026-04-19T17:37:17.002+02:00</t>
  </si>
  <si>
    <t>2026-04-19T17:42:04.092+02:00</t>
  </si>
  <si>
    <t>[{"id":"57405790","note":"","size":"Pepsi 1l","count":1,"label":"Pepsi 1l","posId":"N124","price":5900,"isExtra":false},{"id":"59610970","note":"","size":"BBQ Meteor 32cm","count":1,"label":"BBQ Meteor 32cm","posId":"118","price":24900,"isExtra":false},{"id":"57081111","note":"","count":1,"label":"Balné","posId":"K0000","price":1500,"isExtra":true},{"id":"57081105","note":"","count":1,"label":"bez plněných okrajů","posId":"X1000","price":0,"isExtra":true},{"id":"57081168","note":"","count":1,"label":"Bez masových kuliček","posId":"X116","price":0,"KDSTags":["redhighlight"],"isExtra":true}]</t>
  </si>
  <si>
    <t>2026-04-19T17:33:30.272+02:00</t>
  </si>
  <si>
    <t>2026-04-19T17:36:58.290+02:00</t>
  </si>
  <si>
    <t>[{"id":"0beaf23e-7cff-4646-83ed-b465a59570a4","count":1,"label":"Pizza BBQ Meteor 18","posId":"130","price":11900,"isExtra":false,"creatorId":"rvBbAXenUdy0RqMEIdfti","isPackging":0,"actualLabel":"Pizza BBQ Meteor 18"}]</t>
  </si>
  <si>
    <t>2026-04-19T17:25:18.264+02:00</t>
  </si>
  <si>
    <t>2026-04-19T17:32:58.667+02:00</t>
  </si>
  <si>
    <t>[{"id":"57081033","note":"","size":"Capricciosa 40cm","count":1,"label":"Capricciosa 40cm","posId":"101","price":30900,"isExtra":false},{"id":"57081101","note":"","count":1,"label":"Balné","posId":"K0000","price":2000,"isExtra":true},{"id":"57081099","note":"","count":1,"label":"bez plněných okrajů","posId":"X1000","price":0,"isExtra":true},{"id":"57081033","note":"","size":"Capricciosa 40cm","count":1,"label":"Capricciosa 40cm","posId":"101","price":30900,"isExtra":false},{"id":"57081101","note":"","count":1,"label":"Balné","posId":"K0000","price":2000,"isExtra":true},{"id":"57081163","note":"","count":1,"label":"Bez oliv","posId":"X112","price":0,"KDSTags":["redhighlight"],"isExtra":true}]</t>
  </si>
  <si>
    <t>2026-04-19T17:00:40.480+02:00</t>
  </si>
  <si>
    <t>2026-04-19T17:04:41.895+02:00</t>
  </si>
  <si>
    <t>[{"id":"da5a8aac-e4ba-43e9-aa97-4a4b406352ee","count":1,"label":"Pizza Margherita 32","posId":"112","price":20900,"isExtra":false,"creatorId":"pU6AhTpdK5iE9mKYX4FQf","isPackging":0,"actualLabel":"Pizza Margherita 32"}]</t>
  </si>
  <si>
    <t>2026-04-19T16:55:46.502+02:00</t>
  </si>
  <si>
    <t>2026-04-19T17:02:21.987+02:00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</si>
  <si>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32cm","posId":"116","price":24900,"isExtra":false},{"id":"57081111","note":"","count":1,"label":"Balné","posId":"K0000","price":1500,"isExtra":true},{"id":"57081222","note":"","count":1,"label":"Slanina","posId":"B108","price":3000,"KDSTags":["greenhighlight"],"isExtra":true}]</t>
  </si>
  <si>
    <t>2026-04-19T16:44:28.398+02:00</t>
  </si>
  <si>
    <t>2026-04-19T16:52:31.903+02:00</t>
  </si>
  <si>
    <t>[{"id":"a902d94b-4667-4702-ad71-4744adfe8fad","count":1,"label":"Pizza Quattro Formaggi 32","posId":"123","price":24900,"isExtra":false,"creatorId":"3_fu6V5lH4dYcwPrbY158","isPackging":0,"actualLabel":"Pizza Quattro Formaggi 32"},{"id":"d2fa657b-d549-4d8e-967b-ea5a926c3245","count":1,"label":"Pizza Hawai 32 cm 0,5","posId":"H114","price":12450,"isExtra":false,"creatorId":"KONXtg_EkH1ze4hOBHtsJ","isPackging":0,"actualLabel":"Pizza Hawai 32 cm 0,5"},{"id":"Lnv6ZrDBBlwPhp3mQvDQW","count":1,"label":"BBQ základ","posId":"ZRB32","price":0,"isExtra":true,"mainItemId":"d2fa657b-d549-4d8e-967b-ea5a926c3245"},{"id":"ZMn0kE3IRVJjsfXstBxZb","count":1,"label":"Bez plněných okrajů","posId":"X1000","price":0,"isExtra":true,"mainItemId":"d2fa657b-d549-4d8e-967b-ea5a926c3245"},{"id":"aRPAiqbCW3Z9trz5KoEBF","count":1,"label":"Těsto italské","posId":"H32","price":0,"isExtra":true,"mainItemId":"d2fa657b-d549-4d8e-967b-ea5a926c3245"},{"id":"Dy0sZ0VlVdSJaCpbYQqaS","count":1,"label":"Kukuřice 0,5","posId":"HB115","price":1300,"KDSTags":["greenhighlight"],"isExtra":true,"mainItemId":"d2fa657b-d549-4d8e-967b-ea5a926c3245"},{"id":"8236a52b-9ff3-43ae-a341-1b70a94388b5","count":1,"label":"Pizza Pepperoni 32 0,5","posId":"H120","price":12450,"isExtra":false,"creatorId":"a5RgUTJbuf7JVigRPNHvS","isPackging":0,"actualLabel":"Pizza Pepperoni 32 0,5"},{"id":"Lnv6ZrDBBlwPhp3mQvDQW","count":1,"label":"BBQ základ","posId":"ZRB32","price":0,"isExtra":true,"mainItemId":"8236a52b-9ff3-43ae-a341-1b70a94388b5"},{"id":"ZMn0kE3IRVJjsfXstBxZb","count":1,"label":"Bez plněných okrajů","posId":"X1000","price":0,"isExtra":true,"mainItemId":"8236a52b-9ff3-43ae-a341-1b70a94388b5"},{"id":"aRPAiqbCW3Z9trz5KoEBF","count":1,"label":"Těsto italské","posId":"H32","price":0,"isExtra":true,"mainItemId":"8236a52b-9ff3-43ae-a341-1b70a94388b5"},{"id":"Dy0sZ0VlVdSJaCpbYQqaS","count":1,"label":"Kukuřice 0,5","posId":"HB115","price":1300,"KDSTags":["greenhighlight"],"isExtra":true,"mainItemId":"8236a52b-9ff3-43ae-a341-1b70a94388b5"}]</t>
  </si>
  <si>
    <t>2026-04-19T16:36:32.048+02:00</t>
  </si>
  <si>
    <t>2026-04-19T16:59:30.838+02:00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</si>
  <si>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dip","posId":"P106","price":2000,"isExtra":false},{"id":"K0000","note":"","count":1,"label":"Balné","posId":"K0000","price":1500,"isExtra":true}]</t>
  </si>
  <si>
    <t>2026-04-19T16:31:53.960+02:00</t>
  </si>
  <si>
    <t>2026-04-19T16:50:55.715+02:00</t>
  </si>
  <si>
    <t>[{"id":"59610971","note":"","size":"Zeleninová 32cm","count":1,"label":"Zeleninová 32cm","posId":"115","price":24900,"isExtra":false},{"id":"57081111","note":"","count":1,"label":"Balné","posId":"K0000","price":1500,"isExtra":true},{"id":"57094169","note":"","count":1,"label":"Smetanový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okrajů","posId":"X1000","price":0,"isExtra":true},{"id":"57081177","note":"","count":1,"label":"Bez žampionů","posId":"X105","price":0,"KDSTags":["redhighlight"],"isExtra":true},{"id":"57081222","note":"","count":1,"label":"Slanina","posId":"B108","price":3000,"KDSTags":["greenhighlight"],"isExtra":true},{"id":"57081025","note":"","size":"Hot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bylinky","posId":"A122","price":6500,"isExtra":true},{"id":"57405791","note":"","size":"Pepsi zero sugar 1l","count":1,"label":"Pepsi zero sugar 1l","posId":"N125","price":5900,"isExtra":false},{"id":"59278383","note":"","size":"Masové kuličky","count":1,"label":"Masové kuličky","posId":"P102","price":9900,"isExtra":false},{"id":"57081111","note":"","count":1,"label":"Balné","posId":"K0000","price":1500,"isExtra":true},{"id":"59809071","note":"","size":"Jablečno-skořicové rolls","count":1,"label":"Jablečno-skořicové rolls","posId":"18","price":8900,"isExtra":false},{"id":"57081111","note":"","count":1,"label":"Balné","posId":"K0000","price":1500,"isExtra":true},{"id":"59555779","note":"","size":"Choco Rolls","count":2,"label":"Choco Rolls","posId":"chr100","price":8900,"isExtra":false},{"id":"57081111","note":"","count":2,"label":"Balné","posId":"K0000","price":1500,"isExtra":true}]</t>
  </si>
  <si>
    <t>2026-04-19T16:02:17.898+02:00</t>
  </si>
  <si>
    <t>2026-04-19T16:09:08.251+02:00</t>
  </si>
  <si>
    <t>2026-04-19T15:30:41.956+02:00</t>
  </si>
  <si>
    <t>2026-04-19T15:42:55.574+02:00</t>
  </si>
  <si>
    <t>[{"id":"69400db90dc626f6c3c3fc29","count":1,"label":"Zeleninová 32cm","posId":"115","price":24900,"isExtra":false},{"id":"0828382bbc0f39abdadd9b99","count":1,"label":"Balné","posId":"K0000","price":1500,"isExtra":true},{"id":"674840e52b930230e954cbf7","count":1,"label":"Smetanový základ","posId":"ZRS32","price":0,"isExtra":true},{"id":"69400db90dc626f6c3c3fc5d","count":1,"label":"Česnekový dip","posId":"P106","price":2000,"isExtra":false},{"id":"0828382bbc0f39abdadd9b99","count":1,"label":"Balné","posId":"K0000","price":1500,"isExtra":true}]</t>
  </si>
  <si>
    <t>2026-04-19T15:30:33.380+02:00</t>
  </si>
  <si>
    <t>2026-04-19T15:39:58.275+02:00</t>
  </si>
  <si>
    <t>2026-04-19T15:23:49.987+02:00</t>
  </si>
  <si>
    <t>2026-04-19T15:29:05.009+02:00</t>
  </si>
  <si>
    <t>2026-04-19T15:22:37.997+02:00</t>
  </si>
  <si>
    <t>2026-04-19T15:38:12.141+02:00</t>
  </si>
  <si>
    <t>[{"id":"69400db90dc626f6c3c3fc25","count":1,"label":"BBQ Texas 32cm","posId":"119","price":24900,"isExtra":false},{"id":"0828382bbc0f39abdadd9b99","count":1,"label":"Balné","posId":"K0000","price":1500,"isExtra":true},{"id":"6977bf4da1da98ea63c3a718","count":1,"label":"USA těsto","posId":"17","price":1000,"isExtra":true},{"id":"69bfb59f31761dcca50839dc","count":1,"label":"okraj mozzarella, bylinky","posId":"A121","price":5700,"isExtra":true},{"id":"69400db90dc626f6c3c3fc05","count":1,"label":"Hot &amp; Spicy 40cm 🌶️🌶️","posId":"110","price":30900,"isExtra":false},{"id":"01f1f771ad243e9a3e1e67cc","count":1,"label":"Balné","posId":"K0000","price":2000,"isExtra":true},{"id":"69bfb59f31761dcca50835ee","count":1,"label":"okraj hotdog, bbq omáčka","posId":"A120","price":6500,"isExtra":true}]</t>
  </si>
  <si>
    <t>2026-04-19T15:01:03.289+02:00</t>
  </si>
  <si>
    <t>2026-04-19T15:08:04.782+02:00</t>
  </si>
  <si>
    <t>2026-04-19T15:00:03.537+02:00</t>
  </si>
  <si>
    <t>2026-04-19T15:12:59.066+02:00</t>
  </si>
  <si>
    <t>2026-04-19T15:23:33.204+02:00</t>
  </si>
  <si>
    <t>2026-04-19T15:00:25.859+02:00</t>
  </si>
  <si>
    <t>[{"id":"aef5aaf8-2acf-4f20-91be-c8829f11cd0c","note":"","count":1,"label":"Capricciosa 40 cm","posId":"101","price":30900,"isExtra":false},{"id":"03dae282-4cd4-4fa2-9169-2178ea3ed325","note":"","count":1,"label":"Quattro Formaggi 40 cm","posId":"111","price":30900,"isExtra":false}]</t>
  </si>
  <si>
    <t>2026-04-19T14:59:45.152+02:00</t>
  </si>
  <si>
    <t>2026-04-19T15:06:45.040+02:00</t>
  </si>
  <si>
    <t>[{"id":"3d349fca-a560-44e4-966f-e75699784d8e","count":1,"label":"Pizza Comeback 40","posId":"109","price":30900,"isExtra":false,"creatorId":"1ach0t97Ao2srF3bkivqe","isPackging":0,"actualLabel":"Pizza Comeback 40"},{"id":"a5Gkj2FqUAnwgAU4Vmosn","count":1,"label":"Smetanový základ","posId":"ZRS40","price":0,"isExtra":true,"mainItemId":"3d349fca-a560-44e4-966f-e75699784d8e"},{"id":"extra_20230331101812_92","count":1,"label":"Olivy","posId":"C112","price":3500,"KDSTags":["greenhighlight"],"isExtra":true,"mainItemId":"3d349fca-a560-44e4-966f-e75699784d8e"}]</t>
  </si>
  <si>
    <t>2026-04-19T14:45:45.400+02:00</t>
  </si>
  <si>
    <t>2026-04-19T14:52:51.831+02:00</t>
  </si>
  <si>
    <t>2026-04-19T14:31:34.357+02:00</t>
  </si>
  <si>
    <t>2026-04-19T14:42:57.963+02:00</t>
  </si>
  <si>
    <t>[{"id":"69400db90dc626f6c3c3fc2b","count":1,"label":"Hawai 32cm","posId":"114","price":24900,"isExtra":false},{"id":"0828382bbc0f39abdadd9b99","count":1,"label":"Balné","posId":"K0000","price":1500,"isExtra":true},{"id":"69bfb59f31761dcca50839db","count":1,"label":"bez plněných okrajů","posId":"X1000","price":0,"isExtra":true},{"id":"69400db90dc626f6c3c3fc23","count":1,"label":"Pepperoni 32cm 🌶️🌶️","posId":"120","price":24900,"isExtra":false},{"id":"0828382bbc0f39abdadd9b99","count":1,"label":"Balné","posId":"K0000","price":1500,"isExtra":true},{"id":"69bfb59f31761dcca50839db","count":1,"label":"bez plněných okrajů","posId":"X1000","price":0,"isExtra":true}]</t>
  </si>
  <si>
    <t>2026-04-19T14:31:34.235+02:00</t>
  </si>
  <si>
    <t>2026-04-19T14:40:26.788+02:00</t>
  </si>
  <si>
    <t>[{"id":"59610973","note":"","size":"Capricciosa 32cm","count":1,"label":"Capricciosa 32cm","posId":"113","price":24900,"isExtra":false},{"id":"57081111","note":"","count":1,"label":"Balné","posId":"K0000","price":1500,"isExtra":true},{"id":"57081140","note":"","count":1,"label":"okraj mozzarella, bylinky","posId":"A121","price":5700,"isExtra":true}]</t>
  </si>
  <si>
    <t>2026-04-19T14:10:24.068+02:00</t>
  </si>
  <si>
    <t>2026-04-19T14:17:24.666+02:00</t>
  </si>
  <si>
    <t>[{"id":"69400db90dc626f6c3c3fc09","count":1,"label":"Pepperoni 40cm 🌶️🌶️","posId":"108","price":30900,"isExtra":false},{"id":"01f1f771ad243e9a3e1e67cc","count":1,"label":"Balné","posId":"K0000","price":2000,"isExtra":true},{"id":"674840e52b930230e954cea7","count":1,"label":"BBQ základ","posId":"ZRB40","price":0,"isExtra":true},{"id":"69400db90dc626f6c3c3fc79","count":1,"label":"Pepsi zero sugar 1l","posId":"N125","price":5900,"isExtra":false}]</t>
  </si>
  <si>
    <t>2026-04-19T14:07:21.287+02:00</t>
  </si>
  <si>
    <t>2026-04-19T14:15:59.745+02:00</t>
  </si>
  <si>
    <t>[{"id":"69400db90dc626f6c3c3fc09","count":1,"label":"Pepperoni 40cm 🌶️🌶️","posId":"108","price":30900,"isExtra":false},{"id":"01f1f771ad243e9a3e1e67cc","count":1,"label":"Balné","posId":"K0000","price":2000,"isExtra":true},{"id":"674840e52b930230e954cea6","count":1,"label":"Smetanový základ","posId":"ZRS40","price":0,"isExtra":true},{"id":"69bfb59f31761dcca50835ea","count":1,"label":"bez plněných okrajů","posId":"X1000","price":0,"isExtra":true}]</t>
  </si>
  <si>
    <t>2026-04-19T13:51:07.585+02:00</t>
  </si>
  <si>
    <t>2026-04-19T13:56:27.611+02:00</t>
  </si>
  <si>
    <t>[{"id":"69400db90dc626f6c3c3fc27","count":1,"label":"BBQ Meteor 32cm","posId":"118","price":24900,"isExtra":false},{"id":"0828382bbc0f39abdadd9b99","count":1,"label":"Balné","posId":"K0000","price":1500,"isExtra":true},{"id":"69bfb59f31761dcca50839db","count":1,"label":"bez plněných okrajů","posId":"X1000","price":0,"isExtra":true},{"id":"684ae9784182d05e5daecb62","count":1,"label":"Bez slaniny","posId":"X108","price":0,"KDSTags":["redhighlight"],"isExtra":true},{"id":"69400db90dc626f6c3c3fc79","count":1,"label":"Pepsi zero sugar 1l","posId":"N125","price":5900,"isExtra":false}]</t>
  </si>
  <si>
    <t>2026-04-19T13:35:24.536+02:00</t>
  </si>
  <si>
    <t>2026-04-19T13:52:27.760+02:00</t>
  </si>
  <si>
    <t>[{"id":"69400db90dc626f6c3c3fc03","count":1,"label":"Quattro Formaggi 40cm","posId":"111","price":30900,"isExtra":false},{"id":"01f1f771ad243e9a3e1e67cc","count":1,"label":"Balné","posId":"K0000","price":2000,"isExtra":true},{"id":"69400db90dc626f6c3c3fc0d","count":1,"label":"BBQ Meteor 40cm","posId":"106","price":30900,"isExtra":false},{"id":"01f1f771ad243e9a3e1e67cc","count":1,"label":"Balné","posId":"K0000","price":2000,"isExtra":true}]</t>
  </si>
  <si>
    <t>2026-04-19T13:25:05.408+02:00</t>
  </si>
  <si>
    <t>2026-04-19T13:43:08.761+02:00</t>
  </si>
  <si>
    <t>2026-04-19T13:51:22.176+02:00</t>
  </si>
  <si>
    <t>2026-04-19T13:26:03.503+02:00</t>
  </si>
  <si>
    <t>[{"id":"bf8dc38b-6c8e-42b6-9da3-3170253a57d4","note":"","count":1,"label":"Hot &amp; Spicy 32 cm","posId":"122","price":24900,"isExtra":false},{"id":"f4d7b9ad-ce62-498d-a90b-8016ab1e3604","note":"","count":1,"label":"Quattro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bylinky","posId":"A121","price":5700,"isExtra":true},{"id":"b6658da4-b777-42a2-94b6-5ce20ff49587","note":"","count":1,"label":"Pepperoni 32 cm","posId":"144","price":24900,"isExtra":false}]</t>
  </si>
  <si>
    <t>2026-04-19T13:21:37.763+02:00</t>
  </si>
  <si>
    <t>2026-04-19T13:35:24.558+02:00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</si>
  <si>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🌶️🌶️","posId":"122","price":24900,"isExtra":false},{"id":"57081111","note":"","count":1,"label":"Balné","posId":"K0000","price":1500,"isExtra":true},{"id":"57081105","note":"","count":1,"label":"bez plněných okrajů","posId":"X1000","price":0,"isExtra":true},{"id":"57081164","note":"","count":1,"label":"Bez cibule","posId":"X103","price":0,"KDSTags":["redhighlight"],"isExtra":true}]</t>
  </si>
  <si>
    <t>2026-04-19T13:17:04.599+02:00</t>
  </si>
  <si>
    <t>2026-04-19T13:32:16.486+02:00</t>
  </si>
  <si>
    <t>[{"id":"59610971","note":"","size":"Zeleninová 32cm","count":1,"label":"Zeleninová 32cm","posId":"115","price":24900,"isExtra":false},{"id":"57081111","note":"","count":1,"label":"Balné","posId":"K0000","price":1500,"isExtra":true},{"id":"57081219","note":"","count":1,"label":"Šunka","posId":"B106","price":3000,"KDSTags":["greenhighlight"],"isExtra":true},{"id":"59610973","note":"","size":"Capricciosa 32cm","count":1,"label":"Capricciosa 32cm","posId":"113","price":24900,"isExtra":false},{"id":"57081111","note":"","count":1,"label":"Balné","posId":"K0000","price":1500,"isExtra":true}]</t>
  </si>
  <si>
    <t>2026-04-19T13:15:25.379+02:00</t>
  </si>
  <si>
    <t>2026-04-19T13:25:50.991+02:00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</si>
  <si>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32cm","posId":"116","price":24900,"isExtra":false},{"id":"57081111","note":"","count":1,"label":"Balné","posId":"K0000","price":1500,"isExtra":true},{"id":"57081189","note":"","count":1,"label":"okraj hotdog, bez omáčky","posId":"A125","price":5700,"isExtra":true},{"id":"57405792","note":"","size":"Mirinda 1l","count":1,"label":"Mirinda 1l","posId":"N126","price":5900,"isExtra":false},{"id":"57081069","note":"","size":"Česnekový dip","count":2,"label":"Česnekový dip","posId":"P106","price":2000,"isExtra":false},{"id":"57081111","note":"","count":2,"label":"Balné","posId":"K0000","price":1500,"isExtra":true},{"id":"59555779","note":"","size":"Choco Rolls","count":1,"label":"Choco Rolls","posId":"chr100","price":8900,"isExtra":false},{"id":"57081111","note":"","count":1,"label":"Balné","posId":"K0000","price":1500,"isExtra":true}]</t>
  </si>
  <si>
    <t>2026-04-19T13:03:04.092+02:00</t>
  </si>
  <si>
    <t>2026-04-19T13:12:26.411+02:00</t>
  </si>
  <si>
    <t>2026-04-19T13:35:05.658+02:00</t>
  </si>
  <si>
    <t>2026-04-19T13:03:23.350+02:00</t>
  </si>
  <si>
    <t>[{"id":"4d0fe7ad-c88a-4a73-8015-c60680489cf8","note":"","count":1,"label":"Baby špenát &amp; kuře 32 cm","posId":"116","price":24900,"isExtra":false},{"id":"c8019f80-065c-4f09-9e80-65b85dae2ae1","note":"","count":1,"label":"kukuřice","posId":"B115","price":2500,"KDSTags":["greenhighlight"],"isExtra":true},{"id":"3a8b6a85-3b5c-4ee4-be2d-261ab8731d6e","note":"","count":1,"label":"Dip česnekový","posId":"P106","price":2000,"isExtra":false},{"id":"b6658da4-b777-42a2-94b6-5ce20ff49587","note":"","count":1,"label":"Pepperoni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68d93a2c-5ce2-44a5-857b-6d579cd1f445","note":"","count":1,"label":"žampiony","posId":"B105","price":2500,"KDSTags":["greenhighlight"],"isExtra":true},{"id":"739ceea4-4275-4f09-8cf5-ae08fe640a77","note":"","count":1,"label":"Pepsi 1l","posId":"N124","price":5900,"isExtra":false}]</t>
  </si>
  <si>
    <t>2026-04-19T12:36:49.932+02:00</t>
  </si>
  <si>
    <t>2026-04-19T12:44:12.259+02:00</t>
  </si>
  <si>
    <t>[{"id":"14d74183-8108-4914-8e03-e680c274b617","count":1,"label":"Pizza Capricciosa 40","posId":"101","price":30900,"isExtra":false,"creatorId":"RMKuTCTCYGRb6W2Qsdw7q","isPackging":0,"actualLabel":"Pizza Capricciosa 40"}]</t>
  </si>
  <si>
    <t>2026-04-19T12:35:32.860+02:00</t>
  </si>
  <si>
    <t>2026-04-19T12:46:14.228+02:00</t>
  </si>
  <si>
    <t>[{"id":"107","note":"","count":1,"label":"BBQ Texas 40cm","posId":"107","price":30900,"isExtra":false},{"id":"K0000","note":"","count":1,"label":"Balné","posId":"K0000","price":2000,"isExtra":true},{"id":"P106","note":"","count":1,"label":"Česnekový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</si>
  <si>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2026-04-19T12:23:36.549+02:00</t>
  </si>
  <si>
    <t>2026-04-19T12:26:31.312+02:00</t>
  </si>
  <si>
    <t>[{"id":"f30f2fb2-fb95-4178-8ce0-1adad0595bf2","count":1,"label":"Pizza Margherita 40","posId":"100","price":26900,"isExtra":false,"creatorId":"tihoN9So5LKvGZAKCWbK7","isPackging":0,"actualLabel":"Pizza Margherita 40"}]</t>
  </si>
  <si>
    <t>2026-04-19T12:13:03.135+02:00</t>
  </si>
  <si>
    <t>2026-04-19T12:24:19.118+02:00</t>
  </si>
  <si>
    <t>2026-04-19T12:35:00.979+02:00</t>
  </si>
  <si>
    <t>2026-04-19T12:15:56.521+02:00</t>
  </si>
  <si>
    <t>[{"id":"80cdc162-f69f-4138-b690-77917e93790e","note":"","count":1,"label":"SPICY MENU COMEBACK","posId":"","price":34900,"isExtra":false},{"id":"c35cbdbe-2812-4399-a2f4-ae285203f829","note":"","count":1,"label":"BBQ Texas","posId":"Y119","price":0,"isExtra":true},{"id":"a98eba86-284a-4099-98ed-875f3adb76fa","note":"","count":1,"label":"Americké těsto","posId":"14","price":0,"isExtra":true},{"id":"f2ca88ba-7288-4f05-a925-149da2e2137e","note":"","count":1,"label":"okraj Hotdog, BBQ","posId":"A119","price":5700,"isExtra":true},{"id":"9044268d-9567-4604-8129-9d32c7630f2b","note":"","count":1,"label":"Příloha: Masové kuličky","posId":"P102","price":0,"isExtra":true},{"id":"a5739009-f4fe-414c-baf3-0752f1954072","note":"","count":1,"label":"Mirinda 1l","posId":"N126","price":0,"isExtra":true},{"id":"3a8b6a85-3b5c-4ee4-be2d-261ab8731d6e","note":"","count":1,"label":"Dip česnekový","posId":"P106","price":2000,"isExtra":false},{"id":"de56def4-8429-46ca-bf08-8c8eba684591","note":"","count":1,"label":"Dip BBQ","posId":"P105","price":2000,"isExtra":false}]</t>
  </si>
  <si>
    <t>2026-04-19T11:20:12.688+02:00</t>
  </si>
  <si>
    <t>2026-04-19T11:28:21.033+02:00</t>
  </si>
  <si>
    <t>[{"id":"69400db90dc626f6c3c3fc23","count":1,"label":"Pepperoni 32cm 🌶️🌶️","posId":"120","price":24900,"isExtra":false},{"id":"0828382bbc0f39abdadd9b99","count":1,"label":"Balné","posId":"K0000","price":1500,"isExtra":true}]</t>
  </si>
  <si>
    <t>2026-04-19T01:45:11.436+02:00</t>
  </si>
  <si>
    <t>2026-04-19T01:50:14.483+02:00</t>
  </si>
  <si>
    <t>[{"id":"453aecb5-8f72-4618-a6c2-2c6a669d1f59","count":1,"label":"Pizza Quattro Formaggi 18","posId":"135","price":11900,"isExtra":false,"creatorId":"QfVaAsB-V_zR1N2AKz33z","isPackging":0,"actualLabel":"Pizza Quattro Formaggi 18"},{"id":"a551c9c6-cda3-4509-8a90-29de08af704c","count":1,"label":"Poděbradská malinovka 0,5l","posId":"N129","price":4900,"isExtra":false,"creatorId":"fr8CZpv5FRwSFTHwbIoT0","isPackging":0,"actualLabel":"Poděbradská malinovka 0,5l"}]</t>
  </si>
  <si>
    <t>tomáš</t>
  </si>
  <si>
    <t>2026-04-19T01:05:06.373+02:00</t>
  </si>
  <si>
    <t>2026-04-19T01:10:25.558+02:00</t>
  </si>
  <si>
    <t>2026-04-19T00:56:15.993+02:00</t>
  </si>
  <si>
    <t>2026-04-19T01:07:50.683+02:00</t>
  </si>
  <si>
    <t>[{"id":"69400db90dc626f6c3c3fc11","count":1,"label":"Hawai 40cm","posId":"102","price":30900,"isExtra":false},{"id":"01f1f771ad243e9a3e1e67cc","count":1,"label":"Balné","posId":"K0000","price":2000,"isExtra":true},{"id":"69bfb59f31761dcca50835eb","count":1,"label":"okraj mozzarella, bylinky","posId":"A122","price":6500,"isExtra":true},{"id":"695458c28103d4672f51a9e1","count":1,"label":"Žampiony","posId":"C105","price":3500,"KDSTags":["greenhighlight"],"isExtra":true},{"id":"695458c28103d4672f51a9e6","count":1,"label":"Kukuřice","posId":"C115","price":3500,"KDSTags":["greenhighlight"],"isExtra":true},{"id":"69400db90dc626f6c3c3fc5d","count":2,"label":"Česnekový dip","posId":"P106","price":2000,"isExtra":false},{"id":"0828382bbc0f39abdadd9b99","count":2,"label":"Balné","posId":"K0000","price":1500,"isExtra":true}]</t>
  </si>
  <si>
    <t>2026-04-19T00:44:53.063+02:00</t>
  </si>
  <si>
    <t>2026-04-19T00:47:46.534+02:00</t>
  </si>
  <si>
    <t>[{"id":"53c67fff-a7d6-409e-a216-5d0108dd5fcd","count":1,"label":"Pepsi zero sugar 1l","posId":"N125","price":5900,"isExtra":false,"creatorId":"FPGPeJNFWZ5qWZrG0pk7e","isPackging":0,"actualLabel":"Pepsi zero sugar 1l"}]</t>
  </si>
  <si>
    <t>2026-04-19T00:41:53.556+02:00</t>
  </si>
  <si>
    <t>2026-04-19T00:52:07.373+02:00</t>
  </si>
  <si>
    <t>[{"id":"e28ab87f-b95c-47c6-9c60-ca35c4cef227","count":1,"label":"Pizza Pepperoni 40","posId":"108","price":30900,"isExtra":false,"creatorId":"X5xqG08o8EkgBdsMwFlHU","isPackging":0,"actualLabel":"Pizza Pepperoni 40"},{"id":"7507a487-c26a-4f94-8eb3-363e2592ef8e","count":1,"label":"Pepsi 1l","posId":"N124","price":5900,"isExtra":false,"creatorId":"n1ufWY17wRxz5trjEvN-b","isPackging":0,"actualLabel":"Pepsi 1l"}]</t>
  </si>
  <si>
    <t>2026-04-19T00:30:04.035+02:00</t>
  </si>
  <si>
    <t>2026-04-19T00:44:00.241+02:00</t>
  </si>
  <si>
    <t>[{"id":"a4efa812-1470-4ea2-a19d-39843abed3be","note":"","count":2,"label":"Comeback 32 cm","posId":"145","price":24900,"isExtra":false}]</t>
  </si>
  <si>
    <t>2026-04-19T00:27:32.942+02:00</t>
  </si>
  <si>
    <t>2026-04-19T00:32:09.467+02:00</t>
  </si>
  <si>
    <t>2026-04-19T00:19:12.137+02:00</t>
  </si>
  <si>
    <t>2026-04-19T00:30:45.410+02:00</t>
  </si>
  <si>
    <t>[{"id":"121","note":"","count":1,"label":"Comeback 32cm 🌶️","posId":"121","price":24900,"isExtra":false},{"id":"K0000","note":"","count":1,"label":"Balné","posId":"K0000","price":1500,"isExtra":true},{"id":"A117","note":"","count":1,"label":"okraj hotdog, hořčice","posId":"A117","price":5700,"isExtra":true}]</t>
  </si>
  <si>
    <t>Abdurakhmon</t>
  </si>
  <si>
    <t>2026-04-18T23:59:08.067+02:00</t>
  </si>
  <si>
    <t>2026-04-19T00:12:41.369+02:00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</si>
  <si>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základ","posId":"ZRB40","price":0,"isExtra":true},{"id":"A120","note":"","count":1,"label":"okraj hotdog, bbq omáčka","posId":"A120","price":6500,"isExtra":true}]</t>
  </si>
  <si>
    <t>Nuri</t>
  </si>
  <si>
    <t>2026-04-18T23:56:40.133+02:00</t>
  </si>
  <si>
    <t>2026-04-19T00:09:56.563+02:00</t>
  </si>
  <si>
    <t>[{"id":"105","note":"","count":1,"label":"Veggieballs 40cm 🌶️🌶️","posId":"105","price":30900,"isExtra":false},{"id":"K0000","note":"","count":1,"label":"Balné","posId":"K0000","price":2000,"isExtra":true},{"id":"ZRB40","note":"","count":1,"label":"BBQ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základ","posId":"ZRS40","price":0,"isExtra":true}]</t>
  </si>
  <si>
    <t>2026-04-18T23:38:37.468+02:00</t>
  </si>
  <si>
    <t>2026-04-18T23:50:14.771+02:00</t>
  </si>
  <si>
    <t>[{"id":"69400db90dc626f6c3c3fc1b","count":1,"label":"Margherita 32cm","posId":"112","price":20900,"isExtra":false},{"id":"0828382bbc0f39abdadd9b99","count":1,"label":"Balné","posId":"K0000","price":1500,"isExtra":true},{"id":"69bfb59f31761dcca50839db","count":1,"label":"bez plněných okrajů","posId":"X1000","price":0,"isExtra":true},{"id":"69400db90dc626f6c3c3fc03","count":1,"label":"Quattro Formaggi 40cm","posId":"111","price":30900,"isExtra":false},{"id":"01f1f771ad243e9a3e1e67cc","count":1,"label":"Balné","posId":"K0000","price":2000,"isExtra":true},{"id":"69bfb59f31761dcca50835ea","count":1,"label":"bez plněných okrajů","posId":"X1000","price":0,"isExtra":true},{"id":"69400db90dc626f6c3c3fc5d","count":2,"label":"Česnekový dip","posId":"P106","price":2000,"isExtra":false},{"id":"0828382bbc0f39abdadd9b99","count":2,"label":"Balné","posId":"K0000","price":1500,"isExtra":true},{"id":"69400db90dc626f6c3c3fc77","count":1,"label":"Pepsi 1l","posId":"N124","price":5900,"isExtra":false}]</t>
  </si>
  <si>
    <t>2026-04-18T23:30:03.122+02:00</t>
  </si>
  <si>
    <t>2026-04-18T23:45:23.499+02:00</t>
  </si>
  <si>
    <t>[{"id":"57081030","note":"","size":"Baby špenát &amp; kuře 40cm","count":1,"label":"Baby špenát &amp; kuře 40cm","posId":"104","price":30900,"isExtra":false},{"id":"57081101","note":"","count":1,"label":"Balné","posId":"K0000","price":2000,"isExtra":true},{"id":"57081099","note":"","count":1,"label":"bez plněných okrajů","posId":"X1000","price":0,"isExtra":true},{"id":"57081069","note":"","size":"Česnekový dip","count":1,"label":"Česnekový dip","posId":"P106","price":2000,"isExtra":false},{"id":"57081111","note":"","count":1,"label":"Balné","posId":"K0000","price":1500,"isExtra":true}]</t>
  </si>
  <si>
    <t>Alimardon</t>
  </si>
  <si>
    <t>2026-04-18T23:24:49.919+02:00</t>
  </si>
  <si>
    <t>2026-04-18T23:42:34.319+02:00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</si>
  <si>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okrajů","posId":"X1000","price":0,"isExtra":true},{"id":"B106","note":"","count":1,"label":"Šunka","posId":"B106","price":3000,"KDSTags":["greenhighlight"],"isExtra":true},{"id":"109","note":"","count":1,"label":"Comeback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</si>
  <si>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2026-04-18T23:14:34.073+02:00</t>
  </si>
  <si>
    <t>2026-04-18T23:24:03.036+02:00</t>
  </si>
  <si>
    <t>2026-04-18T23:14:05.938+02:00</t>
  </si>
  <si>
    <t>2026-04-18T23:36:28.050+02:00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</si>
  <si>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okrajů","posId":"X1000","price":0,"isExtra":true},{"id":"116","note":"","count":1,"label":"Baby Špenát &amp; kuře 32cm","posId":"116","price":24900,"isExtra":false},{"id":"K0000","note":"","count":1,"label":"Balné","posId":"K0000","price":1500,"isExtra":true},{"id":"X1000","note":"","count":1,"label":"bez plněných okrajů","posId":"X1000","price":0,"isExtra":true},{"id":"106","note":"","count":1,"label":"BBQ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základ","posId":"ZBR40","price":0,"isExtra":true}]</t>
  </si>
  <si>
    <t>2026-04-18T22:55:49.828+02:00</t>
  </si>
  <si>
    <t>2026-04-18T23:14:39.966+02:00</t>
  </si>
  <si>
    <t>[{"id":"69400db90dc626f6c3c3fc2d","count":1,"label":"Capricciosa 32cm","posId":"113","price":24900,"isExtra":false},{"id":"0828382bbc0f39abdadd9b99","count":1,"label":"Balné","posId":"K0000","price":1500,"isExtra":true},{"id":"674840e52b930230e954cbf7","count":1,"label":"Smetanový základ","posId":"ZRS32","price":0,"isExtra":true},{"id":"684ae9784182d05e5daecbc5","count":1,"label":"Bez oliv","posId":"X112","price":0,"KDSTags":["redhighlight"],"isExtra":true},{"id":"695458c28103d4672f51abc2","count":1,"label":"Žampiony","posId":"B105","price":2500,"KDSTags":["greenhighlight"],"isExtra":true},{"id":"69400db90dc626f6c3c3fc5d","count":1,"label":"Česnekový dip","posId":"P106","price":2000,"isExtra":false},{"id":"0828382bbc0f39abdadd9b99","count":1,"label":"Balné","posId":"K0000","price":1500,"isExtra":true}]</t>
  </si>
  <si>
    <t>2026-04-18T22:55:44.576+02:00</t>
  </si>
  <si>
    <t>2026-04-18T23:07:41.649+02:00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</si>
  <si>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🌶️","posId":"121","price":24900,"isExtra":false},{"id":"57081111","note":"","count":1,"label":"Balné","posId":"K0000","price":1500,"isExtra":true},{"id":"57094169","note":"","count":1,"label":"Smetanový základ","posId":"ZRS32","price":0,"isExtra":true},{"id":"57081186","note":"","count":1,"label":"Bez cibule","posId":"X103","price":0,"KDSTags":["redhighlight"],"isExtra":true},{"id":"57405790","note":"","size":"Pepsi 1l","count":1,"label":"Pepsi 1l","posId":"N124","price":5900,"isExtra":false}]</t>
  </si>
  <si>
    <t>2026-04-18T22:54:03.744+02:00</t>
  </si>
  <si>
    <t>2026-04-18T23:21:17.985+02:00</t>
  </si>
  <si>
    <t>[{"id":"f1315fc0-dfbb-459c-9f31-49d8e60875f4","note":"","count":1,"label":"Pepperoni 40 cm","posId":"108","price":30900,"isExtra":false},{"id":"e8f571e6-dd36-42d7-8826-52c90315986b","note":"","count":1,"label":"Baby špenát &amp; kuře 40 cm","posId":"104","price":30900,"isExtra":false}]</t>
  </si>
  <si>
    <t>2026-04-18T22:54:03.731+02:00</t>
  </si>
  <si>
    <t>2026-04-18T23:13:02.709+02:00</t>
  </si>
  <si>
    <t>2026-04-18T23:26:01.650+02:00</t>
  </si>
  <si>
    <t>2026-04-18T22:57:18.870+02:00</t>
  </si>
  <si>
    <t>[{"id":"bf8dc38b-6c8e-42b6-9da3-3170253a57d4","note":"","count":1,"label":"Hot &amp; Spicy 32 cm","posId":"122","price":24900,"isExtra":false},{"id":"7bf5fb6e-17f1-4e62-b7d1-e31d7c483eb9","note":"","count":1,"label":"cibule","posId":"B103","price":2500,"KDSTags":["greenhighlight"],"isExtra":true},{"id":"95bce60f-e62f-4ae7-90e9-e09260893da5","note":"","count":1,"label":"Baby špenát &amp; kuře 18 cm","posId":"128","price":11900,"isExtra":false}]</t>
  </si>
  <si>
    <t>2026-04-18T22:53:51.794+02:00</t>
  </si>
  <si>
    <t>2026-04-18T23:04:31.915+02:00</t>
  </si>
  <si>
    <t>[{"id":"112","note":"","count":1,"label":"Margherita 32cm","posId":"112","price":20900,"isExtra":false},{"id":"K0000","note":"","count":1,"label":"Balné","posId":"K0000","price":1500,"isExtra":true},{"id":"B105","note":"","count":1,"label":"Žampiony","posId":"B105","price":2500,"KDSTags":["greenhighlight"],"isExtra":true},{"id":"B103","note":"","count":1,"label":"Cibule","posId":"B103","price":2500,"KDSTags":["greenhighlight"],"isExtra":true},{"id":"B115","note":"","count":1,"label":"Kukuřice","posId":"B115","price":2500,"KDSTags":["greenhighlight"],"isExtra":true},{"id":"B114","note":"","count":1,"label":"Kuře","posId":"B114","price":3000,"KDSTags":["greenhighlight"],"isExtra":true},{"id":"N125","note":"","count":1,"label":"Pepsi zero sugar 1l","posId":"N125","price":5900,"isExtra":false}]</t>
  </si>
  <si>
    <t>2026-04-18T22:52:31.833+02:00</t>
  </si>
  <si>
    <t>2026-04-18T23:02:25.497+02:00</t>
  </si>
  <si>
    <t>[{"id":"108","note":"","count":1,"label":"Pepperoni 40cm 🌶️🌶️","posId":"108","price":30900,"isExtra":false},{"id":"K0000","note":"","count":1,"label":"Balné","posId":"K0000","price":2000,"isExtra":true},{"id":"P106","note":"","count":3,"label":"Česnekový dip","posId":"P106","price":2000,"isExtra":false},{"id":"K0000","note":"","count":3,"label":"Balné","posId":"K0000","price":1500,"isExtra":true}]</t>
  </si>
  <si>
    <t>2026-04-18T22:36:14.199+02:00</t>
  </si>
  <si>
    <t>2026-04-18T22:54:14.296+02:00</t>
  </si>
  <si>
    <t>[{"id":"69400db90dc626f6c3c3fc1b","count":1,"label":"Margherita 32cm","posId":"112","price":20900,"isExtra":false},{"id":"0828382bbc0f39abdadd9b99","count":1,"label":"Balné","posId":"K0000","price":1500,"isExtra":true},{"id":"69400db90dc626f6c3c3fc2b","count":1,"label":"Hawai 32cm","posId":"114","price":24900,"isExtra":false},{"id":"0828382bbc0f39abdadd9b99","count":1,"label":"Balné","posId":"K0000","price":1500,"isExtra":true}]</t>
  </si>
  <si>
    <t>2026-04-18T22:31:43.295+02:00</t>
  </si>
  <si>
    <t>2026-04-18T22:58:54.193+02:00</t>
  </si>
  <si>
    <t>[{"id":"69400db90dc626f6c3c3fc09","count":1,"label":"Pepperoni 40cm 🌶️🌶️","posId":"108","price":30900,"isExtra":false},{"id":"01f1f771ad243e9a3e1e67cc","count":1,"label":"Balné","posId":"K0000","price":2000,"isExtra":true},{"id":"69bfb59f31761dcca50835ea","count":1,"label":"bez plněných okrajů","posId":"X1000","price":0,"isExtra":true},{"id":"69400db90dc626f6c3c3fc13","count":1,"label":"Capricciosa 40cm","posId":"101","price":30900,"isExtra":false},{"id":"01f1f771ad243e9a3e1e67cc","count":1,"label":"Balné","posId":"K0000","price":2000,"isExtra":true},{"id":"69bfb59f31761dcca50835ea","count":1,"label":"bez plněných okrajů","posId":"X1000","price":0,"isExtra":true},{"id":"684ae9784182d05e5daecbc5","count":1,"label":"Bez oliv","posId":"X112","price":0,"KDSTags":["redhighlight"],"isExtra":true},{"id":"69400db90dc626f6c3c3fc5d","count":3,"label":"Česnekový dip","posId":"P106","price":2000,"isExtra":false},{"id":"0828382bbc0f39abdadd9b99","count":3,"label":"Balné","posId":"K0000","price":1500,"isExtra":true},{"id":"69400db90dc626f6c3c3fc5f","count":1,"label":"BBQ dip","posId":"P105","price":2000,"isExtra":false},{"id":"0828382bbc0f39abdadd9b99","count":1,"label":"Balné","posId":"K0000","price":1500,"isExtra":true}]</t>
  </si>
  <si>
    <t>2026-04-18T22:24:40.052+02:00</t>
  </si>
  <si>
    <t>2026-04-18T22:40:54.264+02:00</t>
  </si>
  <si>
    <t>[{"id":"69400db90dc626f6c3c3fc03","count":1,"label":"Quattro Formaggi 40cm","posId":"111","price":30900,"isExtra":false},{"id":"01f1f771ad243e9a3e1e67cc","count":1,"label":"Balné","posId":"K0000","price":2000,"isExtra":true},{"id":"69400db90dc626f6c3c3fc5d","count":1,"label":"Česnekový dip","posId":"P106","price":2000,"isExtra":false},{"id":"0828382bbc0f39abdadd9b99","count":1,"label":"Balné","posId":"K0000","price":1500,"isExtra":true},{"id":"69400db90dc626f6c3c3fc53","count":1,"label":"Spicy Wings 🌶️","posId":"P101","price":11900,"isExtra":false},{"id":"0828382bbc0f39abdadd9b99","count":1,"label":"Balné","posId":"K0000","price":1500,"isExtra":true}]</t>
  </si>
  <si>
    <t>2026-04-18T22:22:27.744+02:00</t>
  </si>
  <si>
    <t>2026-04-18T22:51:49.982+02:00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</si>
  <si>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okrajů","posId":"X1000","price":0,"isExtra":true},{"id":"C102","note":"","count":1,"label":"Jalapeňos","posId":"C102","price":3500,"KDSTags":["greenhighlight"],"isExtra":true},{"id":"N121","note":"","count":1,"label":"Aquilla zelený čaj/citron 0,5l","posId":"N121","price":4900,"isExtra":false},{"id":"N125","note":"","count":1,"label":"Pepsi zero sugar 1l","posId":"N125","price":5900,"isExtra":false},{"id":"18","note":"","count":1,"label":"Jablečno-skořicové rolls","posId":"18","price":8900,"isExtra":false},{"id":"K0000","note":"","count":1,"label":"Balné","posId":"K0000","price":1500,"isExtra":true}]</t>
  </si>
  <si>
    <t>2026-04-18T22:14:39.395+02:00</t>
  </si>
  <si>
    <t>2026-04-18T22:28:43.839+02:00</t>
  </si>
  <si>
    <t>[{"id":"69400db90dc626f6c3c3fc51","count":1,"label":"Spicy menu Comeback","posId":"M100","price":34900,"isExtra":false},{"id":"037b489124c4c4ade6d3fd8a","count":1,"label":"Balné","posId":"K0000","price":3000,"isExtra":true},{"id":"42fd3f96efc835acbcaf3d21","count":1,"label":"Comeback","posId":"Y121","price":0,"isExtra":true},{"id":"67273b0c85ad7c1e9d3b4b80","count":1,"label":"spicy wings 🌶️","posId":"P101","price":0,"isExtra":true},{"id":"6911d5c899341c16fd032c51","count":1,"label":"Pepsi zero sugar 1l","posId":"N125","price":0,"isExtra":true}]</t>
  </si>
  <si>
    <t>Zokhirkhon</t>
  </si>
  <si>
    <t>2026-04-18T22:13:07.600+02:00</t>
  </si>
  <si>
    <t>2026-04-18T22:35:53.847+02:00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</si>
  <si>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základ","posId":"ZRS40","price":0,"isExtra":true},{"id":"C105","note":"","count":1,"label":"Žampiony","posId":"C105","price":3500,"KDSTags":["greenhighlight"],"isExtra":true},{"id":"101","note":"","count":1,"label":"Capricciosa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základ","posId":"ZRS40","price":0,"isExtra":true},{"id":"C114","note":"","count":1,"label":"Kuře","posId":"C114","price":4000,"KDSTags":["greenhighlight"],"isExtra":true}]</t>
  </si>
  <si>
    <t>2026-04-18T22:10:34.732+02:00</t>
  </si>
  <si>
    <t>2026-04-18T22:25:04.698+02:00</t>
  </si>
  <si>
    <t>[{"id":"69400db90dc626f6c3c3fc2d","count":1,"label":"Capricciosa 32cm","posId":"113","price":24900,"isExtra":false},{"id":"0828382bbc0f39abdadd9b99","count":1,"label":"Balné","posId":"K0000","price":1500,"isExtra":true},{"id":"6977bf4da1da98ea63c3a718","count":1,"label":"USA těsto","posId":"17","price":1000,"isExtra":true},{"id":"674840e52b930230e954cbf7","count":1,"label":"Smetanový základ","posId":"ZRS32","price":0,"isExtra":true},{"id":"69bfb59f31761dcca50839dc","count":1,"label":"okraj mozzarella, bylinky","posId":"A121","price":5700,"isExtra":true},{"id":"684ae9784182d05e5daecbc3","count":1,"label":"Bez šunky","posId":"X106","price":0,"KDSTags":["redhighlight"],"isExtra":true},{"id":"695458c28103d4672f51abc3","count":2,"label":"Olivy","posId":"B112","price":2500,"KDSTags":["greenhighlight"],"isExtra":true},{"id":"695458c28103d4672f51abc7","count":1,"label":"Kukuřice","posId":"B115","price":2500,"KDSTags":["greenhighlight"],"isExtra":true},{"id":"695458c28103d4672f51abcc","count":1,"label":"Gorgonzola","posId":"B101","price":3000,"KDSTags":["greenhighlight"],"isExtra":true},{"id":"695458c28103d4672f51abcd","count":1,"label":"Kuře","posId":"B114","price":3000,"KDSTags":["greenhighlight"],"isExtra":true},{"id":"695458c28103d4672f51abcf","count":1,"label":"Grana padano, pecorino, parmazán","posId":"B130","price":3000,"KDSTags":["greenhighlight"],"isExtra":true},{"id":"69400db90dc626f6c3c3fc5d","count":2,"label":"Česnekový dip","posId":"P106","price":2000,"isExtra":false},{"id":"0828382bbc0f39abdadd9b99","count":2,"label":"Balné","posId":"K0000","price":1500,"isExtra":true}]</t>
  </si>
  <si>
    <t>2026-04-18T21:58:31.614+02:00</t>
  </si>
  <si>
    <t>2026-04-18T22:10:44.242+02:00</t>
  </si>
  <si>
    <t>[{"id":"108","note":"","count":1,"label":"Pepperoni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omáčka","posId":"A124","price":6500,"isExtra":true},{"id":"X113","note":"","count":1,"label":"Bez mozzarelly","posId":"X113","price":0,"KDSTags":["redhighlight"],"isExtra":true},{"id":"C102","note":"","count":1,"label":"Jalapeňos","posId":"C102","price":3500,"KDSTags":["greenhighlight"],"isExtra":true}]</t>
  </si>
  <si>
    <t>2026-04-18T21:58:03.904+02:00</t>
  </si>
  <si>
    <t>2026-04-18T22:07:57.810+02:00</t>
  </si>
  <si>
    <t>[{"id":"603b435c-3b64-461f-97f3-c365eb50fd2a","note":"","count":1,"label":"Sweet passion 18 cm","posId":"30","price":11900,"isExtra":false},{"id":"1fae666b-4102-4ed0-b317-2a07b21ae279","note":"","count":1,"label":"Hot &amp; Spicy 40 cm","posId":"110","price":30900,"isExtra":false},{"id":"eae0baf6-2c0e-4081-8ab5-5266bc363ee5","note":"","count":1,"label":"Okraj mozzarella, BBQ omáčka","posId":"A124","price":6500,"isExtra":true},{"id":"d5c01305-5b81-4931-8ef0-14413da22bab","note":"","count":1,"label":"Kukuřice","posId":"C115","price":3500,"KDSTags":["greenhighlight"],"isExtra":true}]</t>
  </si>
  <si>
    <t>2026-04-18T21:47:43.327+02:00</t>
  </si>
  <si>
    <t>2026-04-18T21:55:51.594+02:00</t>
  </si>
  <si>
    <t>[{"id":"69400db90dc626f6c3c3fc07","count":1,"label":"Comeback 40cm 🌶️","posId":"109","price":30900,"isExtra":false},{"id":"01f1f771ad243e9a3e1e67cc","count":1,"label":"Balné","posId":"K0000","price":2000,"isExtra":true},{"id":"69400db90dc626f6c3c3fc5d","count":1,"label":"Česnekový dip","posId":"P106","price":2000,"isExtra":false},{"id":"0828382bbc0f39abdadd9b99","count":1,"label":"Balné","posId":"K0000","price":1500,"isExtra":true}]</t>
  </si>
  <si>
    <t>2026-04-18T21:45:13.552+02:00</t>
  </si>
  <si>
    <t>2026-04-18T21:52:15.832+02:00</t>
  </si>
  <si>
    <t>[{"id":"69400db90dc626f6c3c3fc03","count":1,"label":"Quattro Formaggi 40cm","posId":"111","price":30900,"isExtra":false},{"id":"01f1f771ad243e9a3e1e67cc","count":1,"label":"Balné","posId":"K0000","price":2000,"isExtra":true}]</t>
  </si>
  <si>
    <t>2026-04-18T21:37:39.041+02:00</t>
  </si>
  <si>
    <t>2026-04-18T21:43:22.080+02:00</t>
  </si>
  <si>
    <t>[{"id":"69400db90dc626f6c3c3fc5d","count":2,"label":"Česnekový dip","posId":"P106","price":2000,"isExtra":false},{"id":"0828382bbc0f39abdadd9b99","count":2,"label":"Balné","posId":"K0000","price":1500,"isExtra":true},{"id":"69400db90dc626f6c3c3fc2b","count":1,"label":"Hawai 32cm","posId":"114","price":24900,"isExtra":false},{"id":"0828382bbc0f39abdadd9b99","count":1,"label":"Balné","posId":"K0000","price":1500,"isExtra":true}]</t>
  </si>
  <si>
    <t>2026-04-18T21:27:05.267+02:00</t>
  </si>
  <si>
    <t>2026-04-18T21:36:34.466+02:00</t>
  </si>
  <si>
    <t>[{"id":"423c3a9b-8bd6-4916-b6b5-5c554040f6a5","count":1,"label":"Pizza Veggieballs 32 cm","posId":"117","price":24900,"isExtra":false,"creatorId":"kcwUKacxxisXq23pSYLMm","isPackging":0,"actualLabel":"Pizza Veggieballs 32 cm"},{"id":"8ec6f735-37fa-471b-9446-6299aa64bedb","count":1,"label":"Pizza Zeleninová 32 cm","posId":"115","price":24900,"isExtra":false,"creatorId":"CvwFtZQI0-Y2uESeYW_Vh","isPackging":0,"actualLabel":"Pizza Zeleninová 32 cm"}]</t>
  </si>
  <si>
    <t>2026-04-18T21:26:03.464+02:00</t>
  </si>
  <si>
    <t>2026-04-18T21:40:53.065+02:00</t>
  </si>
  <si>
    <t>[{"id":"69400db90dc626f6c3c3fc2d","count":1,"label":"Capricciosa 32cm","posId":"113","price":24900,"isExtra":false},{"id":"0828382bbc0f39abdadd9b99","count":1,"label":"Balné","posId":"K0000","price":1500,"isExtra":true},{"id":"695458c28103d4672f51abc7","count":1,"label":"Kukuřice","posId":"B115","price":2500,"KDSTags":["greenhighlight"],"isExtra":true}]</t>
  </si>
  <si>
    <t>2026-04-18T21:22:13.387+02:00</t>
  </si>
  <si>
    <t>2026-04-18T21:27:18.005+02:00</t>
  </si>
  <si>
    <t>[{"id":"38ba12cb-7e06-4754-8714-03609598fc8f","count":1,"label":"Pizza Hot &amp; Spicy 32","posId":"122","price":24900,"isExtra":false,"creatorId":"IATxmQwMmdu6-AQUvfiKi","isPackging":0,"actualLabel":"Pizza Hot &amp; Spicy 32"}]</t>
  </si>
  <si>
    <t>2026-04-18T21:08:41.235+02:00</t>
  </si>
  <si>
    <t>2026-04-18T21:14:03.772+02:00</t>
  </si>
  <si>
    <t>2026-04-18T21:07:18.903+02:00</t>
  </si>
  <si>
    <t>2026-04-18T21:12:18.995+02:00</t>
  </si>
  <si>
    <t>[{"id":"69bfb5a1d2b79c5461515a4b","count":1,"label":"Opočno čokoládová","posId":"D107","price":12900,"isExtra":false},{"id":"69bfb5a1d2b79c5461515a4d","count":1,"label":"Opočno vanilková","posId":"D108","price":12900,"isExtra":false},{"id":"69400db90dc626f6c3c3fc79","count":1,"label":"Pepsi zero sugar 1l","posId":"N125","price":5900,"isExtra":false}]</t>
  </si>
  <si>
    <t>2026-04-18T21:05:04.263+02:00</t>
  </si>
  <si>
    <t>2026-04-18T21:12:03.796+02:00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</si>
  <si>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57081198","note":"","count":1,"label":"Cibule","posId":"B103","price":2500,"KDSTags":["greenhighlight"],"isExtra":true},{"id":"57081222","note":"","count":1,"label":"Slanina","posId":"B108","price":3000,"KDSTags":["greenhighlight"],"isExtra":true}]</t>
  </si>
  <si>
    <t>2026-04-18T21:00:14.515+02:00</t>
  </si>
  <si>
    <t>2026-04-18T21:07:17.829+02:00</t>
  </si>
  <si>
    <t>[{"id":"59610965","note":"","size":"Quattro Formaggi 32cm","count":1,"label":"Quattro Formaggi 32cm","posId":"123","price":24900,"isExtra":false},{"id":"57081111","note":"","count":1,"label":"Balné","posId":"K0000","price":1500,"isExtra":true}]</t>
  </si>
  <si>
    <t>2026-04-18T20:54:05.137+02:00</t>
  </si>
  <si>
    <t>2026-04-18T21:03:00.840+02:00</t>
  </si>
  <si>
    <t>[{"id":"57081033","note":"","size":"Capricciosa 40cm","count":1,"label":"Capricciosa 40cm","posId":"101","price":30900,"isExtra":false},{"id":"57081101","note":"","count":1,"label":"Balné","posId":"K0000","price":2000,"isExtra":true},{"id":"59555795","note":"","count":1,"label":"Smetanový základ","posId":"ZRS40","price":0,"isExtra":true}]</t>
  </si>
  <si>
    <t>2026-04-18T20:53:12.122+02:00</t>
  </si>
  <si>
    <t>2026-04-18T21:00:29.577+02:00</t>
  </si>
  <si>
    <t>2026-04-18T20:38:59.978+02:00</t>
  </si>
  <si>
    <t>2026-04-18T20:52:35.740+02:00</t>
  </si>
  <si>
    <t>[{"id":"69400db90dc626f6c3c3fc03","count":1,"label":"Quattro Formaggi 40cm","posId":"111","price":30900,"isExtra":false},{"id":"01f1f771ad243e9a3e1e67cc","count":1,"label":"Balné","posId":"K0000","price":2000,"isExtra":true},{"id":"674840e52b930230e954cfbe","count":1,"label":"BBQ základ","posId":"ZSB49","price":0,"isExtra":true},{"id":"69bfb59f31761dcca50835eb","count":1,"label":"okraj mozzarella, bylinky","posId":"A122","price":6500,"isExtra":true},{"id":"69400db90dc626f6c3c3fc79","count":1,"label":"Pepsi zero sugar 1l","posId":"N125","price":5900,"isExtra":false},{"id":"69400db90dc626f6c3c3fc1d","count":1,"label":"Quattro Formaggi 32cm","posId":"123","price":24900,"isExtra":false},{"id":"0828382bbc0f39abdadd9b99","count":1,"label":"Balné","posId":"K0000","price":1500,"isExtra":true},{"id":"674840e52b930230e954c9e3","count":1,"label":"BBQ základ","posId":"ZSB32","price":0,"isExtra":true},{"id":"69bfb59f31761dcca50839dc","count":1,"label":"okraj mozzarella, bylinky","posId":"A121","price":5700,"isExtra":true}]</t>
  </si>
  <si>
    <t>2026-04-18T20:37:08.407+02:00</t>
  </si>
  <si>
    <t>2026-04-18T20:45:27.883+02:00</t>
  </si>
  <si>
    <t>[{"id":"60b32f9b-7064-4917-aed7-67a49f9cad9a","count":1,"label":"Pizza Quattro Formaggi 40","posId":"111","price":30900,"isExtra":false,"creatorId":"nJn4X3JMV55SHr8OB1wxQ","isPackging":0,"actualLabel":"Pizza Quattro Formaggi 40"},{"id":"14d74183-8108-4914-8e03-e680c274b617","count":1,"label":"Pizza Capricciosa 40","posId":"101","price":30900,"isExtra":false,"creatorId":"bx26brWv7Cg7rgSCDckK5","isPackging":0,"actualLabel":"Pizza Capricciosa 40"}]</t>
  </si>
  <si>
    <t>2026-04-18T20:31:03.484+02:00</t>
  </si>
  <si>
    <t>2026-04-18T20:41:32.577+02:00</t>
  </si>
  <si>
    <t>[{"id":"603b435c-3b64-461f-97f3-c365eb50fd2a","note":"","count":1,"label":"Sweet passion 18 cm","posId":"30","price":11900,"isExtra":false},{"id":"b23a7ffc-2968-4b23-96c7-647c4d375297","note":"","count":1,"label":"BBQ Meteor 32 cm","posId":"142","price":24900,"isExtra":false},{"id":"2be8bd8d-b8cf-456a-a9f3-1ae18c5726f9","note":"","count":1,"label":"okraj mozzarella, BBQ omáčka","posId":"A123","price":5700,"isExtra":true},{"id":"3a8b6a85-3b5c-4ee4-be2d-261ab8731d6e","note":"","count":2,"label":"Dip česnekový","posId":"P106","price":2000,"isExtra":false}]</t>
  </si>
  <si>
    <t>2026-04-18T20:22:24.179+02:00</t>
  </si>
  <si>
    <t>2026-04-18T20:28:48.948+02:00</t>
  </si>
  <si>
    <t>[{"id":"59610975","note":"","size":"Veggieballs 32cm 🌶️🌶️","count":1,"label":"Veggieballs 32cm 🌶️🌶️","posId":"117","price":24900,"isExtra":false},{"id":"57081111","note":"","count":1,"label":"Balné","posId":"K0000","price":1500,"isExtra":true},{"id":"57094177","note":"","count":1,"label":"BBQ základ","posId":"ZRB32","price":0,"isExtra":true}]</t>
  </si>
  <si>
    <t>2026-04-18T20:22:03.454+02:00</t>
  </si>
  <si>
    <t>2026-04-18T20:31:48.541+02:00</t>
  </si>
  <si>
    <t>[{"id":"1fae666b-4102-4ed0-b317-2a07b21ae279","note":"","count":1,"label":"Hot &amp; Spicy 40 cm","posId":"110","price":30900,"isExtra":false},{"id":"3a8b6a85-3b5c-4ee4-be2d-261ab8731d6e","note":"","count":1,"label":"Dip česnekový","posId":"P106","price":2000,"isExtra":false}]</t>
  </si>
  <si>
    <t>2026-04-18T20:11:53.933+02:00</t>
  </si>
  <si>
    <t>2026-04-18T20:21:43.959+02:00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</si>
  <si>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🌶️","posId":"121","price":24900,"isExtra":false},{"id":"57081111","note":"","count":1,"label":"Balné","posId":"K0000","price":1500,"isExtra":true},{"id":"57081140","note":"","count":1,"label":"okraj mozzarella, bylinky","posId":"A121","price":5700,"isExtra":true}]</t>
  </si>
  <si>
    <t>2026-04-18T20:09:27.222+02:00</t>
  </si>
  <si>
    <t>2026-04-18T20:17:38.449+02:00</t>
  </si>
  <si>
    <t>[{"id":"101","note":"","count":2,"label":"Capricciosa 40cm","posId":"101","price":30900,"isExtra":false},{"id":"K0000","note":"","count":2,"label":"Balné","posId":"K0000","price":2000,"isExtra":true},{"id":"N125","note":"","count":1,"label":"Pepsi zero sugar 1l","posId":"N125","price":5900,"isExtra":false}]</t>
  </si>
  <si>
    <t>2026-04-18T20:03:04.495+02:00</t>
  </si>
  <si>
    <t>2026-04-18T20:12:36.306+02:00</t>
  </si>
  <si>
    <t>2026-04-18T20:20:18.370+02:00</t>
  </si>
  <si>
    <t>2026-04-18T20:03:38.726+02:00</t>
  </si>
  <si>
    <t>[{"id":"aef5aaf8-2acf-4f20-91be-c8829f11cd0c","note":"","count":1,"label":"Capricciosa 40 cm","posId":"101","price":30900,"isExtra":false},{"id":"36ea3088-07fd-428f-b871-c4a5ee9cef7b","note":"","count":1,"label":"Comeback 40 cm","posId":"109","price":30900,"isExtra":false},{"id":"96b5d091-fc97-4d1a-8602-51839892aa23","note":"","count":1,"label":"Dip jalapenos","posId":"P107","price":2000,"isExtra":false},{"id":"359ee68f-359e-4708-988b-1790e467ff73","note":"","count":1,"label":"Jablečno-skořicové rolls, 8ks","posId":"18","price":8900,"isExtra":false}]</t>
  </si>
  <si>
    <t>2026-04-18T19:55:03.878+02:00</t>
  </si>
  <si>
    <t>2026-04-18T20:06:45.417+02:00</t>
  </si>
  <si>
    <t>2026-04-18T20:33:11.487+02:00</t>
  </si>
  <si>
    <t>2026-04-18T19:59:42.059+02:00</t>
  </si>
  <si>
    <t>[{"id":"36ea3088-07fd-428f-b871-c4a5ee9cef7b","note":"","count":1,"label":"Comeback 40 cm","posId":"109","price":30900,"isExtra":false},{"id":"a3d62a5d-2e1d-48db-874e-d64becff7059","note":"","count":1,"label":"změna na BBQ základ","posId":"a3d62a5d-2e1d-48db-874e-d64becff7059","price":0,"isExtra":true},{"id":"3a8b6a85-3b5c-4ee4-be2d-261ab8731d6e","note":"","count":2,"label":"Dip česnekový","posId":"P106","price":2000,"isExtra":false}]</t>
  </si>
  <si>
    <t>2026-04-18T19:42:02.923+02:00</t>
  </si>
  <si>
    <t>2026-04-18T19:49:28.127+02:00</t>
  </si>
  <si>
    <t>2026-04-18T20:08:27.186+02:00</t>
  </si>
  <si>
    <t>2026-04-18T19:42:22.123+02:00</t>
  </si>
  <si>
    <t>[{"id":"aef5aaf8-2acf-4f20-91be-c8829f11cd0c","note":"","count":1,"label":"Capricciosa 40 cm","posId":"101","price":30900,"isExtra":false},{"id":"74b60a0c-fcbc-4171-95e9-291adbfbe523","note":"","count":1,"label":"Cibule","posId":"C103","price":3500,"KDSTags":["greenhighlight"],"isExtra":true},{"id":"3a8b6a85-3b5c-4ee4-be2d-261ab8731d6e","note":"","count":1,"label":"Dip česnekový","posId":"P106","price":2000,"isExtra":false}]</t>
  </si>
  <si>
    <t>Amitkumar Dhirubhai</t>
  </si>
  <si>
    <t>2026-04-18T19:41:23.189+02:00</t>
  </si>
  <si>
    <t>2026-04-18T19:47:55.441+02:00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</si>
  <si>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okrajů","posId":"X1000","price":0,"isExtra":true},{"id":"X103","note":"","count":1,"label":"Bez cibule","posId":"X103","price":0,"KDSTags":["redhighlight"],"isExtra":true},{"id":"B108","note":"","count":1,"label":"Slanina","posId":"B108","price":3000,"KDSTags":["greenhighlight"],"isExtra":true}]</t>
  </si>
  <si>
    <t>2026-04-18T19:35:03.502+02:00</t>
  </si>
  <si>
    <t>2026-04-18T19:45:28.211+02:00</t>
  </si>
  <si>
    <t>2026-04-18T20:03:10.908+02:00</t>
  </si>
  <si>
    <t>2026-04-18T19:39:53.473+02:00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</si>
  <si>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</si>
  <si>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2026-04-18T19:33:13.225+02:00</t>
  </si>
  <si>
    <t>2026-04-18T19:43:59.613+02:00</t>
  </si>
  <si>
    <t>[{"id":"57081069","note":"","size":"Česnekový dip","count":1,"label":"Česnekový dip","posId":"P106","price":2000,"isExtra":false},{"id":"57081111","note":"","count":1,"label":"Balné","posId":"K0000","price":1500,"isExtra":true},{"id":"57081028","note":"","size":"BBQ Texas 40cm","count":1,"label":"BBQ Texas 40cm","posId":"107","price":30900,"isExtra":false},{"id":"57081101","note":"","count":1,"label":"Balné","posId":"K0000","price":2000,"isExtra":true},{"id":"59555800","note":"","count":1,"label":"Smetanový základ","posId":"ZBS40","price":0,"isExtra":true},{"id":"57081135","note":"","count":1,"label":"okraj mozzarella, bylinky","posId":"A122","price":6500,"isExtra":true}]</t>
  </si>
  <si>
    <t>2026-04-18T19:16:10.711+02:00</t>
  </si>
  <si>
    <t>2026-04-18T19:24:33.463+02:00</t>
  </si>
  <si>
    <t>[{"id":"69400db90dc626f6c3c3fc1b","count":1,"label":"Margherita 32cm","posId":"112","price":20900,"isExtra":false},{"id":"0828382bbc0f39abdadd9b99","count":1,"label":"Balné","posId":"K0000","price":1500,"isExtra":true},{"id":"695458c28103d4672f51abc7","count":1,"label":"Kukuřice","posId":"B115","price":2500,"KDSTags":["greenhighlight"],"isExtra":true},{"id":"695458c28103d4672f51abca","count":1,"label":"Šunka","posId":"B106","price":3000,"KDSTags":["greenhighlight"],"isExtra":true},{"id":"69400db90dc626f6c3c3fc67","count":1,"label":"Jablečno-skořicové rolls","posId":"18","price":8900,"isExtra":false},{"id":"0828382bbc0f39abdadd9b99","count":1,"label":"Balné","posId":"K0000","price":1500,"isExtra":true}]</t>
  </si>
  <si>
    <t>2026-04-18T19:09:07.766+02:00</t>
  </si>
  <si>
    <t>2026-04-18T19:21:58.550+02:00</t>
  </si>
  <si>
    <t>[{"id":"69400db90dc626f6c3c3fc01","count":1,"label":"Margherita 40cm","posId":"100","price":26900,"isExtra":false},{"id":"01f1f771ad243e9a3e1e67cc","count":1,"label":"Balné","posId":"K0000","price":2000,"isExtra":true},{"id":"695458c28103d4672f51a9e2","count":1,"label":"Olivy","posId":"C112","price":3500,"KDSTags":["greenhighlight"],"isExtra":true},{"id":"695458c28103d4672f51a9e8","count":1,"label":"Mozzarella","posId":"C113","price":4000,"KDSTags":["greenhighlight"],"isExtra":true},{"id":"695458c28103d4672f51a9ee","count":1,"label":"Grana padano, pecorino, parmazán","posId":"C130","price":4000,"KDSTags":["greenhighlight"],"isExtra":true},{"id":"69400db90dc626f6c3c3fc15","count":1,"label":"Baby špenát &amp; kuře 40cm","posId":"104","price":30900,"isExtra":false},{"id":"01f1f771ad243e9a3e1e67cc","count":1,"label":"Balné","posId":"K0000","price":2000,"isExtra":true},{"id":"695458c28103d4672f51a9e6","count":1,"label":"Kukuřice","posId":"C115","price":3500,"KDSTags":["greenhighlight"],"isExtra":true},{"id":"695458c28103d4672f51a9ee","count":1,"label":"Grana padano, pecorino, parmazán","posId":"C130","price":4000,"KDSTags":["greenhighlight"],"isExtra":true}]</t>
  </si>
  <si>
    <t>2026-04-18T19:08:36.569+02:00</t>
  </si>
  <si>
    <t>2026-04-18T19:14:54.609+02:00</t>
  </si>
  <si>
    <t>[{"id":"69400db90dc626f6c3c3fc1d","count":1,"label":"Quattro Formaggi 32cm","posId":"123","price":24900,"isExtra":false},{"id":"0828382bbc0f39abdadd9b99","count":1,"label":"Balné","posId":"K0000","price":1500,"isExtra":true},{"id":"69bfb59f31761dcca50839db","count":1,"label":"bez plněných okrajů","posId":"X1000","price":0,"isExtra":true},{"id":"695458c28103d4672f51abca","count":1,"label":"Šunka","posId":"B106","price":3000,"KDSTags":["greenhighlight"],"isExtra":true},{"id":"69400db90dc626f6c3c3fc77","count":1,"label":"Pepsi 1l","posId":"N124","price":5900,"isExtra":false}]</t>
  </si>
  <si>
    <t>2026-04-18T19:05:50.281+02:00</t>
  </si>
  <si>
    <t>2026-04-18T19:12:19.931+02:00</t>
  </si>
  <si>
    <t>[{"id":"cd7798b9-deb2-4229-a68e-ebefba7ee9e4","count":1,"label":"Pizza Comeback 32","posId":"121","price":24900,"isExtra":false,"creatorId":"rzJeKTjyV0gWxjI4TJ4hI","isPackging":0,"actualLabel":"Pizza Comeback 32"}]</t>
  </si>
  <si>
    <t>2026-04-18T18:54:00.804+02:00</t>
  </si>
  <si>
    <t>2026-04-18T19:01:46.519+02:00</t>
  </si>
  <si>
    <t>[{"id":"102","note":"","count":1,"label":"Hawai 40cm","posId":"102","price":30900,"isExtra":false},{"id":"K0000","note":"","count":1,"label":"Balné","posId":"K0000","price":2000,"isExtra":true},{"id":"A124","note":"","count":1,"label":"okraj mozzarella, bbq omáčka","posId":"A124","price":6500,"isExtra":true},{"id":"C102","note":"","count":1,"label":"Jalapeňos","posId":"C102","price":3500,"KDSTags":["greenhighlight"],"isExtra":true}]</t>
  </si>
  <si>
    <t>2026-04-18T18:50:03.582+02:00</t>
  </si>
  <si>
    <t>2026-04-18T18:58:09.736+02:00</t>
  </si>
  <si>
    <t>2026-04-18T19:22:10.385+02:00</t>
  </si>
  <si>
    <t>2026-04-18T18:50:40.423+02:00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</si>
  <si>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bylinky","posId":"A122","price":6500,"isExtra":true},{"id":"ed9751e1-1886-4b0f-b8dd-d3c6488dfd29","note":"","count":1,"label":"Mozzarella","posId":"C113","price":4000,"KDSTags":["greenhighlight"],"isExtra":true}]</t>
  </si>
  <si>
    <t>2026-04-18T18:15:37.573+02:00</t>
  </si>
  <si>
    <t>2026-04-18T18:22:19.942+02:00</t>
  </si>
  <si>
    <t>[{"id":"69400db90dc626f6c3c3fc05","count":1,"label":"Hot &amp; Spicy 40cm 🌶️🌶️","posId":"110","price":30900,"isExtra":false},{"id":"01f1f771ad243e9a3e1e67cc","count":1,"label":"Balné","posId":"K0000","price":2000,"isExtra":true},{"id":"695458c28103d4672f51a9e0","count":1,"label":"Jalapeňos","posId":"C102","price":3500,"KDSTags":["greenhighlight"],"isExtra":true}]</t>
  </si>
  <si>
    <t>2026-04-18T18:12:04.598+02:00</t>
  </si>
  <si>
    <t>2026-04-18T18:21:08.002+02:00</t>
  </si>
  <si>
    <t>[{"id":"121","note":"","count":1,"label":"Comeback 32cm 🌶️","posId":"121","price":24900,"isExtra":false},{"id":"K0000","note":"","count":1,"label":"Balné","posId":"K0000","price":1500,"isExtra":true},{"id":"A123","note":"","count":1,"label":"okraj mozzarella, bbq omáčka","posId":"A123","price":5700,"isExtra":true},{"id":"X103","note":"","count":1,"label":"Bez cibule","posId":"X103","price":0,"KDSTags":["redhighlight"],"isExtra":true},{"id":"B115","note":"","count":1,"label":"Kukuřice","posId":"B115","price":2500,"KDSTags":["greenhighlight"],"isExtra":true},{"id":"B114","note":"","count":1,"label":"Kuře","posId":"B114","price":3000,"KDSTags":["greenhighlight"],"isExtra":true}]</t>
  </si>
  <si>
    <t>2026-04-18T18:12:03.972+02:00</t>
  </si>
  <si>
    <t>2026-04-18T19:07:14.514+02:00</t>
  </si>
  <si>
    <t>2026-04-18T19:22:54.121+02:00</t>
  </si>
  <si>
    <t>2026-04-18T18:12:38.947+02:00</t>
  </si>
  <si>
    <t>[{"id":"e525f614-2c06-459a-8d22-623546aa83fc","note":"","count":1,"label":"BBQ Texas 40 cm","posId":"107","price":30900,"isExtra":false},{"id":"57c816b2-3e3f-46c2-b126-b09910d79cb0","note":"","count":1,"label":"změna na Smetanový základ","posId":"57c816b2-3e3f-46c2-b126-b09910d79cb0","price":0,"isExtra":true},{"id":"03dae282-4cd4-4fa2-9169-2178ea3ed325","note":"","count":1,"label":"Quattro Formaggi 40 cm","posId":"111","price":30900,"isExtra":false}]</t>
  </si>
  <si>
    <t>Adam</t>
  </si>
  <si>
    <t>2026-04-18T17:09:58.877+02:00</t>
  </si>
  <si>
    <t>2026-04-18T17:15:33.990+02:00</t>
  </si>
  <si>
    <t>2026-04-18T17:04:27.900+02:00</t>
  </si>
  <si>
    <t>2026-04-18T17:12:38.634+02:00</t>
  </si>
  <si>
    <t>2026-04-18T17:03:54.952+02:00</t>
  </si>
  <si>
    <t>2026-04-18T17:06:15.618+02:00</t>
  </si>
  <si>
    <t>[{"id":"d6c4e432-6077-4319-811f-a641d4172439","count":1,"label":"Dip jalapenos","posId":"P107","price":2000,"isExtra":false,"creatorId":"vzXbolowbjNkykuk07f2p","isPackging":0,"actualLabel":"Dip jalapenos"}]</t>
  </si>
  <si>
    <t>2026-04-18T16:53:58.066+02:00</t>
  </si>
  <si>
    <t>2026-04-18T17:04:11.506+02:00</t>
  </si>
  <si>
    <t>[{"id":"2258641d-2e03-4608-b20f-749a219f4c12","count":1,"label":"Pizza BBQ Texas 32","posId":"119","price":24900,"isExtra":false,"creatorId":"c2j3zqJk1zM2BUvdP8QxM","isPackging":0,"actualLabel":"Pizza BBQ Texas 32"},{"id":"aEhGN0F1eP1ffk52R-6IM","count":1,"label":"okraj mozzarella, bylinky","posId":"A121","price":5700,"isExtra":true,"mainItemId":"2258641d-2e03-4608-b20f-749a219f4c12"}]</t>
  </si>
  <si>
    <t>2026-04-18T16:23:42.277+02:00</t>
  </si>
  <si>
    <t>2026-04-18T16:30:34.057+02:00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</si>
  <si>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okrajů","posId":"X1000","price":0,"isExtra":true},{"id":"B115","note":"","count":1,"label":"Kukuřice","posId":"B115","price":2500,"KDSTags":["greenhighlight"],"isExtra":true},{"id":"114","note":"","count":1,"label":"Hawai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základ","posId":"ZRS32","price":0,"isExtra":true},{"id":"P106","note":"","count":2,"label":"Česnekový dip","posId":"P106","price":2000,"isExtra":false},{"id":"K0000","note":"","count":2,"label":"Balné","posId":"K0000","price":1500,"isExtra":true}]</t>
  </si>
  <si>
    <t>2026-04-18T16:03:21.817+02:00</t>
  </si>
  <si>
    <t>2026-04-18T16:11:34.660+02:00</t>
  </si>
  <si>
    <t>[{"id":"69400db90dc626f6c3c3fc0d","count":1,"label":"BBQ Meteor 40cm","posId":"106","price":30900,"isExtra":false},{"id":"01f1f771ad243e9a3e1e67cc","count":1,"label":"Balné","posId":"K0000","price":2000,"isExtra":true},{"id":"674840e52b930230e954cf9f","count":1,"label":"Rajčatový základ","posId":"ZBR40","price":0,"isExtra":true},{"id":"69bfb59f31761dcca50835ea","count":1,"label":"bez plněných okrajů","posId":"X1000","price":0,"isExtra":true},{"id":"69400db90dc626f6c3c3fc5d","count":1,"label":"Česnekový dip","posId":"P106","price":2000,"isExtra":false},{"id":"0828382bbc0f39abdadd9b99","count":1,"label":"Balné","posId":"K0000","price":1500,"isExtra":true}]</t>
  </si>
  <si>
    <t>2026-04-18T15:53:15.265+02:00</t>
  </si>
  <si>
    <t>2026-04-18T16:03:31.947+02:00</t>
  </si>
  <si>
    <t>[{"id":"69400db90dc626f6c3c3fc23","count":1,"label":"Pepperoni 32cm 🌶️🌶️","posId":"120","price":24900,"isExtra":false},{"id":"0828382bbc0f39abdadd9b99","count":1,"label":"Balné","posId":"K0000","price":1500,"isExtra":true},{"id":"674840e52b930230e954cbf7","count":1,"label":"Smetanový základ","posId":"ZRS32","price":0,"isExtra":true},{"id":"69bfb59f31761dcca50839db","count":1,"label":"bez plněných okrajů","posId":"X1000","price":0,"isExtra":true},{"id":"695458c28103d4672f51abca","count":1,"label":"Šunka","posId":"B106","price":3000,"KDSTags":["greenhighlight"],"isExtra":true},{"id":"69400db90dc626f6c3c3fc2f","count":1,"label":"Baby Špenát &amp; kuře 32cm","posId":"116","price":24900,"isExtra":false},{"id":"0828382bbc0f39abdadd9b99","count":1,"label":"Balné","posId":"K0000","price":1500,"isExtra":true},{"id":"674840e52b930230e954c9e4","count":1,"label":"Rajčatový základ","posId":"ZSR32","price":0,"isExtra":true}]</t>
  </si>
  <si>
    <t>2026-04-18T15:53:05.508+02:00</t>
  </si>
  <si>
    <t>2026-04-18T16:07:48.254+02:00</t>
  </si>
  <si>
    <t>[{"id":"a4efa812-1470-4ea2-a19d-39843abed3be","note":"","count":1,"label":"Comeback 32 cm","posId":"145","price":24900,"isExtra":false},{"id":"2585f58b-88a9-4cf3-bee9-d0f178b1877c","note":"","count":1,"label":"okraj Hotdog bez omáčky","posId":"A125","price":5700,"isExtra":true},{"id":"92786627-aa7f-470b-9a46-ca4d5978f1b3","note":"","count":1,"label":"ananas","posId":"B100","price":2500,"KDSTags":["greenhighlight"],"isExtra":true}]</t>
  </si>
  <si>
    <t>2026-04-18T15:33:00.366+02:00</t>
  </si>
  <si>
    <t>2026-04-18T15:54:04.400+02:00</t>
  </si>
  <si>
    <t>[{"id":"69400db90dc626f6c3c3fc11","count":1,"label":"Hawai 40cm","posId":"102","price":30900,"isExtra":false},{"id":"01f1f771ad243e9a3e1e67cc","count":1,"label":"Balné","posId":"K0000","price":2000,"isExtra":true},{"id":"69bfb59f31761dcca50835eb","count":1,"label":"okraj mozzarella, bylinky","posId":"A122","price":6500,"isExtra":true},{"id":"695458c28103d4672f51a9e5","count":1,"label":"Cibule","posId":"C103","price":3500,"KDSTags":["greenhighlight"],"isExtra":true},{"id":"695458c28103d4672f51a9e8","count":1,"label":"Mozzarella","posId":"C113","price":4000,"KDSTags":["greenhighlight"],"isExtra":true},{"id":"69400db90dc626f6c3c3fc11","count":1,"label":"Hawai 40cm","posId":"102","price":30900,"isExtra":false},{"id":"01f1f771ad243e9a3e1e67cc","count":1,"label":"Balné","posId":"K0000","price":2000,"isExtra":true},{"id":"69bfb59f31761dcca50835eb","count":1,"label":"okraj mozzarella, bylinky","posId":"A122","price":6500,"isExtra":true},{"id":"695458c28103d4672f51a9e1","count":1,"label":"Žampiony","posId":"C105","price":3500,"KDSTags":["greenhighlight"],"isExtra":true},{"id":"695458c28103d4672f51a9e3","count":1,"label":"Ananas","posId":"C100","price":3500,"KDSTags":["greenhighlight"],"isExtra":true}]</t>
  </si>
  <si>
    <t>2026-04-18T15:32:00.586+02:00</t>
  </si>
  <si>
    <t>2026-04-18T15:45:44.429+02:00</t>
  </si>
  <si>
    <t>[{"id":"69400db90dc626f6c3c3fc13","count":1,"label":"Capricciosa 40cm","posId":"101","price":30900,"isExtra":false},{"id":"01f1f771ad243e9a3e1e67cc","count":1,"label":"Balné","posId":"K0000","price":2000,"isExtra":true}]</t>
  </si>
  <si>
    <t>2026-04-18T15:17:49.839+02:00</t>
  </si>
  <si>
    <t>2026-04-18T15:28:26.312+02:00</t>
  </si>
  <si>
    <t>[{"id":"69400db90dc626f6c3c3fc0b","count":1,"label":"BBQ Texas 40cm","posId":"107","price":30900,"isExtra":false},{"id":"01f1f771ad243e9a3e1e67cc","count":1,"label":"Balné","posId":"K0000","price":2000,"isExtra":true},{"id":"674840e52b930230e954cfa0","count":1,"label":"Smetanový základ","posId":"ZBS40","price":0,"isExtra":true},{"id":"69bfb59f31761dcca50835ec","count":1,"label":"okraj mozzarella, bbq omáčka","posId":"A124","price":6500,"isExtra":true},{"id":"684ae9784182d05e5daecb41","count":1,"label":"Bez papriky","posId":"X111","price":0,"KDSTags":["redhighlight"],"isExtra":true},{"id":"695458c28103d4672f51a9e6","count":1,"label":"Kukuřice","posId":"C115","price":3500,"KDSTags":["greenhighlight"],"isExtra":true}]</t>
  </si>
  <si>
    <t>2026-04-18T15:08:03.238+02:00</t>
  </si>
  <si>
    <t>2026-04-18T15:18:18.332+02:00</t>
  </si>
  <si>
    <t>2026-04-18T16:02:26.010+02:00</t>
  </si>
  <si>
    <t>2026-04-18T15:14:59.453+02:00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</si>
  <si>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f15a32f-4d5b-4afb-ae1b-12f68224d029","note":"","count":1,"label":"Olivy","posId":"C112","price":3500,"KDSTags":["greenhighlight"],"isExtra":true},{"id":"739ceea4-4275-4f09-8cf5-ae08fe640a77","note":"","count":1,"label":"Pepsi 1l","posId":"N124","price":5900,"isExtra":false}]</t>
  </si>
  <si>
    <t>stanislav</t>
  </si>
  <si>
    <t>2026-04-18T15:00:04.551+02:00</t>
  </si>
  <si>
    <t>2026-04-18T15:10:58.439+02:00</t>
  </si>
  <si>
    <t>2026-04-18T15:40:03.859+02:00</t>
  </si>
  <si>
    <t>2026-04-18T15:00:05.646+02:00</t>
  </si>
  <si>
    <t>[{"id":"076ed74a-9e28-4a30-9b7c-06e6adbd9e27","note":"","count":1,"label":"Margherita 18 cm","posId":"124","price":11900,"isExtra":false}]</t>
  </si>
  <si>
    <t>2026-04-18T14:56:09.943+02:00</t>
  </si>
  <si>
    <t>2026-04-18T15:11:30.680+02:00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</si>
  <si>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🌶️🌶️","posId":"108","price":30900,"isExtra":false},{"id":"57081101","note":"","count":1,"label":"Balné","posId":"K0000","price":2000,"isExtra":true},{"id":"57081099","note":"","count":1,"label":"bez plněných okrajů","posId":"X1000","price":0,"isExtra":true}]</t>
  </si>
  <si>
    <t>2026-04-18T14:31:03.977+02:00</t>
  </si>
  <si>
    <t>2026-04-18T14:48:52.971+02:00</t>
  </si>
  <si>
    <t>2026-04-18T15:19:32.165+02:00</t>
  </si>
  <si>
    <t>2026-04-18T14:31:04.779+02:00</t>
  </si>
  <si>
    <t>[{"id":"e525f614-2c06-459a-8d22-623546aa83fc","note":"","count":1,"label":"BBQ Texas 40 cm","posId":"107","price":30900,"isExtra":false}]</t>
  </si>
  <si>
    <t>2026-04-18T14:30:04.708+02:00</t>
  </si>
  <si>
    <t>2026-04-18T14:48:50.899+02:00</t>
  </si>
  <si>
    <t>2026-04-18T15:01:13.707+02:00</t>
  </si>
  <si>
    <t>2026-04-18T14:30:05.676+02:00</t>
  </si>
  <si>
    <t>2026-04-18T14:25:54.160+02:00</t>
  </si>
  <si>
    <t>2026-04-18T14:40:05.205+02:00</t>
  </si>
  <si>
    <t>[{"id":"69400db90dc626f6c3c3fc21","count":1,"label":"Comeback 32cm 🌶️","posId":"121","price":24900,"isExtra":false},{"id":"0828382bbc0f39abdadd9b99","count":1,"label":"Balné","posId":"K0000","price":1500,"isExtra":true}]</t>
  </si>
  <si>
    <t>2026-04-18T14:22:21.426+02:00</t>
  </si>
  <si>
    <t>2026-04-18T14:29:26.645+02:00</t>
  </si>
  <si>
    <t>[{"id":"69400db90dc626f6c3c3fc03","count":1,"label":"Quattro Formaggi 40cm","posId":"111","price":30900,"isExtra":false},{"id":"01f1f771ad243e9a3e1e67cc","count":1,"label":"Balné","posId":"K0000","price":2000,"isExtra":true},{"id":"69400db90dc626f6c3c3fc63","count":1,"label":"Choco Rolls","posId":"chr100","price":8900,"isExtra":false},{"id":"0828382bbc0f39abdadd9b99","count":1,"label":"Balné","posId":"K0000","price":1500,"isExtra":true}]</t>
  </si>
  <si>
    <t>2026-04-18T14:03:02.961+02:00</t>
  </si>
  <si>
    <t>2026-04-18T14:21:41.739+02:00</t>
  </si>
  <si>
    <t>2026-04-18T14:34:50.906+02:00</t>
  </si>
  <si>
    <t>2026-04-18T14:03:04.082+02:00</t>
  </si>
  <si>
    <t>[{"id":"117c830b-d7db-490d-a3b9-365f8c4fa2d3","note":"","count":1,"label":"Zeleninová 32 cm","posId":"115","price":24900,"isExtra":false},{"id":"38de8e38-e51e-422d-9a89-960ebc505f1b","note":"","count":1,"label":"šunka","posId":"B106","price":3000,"KDSTags":["greenhighlight"],"isExtra":true},{"id":"a4efa812-1470-4ea2-a19d-39843abed3be","note":"","count":1,"label":"Comeback 32 cm","posId":"145","price":24900,"isExtra":false},{"id":"4d0fe7ad-c88a-4a73-8015-c60680489cf8","note":"","count":2,"label":"Baby špenát &amp; kuře 32 cm","posId":"116","price":24900,"isExtra":false},{"id":"bf8dc38b-6c8e-42b6-9da3-3170253a57d4","note":"","count":1,"label":"Hot &amp; Spicy 32 cm","posId":"122","price":24900,"isExtra":false}]</t>
  </si>
  <si>
    <t>2026-04-18T13:52:38.320+02:00</t>
  </si>
  <si>
    <t>2026-04-18T14:07:59.585+02:00</t>
  </si>
  <si>
    <t>[{"id":"69400db90dc626f6c3c3fc1d","count":2,"label":"Quattro Formaggi 32cm","posId":"123","price":24900,"isExtra":false},{"id":"0828382bbc0f39abdadd9b99","count":2,"label":"Balné","posId":"K0000","price":1500,"isExtra":true},{"id":"695458c28103d4672f51abce","count":2,"label":"Pepperoni salám","posId":"B109","price":3000,"KDSTags":["greenhighlight"],"isExtra":true},{"id":"69400db90dc626f6c3c3fc71","count":1,"label":"Aquilla černý čaj a broskev 0,5l","posId":"N120","price":4900,"isExtra":false}]</t>
  </si>
  <si>
    <t>Josef</t>
  </si>
  <si>
    <t>2026-04-18T13:47:49.470+02:00</t>
  </si>
  <si>
    <t>2026-04-18T14:03:53.583+02:00</t>
  </si>
  <si>
    <t>2026-04-18T13:26:10.573+02:00</t>
  </si>
  <si>
    <t>2026-04-18T13:44:14.563+02:00</t>
  </si>
  <si>
    <t>[{"id":"69400db90dc626f6c3c3fc01","count":1,"label":"Margherita 40cm","posId":"100","price":26900,"isExtra":false},{"id":"01f1f771ad243e9a3e1e67cc","count":1,"label":"Balné","posId":"K0000","price":2000,"isExtra":true},{"id":"69400db90dc626f6c3c3fc67","count":1,"label":"Jablečno-skořicové rolls","posId":"18","price":8900,"isExtra":false},{"id":"0828382bbc0f39abdadd9b99","count":1,"label":"Balné","posId":"K0000","price":1500,"isExtra":true}]</t>
  </si>
  <si>
    <t>2026-04-18T12:59:06.897+02:00</t>
  </si>
  <si>
    <t>[{"id":"14d74183-8108-4914-8e03-e680c274b617","count":1,"label":"Pizza Capricciosa 40","posId":"101","price":30900,"isExtra":false,"creatorId":"N-LQd3q-jDttxxt0VyfV2","isPackging":0,"actualLabel":"Pizza Capricciosa 40"},{"id":"3d349fca-a560-44e4-966f-e75699784d8e","count":1,"label":"Pizza Comeback 40","posId":"109","price":30900,"isExtra":false,"creatorId":"cecZJkKK5nSz5tRV8nChs","isPackging":0,"actualLabel":"Pizza Comeback 40"}]</t>
  </si>
  <si>
    <t>2026-04-18T12:55:50.324+02:00</t>
  </si>
  <si>
    <t>2026-04-18T13:04:25.528+02:00</t>
  </si>
  <si>
    <t>[{"id":"69400db90dc626f6c3c3fc2b","count":1,"label":"Hawai 32cm","posId":"114","price":24900,"isExtra":false},{"id":"0828382bbc0f39abdadd9b99","count":1,"label":"Balné","posId":"K0000","price":1500,"isExtra":true}]</t>
  </si>
  <si>
    <t>2026-04-18T12:50:23.272+02:00</t>
  </si>
  <si>
    <t>2026-04-18T13:02:43.251+02:00</t>
  </si>
  <si>
    <t>[{"id":"69400db90dc626f6c3c3fc03","count":1,"label":"Quattro Formaggi 40cm","posId":"111","price":30900,"isExtra":false},{"id":"01f1f771ad243e9a3e1e67cc","count":1,"label":"Balné","posId":"K0000","price":2000,"isExtra":true},{"id":"69400db90dc626f6c3c3fc13","count":1,"label":"Capricciosa 40cm","posId":"101","price":30900,"isExtra":false},{"id":"01f1f771ad243e9a3e1e67cc","count":1,"label":"Balné","posId":"K0000","price":2000,"isExtra":true}]</t>
  </si>
  <si>
    <t>2026-04-18T12:22:30.135+02:00</t>
  </si>
  <si>
    <t>2026-04-18T12:30:52.048+02:00</t>
  </si>
  <si>
    <t>[{"id":"69400db90dc626f6c3c3fc5d","count":1,"label":"Česnekový dip","posId":"P106","price":2000,"isExtra":false},{"id":"0828382bbc0f39abdadd9b99","count":1,"label":"Balné","posId":"K0000","price":1500,"isExtra":true},{"id":"69400db90dc626f6c3c3fc1f","count":1,"label":"Hot &amp; Spicy 32cm 🌶️🌶️","posId":"122","price":24900,"isExtra":false},{"id":"0828382bbc0f39abdadd9b99","count":1,"label":"Balné","posId":"K0000","price":1500,"isExtra":true},{"id":"674840e52b930230e954cbf7","count":1,"label":"Smetanový základ","posId":"ZRS32","price":0,"isExtra":true},{"id":"684ae9784182d05e5daecae5","count":1,"label":"Bez cibule","posId":"X103","price":0,"KDSTags":["redhighlight"],"isExtra":true}]</t>
  </si>
  <si>
    <t>2026-04-18T12:01:03.321+02:00</t>
  </si>
  <si>
    <t>2026-04-18T12:10:13.729+02:00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</si>
  <si>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f315e3ea-4d99-415a-ab21-4d8aa27beec9","note":"","count":1,"label":"Kuře","posId":"C114","price":4000,"KDSTags":["greenhighlight"],"isExtra":true}]</t>
  </si>
  <si>
    <t>Lukáš</t>
  </si>
  <si>
    <t>2026-04-18T11:52:21.726+02:00</t>
  </si>
  <si>
    <t>2026-04-18T12:07:10.009+02:00</t>
  </si>
  <si>
    <t>2026-04-18T11:50:03.492+02:00</t>
  </si>
  <si>
    <t>2026-04-18T12:07:59.779+02:00</t>
  </si>
  <si>
    <t>2026-04-18T12:13:53.452+02:00</t>
  </si>
  <si>
    <t>2026-04-18T11:50:04.270+02:00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</si>
  <si>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-olivy","posId":"X112","price":0,"KDSTags":["redhighlight"],"isExtra":true},{"id":"3a8b6a85-3b5c-4ee4-be2d-261ab8731d6e","note":"","count":1,"label":"Dip česnekový","posId":"P106","price":2000,"isExtra":false}]</t>
  </si>
  <si>
    <t>2026-04-18T11:26:03.856+02:00</t>
  </si>
  <si>
    <t>2026-04-18T11:33:53.109+02:00</t>
  </si>
  <si>
    <t>2026-04-18T11:43:30.612+02:00</t>
  </si>
  <si>
    <t>2026-04-18T11:26:05.119+02:00</t>
  </si>
  <si>
    <t>2026-04-18T11:19:16.022+02:00</t>
  </si>
  <si>
    <t>2026-04-18T11:25:11.970+02:00</t>
  </si>
  <si>
    <t>2026-04-18T02:43:01.398+02:00</t>
  </si>
  <si>
    <t>2026-04-18T02:44:04.379+02:00</t>
  </si>
  <si>
    <t>[{"id":"M100","note":"","count":1,"label":"Spicy menu Comeback","posId":"M100","price":34900,"isExtra":false},{"id":"K0000","note":"","count":1,"label":"Balné","posId":"K0000","price":3000,"isExtra":true},{"id":"Y114","note":"","count":1,"label":"Hawai","posId":"Y114","price":0,"isExtra":true},{"id":"A123","note":"","count":1,"label":"okraj mozzarella, bbq omáčka","posId":"A123","price":5700,"isExtra":true},{"id":"P101","note":"","count":1,"label":"spicy wings 🌶️","posId":"P101","price":0,"isExtra":true},{"id":"N120","note":"","count":1,"label":"Aquilla černý čaj a broskev","posId":"N120","price":0,"isExtra":true},{"id":"P106","note":"","count":1,"label":"Česnekový dip","posId":"P106","price":2000,"isExtra":false},{"id":"K0000","note":"","count":1,"label":"Balné","posId":"K0000","price":1500,"isExtra":true}]</t>
  </si>
  <si>
    <t>2026-04-18T02:24:46.730+02:00</t>
  </si>
  <si>
    <t>2026-04-18T02:31:26.464+02:00</t>
  </si>
  <si>
    <t>[{"id":"69400db90dc626f6c3c3fc03","count":1,"label":"Quattro Formaggi 40cm","posId":"111","price":30900,"isExtra":false},{"id":"01f1f771ad243e9a3e1e67cc","count":1,"label":"Balné","posId":"K0000","price":2000,"isExtra":true},{"id":"69bfb59f31761dcca50835ea","count":1,"label":"bez plněných okrajů","posId":"X1000","price":0,"isExtra":true}]</t>
  </si>
  <si>
    <t>2026-04-18T02:19:06.728+02:00</t>
  </si>
  <si>
    <t>2026-04-18T02:25:26.601+02:00</t>
  </si>
  <si>
    <t>[{"id":"e8f571e6-dd36-42d7-8826-52c90315986b","note":"","count":1,"label":"Baby špenát &amp; kuře 40 cm","posId":"104","price":30900,"isExtra":false},{"id":"f61b7339-3b20-4583-b2b8-12e48de2876d","note":"","count":1,"label":"změna na Rajčatový základ","posId":"f61b7339-3b20-4583-b2b8-12e48de2876d","price":0,"isExtra":true}]</t>
  </si>
  <si>
    <t>2026-04-18T01:39:11.150+02:00</t>
  </si>
  <si>
    <t>2026-04-18T01:49:03.598+02:00</t>
  </si>
  <si>
    <t>[{"id":"57081033","note":"","size":"Capricciosa 40cm","count":1,"label":"Capricciosa 40cm","posId":"101","price":30900,"isExtra":false},{"id":"57081101","note":"","count":1,"label":"Balné","posId":"K0000","price":2000,"isExtra":true},{"id":"59610966","note":"","size":"Hot &amp; Spicy 32cm 🌶️🌶️","count":1,"label":"Hot &amp; Spicy 32cm 🌶️🌶️","posId":"122","price":24900,"isExtra":false},{"id":"57081111","note":"","count":1,"label":"Balné","posId":"K0000","price":1500,"isExtra":true}]</t>
  </si>
  <si>
    <t>2026-04-18T01:36:07.777+02:00</t>
  </si>
  <si>
    <t>2026-04-18T01:49:02.197+02:00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</si>
  <si>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🌶️","posId":"109","price":30900,"isExtra":false},{"id":"57081101","note":"","count":1,"label":"Balné","posId":"K0000","price":2000,"isExtra":true},{"id":"57081099","note":"","count":1,"label":"bez plněných okrajů","posId":"X1000","price":0,"isExtra":true},{"id":"57081204","note":"","count":1,"label":"Kukuřice","posId":"C115","price":3500,"KDSTags":["greenhighlight"],"isExtra":true}]</t>
  </si>
  <si>
    <t>2026-04-18T01:08:36.621+02:00</t>
  </si>
  <si>
    <t>2026-04-18T01:17:32.745+02:00</t>
  </si>
  <si>
    <t>[{"id":"69400db90dc626f6c3c3fc27","count":1,"label":"BBQ Meteor 32cm","posId":"118","price":24900,"isExtra":false},{"id":"0828382bbc0f39abdadd9b99","count":1,"label":"Balné","posId":"K0000","price":1500,"isExtra":true}]</t>
  </si>
  <si>
    <t>Taras</t>
  </si>
  <si>
    <t>2026-04-18T00:09:20.743+02:00</t>
  </si>
  <si>
    <t>2026-04-18T00:23:59.450+02:00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</si>
  <si>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okrajů","posId":"X1000","price":0,"isExtra":true},{"id":"N125","note":"","count":1,"label":"Pepsi zero sugar 1l","posId":"N125","price":5900,"isExtra":false}]</t>
  </si>
  <si>
    <t>2026-04-18T00:05:17.697+02:00</t>
  </si>
  <si>
    <t>2026-04-18T00:10:44.266+02:00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</si>
  <si>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32cm","posId":"116","price":24900,"isExtra":false},{"id":"57081111","note":"","count":1,"label":"Balné","posId":"K0000","price":1500,"isExtra":true}]</t>
  </si>
  <si>
    <t>2026-04-18T00:01:16.767+02:00</t>
  </si>
  <si>
    <t>2026-04-18T00:07:30.268+02:00</t>
  </si>
  <si>
    <t>[{"id":"69400db90dc626f6c3c3fc23","count":1,"label":"Pepperoni 32cm 🌶️🌶️","posId":"120","price":24900,"isExtra":false},{"id":"0828382bbc0f39abdadd9b99","count":1,"label":"Balné","posId":"K0000","price":1500,"isExtra":true},{"id":"674840e52b930230e954cbf6","count":1,"label":"BBQ základ","posId":"ZRB32","price":0,"isExtra":true},{"id":"69bfb59f31761dcca50839de","count":1,"label":"okraj hotdog, hořčice","posId":"A117","price":5700,"isExtra":true}]</t>
  </si>
  <si>
    <t>2026-04-18T00:00:16.463+02:00</t>
  </si>
  <si>
    <t>2026-04-18T00:06:02.141+02:00</t>
  </si>
  <si>
    <t>2026-04-17T23:49:06.075+02:00</t>
  </si>
  <si>
    <t>2026-04-17T23:54:30.562+02:00</t>
  </si>
  <si>
    <t>2026-04-17T23:45:42.666+02:00</t>
  </si>
  <si>
    <t>2026-04-17T23:51:20.801+02:00</t>
  </si>
  <si>
    <t>[{"id":"38ba12cb-7e06-4754-8714-03609598fc8f","count":1,"label":"Pizza Hot &amp; Spicy 32","posId":"122","price":24900,"isExtra":false,"creatorId":"5CwglxO6i4H0DPcquwUZG","isPackging":0,"actualLabel":"Pizza Hot &amp; Spicy 32"}]</t>
  </si>
  <si>
    <t>2026-04-17T23:42:24.247+02:00</t>
  </si>
  <si>
    <t>2026-04-17T23:51:12.714+02:00</t>
  </si>
  <si>
    <t>[{"id":"0beaf23e-7cff-4646-83ed-b465a59570a4","count":1,"label":"Pizza BBQ Meteor 18","posId":"130","price":11900,"isExtra":false,"creatorId":"U8-zATTVx2xZ0VUimq4kn","isPackging":0,"actualLabel":"Pizza BBQ Meteor 18"},{"id":"e28ab87f-b95c-47c6-9c60-ca35c4cef227","count":1,"label":"Pizza Pepperoni 40","posId":"108","price":30900,"isExtra":false,"creatorId":"MTLlpvqT7sanQzUGVi3sv","isPackging":0,"actualLabel":"Pizza Pepperoni 40"}]</t>
  </si>
  <si>
    <t>2026-04-17T23:38:37.941+02:00</t>
  </si>
  <si>
    <t>2026-04-17T23:47:44.966+02:00</t>
  </si>
  <si>
    <t>[{"id":"69400db90dc626f6c3c3fc21","count":1,"label":"Comeback 32cm 🌶️","posId":"121","price":24900,"isExtra":false},{"id":"0828382bbc0f39abdadd9b99","count":1,"label":"Balné","posId":"K0000","price":1500,"isExtra":true},{"id":"674840e52b930230e954cbf7","count":1,"label":"Smetanový základ","posId":"ZRS32","price":0,"isExtra":true},{"id":"69bfb59f31761dcca50839dc","count":1,"label":"okraj mozzarella, bylinky","posId":"A121","price":5700,"isExtra":true},{"id":"695458c28103d4672f51abcc","count":1,"label":"Gorgonzola","posId":"B101","price":3000,"KDSTags":["greenhighlight"],"isExtra":true},{"id":"69400db90dc626f6c3c3fc5d","count":1,"label":"Česnekový dip","posId":"P106","price":2000,"isExtra":false},{"id":"0828382bbc0f39abdadd9b99","count":1,"label":"Balné","posId":"K0000","price":1500,"isExtra":true}]</t>
  </si>
  <si>
    <t>2026-04-17T23:25:29.847+02:00</t>
  </si>
  <si>
    <t>2026-04-17T23:31:27.670+02:00</t>
  </si>
  <si>
    <t>[{"id":"69400db90dc626f6c3c3fc03","count":1,"label":"Quattro Formaggi 40cm","posId":"111","price":30900,"isExtra":false},{"id":"01f1f771ad243e9a3e1e67cc","count":1,"label":"Balné","posId":"K0000","price":2000,"isExtra":true},{"id":"674840e52b930230e954cfbd","count":1,"label":"Rajčatový základ","posId":"ZSR40","price":0,"isExtra":true},{"id":"69bfb59f31761dcca50835ea","count":1,"label":"bez plněných okrajů","posId":"X1000","price":0,"isExtra":true}]</t>
  </si>
  <si>
    <t>2026-04-17T23:22:37.295+02:00</t>
  </si>
  <si>
    <t>2026-04-17T23:27:28.721+02:00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</si>
  <si>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32cm","posId":"116","price":24900,"isExtra":false},{"id":"57081111","note":"","count":1,"label":"Balné","posId":"K0000","price":1500,"isExtra":true},{"id":"57081140","note":"","count":1,"label":"okraj mozzarella, bylinky","posId":"A121","price":5700,"isExtra":true},{"id":"57081226","note":"","count":1,"label":"Gorgonzola","posId":"B101","price":3000,"KDSTags":["greenhighlight"],"isExtra":true}]</t>
  </si>
  <si>
    <t>2026-04-17T23:02:18.121+02:00</t>
  </si>
  <si>
    <t>2026-04-17T23:08:11.543+02:00</t>
  </si>
  <si>
    <t>[{"id":"69400db90dc626f6c3c3fc23","count":1,"label":"Pepperoni 32cm 🌶️🌶️","posId":"120","price":24900,"isExtra":false},{"id":"0828382bbc0f39abdadd9b99","count":1,"label":"Balné","posId":"K0000","price":1500,"isExtra":true},{"id":"6977bf4da1da98ea63c3a718","count":1,"label":"USA těsto","posId":"17","price":1000,"isExtra":true},{"id":"69bfb59f31761dcca50839dc","count":1,"label":"okraj mozzarella, bylinky","posId":"A121","price":5700,"isExtra":true},{"id":"69400db90dc626f6c3c3fc5b","count":1,"label":"Pepperoni Rolls 🌶️","posId":"P100","price":8900,"isExtra":false},{"id":"0828382bbc0f39abdadd9b99","count":1,"label":"Balné","posId":"K0000","price":1500,"isExtra":true}]</t>
  </si>
  <si>
    <t>2026-04-17T22:58:00.513+02:00</t>
  </si>
  <si>
    <t>2026-04-17T23:05:04.808+02:00</t>
  </si>
  <si>
    <t>[{"id":"59610968","note":"","size":"Pepperoni 32cm 🌶️🌶️","count":1,"label":"Pepperoni 32cm 🌶️🌶️","posId":"120","price":24900,"isExtra":false},{"id":"59610976","note":"","count":1,"label":"USA těsto","posId":"17","price":1000,"isExtra":true},{"id":"57081111","note":"","count":1,"label":"Balné","posId":"K0000","price":1500,"isExtra":true},{"id":"57081202","note":"","count":1,"label":"Kukuřice","posId":"B115","price":2500,"KDSTags":["greenhighlight"],"isExtra":true},{"id":"57081234","note":"","count":1,"label":"Grana padano, pecorino, parmazán","posId":"B130","price":3000,"KDSTags":["greenhighlight"],"isExtra":true},{"id":"57081067","note":"","size":"Česnekový chléb 18cm","count":1,"label":"Česnekový chléb 18cm","posId":"P104","price":7900,"isExtra":false},{"id":"57081111","note":"","count":1,"label":"Balné","posId":"K0000","price":1500,"isExtra":true}]</t>
  </si>
  <si>
    <t>2026-04-17T22:32:06.527+02:00</t>
  </si>
  <si>
    <t>2026-04-17T22:36:19.309+02:00</t>
  </si>
  <si>
    <t>2026-04-17T23:03:56.834+02:00</t>
  </si>
  <si>
    <t>2026-04-17T22:32:55.709+02:00</t>
  </si>
  <si>
    <t>[{"id":"95bce60f-e62f-4ae7-90e9-e09260893da5","note":"","count":1,"label":"Baby špenát &amp; kuře 18 cm","posId":"128","price":11900,"isExtra":false},{"id":"28b3f739-f42a-4ef9-8499-ad66cad79c40","note":"","count":1,"label":"Hot &amp; Spicy 18 cm","posId":"134","price":11900,"isExtra":false},{"id":"3a8b6a85-3b5c-4ee4-be2d-261ab8731d6e","note":"","count":1,"label":"Dip česnekový","posId":"P106","price":2000,"isExtra":false}]</t>
  </si>
  <si>
    <t>Rajesh</t>
  </si>
  <si>
    <t>2026-04-17T22:25:30.301+02:00</t>
  </si>
  <si>
    <t>2026-04-17T22:33:31.008+02:00</t>
  </si>
  <si>
    <t>[{"id":"120","note":"Prosím napůl peperoni / quattro, pokud možno &lt;3","count":1,"label":"Pepperoni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bylinky","posId":"A121","price":5700,"isExtra":true}]</t>
  </si>
  <si>
    <t>2026-04-17T22:25:24.835+02:00</t>
  </si>
  <si>
    <t>2026-04-17T22:33:34.800+02:00</t>
  </si>
  <si>
    <t>[{"id":"69400db90dc626f6c3c3fc31","count":1,"label":"Veggieballs 32cm 🌶️🌶️","posId":"117","price":24900,"isExtra":false},{"id":"0828382bbc0f39abdadd9b99","count":1,"label":"Balné","posId":"K0000","price":1500,"isExtra":true},{"id":"674840e52b930230e954cbf6","count":1,"label":"BBQ základ","posId":"ZRB32","price":0,"isExtra":true}]</t>
  </si>
  <si>
    <t>2026-04-17T22:19:21.347+02:00</t>
  </si>
  <si>
    <t>2026-04-17T22:33:24.672+02:00</t>
  </si>
  <si>
    <t>[{"id":"69400db90dc626f6c3c3fc23","count":1,"label":"Pepperoni 32cm 🌶️🌶️","posId":"120","price":24900,"isExtra":false},{"id":"0828382bbc0f39abdadd9b99","count":1,"label":"Balné","posId":"K0000","price":1500,"isExtra":true},{"id":"6977bf4da1da98ea63c3a718","count":1,"label":"USA těsto","posId":"17","price":1000,"isExtra":true},{"id":"674840e52b930230e954cbf7","count":1,"label":"Smetanový základ","posId":"ZRS32","price":0,"isExtra":true},{"id":"69400db90dc626f6c3c3fc5d","count":1,"label":"Česnekový dip","posId":"P106","price":2000,"isExtra":false},{"id":"0828382bbc0f39abdadd9b99","count":1,"label":"Balné","posId":"K0000","price":1500,"isExtra":true},{"id":"69400db90dc626f6c3c3fc79","count":1,"label":"Pepsi zero sugar 1l","posId":"N125","price":5900,"isExtra":false}]</t>
  </si>
  <si>
    <t>2026-04-17T22:02:34.482+02:00</t>
  </si>
  <si>
    <t>2026-04-17T22:09:36.475+02:00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</si>
  <si>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🌶️","posId":"121","price":24900,"isExtra":false},{"id":"57081111","note":"","count":1,"label":"Balné","posId":"K0000","price":1500,"isExtra":true},{"id":"57094177","note":"","count":1,"label":"BBQ základ","posId":"ZRB32","price":0,"isExtra":true},{"id":"57081140","note":"","count":1,"label":"okraj mozzarella, bylinky","posId":"A121","price":5700,"isExtra":true}]</t>
  </si>
  <si>
    <t>2026-04-17T21:59:16.829+02:00</t>
  </si>
  <si>
    <t>2026-04-17T22:04:59.502+02:00</t>
  </si>
  <si>
    <t>[{"id":"69400db90dc626f6c3c3fc09","count":1,"label":"Pepperoni 40cm 🌶️🌶️","posId":"108","price":30900,"isExtra":false},{"id":"01f1f771ad243e9a3e1e67cc","count":1,"label":"Balné","posId":"K0000","price":2000,"isExtra":true},{"id":"674840e52b930230e954cea7","count":1,"label":"BBQ základ","posId":"ZRB40","price":0,"isExtra":true}]</t>
  </si>
  <si>
    <t>2026-04-17T21:50:34.265+02:00</t>
  </si>
  <si>
    <t>2026-04-17T21:59:31.442+02:00</t>
  </si>
  <si>
    <t>[{"id":"118","note":"","count":1,"label":"BBQ Meteor 32cm","posId":"118","price":24900,"isExtra":false},{"id":"K0000","note":"","count":1,"label":"Balné","posId":"K0000","price":1500,"isExtra":true},{"id":"119","note":"","count":1,"label":"BBQ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základ","posId":"ZBS32","price":0,"isExtra":true},{"id":"X1000","note":"","count":1,"label":"bez plněných okrajů","posId":"X1000","price":0,"isExtra":true},{"id":"X111","note":"","count":1,"label":"Bez papriky","posId":"X111","price":0,"KDSTags":["redhighlight"],"isExtra":true},{"id":"X103","note":"","count":1,"label":"Bez cibule","posId":"X103","price":0,"KDSTags":["redhighlight"],"isExtra":true}]</t>
  </si>
  <si>
    <t>Volodymyr</t>
  </si>
  <si>
    <t>2026-04-17T21:41:48.426+02:00</t>
  </si>
  <si>
    <t>2026-04-17T21:47:04.559+02:00</t>
  </si>
  <si>
    <t>[{"id":"120","note":"","count":1,"label":"Pepperoni 32cm 🌶️🌶️","posId":"120","price":24900,"isExtra":false},{"id":"K0000","note":"","count":1,"label":"Balné","posId":"K0000","price":1500,"isExtra":true},{"id":"P106","note":"","count":1,"label":"Česnekový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</si>
  <si>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2026-04-17T21:32:26.841+02:00</t>
  </si>
  <si>
    <t>2026-04-17T21:36:24.228+02:00</t>
  </si>
  <si>
    <t>[{"id":"31cc2dec-1acd-4403-88c1-9561117576d8","count":1,"label":"Pizza Špenát kuře 40 cm","posId":"104","price":30900,"isExtra":false,"creatorId":"epx80uYYmyW9eH_XlRmw7","isPackging":0,"actualLabel":"Pizza Špenát kuře 40 cm"}]</t>
  </si>
  <si>
    <t>Amirbek</t>
  </si>
  <si>
    <t>2026-04-17T21:32:07.067+02:00</t>
  </si>
  <si>
    <t>2026-04-17T21:36:39.645+02:00</t>
  </si>
  <si>
    <t>[{"id":"109","note":"","count":1,"label":"Comeback 40cm 🌶️","posId":"109","price":30900,"isExtra":false},{"id":"K0000","note":"","count":1,"label":"Balné","posId":"K0000","price":2000,"isExtra":true},{"id":"108","note":"","count":1,"label":"Pepperoni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okrajů","posId":"X1000","price":0,"isExtra":true},{"id":"P106","note":"","count":2,"label":"Česnekový dip","posId":"P106","price":2000,"isExtra":false},{"id":"K0000","note":"","count":2,"label":"Balné","posId":"K0000","price":1500,"isExtra":true}]</t>
  </si>
  <si>
    <t>Luiz</t>
  </si>
  <si>
    <t>2026-04-17T21:24:35.040+02:00</t>
  </si>
  <si>
    <t>2026-04-17T21:34:53.495+02:00</t>
  </si>
  <si>
    <t>[{"id":"103","note":"Hi can you please give me 2 extra sauce for my daughter 🙏🏾 thank you 🙏🏾 ","count":1,"label":"Zeleninová 40cm","posId":"103","price":30900,"isExtra":false},{"id":"K0000","note":"","count":1,"label":"Balné","posId":"K0000","price":2000,"isExtra":true},{"id":"ZRB40","note":"","count":1,"label":"BBQ základ","posId":"ZRB40","price":0,"isExtra":true},{"id":"C114","note":"","count":1,"label":"Kuře","posId":"C114","price":4000,"KDSTags":["greenhighlight"],"isExtra":true}]</t>
  </si>
  <si>
    <t>2026-04-17T21:16:35.605+02:00</t>
  </si>
  <si>
    <t>2026-04-17T21:26:00.628+02:00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</si>
  <si>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32cm","posId":"116","price":24900,"isExtra":false},{"id":"57081111","note":"","count":1,"label":"Balné","posId":"K0000","price":1500,"isExtra":true},{"id":"59610967","note":"","size":"Comeback 32cm 🌶️","count":1,"label":"Comeback 32cm 🌶️","posId":"121","price":24900,"isExtra":false},{"id":"57081111","note":"","count":1,"label":"Balné","posId":"K0000","price":1500,"isExtra":true}]</t>
  </si>
  <si>
    <t>2026-04-17T21:12:01.092+02:00</t>
  </si>
  <si>
    <t>2026-04-17T21:25:45.361+02:00</t>
  </si>
  <si>
    <t>2026-04-17T20:55:10.941+02:00</t>
  </si>
  <si>
    <t>2026-04-17T21:02:46.322+02:00</t>
  </si>
  <si>
    <t>2026-04-17T20:45:03.699+02:00</t>
  </si>
  <si>
    <t>2026-04-17T20:54:53.050+02:00</t>
  </si>
  <si>
    <t>2026-04-17T21:39:30.640+02:00</t>
  </si>
  <si>
    <t>2026-04-17T20:45:36.689+02:00</t>
  </si>
  <si>
    <t>[{"id":"f59b90ea-5e33-470c-9864-9b5a80873c77","note":"","count":1,"label":"Zeleninová 32 cm","posId":"139","price":24900,"isExtra":false},{"id":"d52027ab-fcf5-41e6-945a-01e2fd9187a4","note":"","count":1,"label":"okraj Hotdog, hořčice","posId":"A117","price":5700,"isExtra":true},{"id":"6e9ef16b-b5cb-40a1-ad72-f28a9276a0f7","note":"","count":1,"label":"kuře","posId":"B114","price":3000,"KDSTags":["greenhighlight"],"isExtra":true},{"id":"80cdc162-f69f-4138-b690-77917e93790e","note":"","count":1,"label":"SPICY MENU COMEBACK","posId":"","price":34900,"isExtra":false},{"id":"644ab73c-8309-4845-b96e-9f0f22c461df","note":"","count":1,"label":"Pepperoni","posId":"Y120","price":0,"isExtra":true},{"id":"a98eba86-284a-4099-98ed-875f3adb76fa","note":"","count":1,"label":"Americké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základ","posId":"3901ddb1-2253-4d68-9f6f-e201beb3810a","price":0,"isExtra":true},{"id":"8caf43fd-6a2c-427b-858a-17f37d37c439","note":"","count":1,"label":"Spicy wings","posId":"P101","price":0,"isExtra":true},{"id":"a5739009-f4fe-414c-baf3-0752f1954072","note":"","count":1,"label":"Mirinda 1l","posId":"N126","price":0,"isExtra":true},{"id":"359ee68f-359e-4708-988b-1790e467ff73","note":"","count":1,"label":"Jablečno-skořicové rolls, 8ks","posId":"18","price":8900,"isExtra":false}]</t>
  </si>
  <si>
    <t>2026-04-17T20:40:00.921+02:00</t>
  </si>
  <si>
    <t>2026-04-17T20:52:01.606+02:00</t>
  </si>
  <si>
    <t>[{"id":"69400db90dc626f6c3c3fc0d","count":1,"label":"BBQ Meteor 40cm","posId":"106","price":30900,"isExtra":false},{"id":"01f1f771ad243e9a3e1e67cc","count":1,"label":"Balné","posId":"K0000","price":2000,"isExtra":true},{"id":"674840e52b930230e954cf9f","count":1,"label":"Rajčatový základ","posId":"ZBR40","price":0,"isExtra":true},{"id":"69bfb59f31761dcca50835ea","count":1,"label":"bez plněných okrajů","posId":"X1000","price":0,"isExtra":true},{"id":"69400db90dc626f6c3c3fc1d","count":1,"label":"Quattro Formaggi 32cm","posId":"123","price":24900,"isExtra":false},{"id":"0828382bbc0f39abdadd9b99","count":1,"label":"Balné","posId":"K0000","price":1500,"isExtra":true},{"id":"69bfb59f31761dcca50839dc","count":1,"label":"okraj mozzarella, bylinky","posId":"A121","price":5700,"isExtra":true},{"id":"69400db90dc626f6c3c3fc5d","count":1,"label":"Česnekový dip","posId":"P106","price":2000,"isExtra":false},{"id":"0828382bbc0f39abdadd9b99","count":1,"label":"Balné","posId":"K0000","price":1500,"isExtra":true}]</t>
  </si>
  <si>
    <t>2026-04-17T20:36:34.034+02:00</t>
  </si>
  <si>
    <t>2026-04-17T20:50:55.945+02:00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</si>
  <si>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🌶️🌶️","posId":"120","price":24900,"isExtra":false},{"id":"57081111","note":"","count":1,"label":"Balné","posId":"K0000","price":1500,"isExtra":true},{"id":"57094169","note":"","count":1,"label":"Smetanový základ","posId":"ZRS32","price":0,"isExtra":true},{"id":"57081140","note":"","count":1,"label":"okraj mozzarella, bylinky","posId":"A121","price":5700,"isExtra":true},{"id":"59610965","note":"","size":"Quattro Formaggi 32cm","count":1,"label":"Quattro Formaggi 32cm","posId":"123","price":24900,"isExtra":false},{"id":"57081111","note":"","count":1,"label":"Balné","posId":"K0000","price":1500,"isExtra":true},{"id":"57081140","note":"","count":1,"label":"okraj mozzarella, bylinky","posId":"A121","price":5700,"isExtra":true}]</t>
  </si>
  <si>
    <t>2026-04-17T20:25:54.552+02:00</t>
  </si>
  <si>
    <t>2026-04-17T20:29:58.306+02:00</t>
  </si>
  <si>
    <t>[{"id":"69400db90dc626f6c3c3fc23","count":1,"label":"Pepperoni 32cm 🌶️🌶️","posId":"120","price":24900,"isExtra":false},{"id":"0828382bbc0f39abdadd9b99","count":1,"label":"Balné","posId":"K0000","price":1500,"isExtra":true},{"id":"695458c28103d4672f51abc1","count":1,"label":"Jalapeňos","posId":"B102","price":2500,"KDSTags":["greenhighlight"],"isExtra":true},{"id":"695458c28103d4672f51abc4","count":1,"label":"Ananas","posId":"B100","price":2500,"KDSTags":["greenhighlight"],"isExtra":true}]</t>
  </si>
  <si>
    <t>2026-04-17T20:20:10.098+02:00</t>
  </si>
  <si>
    <t>2026-04-17T20:26:41.665+02:00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</si>
  <si>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🌶️🌶️","posId":"122","price":24900,"isExtra":false},{"id":"57081111","note":"","count":1,"label":"Balné","posId":"K0000","price":1500,"isExtra":true},{"id":"59610976","note":"","count":1,"label":"USA těsto","posId":"17","price":1000,"isExtra":true}]</t>
  </si>
  <si>
    <t>2026-04-17T20:19:51.603+02:00</t>
  </si>
  <si>
    <t>2026-04-17T20:29:03.801+02:00</t>
  </si>
  <si>
    <t>[{"id":"69400db90dc626f6c3c3fc2d","count":2,"label":"Capricciosa 32cm","posId":"113","price":24900,"isExtra":false},{"id":"0828382bbc0f39abdadd9b99","count":2,"label":"Balné","posId":"K0000","price":1500,"isExtra":true},{"id":"674840e52b930230e954cbf7","count":2,"label":"Smetanový základ","posId":"ZRS32","price":0,"isExtra":true},{"id":"69bfb59f31761dcca50839db","count":2,"label":"bez plněných okrajů","posId":"X1000","price":0,"isExtra":true}]</t>
  </si>
  <si>
    <t>2026-04-17T20:18:16.869+02:00</t>
  </si>
  <si>
    <t>2026-04-17T20:29:01.468+02:00</t>
  </si>
  <si>
    <t>[{"id":"59610973","note":"","size":"Capricciosa 32cm","count":1,"label":"Capricciosa 32cm","posId":"113","price":24900,"isExtra":false},{"id":"57081111","note":"","count":1,"label":"Balné","posId":"K0000","price":1500,"isExtra":true},{"id":"57081024","note":"","size":"Quattro Formaggi 40cm","count":1,"label":"Quattro Formaggi 40cm","posId":"111","price":30900,"isExtra":false},{"id":"57081101","note":"","count":1,"label":"Balné","posId":"K0000","price":2000,"isExtra":true}]</t>
  </si>
  <si>
    <t>2026-04-17T20:18:06.853+02:00</t>
  </si>
  <si>
    <t>2026-04-17T20:25:13.038+02:00</t>
  </si>
  <si>
    <t>[{"id":"a1e7f1fb-6496-4e09-bad2-d774f3cf86a7","count":1,"label":"Pizza Pepperoni 40 0,5","posId":"H108","price":15450,"isExtra":false,"creatorId":"cnYXS_x6sf1HaNg3wj4uU","isPackging":0,"actualLabel":"Pizza Pepperoni 40 0,5"},{"id":"2lwz8DLnxAE2XXPjpySDo","count":1,"label":"Bez plněných okrajů","posId":"X1000","price":0,"isExtra":true,"mainItemId":"a1e7f1fb-6496-4e09-bad2-d774f3cf86a7"},{"id":"6a720e1a-26aa-4556-81f8-d61c4412bce7","count":1,"label":"Pizza BBQ Meteor 40 0,5","posId":"H106","price":15450,"isExtra":false,"creatorId":"mYuU79FI-G2AXwrB5jn_Z","isPackging":0,"actualLabel":"Pizza BBQ Meteor 40 0,5"},{"id":"2lwz8DLnxAE2XXPjpySDo","count":1,"label":"Bez plněných okrajů","posId":"X1000","price":0,"isExtra":true,"mainItemId":"6a720e1a-26aa-4556-81f8-d61c4412bce7"},{"id":"3fd5bae2-83df-49cd-b0e6-b39af80616c6","count":1,"label":"Pizza BBQ Texas 40","posId":"107","price":30900,"isExtra":false,"creatorId":"kF81Z9GzdllbTYRkW9kez","isPackging":0,"actualLabel":"Pizza BBQ Texas 40"}]</t>
  </si>
  <si>
    <t>2026-04-17T20:10:04.191+02:00</t>
  </si>
  <si>
    <t>2026-04-17T20:21:02.164+02:00</t>
  </si>
  <si>
    <t>2026-04-17T20:05:10.980+02:00</t>
  </si>
  <si>
    <t>2026-04-17T20:16:26.432+02:00</t>
  </si>
  <si>
    <t>[{"id":"31c0dfca-6f85-4bc6-9421-409b4483b607","count":1,"label":"Pizza Pepperoni 32","posId":"120","price":24900,"isExtra":false,"creatorId":"3O2VmGTzD0nvRgi-RK2rq","isPackging":0,"actualLabel":"Pizza Pepperoni 32"}]</t>
  </si>
  <si>
    <t>2026-04-17T20:02:27.830+02:00</t>
  </si>
  <si>
    <t>2026-04-17T20:19:27.508+02:00</t>
  </si>
  <si>
    <t>[{"id":"69400db90dc626f6c3c3fc05","count":1,"label":"Hot &amp; Spicy 40cm 🌶️🌶️","posId":"110","price":30900,"isExtra":false},{"id":"01f1f771ad243e9a3e1e67cc","count":1,"label":"Balné","posId":"K0000","price":2000,"isExtra":true},{"id":"69400db90dc626f6c3c3fc07","count":1,"label":"Comeback 40cm 🌶️","posId":"109","price":30900,"isExtra":false},{"id":"01f1f771ad243e9a3e1e67cc","count":1,"label":"Balné","posId":"K0000","price":2000,"isExtra":true},{"id":"69400db90dc626f6c3c3fc13","count":1,"label":"Capricciosa 40cm","posId":"101","price":30900,"isExtra":false},{"id":"01f1f771ad243e9a3e1e67cc","count":1,"label":"Balné","posId":"K0000","price":2000,"isExtra":true},{"id":"69400db90dc626f6c3c3fc65","count":2,"label":"Dip Jalapeňos","posId":"P107","price":2000,"isExtra":false},{"id":"0828382bbc0f39abdadd9b99","count":2,"label":"Balné","posId":"K0000","price":1500,"isExtra":true}]</t>
  </si>
  <si>
    <t>2026-04-17T20:01:03.097+02:00</t>
  </si>
  <si>
    <t>2026-04-17T20:13:27.503+02:00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</si>
  <si>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okrajů","posId":"X1000","price":0,"isExtra":true},{"id":"C106","note":"","count":1,"label":"Šunka","posId":"C106","price":4000,"KDSTags":["greenhighlight"],"isExtra":true}]</t>
  </si>
  <si>
    <t>2026-04-17T19:46:30.885+02:00</t>
  </si>
  <si>
    <t>2026-04-17T19:53:44.411+02:00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</si>
  <si>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32cm","posId":"116","price":24900,"isExtra":false},{"id":"57081111","note":"","count":1,"label":"Balné","posId":"K0000","price":1500,"isExtra":true},{"id":"59610965","note":"","size":"Quattro Formaggi 32cm","count":1,"label":"Quattro Formaggi 32cm","posId":"123","price":24900,"isExtra":false},{"id":"57081111","note":"","count":1,"label":"Balné","posId":"K0000","price":1500,"isExtra":true}]</t>
  </si>
  <si>
    <t>2026-04-17T19:46:04.786+02:00</t>
  </si>
  <si>
    <t>2026-04-17T19:53:46.920+02:00</t>
  </si>
  <si>
    <t>2026-04-17T20:05:15.330+02:00</t>
  </si>
  <si>
    <t>2026-04-17T19:46:15.135+02:00</t>
  </si>
  <si>
    <t>2026-04-17T19:45:45.691+02:00</t>
  </si>
  <si>
    <t>2026-04-17T19:53:42.671+02:00</t>
  </si>
  <si>
    <t>2026-04-17T19:45:11.694+02:00</t>
  </si>
  <si>
    <t>2026-04-17T19:53:50.385+02:00</t>
  </si>
  <si>
    <t>2026-04-17T20:16:46.854+02:00</t>
  </si>
  <si>
    <t>2026-04-17T19:46:04.357+02:00</t>
  </si>
  <si>
    <t>[{"id":"603b435c-3b64-461f-97f3-c365eb50fd2a","note":"","count":1,"label":"Sweet passion 18 cm","posId":"30","price":11900,"isExtra":false},{"id":"d63e9120-8ffe-444c-ba51-6c942a13f4fc","note":"","count":1,"label":"Margherita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36ea3088-07fd-428f-b871-c4a5ee9cef7b","note":"","count":1,"label":"Comeback 40 cm","posId":"109","price":30900,"isExtra":false},{"id":"19647242-c7ae-4948-97a4-fe55e47b6f96","note":"","count":1,"label":"BEZ -pepperoni salám","posId":"X109","price":0,"KDSTags":["redhighlight"],"isExtra":true},{"id":"0ea52415-fdb3-497f-b216-7fd5802f2e0f","note":"","count":1,"label":"Quattro Formaggi 32 cm","posId":"123","price":24900,"isExtra":false}]</t>
  </si>
  <si>
    <t>2026-04-17T19:41:48.788+02:00</t>
  </si>
  <si>
    <t>2026-04-17T19:52:39.810+02:00</t>
  </si>
  <si>
    <t>[{"id":"107","note":"","count":1,"label":"BBQ Texas 40cm","posId":"107","price":30900,"isExtra":false},{"id":"K0000","note":"","count":1,"label":"Balné","posId":"K0000","price":2000,"isExtra":true},{"id":"A120","note":"","count":1,"label":"okraj hotdog, bbq omáčka","posId":"A120","price":6500,"isExtra":true},{"id":"C109","note":"","count":1,"label":"Pepperoni salám","posId":"C109","price":4000,"KDSTags":["greenhighlight"],"isExtra":true}]</t>
  </si>
  <si>
    <t>2026-04-17T19:39:07.753+02:00</t>
  </si>
  <si>
    <t>2026-04-17T19:47:17.393+02:00</t>
  </si>
  <si>
    <t>2026-04-17T20:03:29.491+02:00</t>
  </si>
  <si>
    <t>2026-04-17T19:39:18.170+02:00</t>
  </si>
  <si>
    <t>2026-04-17T19:38:10.842+02:00</t>
  </si>
  <si>
    <t>2026-04-17T19:48:38.109+02:00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</si>
  <si>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</si>
  <si>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2026-04-17T19:14:58.893+02:00</t>
  </si>
  <si>
    <t>2026-04-17T19:29:53.282+02:00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</si>
  <si>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okrajů","posId":"X1000","price":0,"isExtra":true},{"id":"N124","note":"","count":1,"label":"Pepsi 1l","posId":"N124","price":5900,"isExtra":false}]</t>
  </si>
  <si>
    <t>2026-04-17T19:10:12.101+02:00</t>
  </si>
  <si>
    <t>2026-04-17T19:21:34.208+02:00</t>
  </si>
  <si>
    <t>[{"id":"59610969","note":"","size":"BBQ Texas 32cm","count":1,"label":"BBQ Texas 32cm","posId":"119","price":24900,"isExtra":false},{"id":"57081111","note":"","count":1,"label":"Balné","posId":"K0000","price":1500,"isExtra":true},{"id":"59610976","note":"","count":1,"label":"USA těsto","posId":"17","price":1000,"isExtra":true},{"id":"57094174","note":"","count":1,"label":"Rajčatový základ","posId":"ZBR32","price":0,"isExtra":true},{"id":"57423460","note":"","size":"Dip Jalapeňos","count":1,"label":"Dip Jalapeňos","posId":"P107","price":2000,"isExtra":false},{"id":"57081111","note":"","count":1,"label":"Balné","posId":"K0000","price":1500,"isExtra":true},{"id":"59555779","note":"","size":"Choco Rolls","count":1,"label":"Choco Rolls","posId":"chr100","price":8900,"isExtra":false},{"id":"57081111","note":"","count":1,"label":"Balné","posId":"K0000","price":1500,"isExtra":true}]</t>
  </si>
  <si>
    <t>2026-04-17T19:08:04.803+02:00</t>
  </si>
  <si>
    <t>2026-04-17T19:14:41.141+02:00</t>
  </si>
  <si>
    <t>2026-04-17T19:00:18.380+02:00</t>
  </si>
  <si>
    <t>2026-04-17T19:07:31.339+02:00</t>
  </si>
  <si>
    <t>[{"id":"69400db90dc626f6c3c3fc11","count":1,"label":"Hawai 40cm","posId":"102","price":30900,"isExtra":false},{"id":"01f1f771ad243e9a3e1e67cc","count":1,"label":"Balné","posId":"K0000","price":2000,"isExtra":true},{"id":"69400db90dc626f6c3c3fc2b","count":1,"label":"Hawai 32cm","posId":"114","price":24900,"isExtra":false},{"id":"0828382bbc0f39abdadd9b99","count":1,"label":"Balné","posId":"K0000","price":1500,"isExtra":true},{"id":"684ae9784182d05e5daecba3","count":1,"label":"Bez ananasu","posId":"X100","price":0,"KDSTags":["redhighlight"],"isExtra":true}]</t>
  </si>
  <si>
    <t>2026-04-17T18:53:04.299+02:00</t>
  </si>
  <si>
    <t>2026-04-17T19:01:45.519+02:00</t>
  </si>
  <si>
    <t>[{"id":"2b9f361b-4416-409b-9b50-c5e648e65b24","note":"","count":1,"label":"Zeleninová 40 cm","posId":"103","price":30900,"isExtra":false}]</t>
  </si>
  <si>
    <t>2026-04-17T18:48:12.635+02:00</t>
  </si>
  <si>
    <t>2026-04-17T18:58:24.377+02:00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</si>
  <si>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🌶️🌶️","posId":"122","price":24900,"isExtra":false},{"id":"57081111","note":"","count":1,"label":"Balné","posId":"K0000","price":1500,"isExtra":true},{"id":"57081140","note":"","count":1,"label":"okraj mozzarella, bylinky","posId":"A121","price":5700,"isExtra":true},{"id":"57081164","note":"","count":1,"label":"Bez cibule","posId":"X103","price":0,"KDSTags":["redhighlight"],"isExtra":true},{"id":"59610973","note":"","size":"Capricciosa 32cm","count":1,"label":"Capricciosa 32cm","posId":"113","price":24900,"isExtra":false},{"id":"57081111","note":"","count":1,"label":"Balné","posId":"K0000","price":1500,"isExtra":true},{"id":"57081140","note":"","count":1,"label":"okraj mozzarella, bylinky","posId":"A121","price":5700,"isExtra":true},{"id":"57081144","note":"","count":1,"label":"Bez žampionů","posId":"X105","price":0,"KDSTags":["redhighlight"],"isExtra":true},{"id":"57081069","note":"","size":"Česnekový dip","count":2,"label":"Česnekový dip","posId":"P106","price":2000,"isExtra":false},{"id":"57081111","note":"","count":2,"label":"Balné","posId":"K0000","price":1500,"isExtra":true}]</t>
  </si>
  <si>
    <t>2026-04-17T18:44:11.740+02:00</t>
  </si>
  <si>
    <t>2026-04-17T18:51:38.212+02:00</t>
  </si>
  <si>
    <t>[{"id":"14d74183-8108-4914-8e03-e680c274b617","count":1,"label":"Pizza Capricciosa 40","posId":"101","price":30900,"isExtra":false,"creatorId":"gxnGjeDkA4J6ToIP40Gp9","isPackging":0,"actualLabel":"Pizza Capricciosa 40"}]</t>
  </si>
  <si>
    <t>2026-04-17T18:38:06.439+02:00</t>
  </si>
  <si>
    <t>2026-04-17T18:47:50.625+02:00</t>
  </si>
  <si>
    <t>[{"id":"69400db90dc626f6c3c3fc1d","count":1,"label":"Quattro Formaggi 32cm","posId":"123","price":24900,"isExtra":false},{"id":"0828382bbc0f39abdadd9b99","count":1,"label":"Balné","posId":"K0000","price":1500,"isExtra":true},{"id":"69bfb59f31761dcca50839dc","count":1,"label":"okraj mozzarella, bylinky","posId":"A121","price":5700,"isExtra":true},{"id":"684ae9784182d05e5daecac2","count":2,"label":"Bez gorgonzoly","posId":"X101","price":0,"KDSTags":["redhighlight"],"isExtra":true},{"id":"695458c28103d4672f51abc1","count":1,"label":"Jalapeňos","posId":"B102","price":2500,"KDSTags":["greenhighlight"],"isExtra":true}]</t>
  </si>
  <si>
    <t>2026-04-17T18:30:02.470+02:00</t>
  </si>
  <si>
    <t>2026-04-17T18:41:07.260+02:00</t>
  </si>
  <si>
    <t>[{"id":"69400db90dc626f6c3c3fc07","count":1,"label":"Comeback 40cm 🌶️","posId":"109","price":30900,"isExtra":false},{"id":"01f1f771ad243e9a3e1e67cc","count":1,"label":"Balné","posId":"K0000","price":2000,"isExtra":true},{"id":"69bfb59f31761dcca50835ea","count":1,"label":"bez plněných okrajů","posId":"X1000","price":0,"isExtra":true},{"id":"695458c28103d4672f51a9e6","count":1,"label":"Kukuřice","posId":"C115","price":3500,"KDSTags":["greenhighlight"],"isExtra":true},{"id":"695458c28103d4672f51a9e8","count":1,"label":"Mozzarella","posId":"C113","price":4000,"KDSTags":["greenhighlight"],"isExtra":true},{"id":"695458c28103d4672f51a9ea","count":1,"label":"Slanina","posId":"C108","price":4000,"KDSTags":["greenhighlight"],"isExtra":true},{"id":"69400db90dc626f6c3c3fc7b","count":1,"label":"Mirinda 1l","posId":"N126","price":5900,"isExtra":false}]</t>
  </si>
  <si>
    <t>2026-04-17T17:59:54.399+02:00</t>
  </si>
  <si>
    <t>2026-04-17T18:05:47.801+02:00</t>
  </si>
  <si>
    <t>[{"id":"4c8415f5-35ef-4bc1-94da-e0cf572c29a0","count":1,"label":"Pizza Margherita 40 0,5","posId":"H100","price":13450,"isExtra":false,"creatorId":"B2BvM2YKWNFWrx_T_BHC2","isPackging":0,"actualLabel":"Pizza Margherita 40 0,5"},{"id":"2lwz8DLnxAE2XXPjpySDo","count":1,"label":"Bez plněných okrajů","posId":"X1000","price":0,"isExtra":true,"mainItemId":"4c8415f5-35ef-4bc1-94da-e0cf572c29a0"},{"id":"a1e7f1fb-6496-4e09-bad2-d774f3cf86a7","count":1,"label":"Pizza Pepperoni 40 0,5","posId":"H108","price":15450,"isExtra":false,"creatorId":"KqyNeYtE2HNdVwgWkHwfQ","isPackging":0,"actualLabel":"Pizza Pepperoni 40 0,5"},{"id":"2lwz8DLnxAE2XXPjpySDo","count":1,"label":"Bez plněných okrajů","posId":"X1000","price":0,"isExtra":true,"mainItemId":"a1e7f1fb-6496-4e09-bad2-d774f3cf86a7"}]</t>
  </si>
  <si>
    <t>2026-04-17T17:13:24.435+02:00</t>
  </si>
  <si>
    <t>2026-04-17T17:57:35.022+02:00</t>
  </si>
  <si>
    <t>2026-04-17T17:09:03.483+02:00</t>
  </si>
  <si>
    <t>2026-04-17T17:25:55.623+02:00</t>
  </si>
  <si>
    <t>2026-04-17T17:56:34.348+02:00</t>
  </si>
  <si>
    <t>2026-04-17T17:09:27.867+02:00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</si>
  <si>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92786627-aa7f-470b-9a46-ca4d5978f1b3","note":"","count":1,"label":"ananas","posId":"B100","price":2500,"KDSTags":["greenhighlight"],"isExtra":true},{"id":"d1e9623b-89c9-4caa-a2ba-cbaafad1a883","note":"","count":1,"label":"slanina","posId":"B108","price":3000,"KDSTags":["greenhighlight"],"isExtra":true},{"id":"3a8b6a85-3b5c-4ee4-be2d-261ab8731d6e","note":"","count":3,"label":"Dip česnekový","posId":"P106","price":2000,"isExtra":false},{"id":"8c704055-e242-493d-b754-bb711e5a6c0b","note":"","count":1,"label":"Hawai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cd609a07-df60-45aa-80ee-74409e6c9fa9","note":"","count":1,"label":"Ananas","posId":"C100","price":3500,"KDSTags":["greenhighlight"],"isExtra":true},{"id":"10b1ebcf-eda6-410e-81f0-6a9182a548db","note":"","count":1,"label":"Slanina","posId":"C108","price":4000,"KDSTags":["greenhighlight"],"isExtra":true}]</t>
  </si>
  <si>
    <t>2026-04-17T17:08:06.092+02:00</t>
  </si>
  <si>
    <t>2026-04-17T17:18:27.475+02:00</t>
  </si>
  <si>
    <t>2026-04-17T17:36:21.990+02:00</t>
  </si>
  <si>
    <t>2026-04-17T17:08:39.615+02:00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</si>
  <si>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10b1ebcf-eda6-410e-81f0-6a9182a548db","note":"","count":1,"label":"Slanina","posId":"C108","price":4000,"KDSTags":["greenhighlight"],"isExtra":true}]</t>
  </si>
  <si>
    <t>2026-04-17T16:14:20.822+02:00</t>
  </si>
  <si>
    <t>2026-04-17T16:20:39.508+02:00</t>
  </si>
  <si>
    <t>[{"id":"60b32f9b-7064-4917-aed7-67a49f9cad9a","count":1,"label":"Pizza Quattro Formaggi 40","posId":"111","price":30900,"isExtra":false,"creatorId":"x-MkXNR9PCIEAxSkLb63Z","isPackging":0,"actualLabel":"Pizza Quattro Formaggi 40"}]</t>
  </si>
  <si>
    <t>Michail Kulinič</t>
  </si>
  <si>
    <t>2026-04-17T16:03:03.877+02:00</t>
  </si>
  <si>
    <t>2026-04-17T16:09:54.210+02:00</t>
  </si>
  <si>
    <t>2026-04-17T16:15:13.694+02:00</t>
  </si>
  <si>
    <t>2026-04-17T16:03:04.425+02:00</t>
  </si>
  <si>
    <t>[{"id":"359ee68f-359e-4708-988b-1790e467ff73","note":"","count":1,"label":"Jablečno-skořicové rolls, 8ks","posId":"18","price":8900,"isExtra":false},{"id":"8bae78a6-219b-4027-bb89-2829c70113f3","note":"","count":1,"label":"Česká zmrzlina z Opočna čokoládová","posId":"D107","price":12900,"isExtra":false},{"id":"d2f79018-1a11-4064-9123-ed7364edf6f6","note":"","count":1,"label":"Guarana Kiwi a jablko 0,5l","posId":"N144","price":5500,"isExtra":false}]</t>
  </si>
  <si>
    <t>2026-04-17T15:36:05.642+02:00</t>
  </si>
  <si>
    <t>2026-04-17T15:42:23.487+02:00</t>
  </si>
  <si>
    <t>[{"id":"69400db90dc626f6c3c3fc01","count":1,"label":"Margherita 40cm","posId":"100","price":26900,"isExtra":false},{"id":"01f1f771ad243e9a3e1e67cc","count":1,"label":"Balné","posId":"K0000","price":2000,"isExtra":true},{"id":"695458c28103d4672f51a9ed","count":1,"label":"Pepperoni salám","posId":"C109","price":4000,"KDSTags":["greenhighlight"],"isExtra":true}]</t>
  </si>
  <si>
    <t>2026-04-17T15:32:56.887+02:00</t>
  </si>
  <si>
    <t>2026-04-17T15:54:28.273+02:00</t>
  </si>
  <si>
    <t>[{"id":"108","note":"","count":2,"label":"Pepperoni 40cm 🌶️🌶️","posId":"108","price":30900,"isExtra":false},{"id":"K0000","note":"","count":2,"label":"Balné","posId":"K0000","price":2000,"isExtra":true},{"id":"100","note":"","count":2,"label":"Margherita 40cm","posId":"100","price":26900,"isExtra":false},{"id":"K0000","note":"","count":2,"label":"Balné","posId":"K0000","price":2000,"isExtra":true},{"id":"109","note":"","count":1,"label":"Comeback 40cm 🌶️","posId":"109","price":30900,"isExtra":false},{"id":"K0000","note":"","count":1,"label":"Balné","posId":"K0000","price":2000,"isExtra":true}]</t>
  </si>
  <si>
    <t>2026-04-17T14:35:21.503+02:00</t>
  </si>
  <si>
    <t>2026-04-17T14:43:00.135+02:00</t>
  </si>
  <si>
    <t>[{"id":"31cc2dec-1acd-4403-88c1-9561117576d8","count":1,"label":"Pizza Špenát kuře 40 cm","posId":"104","price":30900,"isExtra":false,"creatorId":"zLJTVsGriD3Y9zNr6sxHo","isPackging":0,"actualLabel":"Pizza Špenát kuře 40 cm"},{"id":"extra_20230331101812_3","count":1,"label":"okraj mozzarella, bylinky","posId":"A122","price":6500,"isExtra":true,"mainItemId":"31cc2dec-1acd-4403-88c1-9561117576d8"}]</t>
  </si>
  <si>
    <t>2026-04-17T14:00:03.413+02:00</t>
  </si>
  <si>
    <t>2026-04-17T14:11:09.958+02:00</t>
  </si>
  <si>
    <t>[{"id":"22bde6ce-8676-45cb-8fba-89a664dd9034","note":"","count":1,"label":"Veggieballs 32 cm","posId":"141","price":24900,"isExtra":false},{"id":"8dc41ad9-a5c2-444f-9989-27a8aa38dce4","note":"","count":1,"label":"BEZ -jalapenos","posId":"X102","price":0,"KDSTags":["redhighlight"],"isExtra":true},{"id":"b6658da4-b777-42a2-94b6-5ce20ff49587","note":"","count":1,"label":"Pepperoni 32 cm","posId":"144","price":24900,"isExtra":false},{"id":"3a8b6a85-3b5c-4ee4-be2d-261ab8731d6e","note":"","count":1,"label":"Dip česnekový","posId":"P106","price":2000,"isExtra":false},{"id":"b3008ec8-24a5-4d30-bf46-9133028be7e4","note":"","count":1,"label":"Margherita 32 cm","posId":"136","price":20900,"isExtra":false},{"id":"194f980e-141e-4220-9f1e-0e1e9edc412e","note":"","count":1,"label":"Quattro Formaggi 18 cm","posId":"135","price":11900,"isExtra":false}]</t>
  </si>
  <si>
    <t>2026-04-17T13:58:04.382+02:00</t>
  </si>
  <si>
    <t>2026-04-17T14:04:24.553+02:00</t>
  </si>
  <si>
    <t>[{"id":"2b9f361b-4416-409b-9b50-c5e648e65b24","note":"","count":1,"label":"Zeleninová 40 cm","posId":"103","price":30900,"isExtra":false},{"id":"96b5d091-fc97-4d1a-8602-51839892aa23","note":"","count":1,"label":"Dip jalapenos","posId":"P107","price":2000,"isExtra":false}]</t>
  </si>
  <si>
    <t>2026-04-17T13:33:30.150+02:00</t>
  </si>
  <si>
    <t>2026-04-17T13:34:39.735+02:00</t>
  </si>
  <si>
    <t>[{"id":"7507a487-c26a-4f94-8eb3-363e2592ef8e","count":1,"label":"Pepsi 1l","posId":"N124","price":5900,"isExtra":false,"creatorId":"Zbe110LBSFfLZZuTW9UOp","isPackging":0,"actualLabel":"Pepsi 1l"}]</t>
  </si>
  <si>
    <t>2026-04-17T13:18:56.136+02:00</t>
  </si>
  <si>
    <t>2026-04-17T13:28:03.823+02:00</t>
  </si>
  <si>
    <t>2026-04-17T13:18:56.031+02:00</t>
  </si>
  <si>
    <t>2026-04-17T13:25:37.678+02:00</t>
  </si>
  <si>
    <t>[{"id":"69400db90dc626f6c3c3fc0b","count":1,"label":"BBQ Texas 40cm","posId":"107","price":30900,"isExtra":false},{"id":"01f1f771ad243e9a3e1e67cc","count":1,"label":"Balné","posId":"K0000","price":2000,"isExtra":true},{"id":"674840e52b930230e954cf9f","count":1,"label":"Rajčatový základ","posId":"ZBR40","price":0,"isExtra":true},{"id":"69bfb59f31761dcca50835ea","count":1,"label":"bez plněných okrajů","posId":"X1000","price":0,"isExtra":true}]</t>
  </si>
  <si>
    <t>2026-04-17T13:09:23.405+02:00</t>
  </si>
  <si>
    <t>2026-04-17T13:18:02.704+02:00</t>
  </si>
  <si>
    <t>[{"id":"a902d94b-4667-4702-ad71-4744adfe8fad","count":1,"label":"Pizza Quattro Formaggi 32","posId":"123","price":24900,"isExtra":false,"creatorId":"whZNXzR0QmjeWoOE6QrEn","isPackging":0,"actualLabel":"Pizza Quattro Formaggi 32"}]</t>
  </si>
  <si>
    <t>2026-04-17T12:55:03.059+02:00</t>
  </si>
  <si>
    <t>2026-04-17T13:08:19.625+02:00</t>
  </si>
  <si>
    <t>[{"id":"faba40d0-295e-4d0a-bb09-2edf9b61a61a","count":1,"label":"Pizza Hawai 40 cm","posId":"102","price":30900,"isExtra":false,"discount":{"type":"percentage","value":50},"creatorId":"gXmrxlsvx3Ns7pYCjw4n8","isPackging":0,"actualLabel":"Pizza Hawai 40 cm"}]</t>
  </si>
  <si>
    <t>2026-04-17T12:40:59.300+02:00</t>
  </si>
  <si>
    <t>2026-04-17T12:41:42.965+02:00</t>
  </si>
  <si>
    <t>[{"id":"69400db90dc626f6c3c3fc23","count":1,"label":"Pepperoni 32cm 🌶️🌶️","posId":"120","price":24900,"isExtra":false},{"id":"0828382bbc0f39abdadd9b99","count":1,"label":"Balné","posId":"K0000","price":1500,"isExtra":true},{"id":"69bfb59f31761dcca50839db","count":1,"label":"bez plněných okrajů","posId":"X1000","price":0,"isExtra":true},{"id":"695458c28103d4672f51abc2","count":1,"label":"Žampiony","posId":"B105","price":2500,"KDSTags":["greenhighlight"],"isExtra":true},{"id":"695458c28103d4672f51abc9","count":2,"label":"Mozzarella","posId":"B113","price":3000,"KDSTags":["greenhighlight"],"isExtra":true},{"id":"695458c28103d4672f51abce","count":1,"label":"Pepperoni salám","posId":"B109","price":3000,"KDSTags":["greenhighlight"],"isExtra":true}]</t>
  </si>
  <si>
    <t>2026-04-17T12:25:51.977+02:00</t>
  </si>
  <si>
    <t>2026-04-17T12:36:03.585+02:00</t>
  </si>
  <si>
    <t>[{"id":"69400db90dc626f6c3c3fc2d","count":1,"label":"Capricciosa 32cm","posId":"113","price":24900,"isExtra":false},{"id":"0828382bbc0f39abdadd9b99","count":1,"label":"Balné","posId":"K0000","price":1500,"isExtra":true},{"id":"69400db90dc626f6c3c3fc1f","count":2,"label":"Hot &amp; Spicy 32cm 🌶️🌶️","posId":"122","price":24900,"isExtra":false},{"id":"0828382bbc0f39abdadd9b99","count":2,"label":"Balné","posId":"K0000","price":1500,"isExtra":true}]</t>
  </si>
  <si>
    <t>2026-04-17T12:10:12.184+02:00</t>
  </si>
  <si>
    <t>2026-04-17T12:17:28.395+02:00</t>
  </si>
  <si>
    <t>[{"id":"69400db90dc626f6c3c3fc1f","count":1,"label":"Hot &amp; Spicy 32cm 🌶️🌶️","posId":"122","price":24900,"isExtra":false},{"id":"0828382bbc0f39abdadd9b99","count":1,"label":"Balné","posId":"K0000","price":1500,"isExtra":true}]</t>
  </si>
  <si>
    <t>2026-04-17T11:43:24.385+02:00</t>
  </si>
  <si>
    <t>2026-04-17T11:51:09.354+02:00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</si>
  <si>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32cm","posId":"116","price":24900,"isExtra":false},{"id":"57081111","note":"","count":1,"label":"Balné","posId":"K0000","price":1500,"isExtra":true},{"id":"57081105","note":"","count":1,"label":"bez plněných okrajů","posId":"X1000","price":0,"isExtra":true}]</t>
  </si>
  <si>
    <t>2026-04-17T11:40:44.764+02:00</t>
  </si>
  <si>
    <t>2026-04-17T11:49:54.098+02:00</t>
  </si>
  <si>
    <t>[{"id":"bc0ee808-9b1d-4453-b833-6530893d9360","count":1,"label":"Pizza Zeleninová 40 cm","posId":"103","price":30900,"isExtra":false,"creatorId":"ZMSeg59vf6yWoLopomTHL","isPackging":0,"actualLabel":"Pizza Zeleninová 40 cm"}]</t>
  </si>
  <si>
    <t>2026-04-17T11:38:59.733+02:00</t>
  </si>
  <si>
    <t>2026-04-17T11:49:07.374+02:00</t>
  </si>
  <si>
    <t>[{"id":"69400db90dc626f6c3c3fc05","count":1,"label":"Hot &amp; Spicy 40cm 🌶️🌶️","posId":"110","price":30900,"isExtra":false},{"id":"01f1f771ad243e9a3e1e67cc","count":1,"label":"Balné","posId":"K0000","price":2000,"isExtra":true},{"id":"674840e52b930230e954cea7","count":1,"label":"BBQ základ","posId":"ZRB40","price":0,"isExtra":true},{"id":"69bfb59f31761dcca50835ec","count":1,"label":"okraj mozzarella, bbq omáčka","posId":"A124","price":6500,"isExtra":true},{"id":"695458c28103d4672f51a9e8","count":1,"label":"Mozzarella","posId":"C113","price":4000,"KDSTags":["greenhighlight"],"isExtra":true},{"id":"695458c28103d4672f51a9ed","count":1,"label":"Pepperoni salám","posId":"C109","price":4000,"KDSTags":["greenhighlight"],"isExtra":true},{"id":"69400db90dc626f6c3c3fc5f","count":1,"label":"BBQ dip","posId":"P105","price":2000,"isExtra":false},{"id":"0828382bbc0f39abdadd9b99","count":1,"label":"Balné","posId":"K0000","price":1500,"isExtra":true}]</t>
  </si>
  <si>
    <t>2026-04-17T11:30:54.443+02:00</t>
  </si>
  <si>
    <t>2026-04-17T11:37:03.384+02:00</t>
  </si>
  <si>
    <t>[{"id":"69400db90dc626f6c3c3fc21","count":1,"label":"Comeback 32cm 🌶️","posId":"121","price":24900,"isExtra":false},{"id":"0828382bbc0f39abdadd9b99","count":1,"label":"Balné","posId":"K0000","price":1500,"isExtra":true},{"id":"69400db90dc626f6c3c3fc79","count":1,"label":"Pepsi zero sugar 1l","posId":"N125","price":5900,"isExtra":false}]</t>
  </si>
  <si>
    <t>2026-04-17T11:11:03.702+02:00</t>
  </si>
  <si>
    <t>2026-04-17T11:31:27.899+02:00</t>
  </si>
  <si>
    <t>2026-04-17T11:49:18.269+02:00</t>
  </si>
  <si>
    <t>2026-04-17T11:11:05.048+02:00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</si>
  <si>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bylinky","posId":"A122","price":6500,"isExtra":true},{"id":"fb12cb64-5c55-4a3e-9351-4c75cdb0fc47","note":"","count":1,"label":"Špenát s česnekem","posId":"C107","price":3500,"KDSTags":["greenhighlight"],"isExtra":true}]</t>
  </si>
  <si>
    <t>2026-04-17T10:48:03.451+02:00</t>
  </si>
  <si>
    <t>2026-04-17T11:31:31.896+02:00</t>
  </si>
  <si>
    <t>2026-04-17T11:39:55.361+02:00</t>
  </si>
  <si>
    <t>2026-04-17T10:48:04.286+02:00</t>
  </si>
  <si>
    <t>[{"id":"36ea3088-07fd-428f-b871-c4a5ee9cef7b","note":"","count":1,"label":"Comeback 40 cm","posId":"109","price":30900,"isExtra":false},{"id":"7bd52058-f7b0-4320-9d6c-79598e7d9b5f","note":"","count":1,"label":"Hawai 18 cm","posId":"126","price":11900,"isExtra":false}]</t>
  </si>
  <si>
    <t>2026-04-17T00:18:09.022+02:00</t>
  </si>
  <si>
    <t>2026-04-17T00:28:08.154+02:00</t>
  </si>
  <si>
    <t>[{"id":"69400db90dc626f6c3c3fc09","count":1,"label":"Pepperoni 40cm 🌶️🌶️","posId":"108","price":30900,"isExtra":false},{"id":"01f1f771ad243e9a3e1e67cc","count":1,"label":"Balné","posId":"K0000","price":2000,"isExtra":true},{"id":"695458c28103d4672f51a9e1","count":1,"label":"Žampiony","posId":"C105","price":3500,"KDSTags":["greenhighlight"],"isExtra":true},{"id":"695458c28103d4672f51a9e6","count":1,"label":"Kukuřice","posId":"C115","price":3500,"KDSTags":["greenhighlight"],"isExtra":true}]</t>
  </si>
  <si>
    <t>2026-04-16T23:51:55.732+02:00</t>
  </si>
  <si>
    <t>2026-04-17T00:01:43.936+02:00</t>
  </si>
  <si>
    <t>[{"id":"69400db90dc626f6c3c3fc1d","count":1,"label":"Quattro Formaggi 32cm","posId":"123","price":24900,"isExtra":false},{"id":"0828382bbc0f39abdadd9b99","count":1,"label":"Balné","posId":"K0000","price":1500,"isExtra":true},{"id":"69400db90dc626f6c3c3fc2f","count":1,"label":"Baby Špenát &amp; kuře 32cm","posId":"116","price":24900,"isExtra":false},{"id":"0828382bbc0f39abdadd9b99","count":1,"label":"Balné","posId":"K0000","price":1500,"isExtra":true}]</t>
  </si>
  <si>
    <t>2026-04-16T23:49:25.091+02:00</t>
  </si>
  <si>
    <t>2026-04-16T23:57:19.658+02:00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</si>
  <si>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základ","posId":"ZRB40","price":0,"isExtra":true},{"id":"N125","note":"","count":1,"label":"Pepsi zero sugar 1l","posId":"N125","price":5900,"isExtra":false}]</t>
  </si>
  <si>
    <t>2026-04-16T23:42:53.079+02:00</t>
  </si>
  <si>
    <t>2026-04-16T23:52:05.561+02:00</t>
  </si>
  <si>
    <t>[{"id":"113","note":"","count":1,"label":"Capricciosa 32cm","posId":"113","price":24900,"isExtra":false},{"id":"K0000","note":"","count":1,"label":"Balné","posId":"K0000","price":1500,"isExtra":true},{"id":"X112","note":"","count":1,"label":"Bez oliv","posId":"X112","price":0,"KDSTags":["redhighlight"],"isExtra":true}]</t>
  </si>
  <si>
    <t>2026-04-16T23:37:26.398+02:00</t>
  </si>
  <si>
    <t>2026-04-16T23:45:22.981+02:00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</si>
  <si>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🌶️🌶️","posId":"120","price":24900,"isExtra":false},{"id":"57081111","note":"","count":1,"label":"Balné","posId":"K0000","price":1500,"isExtra":true},{"id":"57081140","note":"","count":1,"label":"okraj mozzarella, bylinky","posId":"A121","price":5700,"isExtra":true},{"id":"57081202","note":"","count":1,"label":"Kukuřice","posId":"B115","price":2500,"KDSTags":["greenhighlight"],"isExtra":true},{"id":"57081069","note":"","size":"Česnekový dip","count":2,"label":"Česnekový dip","posId":"P106","price":2000,"isExtra":false},{"id":"57081111","note":"","count":2,"label":"Balné","posId":"K0000","price":1500,"isExtra":true}]</t>
  </si>
  <si>
    <t>2026-04-16T23:29:15.259+02:00</t>
  </si>
  <si>
    <t>2026-04-16T23:38:07.844+02:00</t>
  </si>
  <si>
    <t>[{"id":"59610975","note":"","size":"Veggieballs 32cm 🌶️🌶️","count":1,"label":"Veggieballs 32cm 🌶️🌶️","posId":"117","price":24900,"isExtra":false},{"id":"57081111","note":"","count":1,"label":"Balné","posId":"K0000","price":1500,"isExtra":true}]</t>
  </si>
  <si>
    <t>2026-04-16T23:10:31.337+02:00</t>
  </si>
  <si>
    <t>2026-04-16T23:23:02.553+02:00</t>
  </si>
  <si>
    <t>Volodymyr Vychivskyi</t>
  </si>
  <si>
    <t>2026-04-16T23:07:03.844+02:00</t>
  </si>
  <si>
    <t>2026-04-16T23:15:19.344+02:00</t>
  </si>
  <si>
    <t>2026-04-16T23:23:16.752+02:00</t>
  </si>
  <si>
    <t>2026-04-16T23:07:04.523+02:00</t>
  </si>
  <si>
    <t>[{"id":"194f980e-141e-4220-9f1e-0e1e9edc412e","note":"","count":1,"label":"Quattro Formaggi 18 cm","posId":"135","price":11900,"isExtra":false},{"id":"d2f79018-1a11-4064-9123-ed7364edf6f6","note":"","count":1,"label":"Guarana Kiwi a jablko 0,5l","posId":"N144","price":5500,"isExtra":false},{"id":"b9c4dfdf-aaa2-45da-8f3d-7d70ed6349f6","note":"","count":1,"label":"Sweet passion 32 cm","posId":"29","price":20900,"isExtra":false}]</t>
  </si>
  <si>
    <t>2026-04-16T22:38:28.885+02:00</t>
  </si>
  <si>
    <t>2026-04-16T22:46:36.332+02:00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</si>
  <si>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okrajů","posId":"X1000","price":0,"isExtra":true},{"id":"B106","note":"","count":1,"label":"Šunka","posId":"B106","price":3000,"KDSTags":["greenhighlight"],"isExtra":true},{"id":"121","note":"","count":1,"label":"Comeback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okrajů","posId":"X1000","price":0,"isExtra":true},{"id":"X103","note":"","count":2,"label":"Bez cibule","posId":"X103","price":0,"KDSTags":["redhighlight"],"isExtra":true}]</t>
  </si>
  <si>
    <t>2026-04-16T22:17:08.535+02:00</t>
  </si>
  <si>
    <t>2026-04-16T22:23:18.360+02:00</t>
  </si>
  <si>
    <t>[{"id":"69400db90dc626f6c3c3fc09","count":1,"label":"Pepperoni 40cm 🌶️🌶️","posId":"108","price":30900,"isExtra":false},{"id":"01f1f771ad243e9a3e1e67cc","count":1,"label":"Balné","posId":"K0000","price":2000,"isExtra":true},{"id":"69400db90dc626f6c3c3fc5d","count":1,"label":"Česnekový dip","posId":"P106","price":2000,"isExtra":false},{"id":"0828382bbc0f39abdadd9b99","count":1,"label":"Balné","posId":"K0000","price":1500,"isExtra":true}]</t>
  </si>
  <si>
    <t>2026-04-16T22:02:32.954+02:00</t>
  </si>
  <si>
    <t>2026-04-16T22:09:52.910+02:00</t>
  </si>
  <si>
    <t>2026-04-16T21:55:22.050+02:00</t>
  </si>
  <si>
    <t>2026-04-16T22:02:43.284+02:00</t>
  </si>
  <si>
    <t>[{"id":"57081033","note":"","size":"Capricciosa 40cm","count":1,"label":"Capricciosa 40cm","posId":"101","price":30900,"isExtra":false},{"id":"57081101","note":"","count":1,"label":"Balné","posId":"K0000","price":2000,"isExtra":true},{"id":"57081069","note":"","size":"Česnekový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</si>
  <si>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2026-04-16T21:44:51.784+02:00</t>
  </si>
  <si>
    <t>2026-04-16T21:54:06.142+02:00</t>
  </si>
  <si>
    <t>2026-04-16T21:23:04.512+02:00</t>
  </si>
  <si>
    <t>2026-04-16T21:30:10.317+02:00</t>
  </si>
  <si>
    <t>[{"id":"59610972","note":"","size":"Hawai 32cm","count":1,"label":"Hawai 32cm","posId":"114","price":24900,"isExtra":false},{"id":"57081111","note":"","count":1,"label":"Balné","posId":"K0000","price":1500,"isExtra":true},{"id":"59610976","note":"","count":1,"label":"USA těsto","posId":"17","price":1000,"isExtra":true},{"id":"57094177","note":"","count":1,"label":"BBQ základ","posId":"ZRB32","price":0,"isExtra":true},{"id":"57081122","note":"","count":1,"label":"Jalapeňos","posId":"B102","price":2500,"KDSTags":["greenhighlight"],"isExtra":true}]</t>
  </si>
  <si>
    <t>2026-04-16T21:22:59.745+02:00</t>
  </si>
  <si>
    <t>2026-04-16T21:31:09.170+02:00</t>
  </si>
  <si>
    <t>[{"id":"69400db90dc626f6c3c3fc11","count":1,"label":"Hawai 40cm","posId":"102","price":30900,"isExtra":false},{"id":"01f1f771ad243e9a3e1e67cc","count":1,"label":"Balné","posId":"K0000","price":2000,"isExtra":true},{"id":"674840e52b930230e954cea6","count":1,"label":"Smetanový základ","posId":"ZRS40","price":0,"isExtra":true},{"id":"695458c28103d4672f51a9e6","count":1,"label":"Kukuřice","posId":"C115","price":3500,"KDSTags":["greenhighlight"],"isExtra":true},{"id":"69400db90dc626f6c3c3fc71","count":1,"label":"Aquilla černý čaj a broskev 0,5l","posId":"N120","price":4900,"isExtra":false},{"id":"69400db90dc626f6c3c3fc55","count":1,"label":"Masové kuličky","posId":"P102","price":9900,"isExtra":false},{"id":"0828382bbc0f39abdadd9b99","count":1,"label":"Balné","posId":"K0000","price":1500,"isExtra":true}]</t>
  </si>
  <si>
    <t>2026-04-16T21:16:55.128+02:00</t>
  </si>
  <si>
    <t>2026-04-16T21:27:49.974+02:00</t>
  </si>
  <si>
    <t>[{"id":"69400db90dc626f6c3c3fc77","count":1,"label":"Pepsi 1l","posId":"N124","price":5900,"isExtra":false},{"id":"69400db90dc626f6c3c3fc07","count":1,"label":"Comeback 40cm 🌶️","posId":"109","price":30900,"isExtra":false},{"id":"01f1f771ad243e9a3e1e67cc","count":1,"label":"Balné","posId":"K0000","price":2000,"isExtra":true},{"id":"69bfb59f31761dcca50835eb","count":1,"label":"okraj mozzarella, bylinky","posId":"A122","price":6500,"isExtra":true},{"id":"69400db90dc626f6c3c3fc5d","count":1,"label":"Česnekový dip","posId":"P106","price":2000,"isExtra":false},{"id":"0828382bbc0f39abdadd9b99","count":1,"label":"Balné","posId":"K0000","price":1500,"isExtra":true}]</t>
  </si>
  <si>
    <t>2026-04-16T21:14:42.714+02:00</t>
  </si>
  <si>
    <t>2026-04-16T21:20:00.366+02:00</t>
  </si>
  <si>
    <t>[{"id":"104","note":"","count":1,"label":"Baby špenát &amp; kuře 40cm","posId":"104","price":30900,"isExtra":false},{"id":"K0000","note":"","count":1,"label":"Balné","posId":"K0000","price":2000,"isExtra":true},{"id":"C115","note":"","count":1,"label":"Kukuřice","posId":"C115","price":3500,"KDSTags":["greenhighlight"],"isExtra":true}]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</si>
  <si>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2026-04-16T21:11:45.737+02:00</t>
  </si>
  <si>
    <t>2026-04-16T21:17:35.799+02:00</t>
  </si>
  <si>
    <t>[{"id":"31cc2dec-1acd-4403-88c1-9561117576d8","count":1,"label":"Pizza Špenát kuře 40 cm","posId":"104","price":30900,"isExtra":false,"creatorId":"NlQWshCe9RarVP5OVtPek","isPackging":0,"actualLabel":"Pizza Špenát kuře 40 cm"},{"id":"extra_20230331101812_91","count":1,"label":"Žampiony","posId":"C105","price":3500,"KDSTags":["greenhighlight"],"isExtra":true,"mainItemId":"31cc2dec-1acd-4403-88c1-9561117576d8"}]</t>
  </si>
  <si>
    <t>2026-04-16T21:07:38.261+02:00</t>
  </si>
  <si>
    <t>2026-04-16T21:14:29.860+02:00</t>
  </si>
  <si>
    <t>[{"id":"59610970","note":"","size":"BBQ Meteor 32cm","count":1,"label":"BBQ Meteor 32cm","posId":"118","price":24900,"isExtra":false},{"id":"57081111","note":"","count":1,"label":"Balné","posId":"K0000","price":1500,"isExtra":true},{"id":"57081149","note":"","count":1,"label":"okraj mozzarella, bbq omáčka","posId":"A123","price":5700,"isExtra":true}]</t>
  </si>
  <si>
    <t>2026-04-16T21:05:04.192+02:00</t>
  </si>
  <si>
    <t>2026-04-16T21:11:26.674+02:00</t>
  </si>
  <si>
    <t>[{"id":"ea8ba6dd-c20a-4bae-a731-5344afc761eb","note":"","count":1,"label":"Capricciosa 18 cm","posId":"125","price":11900,"isExtra":false},{"id":"28b3f739-f42a-4ef9-8499-ad66cad79c40","note":"","count":1,"label":"Hot &amp; Spicy 18 cm","posId":"134","price":11900,"isExtra":false}]</t>
  </si>
  <si>
    <t>2026-04-16T20:59:22.644+02:00</t>
  </si>
  <si>
    <t>2026-04-16T21:07:39.865+02:00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</si>
  <si>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základ","posId":"ZRS32","price":0,"isExtra":true}]</t>
  </si>
  <si>
    <t>2026-04-16T20:56:03.905+02:00</t>
  </si>
  <si>
    <t>2026-04-16T21:05:41.859+02:00</t>
  </si>
  <si>
    <t>2026-04-16T21:15:11.757+02:00</t>
  </si>
  <si>
    <t>2026-04-16T20:56:04.671+02:00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</si>
  <si>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3a8b6a85-3b5c-4ee4-be2d-261ab8731d6e","note":"","count":2,"label":"Dip česnekový","posId":"P106","price":2000,"isExtra":false},{"id":"f9a8b09a-bed1-496c-b9fc-0dd1ce05cc0c","note":"","count":1,"label":"Veggieballs 40 cm","posId":"105","price":30900,"isExtra":false}]</t>
  </si>
  <si>
    <t>2026-04-16T20:51:41.155+02:00</t>
  </si>
  <si>
    <t>2026-04-16T20:52:17.857+02:00</t>
  </si>
  <si>
    <t>[{"id":"da5a8aac-e4ba-43e9-aa97-4a4b406352ee","count":1,"label":"Pizza Margherita 32","posId":"112","price":20900,"isExtra":false,"creatorId":"tmyUCPl2aLVb1NwmG8cpQ","isPackging":0,"actualLabel":"Pizza Margherita 32"},{"id":"extra_20230331101812_34","count":1,"label":"USA těsto","posId":"17","price":1000,"isExtra":true,"mainItemId":"da5a8aac-e4ba-43e9-aa97-4a4b406352ee"},{"id":"extra_20230331101812_75","count":1,"label":"Kukuřice","posId":"B115","price":2500,"KDSTags":["greenhighlight"],"isExtra":true,"mainItemId":"da5a8aac-e4ba-43e9-aa97-4a4b406352ee"}]</t>
  </si>
  <si>
    <t>Nicolae</t>
  </si>
  <si>
    <t>2026-04-16T20:40:52.078+02:00</t>
  </si>
  <si>
    <t>2026-04-16T20:48:28.767+02:00</t>
  </si>
  <si>
    <t>[{"id":"105","note":"","count":1,"label":"Veggieballs 40cm 🌶️🌶️","posId":"105","price":30900,"isExtra":false},{"id":"K0000","note":"","count":1,"label":"Balné","posId":"K0000","price":2000,"isExtra":true},{"id":"ZRS40","note":"","count":1,"label":"Smetanový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okrajů","posId":"X1000","price":0,"isExtra":true},{"id":"X104","note":"","count":1,"label":"Bez zeleninových kuliček","posId":"X104","price":0,"KDSTags":["redhighlight"],"isExtra":true},{"id":"C114","note":"","count":1,"label":"Kuře","posId":"C114","price":4000,"KDSTags":["greenhighlight"],"isExtra":true}]</t>
  </si>
  <si>
    <t>2026-04-16T20:30:02.902+02:00</t>
  </si>
  <si>
    <t>2026-04-16T20:37:15.668+02:00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</si>
  <si>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🌶️🌶️","posId":"108","price":30900,"isExtra":false},{"id":"57081101","note":"","count":1,"label":"Balné","posId":"K0000","price":2000,"isExtra":true},{"id":"57081135","note":"","count":1,"label":"okraj mozzarella, bylinky","posId":"A122","price":6500,"isExtra":true},{"id":"57405792","note":"","size":"Mirinda 1l","count":1,"label":"Mirinda 1l","posId":"N126","price":5900,"isExtra":false},{"id":"57081069","note":"","size":"Česnekový dip","count":2,"label":"Česnekový dip","posId":"P106","price":2000,"isExtra":false},{"id":"57081111","note":"","count":2,"label":"Balné","posId":"K0000","price":1500,"isExtra":true}]</t>
  </si>
  <si>
    <t>2026-04-16T20:26:03.624+02:00</t>
  </si>
  <si>
    <t>2026-04-16T20:35:32.732+02:00</t>
  </si>
  <si>
    <t>2026-04-16T20:16:51.348+02:00</t>
  </si>
  <si>
    <t>2026-04-16T20:31:38.027+02:00</t>
  </si>
  <si>
    <t>[{"id":"69400db90dc626f6c3c3fc21","count":1,"label":"Comeback 32cm 🌶️","posId":"121","price":24900,"isExtra":false},{"id":"0828382bbc0f39abdadd9b99","count":1,"label":"Balné","posId":"K0000","price":1500,"isExtra":true},{"id":"69bfb59f31761dcca50839de","count":1,"label":"okraj hotdog, hořčice","posId":"A117","price":5700,"isExtra":true},{"id":"695458c28103d4672f51abc2","count":1,"label":"Žampiony","posId":"B105","price":2500,"KDSTags":["greenhighlight"],"isExtra":true},{"id":"695458c28103d4672f51abcb","count":1,"label":"Slanina","posId":"B108","price":3000,"KDSTags":["greenhighlight"],"isExtra":true},{"id":"69400db90dc626f6c3c3fc5b","count":1,"label":"Pepperoni Rolls 🌶️","posId":"P100","price":8900,"isExtra":false},{"id":"0828382bbc0f39abdadd9b99","count":1,"label":"Balné","posId":"K0000","price":1500,"isExtra":true},{"id":"69400db90dc626f6c3c3fc5d","count":2,"label":"Česnekový dip","posId":"P106","price":2000,"isExtra":false},{"id":"0828382bbc0f39abdadd9b99","count":2,"label":"Balné","posId":"K0000","price":1500,"isExtra":true}]</t>
  </si>
  <si>
    <t>2026-04-16T20:11:21.075+02:00</t>
  </si>
  <si>
    <t>2026-04-16T20:26:32.950+02:00</t>
  </si>
  <si>
    <t>[{"id":"69400db90dc626f6c3c3fc1d","count":1,"label":"Quattro Formaggi 32cm","posId":"123","price":24900,"isExtra":false},{"id":"0828382bbc0f39abdadd9b99","count":1,"label":"Balné","posId":"K0000","price":1500,"isExtra":true},{"id":"674840e52b930230e954c9e4","count":1,"label":"Rajčatový základ","posId":"ZSR32","price":0,"isExtra":true},{"id":"69400db90dc626f6c3c3fc21","count":1,"label":"Comeback 32cm 🌶️","posId":"121","price":24900,"isExtra":false},{"id":"0828382bbc0f39abdadd9b99","count":1,"label":"Balné","posId":"K0000","price":1500,"isExtra":true},{"id":"69bfb59f31761dcca50839db","count":1,"label":"bez plněných okrajů","posId":"X1000","price":0,"isExtra":true},{"id":"69400db90dc626f6c3c3fc25","count":1,"label":"BBQ Texas 32cm","posId":"119","price":24900,"isExtra":false},{"id":"0828382bbc0f39abdadd9b99","count":1,"label":"Balné","posId":"K0000","price":1500,"isExtra":true},{"id":"684ae9784182d05e5daecb42","count":1,"label":"Bez cibule","posId":"X103","price":0,"KDSTags":["redhighlight"],"isExtra":true},{"id":"69400db90dc626f6c3c3fc27","count":1,"label":"BBQ Meteor 32cm","posId":"118","price":24900,"isExtra":false},{"id":"0828382bbc0f39abdadd9b99","count":1,"label":"Balné","posId":"K0000","price":1500,"isExtra":true},{"id":"695458c28103d4672f51abc7","count":1,"label":"Kukuřice","posId":"B115","price":2500,"KDSTags":["greenhighlight"],"isExtra":true},{"id":"69400db90dc626f6c3c3fc77","count":1,"label":"Pepsi 1l","posId":"N124","price":5900,"isExtra":false},{"id":"69400db90dc626f6c3c3fc5d","count":1,"label":"Česnekový dip","posId":"P106","price":2000,"isExtra":false},{"id":"0828382bbc0f39abdadd9b99","count":1,"label":"Balné","posId":"K0000","price":1500,"isExtra":true}]</t>
  </si>
  <si>
    <t>2026-04-16T20:11:00.484+02:00</t>
  </si>
  <si>
    <t>2026-04-16T20:19:35.620+02:00</t>
  </si>
  <si>
    <t>[{"id":"114","note":"","count":1,"label":"Hawai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B100","note":"","count":1,"label":"Ananas","posId":"B100","price":2500,"KDSTags":["greenhighlight"],"isExtra":true},{"id":"B115","note":"","count":2,"label":"Kukuřice","posId":"B115","price":2500,"KDSTags":["greenhighlight"],"isExtra":true}]</t>
  </si>
  <si>
    <t>2026-04-16T19:46:27.007+02:00</t>
  </si>
  <si>
    <t>2026-04-16T19:53:59.920+02:00</t>
  </si>
  <si>
    <t>[{"id":"57081033","note":"","size":"Capricciosa 40cm","count":1,"label":"Capricciosa 40cm","posId":"101","price":30900,"isExtra":false},{"id":"57081101","note":"","count":1,"label":"Balné","posId":"K0000","price":2000,"isExtra":true},{"id":"57081024","note":"","size":"Quattro Formaggi 40cm","count":1,"label":"Quattro Formaggi 40cm","posId":"111","price":30900,"isExtra":false},{"id":"57081101","note":"","count":1,"label":"Balné","posId":"K0000","price":2000,"isExtra":true},{"id":"59555798","note":"","count":1,"label":"Rajčatový základ","posId":"ZSR40","price":0,"isExtra":true},{"id":"57081099","note":"","count":1,"label":"bez plněných okrajů","posId":"X1000","price":0,"isExtra":true}]</t>
  </si>
  <si>
    <t>2026-04-16T19:37:03.813+02:00</t>
  </si>
  <si>
    <t>2026-04-16T19:46:42.787+02:00</t>
  </si>
  <si>
    <t>[{"id":"b6658da4-b777-42a2-94b6-5ce20ff49587","note":"","count":1,"label":"Pepperoni 32 cm","posId":"144","price":24900,"isExtra":false},{"id":"670e963a-3bc6-4d99-8aed-b86eae3c2021","note":"","count":1,"label":"BEZ -mozzarella","posId":"X113","price":0,"KDSTags":["redhighlight"],"isExtra":true}]</t>
  </si>
  <si>
    <t>2026-04-16T19:34:54.854+02:00</t>
  </si>
  <si>
    <t>2026-04-16T19:42:48.629+02:00</t>
  </si>
  <si>
    <t>[{"id":"69400db90dc626f6c3c3fc0f","count":1,"label":"Zeleninová 40cm","posId":"103","price":30900,"isExtra":false},{"id":"01f1f771ad243e9a3e1e67cc","count":1,"label":"Balné","posId":"K0000","price":2000,"isExtra":true},{"id":"674840e52b930230e954cea6","count":1,"label":"Smetanový základ","posId":"ZRS40","price":0,"isExtra":true}]</t>
  </si>
  <si>
    <t>2026-04-16T19:33:03.827+02:00</t>
  </si>
  <si>
    <t>2026-04-16T19:45:37.284+02:00</t>
  </si>
  <si>
    <t>2026-04-16T20:04:40.643+02:00</t>
  </si>
  <si>
    <t>2026-04-16T19:33:04.794+02:00</t>
  </si>
  <si>
    <t>[{"id":"aef5aaf8-2acf-4f20-91be-c8829f11cd0c","note":"","count":1,"label":"Capricciosa 40 cm","posId":"101","price":30900,"isExtra":false},{"id":"e8f571e6-dd36-42d7-8826-52c90315986b","note":"","count":1,"label":"Baby špenát &amp; kuře 40 cm","posId":"104","price":30900,"isExtra":false},{"id":"d63e9120-8ffe-444c-ba51-6c942a13f4fc","note":"","count":1,"label":"Margherita 40 cm","posId":"100","price":26900,"isExtra":false}]</t>
  </si>
  <si>
    <t>2026-04-16T19:17:05.219+02:00</t>
  </si>
  <si>
    <t>2026-04-16T19:23:21.783+02:00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</si>
  <si>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3a8b6a85-3b5c-4ee4-be2d-261ab8731d6e","note":"","count":2,"label":"Dip česnekový","posId":"P106","price":2000,"isExtra":false}]</t>
  </si>
  <si>
    <t>2026-04-16T19:11:46.840+02:00</t>
  </si>
  <si>
    <t>2026-04-16T19:17:32.889+02:00</t>
  </si>
  <si>
    <t>[{"id":"8b9ce92a-02d5-43b9-b829-08e471365a1c","count":1,"label":"Pizza Hot &amp; Spicy 40","posId":"110","price":30900,"isExtra":false,"creatorId":"TEEBveNytaH7BF7J1R44C","isPackging":0,"actualLabel":"Pizza Hot &amp; Spicy 40"}]</t>
  </si>
  <si>
    <t>2026-04-16T19:11:03.916+02:00</t>
  </si>
  <si>
    <t>2026-04-16T19:20:11.049+02:00</t>
  </si>
  <si>
    <t>2026-04-16T19:30:23.139+02:00</t>
  </si>
  <si>
    <t>2026-04-16T19:11:05.502+02:00</t>
  </si>
  <si>
    <t>2026-04-16T19:09:31.311+02:00</t>
  </si>
  <si>
    <t>2026-04-16T19:18:29.996+02:00</t>
  </si>
  <si>
    <t>[{"id":"69400db90dc626f6c3c3fc01","count":1,"label":"Margherita 40cm","posId":"100","price":26900,"isExtra":false},{"id":"01f1f771ad243e9a3e1e67cc","count":1,"label":"Balné","posId":"K0000","price":2000,"isExtra":true},{"id":"69bfb59f31761dcca50835ea","count":1,"label":"bez plněných okrajů","posId":"X1000","price":0,"isExtra":true},{"id":"695458c28103d4672f51a9e9","count":1,"label":"Šunka","posId":"C106","price":4000,"KDSTags":["greenhighlight"],"isExtra":true}]</t>
  </si>
  <si>
    <t>2026-04-16T18:48:16.476+02:00</t>
  </si>
  <si>
    <t>2026-04-16T18:55:55.943+02:00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</si>
  <si>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40cm","posId":"111","price":30900,"isExtra":false},{"id":"57081101","note":"","count":1,"label":"Balné","posId":"K0000","price":2000,"isExtra":true},{"id":"57081142","note":"","count":1,"label":"okraj mozzarella, bbq omáčka","posId":"A124","price":6500,"isExtra":true}]</t>
  </si>
  <si>
    <t>2026-04-16T18:47:20.998+02:00</t>
  </si>
  <si>
    <t>2026-04-16T18:51:42.543+02:00</t>
  </si>
  <si>
    <t>[{"id":"3ffdf576-89c8-4571-b10b-4e6331fbbb89","count":1,"label":"Pizza Špenát kuře 18 cm","posId":"128","price":11900,"isExtra":false,"creatorId":"X6dSvW3whMLDXp7A8YbDi","isPackging":0,"actualLabel":"Pizza Špenát kuře 18 cm"}]</t>
  </si>
  <si>
    <t>2026-04-16T18:36:11.700+02:00</t>
  </si>
  <si>
    <t>2026-04-16T18:44:07.788+02:00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</si>
  <si>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</si>
  <si>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2026-04-16T18:34:03.830+02:00</t>
  </si>
  <si>
    <t>2026-04-16T18:41:56.662+02:00</t>
  </si>
  <si>
    <t>[{"id":"ee394832-8137-440a-84b7-b9e0df42a9ab","note":"","count":1,"label":"Hawai 32 cm","posId":"114","price":24900,"isExtra":false},{"id":"f1315fc0-dfbb-459c-9f31-49d8e60875f4","note":"","count":1,"label":"Pepperoni 40 cm","posId":"108","price":30900,"isExtra":false}]</t>
  </si>
  <si>
    <t>2026-04-16T18:26:33.446+02:00</t>
  </si>
  <si>
    <t>2026-04-16T18:36:37.620+02:00</t>
  </si>
  <si>
    <t>[{"id":"57081029","note":"","size":"BBQ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základ","posId":"ZBR40","price":0,"isExtra":true},{"id":"57081142","note":"","count":1,"label":"okraj mozzarella, bbq omáčka","posId":"A124","price":6500,"isExtra":true}]</t>
  </si>
  <si>
    <t>2026-04-16T18:26:32.416+02:00</t>
  </si>
  <si>
    <t>2026-04-16T18:30:41.131+02:00</t>
  </si>
  <si>
    <t>2026-04-16T18:25:32.800+02:00</t>
  </si>
  <si>
    <t>2026-04-16T18:32:13.742+02:00</t>
  </si>
  <si>
    <t>2026-04-16T17:51:03.967+02:00</t>
  </si>
  <si>
    <t>2026-04-16T18:03:41.291+02:00</t>
  </si>
  <si>
    <t>2026-04-16T18:11:23.178+02:00</t>
  </si>
  <si>
    <t>2026-04-16T17:51:04.732+02:00</t>
  </si>
  <si>
    <t>[{"id":"8c704055-e242-493d-b754-bb711e5a6c0b","note":"","count":1,"label":"Hawai 40 cm","posId":"102","price":30900,"isExtra":false},{"id":"10b1ebcf-eda6-410e-81f0-6a9182a548db","note":"","count":1,"label":"Slanina","posId":"C108","price":4000,"KDSTags":["greenhighlight"],"isExtra":true},{"id":"739ceea4-4275-4f09-8cf5-ae08fe640a77","note":"","count":1,"label":"Pepsi 1l","posId":"N124","price":5900,"isExtra":false},{"id":"3a8b6a85-3b5c-4ee4-be2d-261ab8731d6e","note":"","count":1,"label":"Dip česnekový","posId":"P106","price":2000,"isExtra":false}]</t>
  </si>
  <si>
    <t>2026-04-16T17:50:52.059+02:00</t>
  </si>
  <si>
    <t>2026-04-16T17:59:41.768+02:00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</si>
  <si>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🌶️","posId":"109","price":30900,"isExtra":false},{"id":"57081101","note":"","count":1,"label":"Balné","posId":"K0000","price":2000,"isExtra":true},{"id":"57081186","note":"","count":1,"label":"Bez cibule","posId":"X103","price":0,"KDSTags":["redhighlight"],"isExtra":true},{"id":"57081024","note":"","size":"Quattro Formaggi 40cm","count":1,"label":"Quattro Formaggi 40cm","posId":"111","price":30900,"isExtra":false},{"id":"57081101","note":"","count":1,"label":"Balné","posId":"K0000","price":2000,"isExtra":true},{"id":"59555798","note":"","count":1,"label":"Rajčatový základ","posId":"ZSR40","price":0,"isExtra":true},{"id":"57081231","note":"","count":1,"label":"Pepperoni salám","posId":"C109","price":4000,"KDSTags":["greenhighlight"],"isExtra":true},{"id":"57081027","note":"","size":"Pepperoni 40cm 🌶️🌶️","count":1,"label":"Pepperoni 40cm 🌶️🌶️","posId":"108","price":30900,"isExtra":false},{"id":"57081101","note":"","count":1,"label":"Balné","posId":"K0000","price":2000,"isExtra":true}]</t>
  </si>
  <si>
    <t>2026-04-16T17:09:32.885+02:00</t>
  </si>
  <si>
    <t>2026-04-16T17:19:42.395+02:00</t>
  </si>
  <si>
    <t>[{"id":"69400db90dc626f6c3c3fc1f","count":1,"label":"Hot &amp; Spicy 32cm 🌶️🌶️","posId":"122","price":24900,"isExtra":false},{"id":"0828382bbc0f39abdadd9b99","count":1,"label":"Balné","posId":"K0000","price":1500,"isExtra":true},{"id":"674840e52b930230e954cbf7","count":1,"label":"Smetanový základ","posId":"ZRS32","price":0,"isExtra":true},{"id":"684ae9784182d05e5daecae5","count":1,"label":"Bez cibule","posId":"X103","price":0,"KDSTags":["redhighlight"],"isExtra":true},{"id":"69400db90dc626f6c3c3fc5d","count":1,"label":"Česnekový dip","posId":"P106","price":2000,"isExtra":false},{"id":"0828382bbc0f39abdadd9b99","count":1,"label":"Balné","posId":"K0000","price":1500,"isExtra":true}]</t>
  </si>
  <si>
    <t>2026-04-16T17:08:30.117+02:00</t>
  </si>
  <si>
    <t>2026-04-16T17:18:05.200+02:00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</si>
  <si>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🌶️🌶️","posId":"120","price":24900,"isExtra":false},{"id":"57081111","note":"","count":1,"label":"Balné","posId":"K0000","price":1500,"isExtra":true}]</t>
  </si>
  <si>
    <t>2026-04-16T17:01:28.933+02:00</t>
  </si>
  <si>
    <t>2026-04-16T17:11:33.125+02:00</t>
  </si>
  <si>
    <t>[{"id":"69400db90dc626f6c3c3fc09","count":1,"label":"Pepperoni 40cm 🌶️🌶️","posId":"108","price":30900,"isExtra":false},{"id":"01f1f771ad243e9a3e1e67cc","count":1,"label":"Balné","posId":"K0000","price":2000,"isExtra":true},{"id":"69bfb59f31761dcca50835eb","count":1,"label":"okraj mozzarella, bylinky","posId":"A122","price":6500,"isExtra":true}]</t>
  </si>
  <si>
    <t>2026-04-16T17:01:03.529+02:00</t>
  </si>
  <si>
    <t>2026-04-16T17:07:23.293+02:00</t>
  </si>
  <si>
    <t>2026-04-16T17:15:25.698+02:00</t>
  </si>
  <si>
    <t>2026-04-16T17:01:04.305+02:00</t>
  </si>
  <si>
    <t>2026-04-16T16:55:03.278+02:00</t>
  </si>
  <si>
    <t>2026-04-16T16:59:07.932+02:00</t>
  </si>
  <si>
    <t>2026-04-16T17:01:58.673+02:00</t>
  </si>
  <si>
    <t>2026-04-16T16:55:04.417+02:00</t>
  </si>
  <si>
    <t>2026-04-16T16:43:50.041+02:00</t>
  </si>
  <si>
    <t>2026-04-16T16:50:26.395+02:00</t>
  </si>
  <si>
    <t>2026-04-16T16:21:03.278+02:00</t>
  </si>
  <si>
    <t>2026-04-16T16:32:26.979+02:00</t>
  </si>
  <si>
    <t>[{"id":"69400db90dc626f6c3c3fc25","count":1,"label":"BBQ Texas 32cm","posId":"119","price":24900,"isExtra":false},{"id":"0828382bbc0f39abdadd9b99","count":1,"label":"Balné","posId":"K0000","price":1500,"isExtra":true},{"id":"69400db90dc626f6c3c3fc2f","count":1,"label":"Baby Špenát &amp; kuře 32cm","posId":"116","price":24900,"isExtra":false},{"id":"0828382bbc0f39abdadd9b99","count":1,"label":"Balné","posId":"K0000","price":1500,"isExtra":true}]</t>
  </si>
  <si>
    <t>2026-04-16T16:02:17.041+02:00</t>
  </si>
  <si>
    <t>2026-04-16T16:06:37.647+02:00</t>
  </si>
  <si>
    <t>2026-04-16T15:59:24.238+02:00</t>
  </si>
  <si>
    <t>2026-04-16T16:12:46.061+02:00</t>
  </si>
  <si>
    <t>[{"id":"69400db90dc626f6c3c3fc05","count":1,"label":"Hot &amp; Spicy 40cm 🌶️🌶️","posId":"110","price":30900,"isExtra":false},{"id":"01f1f771ad243e9a3e1e67cc","count":1,"label":"Balné","posId":"K0000","price":2000,"isExtra":true},{"id":"69400db90dc626f6c3c3fc09","count":1,"label":"Pepperoni 40cm 🌶️🌶️","posId":"108","price":30900,"isExtra":false},{"id":"01f1f771ad243e9a3e1e67cc","count":1,"label":"Balné","posId":"K0000","price":2000,"isExtra":true},{"id":"69400db90dc626f6c3c3fc13","count":1,"label":"Capricciosa 40cm","posId":"101","price":30900,"isExtra":false},{"id":"01f1f771ad243e9a3e1e67cc","count":1,"label":"Balné","posId":"K0000","price":2000,"isExtra":true},{"id":"69400db90dc626f6c3c3fc5d","count":1,"label":"Česnekový dip","posId":"P106","price":2000,"isExtra":false},{"id":"0828382bbc0f39abdadd9b99","count":1,"label":"Balné","posId":"K0000","price":1500,"isExtra":true},{"id":"69400db90dc626f6c3c3fc65","count":1,"label":"Dip Jalapeňos","posId":"P107","price":2000,"isExtra":false},{"id":"0828382bbc0f39abdadd9b99","count":1,"label":"Balné","posId":"K0000","price":1500,"isExtra":true}]</t>
  </si>
  <si>
    <t>2026-04-16T12:58:33.749+02:00</t>
  </si>
  <si>
    <t>2026-04-16T13:05:20.177+02:00</t>
  </si>
  <si>
    <t>[{"id":"69400db90dc626f6c3c3fc03","count":1,"label":"Quattro Formaggi 40cm","posId":"111","price":30900,"isExtra":false},{"id":"01f1f771ad243e9a3e1e67cc","count":1,"label":"Balné","posId":"K0000","price":2000,"isExtra":true},{"id":"674840e52b930230e954cfbd","count":1,"label":"Rajčatový základ","posId":"ZSR40","price":0,"isExtra":true},{"id":"69bfb59f31761dcca50835ea","count":1,"label":"bez plněných okrajů","posId":"X1000","price":0,"isExtra":true},{"id":"695458c28103d4672f51a9e6","count":1,"label":"Kukuřice","posId":"C115","price":3500,"KDSTags":["greenhighlight"],"isExtra":true}]</t>
  </si>
  <si>
    <t>2026-04-16T12:36:04.311+02:00</t>
  </si>
  <si>
    <t>2026-04-16T13:02:35.796+02:00</t>
  </si>
  <si>
    <t>2026-04-16T13:18:11.008+02:00</t>
  </si>
  <si>
    <t>2026-04-16T12:36:06.411+02:00</t>
  </si>
  <si>
    <t>[{"id":"bf8dc38b-6c8e-42b6-9da3-3170253a57d4","note":"","count":2,"label":"Hot &amp; Spicy 32 cm","posId":"122","price":24900,"isExtra":false}]</t>
  </si>
  <si>
    <t>2026-04-16T12:25:38.314+02:00</t>
  </si>
  <si>
    <t>2026-04-16T12:30:46.618+02:00</t>
  </si>
  <si>
    <t>[{"id":"cd7798b9-deb2-4229-a68e-ebefba7ee9e4","count":1,"label":"Pizza Comeback 32","posId":"121","price":24900,"isExtra":false,"discount":{"type":"percentage","value":50},"creatorId":"qOFUG3b3GtJANG5HbL10K","isPackging":0,"actualLabel":"Pizza Comeback 32"},{"id":"6afa0291-824d-4332-ae79-e7db50173a14","count":1,"label":"Guarana classic zero","posId":"N143","price":5500,"isExtra":false,"creatorId":"Xvn6Rhxagf52cO5jGk2yi","isPackging":0,"actualLabel":"Guarana classic zero"}]</t>
  </si>
  <si>
    <t>2026-04-16T12:14:03.914+02:00</t>
  </si>
  <si>
    <t>2026-04-16T12:26:18.636+02:00</t>
  </si>
  <si>
    <t>2026-04-16T12:48:57.993+02:00</t>
  </si>
  <si>
    <t>2026-04-16T12:14:05.361+02:00</t>
  </si>
  <si>
    <t>[{"id":"36ea3088-07fd-428f-b871-c4a5ee9cef7b","note":"","count":1,"label":"Comeback 40 cm","posId":"109","price":30900,"isExtra":false},{"id":"52cffa8b-0a47-4e13-b315-64f9374ef0a7","note":"","count":1,"label":"Okraj Hotdog bez omáčky","posId":"A126","price":6500,"isExtra":true},{"id":"739ceea4-4275-4f09-8cf5-ae08fe640a77","note":"","count":1,"label":"Pepsi 1l","posId":"N124","price":5900,"isExtra":false},{"id":"0005ff76-02c8-47f3-a86e-87443988197a","note":"","count":1,"label":"BBQ Texas 32 cm","posId":"119","price":24900,"isExtra":false},{"id":"c8019f80-065c-4f09-9e80-65b85dae2ae1","note":"","count":1,"label":"kukuřice","posId":"B115","price":2500,"KDSTags":["greenhighlight"],"isExtra":true}]</t>
  </si>
  <si>
    <t>2026-04-16T11:41:03.074+02:00</t>
  </si>
  <si>
    <t>2026-04-16T11:47:34.465+02:00</t>
  </si>
  <si>
    <t>2026-04-16T12:07:33.029+02:00</t>
  </si>
  <si>
    <t>2026-04-16T11:41:04.110+02:00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</si>
  <si>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bylinky","posId":"A121","price":5700,"isExtra":true},{"id":"3a8b6a85-3b5c-4ee4-be2d-261ab8731d6e","note":"","count":2,"label":"Dip česnekový","posId":"P106","price":2000,"isExtra":false}]</t>
  </si>
  <si>
    <t>2026-04-16T11:33:35.025+02:00</t>
  </si>
  <si>
    <t>2026-04-16T11:46:29.537+02:00</t>
  </si>
  <si>
    <t>[{"id":"3d349fca-a560-44e4-966f-e75699784d8e","count":2,"label":"Pizza Comeback 40","posId":"109","price":30900,"isExtra":false,"creatorId":"Ufjnb23kE1gALKxTinNL-","isPackging":0,"actualLabel":"Pizza Comeback 40"},{"id":"a5Gkj2FqUAnwgAU4Vmosn","count":2,"label":"Smetanový základ","posId":"ZRS40","price":0,"isExtra":true,"mainItemId":"3d349fca-a560-44e4-966f-e75699784d8e"}]</t>
  </si>
  <si>
    <t>2026-04-16T00:21:54.890+02:00</t>
  </si>
  <si>
    <t>2026-04-16T00:32:59.242+02:00</t>
  </si>
  <si>
    <t>[{"id":"57081025","note":"více upéct děkuji","size":"Hot &amp; Spicy 40cm 🌶️🌶️","count":1,"label":"Hot &amp; Spicy 40cm 🌶️🌶️","posId":"110","price":30900,"isExtra":false},{"id":"57081101","note":"","count":1,"label":"Balné","posId":"K0000","price":2000,"isExtra":true},{"id":"57081130","note":"","count":1,"label":"Jalapeňos","posId":"C102","price":3500,"KDSTags":["greenhighlight"],"isExtra":true}]</t>
  </si>
  <si>
    <t>2026-04-16T00:10:14.937+02:00</t>
  </si>
  <si>
    <t>2026-04-16T00:18:08.754+02:00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</si>
  <si>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Jalapeňos","posId":"P107","price":2000,"isExtra":false},{"id":"K0000","note":"","count":1,"label":"Balné","posId":"K0000","price":1500,"isExtra":true}]</t>
  </si>
  <si>
    <t>Shokhrukh</t>
  </si>
  <si>
    <t>2026-04-16T00:08:14.918+02:00</t>
  </si>
  <si>
    <t>2026-04-16T00:15:00.167+02:00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</si>
  <si>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okrajů","posId":"X1000","price":0,"isExtra":true}]</t>
  </si>
  <si>
    <t>2026-04-15T23:55:14.342+02:00</t>
  </si>
  <si>
    <t>2026-04-16T00:03:27.169+02:00</t>
  </si>
  <si>
    <t>2026-04-15T23:46:10.605+02:00</t>
  </si>
  <si>
    <t>2026-04-15T23:52:36.969+02:00</t>
  </si>
  <si>
    <t>[{"id":"69400db90dc626f6c3c3fc13","count":1,"label":"Capricciosa 40cm","posId":"101","price":30900,"isExtra":false},{"id":"01f1f771ad243e9a3e1e67cc","count":1,"label":"Balné","posId":"K0000","price":2000,"isExtra":true},{"id":"69400db90dc626f6c3c3fc5d","count":1,"label":"Česnekový dip","posId":"P106","price":2000,"isExtra":false},{"id":"0828382bbc0f39abdadd9b99","count":1,"label":"Balné","posId":"K0000","price":1500,"isExtra":true}]</t>
  </si>
  <si>
    <t>2026-04-15T23:29:58.921+02:00</t>
  </si>
  <si>
    <t>2026-04-15T23:39:48.298+02:00</t>
  </si>
  <si>
    <t>2026-04-15T23:06:19.090+02:00</t>
  </si>
  <si>
    <t>2026-04-15T23:13:09.417+02:00</t>
  </si>
  <si>
    <t>[{"id":"97c710af-c51c-4fa1-8ff3-1e2aa47a8648","count":1,"label":"Pizza Capricciosa 32","posId":"113","price":24900,"isExtra":false,"creatorId":"ya9oGYQoJKHDBhNerIDDB","isPackging":0,"actualLabel":"Pizza Capricciosa 32"},{"id":"GYSRqjuX_5GgPnyWxK3RZ","count":1,"label":"Bez oliv","posId":"X112","price":0,"KDSTags":["redhighlight"],"isExtra":true,"mainItemId":"97c710af-c51c-4fa1-8ff3-1e2aa47a8648"}]</t>
  </si>
  <si>
    <t>2026-04-15T23:01:19.553+02:00</t>
  </si>
  <si>
    <t>2026-04-15T23:19:20.704+02:00</t>
  </si>
  <si>
    <t>[{"id":"69400db90dc626f6c3c3fc21","count":1,"label":"Comeback 32cm 🌶️","posId":"121","price":24900,"isExtra":false},{"id":"0828382bbc0f39abdadd9b99","count":1,"label":"Balné","posId":"K0000","price":1500,"isExtra":true},{"id":"6977bf4da1da98ea63c3a718","count":1,"label":"USA těsto","posId":"17","price":1000,"isExtra":true},{"id":"69bfb59f31761dcca50839db","count":1,"label":"bez plněných okrajů","posId":"X1000","price":0,"isExtra":true}]</t>
  </si>
  <si>
    <t>2026-04-15T22:59:47.764+02:00</t>
  </si>
  <si>
    <t>2026-04-15T23:16:54.947+02:00</t>
  </si>
  <si>
    <t>[{"id":"69400db90dc626f6c3c3fc51","count":1,"label":"Spicy menu Comeback","posId":"M100","price":34900,"isExtra":false},{"id":"037b489124c4c4ade6d3fd8a","count":1,"label":"Balné","posId":"K0000","price":3000,"isExtra":true},{"id":"7d51648adcacb2ead8aee033","count":1,"label":"Hot &amp; Spicy","posId":"Y122","price":0,"isExtra":true},{"id":"6977bf4da1da98ea63c3a718","count":1,"label":"USA těsto","posId":"17","price":1000,"isExtra":true},{"id":"674840e52b930230e954cbf7","count":1,"label":"Smetanový základ","posId":"ZRS32","price":0,"isExtra":true},{"id":"69bfb59f31761dcca50839df","count":1,"label":"okraj hotdog, bbq omáčka","posId":"A119","price":5700,"isExtra":true},{"id":"67273b0c85ad7c1e9d3b4b80","count":1,"label":"spicy wings 🌶️","posId":"P101","price":0,"isExtra":true},{"id":"6911d5c899341c16fd032c51","count":1,"label":"Pepsi zero sugar 1l","posId":"N125","price":0,"isExtra":true},{"id":"69400db90dc626f6c3c3fc5d","count":1,"label":"Česnekový dip","posId":"P106","price":2000,"isExtra":false},{"id":"0828382bbc0f39abdadd9b99","count":1,"label":"Balné","posId":"K0000","price":1500,"isExtra":true}]</t>
  </si>
  <si>
    <t>2026-04-15T22:29:02.645+02:00</t>
  </si>
  <si>
    <t>2026-04-15T22:48:55.072+02:00</t>
  </si>
  <si>
    <t>[{"id":"110","note":"","count":1,"label":"Hot &amp; Spicy 40cm 🌶️🌶️","posId":"110","price":30900,"isExtra":false},{"id":"K0000","note":"","count":1,"label":"Balné","posId":"K0000","price":2000,"isExtra":true},{"id":"P100","note":"","count":1,"label":"Pepperoni Rolls 🌶️","posId":"P100","price":8900,"isExtra":false},{"id":"K0000","note":"","count":1,"label":"Balné","posId":"K0000","price":1500,"isExtra":true},{"id":"P107","note":"","count":1,"label":"Dip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</si>
  <si>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2026-04-15T22:26:58.403+02:00</t>
  </si>
  <si>
    <t>2026-04-15T22:31:37.826+02:00</t>
  </si>
  <si>
    <t>[{"id":"69400db90dc626f6c3c3fc1b","count":1,"label":"Margherita 32cm","posId":"112","price":20900,"isExtra":false},{"id":"0828382bbc0f39abdadd9b99","count":1,"label":"Balné","posId":"K0000","price":1500,"isExtra":true}]</t>
  </si>
  <si>
    <t>2026-04-15T22:24:00.275+02:00</t>
  </si>
  <si>
    <t>2026-04-15T22:32:45.276+02:00</t>
  </si>
  <si>
    <t>2026-04-15T22:21:58.529+02:00</t>
  </si>
  <si>
    <t>2026-04-15T22:31:34.609+02:00</t>
  </si>
  <si>
    <t>2026-04-15T22:21:04.045+02:00</t>
  </si>
  <si>
    <t>2026-04-15T22:49:50.669+02:00</t>
  </si>
  <si>
    <t>2026-04-15T23:08:12.499+02:00</t>
  </si>
  <si>
    <t>2026-04-15T22:21:04.838+02:00</t>
  </si>
  <si>
    <t>[{"id":"26378531-c5c0-43f4-9535-09f267896a62","note":"","count":3,"label":"Spicy Wings","posId":"P101","price":11900,"isExtra":false},{"id":"36ea3088-07fd-428f-b871-c4a5ee9cef7b","note":"","count":1,"label":"Comeback 40 cm","posId":"109","price":30900,"isExtra":false},{"id":"57c816b2-3e3f-46c2-b126-b09910d79cb0","note":"","count":1,"label":"změna na Smetanový základ","posId":"57c816b2-3e3f-46c2-b126-b09910d79cb0","price":0,"isExtra":true},{"id":"7fdd6df3-b4af-470d-955c-d1de47ab00a5","note":"","count":1,"label":"Žampiony","posId":"C105","price":3500,"KDSTags":["greenhighlight"],"isExtra":true},{"id":"ad7c292a-48c9-48db-b64c-0f7f8ebced7f","note":"","count":1,"label":"BBQ Meteor 40 cm","posId":"106","price":30900,"isExtra":false},{"id":"f61b7339-3b20-4583-b2b8-12e48de2876d","note":"","count":1,"label":"změna na Rajčatový základ","posId":"f61b7339-3b20-4583-b2b8-12e48de2876d","price":0,"isExtra":true},{"id":"622835b8-8ccd-4776-9f66-ccee484725e6","note":"","count":1,"label":"Okraj Hotdog, hořčice","posId":"A118","price":6500,"isExtra":true},{"id":"9299f155-5a92-429b-84f6-d394d16b07d0","note":"","count":1,"label":"Párek","posId":"C110","price":4000,"KDSTags":["greenhighlight"],"isExtra":true},{"id":"7fdd6df3-b4af-470d-955c-d1de47ab00a5","note":"","count":1,"label":"Žampiony","posId":"C105","price":3500,"KDSTags":["greenhighlight"],"isExtra":true},{"id":"670e963a-3bc6-4d99-8aed-b86eae3c2021","note":"","count":1,"label":"BEZ -mozzarella","posId":"X113","price":0,"KDSTags":["redhighlight"],"isExtra":true},{"id":"c1383a56-9eef-4159-8de6-52ba98917da4","note":"","count":1,"label":"Pepperoni Rolls, 6 ks","posId":"P100","price":8900,"isExtra":false}]</t>
  </si>
  <si>
    <t>2026-04-15T22:14:56.354+02:00</t>
  </si>
  <si>
    <t>2026-04-15T22:22:24.816+02:00</t>
  </si>
  <si>
    <t>2026-04-15T22:08:34.991+02:00</t>
  </si>
  <si>
    <t>2026-04-15T22:18:05.745+02:00</t>
  </si>
  <si>
    <t>[{"id":"cd7798b9-deb2-4229-a68e-ebefba7ee9e4","count":1,"label":"Pizza Comeback 32","posId":"121","price":24900,"isExtra":false,"creatorId":"A2hvwquEp96cRYuZOV087","isPackging":0,"actualLabel":"Pizza Comeback 32"}]</t>
  </si>
  <si>
    <t>2026-04-15T21:57:43.155+02:00</t>
  </si>
  <si>
    <t>2026-04-15T22:06:05.583+02:00</t>
  </si>
  <si>
    <t>2026-04-15T21:46:34.472+02:00</t>
  </si>
  <si>
    <t>2026-04-15T21:55:05.760+02:00</t>
  </si>
  <si>
    <t>[{"id":"69400db90dc626f6c3c3fc01","count":1,"label":"Margherita 40cm","posId":"100","price":26900,"isExtra":false},{"id":"01f1f771ad243e9a3e1e67cc","count":1,"label":"Balné","posId":"K0000","price":2000,"isExtra":true},{"id":"69bfb59f31761dcca50835ea","count":1,"label":"bez plněných okrajů","posId":"X1000","price":0,"isExtra":true},{"id":"695458c28103d4672f51a9e8","count":1,"label":"Mozzarella","posId":"C113","price":4000,"KDSTags":["greenhighlight"],"isExtra":true},{"id":"695458c28103d4672f51a9ee","count":1,"label":"Grana padano, pecorino, parmazán","posId":"C130","price":4000,"KDSTags":["greenhighlight"],"isExtra":true}]</t>
  </si>
  <si>
    <t>2026-04-15T21:42:03.513+02:00</t>
  </si>
  <si>
    <t>2026-04-15T22:00:23.481+02:00</t>
  </si>
  <si>
    <t>2026-04-15T22:07:59.876+02:00</t>
  </si>
  <si>
    <t>2026-04-15T21:42:04.439+02:00</t>
  </si>
  <si>
    <t>[{"id":"359ee68f-359e-4708-988b-1790e467ff73","note":"","count":1,"label":"Jablečno-skořicové rolls, 8ks","posId":"18","price":8900,"isExtra":false},{"id":"d2f79018-1a11-4064-9123-ed7364edf6f6","note":"","count":1,"label":"Guarana Kiwi a jablko 0,5l","posId":"N144","price":5500,"isExtra":false},{"id":"194f980e-141e-4220-9f1e-0e1e9edc412e","note":"","count":1,"label":"Quattro Formaggi 18 cm","posId":"135","price":11900,"isExtra":false}]</t>
  </si>
  <si>
    <t>2026-04-15T21:41:18.429+02:00</t>
  </si>
  <si>
    <t>2026-04-15T21:48:54.443+02:00</t>
  </si>
  <si>
    <t>[{"id":"97c710af-c51c-4fa1-8ff3-1e2aa47a8648","count":1,"label":"Pizza Capricciosa 32","posId":"113","price":24900,"isExtra":false,"creatorId":"R8LgcOytar2i6Uru7RosN","isPackging":0,"actualLabel":"Pizza Capricciosa 32"},{"id":"extra_20230331101812_74","count":1,"label":"Cibule","posId":"B103","price":2500,"KDSTags":["greenhighlight"],"isExtra":true,"mainItemId":"97c710af-c51c-4fa1-8ff3-1e2aa47a8648"},{"id":"51b6e656-73cd-4dc6-9ae7-5ae6861e6242","count":2,"label":"Dip česnekový","posId":"P106","price":2000,"isExtra":false,"creatorId":"PykPemBhIDOoLQj6vvHOJ","isPackging":0,"actualLabel":"Dip česnekový"}]</t>
  </si>
  <si>
    <t>2026-04-15T21:40:59.744+02:00</t>
  </si>
  <si>
    <t>2026-04-15T21:51:45.439+02:00</t>
  </si>
  <si>
    <t>[{"id":"69400db90dc626f6c3c3fc2b","count":1,"label":"Hawai 32cm","posId":"114","price":24900,"isExtra":false},{"id":"0828382bbc0f39abdadd9b99","count":1,"label":"Balné","posId":"K0000","price":1500,"isExtra":true},{"id":"69400db90dc626f6c3c3fc29","count":1,"label":"Zeleninová 32cm","posId":"115","price":24900,"isExtra":false},{"id":"0828382bbc0f39abdadd9b99","count":1,"label":"Balné","posId":"K0000","price":1500,"isExtra":true},{"id":"69400db90dc626f6c3c3fc71","count":1,"label":"Aquilla černý čaj a broskev 0,5l","posId":"N120","price":4900,"isExtra":false}]</t>
  </si>
  <si>
    <t>2026-04-15T21:32:24.645+02:00</t>
  </si>
  <si>
    <t>2026-04-15T21:41:05.589+02:00</t>
  </si>
  <si>
    <t>[{"id":"69400db90dc626f6c3c3fc09","count":1,"label":"Pepperoni 40cm 🌶️🌶️","posId":"108","price":30900,"isExtra":false},{"id":"01f1f771ad243e9a3e1e67cc","count":1,"label":"Balné","posId":"K0000","price":2000,"isExtra":true},{"id":"674840e52b930230e954cea6","count":1,"label":"Smetanový základ","posId":"ZRS40","price":0,"isExtra":true},{"id":"69bfb59f31761dcca50835eb","count":1,"label":"okraj mozzarella, bylinky","posId":"A122","price":6500,"isExtra":true}]</t>
  </si>
  <si>
    <t>2026-04-15T21:30:50.475+02:00</t>
  </si>
  <si>
    <t>2026-04-15T21:47:43.892+02:00</t>
  </si>
  <si>
    <t>[{"id":"59610973","note":"","size":"Capricciosa 32cm","count":1,"label":"Capricciosa 32cm","posId":"113","price":24900,"isExtra":false},{"id":"57081111","note":"","count":1,"label":"Balné","posId":"K0000","price":1500,"isExtra":true},{"id":"59610976","note":"","count":1,"label":"USA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bylinky","posId":"A121","price":5700,"isExtra":true},{"id":"59610972","note":"","size":"Hawai 32cm","count":1,"label":"Hawai 32cm","posId":"114","price":24900,"isExtra":false},{"id":"57081111","note":"","count":1,"label":"Balné","posId":"K0000","price":1500,"isExtra":true},{"id":"59610976","note":"","count":1,"label":"USA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bylinky","posId":"A121","price":5700,"isExtra":true}]</t>
  </si>
  <si>
    <t>2026-04-15T21:10:49.146+02:00</t>
  </si>
  <si>
    <t>2026-04-15T21:23:46.741+02:00</t>
  </si>
  <si>
    <t>PAVEL</t>
  </si>
  <si>
    <t>2026-04-15T20:58:44.739+02:00</t>
  </si>
  <si>
    <t>2026-04-15T21:05:51.340+02:00</t>
  </si>
  <si>
    <t>2026-04-15T20:51:10.397+02:00</t>
  </si>
  <si>
    <t>2026-04-15T21:01:08.687+02:00</t>
  </si>
  <si>
    <t>[{"id":"69400db90dc626f6c3c3fc0b","count":1,"label":"BBQ Texas 40cm","posId":"107","price":30900,"isExtra":false},{"id":"01f1f771ad243e9a3e1e67cc","count":1,"label":"Balné","posId":"K0000","price":2000,"isExtra":true}]</t>
  </si>
  <si>
    <t>2026-04-15T20:37:33.752+02:00</t>
  </si>
  <si>
    <t>2026-04-15T20:47:02.358+02:00</t>
  </si>
  <si>
    <t>[{"id":"69400db90dc626f6c3c3fc01","count":1,"label":"Margherita 40cm","posId":"100","price":26900,"isExtra":false},{"id":"01f1f771ad243e9a3e1e67cc","count":1,"label":"Balné","posId":"K0000","price":2000,"isExtra":true},{"id":"69bfb59f31761dcca50835eb","count":1,"label":"okraj mozzarella, bylinky","posId":"A122","price":6500,"isExtra":true},{"id":"695458c28103d4672f51a9e0","count":1,"label":"Jalapeňos","posId":"C102","price":3500,"KDSTags":["greenhighlight"],"isExtra":true},{"id":"695458c28103d4672f51a9ec","count":1,"label":"Kuře","posId":"C114","price":4000,"KDSTags":["greenhighlight"],"isExtra":true}]</t>
  </si>
  <si>
    <t>2026-04-15T20:35:14.846+02:00</t>
  </si>
  <si>
    <t>2026-04-15T20:45:14.762+02:00</t>
  </si>
  <si>
    <t>[{"id":"59610967","note":"","size":"Comeback 32cm 🌶️","count":1,"label":"Comeback 32cm 🌶️","posId":"121","price":24900,"isExtra":false},{"id":"57081111","note":"","count":1,"label":"Balné","posId":"K0000","price":1500,"isExtra":true}]</t>
  </si>
  <si>
    <t>2026-04-15T20:19:36.280+02:00</t>
  </si>
  <si>
    <t>2026-04-15T20:35:01.372+02:00</t>
  </si>
  <si>
    <t>[{"id":"57081033","note":"Bez oliv!!!!!","size":"Capricciosa 40cm","count":1,"label":"Capricciosa 40cm","posId":"101","price":30900,"isExtra":false},{"id":"57081101","note":"","count":1,"label":"Balné","posId":"K0000","price":2000,"isExtra":true},{"id":"57081163","note":"","count":1,"label":"Bez oliv","posId":"X112","price":0,"KDSTags":["redhighlight"],"isExtra":true}]</t>
  </si>
  <si>
    <t>2026-04-15T20:07:49.055+02:00</t>
  </si>
  <si>
    <t>2026-04-15T20:19:53.761+02:00</t>
  </si>
  <si>
    <t>[{"id":"59610970","note":"","size":"BBQ Meteor 32cm","count":1,"label":"BBQ Meteor 32cm","posId":"118","price":24900,"isExtra":false},{"id":"57081111","note":"","count":1,"label":"Balné","posId":"K0000","price":1500,"isExtra":true},{"id":"57094168","note":"","count":1,"label":"Smetanový základ","posId":"ZBS32","price":0,"isExtra":true},{"id":"59610974","note":"","size":"Baby Špenát &amp; kuře 32cm","count":1,"label":"Baby Špenát &amp; kuře 32cm","posId":"116","price":24900,"isExtra":false},{"id":"57081111","note":"","count":1,"label":"Balné","posId":"K0000","price":1500,"isExtra":true},{"id":"59278383","note":"","size":"Masové kuličky","count":1,"label":"Masové kuličky","posId":"P102","price":9900,"isExtra":false},{"id":"57081111","note":"","count":1,"label":"Balné","posId":"K0000","price":1500,"isExtra":true},{"id":"57081069","note":"","size":"Česnekový dip","count":2,"label":"Česnekový dip","posId":"P106","price":2000,"isExtra":false},{"id":"57081111","note":"","count":2,"label":"Balné","posId":"K0000","price":1500,"isExtra":true},{"id":"59610973","note":"","size":"Capricciosa 32cm","count":1,"label":"Capricciosa 32cm","posId":"113","price":24900,"isExtra":false},{"id":"57081111","note":"","count":1,"label":"Balné","posId":"K0000","price":1500,"isExtra":true},{"id":"57081243","note":"","count":1,"label":"Masové kuličky","posId":"B116","price":5900,"KDSTags":["greenhighlight"],"isExtra":true}]</t>
  </si>
  <si>
    <t>2026-04-15T19:55:51.754+02:00</t>
  </si>
  <si>
    <t>2026-04-15T20:21:59.299+02:00</t>
  </si>
  <si>
    <t>[{"id":"110","note":"","count":1,"label":"Hot &amp; Spicy 40cm 🌶️🌶️","posId":"110","price":30900,"isExtra":false},{"id":"K0000","note":"","count":1,"label":"Balné","posId":"K0000","price":2000,"isExtra":true},{"id":"C112","note":"","count":1,"label":"Olivy","posId":"C112","price":3500,"KDSTags":["greenhighlight"],"isExtra":true}]</t>
  </si>
  <si>
    <t>2026-04-15T19:44:38.039+02:00</t>
  </si>
  <si>
    <t>2026-04-15T19:54:42.895+02:00</t>
  </si>
  <si>
    <t>2026-04-15T19:42:28.019+02:00</t>
  </si>
  <si>
    <t>2026-04-15T19:52:16.388+02:00</t>
  </si>
  <si>
    <t>[{"id":"38ba12cb-7e06-4754-8714-03609598fc8f","count":1,"label":"Pizza Hot &amp; Spicy 32","posId":"122","price":24900,"isExtra":false,"creatorId":"c-62ccGggUrGSiKLiYhmE","isPackging":0,"actualLabel":"Pizza Hot &amp; Spicy 32"}]</t>
  </si>
  <si>
    <t>2026-04-15T19:40:02.593+02:00</t>
  </si>
  <si>
    <t>2026-04-15T19:51:59.673+02:00</t>
  </si>
  <si>
    <t>[{"id":"69400db90dc626f6c3c3fc27","count":1,"label":"BBQ Meteor 32cm","posId":"118","price":24900,"isExtra":false},{"id":"0828382bbc0f39abdadd9b99","count":1,"label":"Balné","posId":"K0000","price":1500,"isExtra":true},{"id":"69400db90dc626f6c3c3fc2b","count":1,"label":"Hawai 32cm","posId":"114","price":24900,"isExtra":false},{"id":"0828382bbc0f39abdadd9b99","count":1,"label":"Balné","posId":"K0000","price":1500,"isExtra":true}]</t>
  </si>
  <si>
    <t>2026-04-15T19:38:06.060+02:00</t>
  </si>
  <si>
    <t>2026-04-15T19:49:08.220+02:00</t>
  </si>
  <si>
    <t>2026-04-15T19:55:44.324+02:00</t>
  </si>
  <si>
    <t>2026-04-15T19:38:08.275+02:00</t>
  </si>
  <si>
    <t>2026-04-15T19:30:23.485+02:00</t>
  </si>
  <si>
    <t>2026-04-15T19:45:27.214+02:00</t>
  </si>
  <si>
    <t>[{"id":"69400db90dc626f6c3c3fc21","count":1,"label":"Comeback 32cm 🌶️","posId":"121","price":24900,"isExtra":false},{"id":"0828382bbc0f39abdadd9b99","count":1,"label":"Balné","posId":"K0000","price":1500,"isExtra":true},{"id":"69400db90dc626f6c3c3fc1d","count":1,"label":"Quattro Formaggi 32cm","posId":"123","price":24900,"isExtra":false},{"id":"0828382bbc0f39abdadd9b99","count":1,"label":"Balné","posId":"K0000","price":1500,"isExtra":true}]</t>
  </si>
  <si>
    <t>2026-04-15T19:24:27.914+02:00</t>
  </si>
  <si>
    <t>2026-04-15T19:34:42.321+02:00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</si>
  <si>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základ","posId":"ZBR40","price":0,"isExtra":true}]</t>
  </si>
  <si>
    <t>2026-04-15T19:15:54.295+02:00</t>
  </si>
  <si>
    <t>2026-04-15T19:24:25.682+02:00</t>
  </si>
  <si>
    <t>[{"id":"59610973","note":"","size":"Capricciosa 32cm","count":1,"label":"Capricciosa 32cm","posId":"113","price":24900,"isExtra":false},{"id":"57081111","note":"","count":1,"label":"Balné","posId":"K0000","price":1500,"isExtra":true},{"id":"57081140","note":"","count":1,"label":"okraj mozzarella, bylinky","posId":"A121","price":5700,"isExtra":true},{"id":"57081122","note":"","count":1,"label":"Jalapeňos","posId":"B102","price":2500,"KDSTags":["greenhighlight"],"isExtra":true}]</t>
  </si>
  <si>
    <t>2026-04-15T19:08:03.275+02:00</t>
  </si>
  <si>
    <t>2026-04-15T19:21:42.919+02:00</t>
  </si>
  <si>
    <t>[{"id":"69400db90dc626f6c3c3fc15","count":1,"label":"Baby špenát &amp; kuře 40cm","posId":"104","price":30900,"isExtra":false},{"id":"01f1f771ad243e9a3e1e67cc","count":1,"label":"Balné","posId":"K0000","price":2000,"isExtra":true},{"id":"69400db90dc626f6c3c3fc07","count":1,"label":"Comeback 40cm 🌶️","posId":"109","price":30900,"isExtra":false},{"id":"01f1f771ad243e9a3e1e67cc","count":1,"label":"Balné","posId":"K0000","price":2000,"isExtra":true},{"id":"69400db90dc626f6c3c3fc53","count":1,"label":"Spicy Wings 🌶️","posId":"P101","price":11900,"isExtra":false},{"id":"0828382bbc0f39abdadd9b99","count":1,"label":"Balné","posId":"K0000","price":1500,"isExtra":true}]</t>
  </si>
  <si>
    <t>2026-04-15T18:57:43.548+02:00</t>
  </si>
  <si>
    <t>2026-04-15T19:06:28.265+02:00</t>
  </si>
  <si>
    <t>[{"id":"114","note":"","count":1,"label":"Hawai 32cm","posId":"114","price":24900,"isExtra":false},{"id":"K0000","note":"","count":1,"label":"Balné","posId":"K0000","price":1500,"isExtra":true},{"id":"123","note":"","count":1,"label":"Quattro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</si>
  <si>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2026-04-15T18:54:28.712+02:00</t>
  </si>
  <si>
    <t>2026-04-15T18:59:10.512+02:00</t>
  </si>
  <si>
    <t>[{"id":"da5a8aac-e4ba-43e9-aa97-4a4b406352ee","count":1,"label":"Pizza Margherita 32","posId":"112","price":20900,"isExtra":false,"creatorId":"s1vn2ibKgMXQ6s6vWvQ5U","isPackging":0,"actualLabel":"Pizza Margherita 32"}]</t>
  </si>
  <si>
    <t>2026-04-15T18:44:14.108+02:00</t>
  </si>
  <si>
    <t>2026-04-15T18:54:34.675+02:00</t>
  </si>
  <si>
    <t>[{"id":"69400db90dc626f6c3c3fc03","count":1,"label":"Quattro Formaggi 40cm","posId":"111","price":30900,"isExtra":false},{"id":"01f1f771ad243e9a3e1e67cc","count":1,"label":"Balné","posId":"K0000","price":2000,"isExtra":true},{"id":"674840e52b930230e954cfbd","count":1,"label":"Rajčatový základ","posId":"ZSR40","price":0,"isExtra":true},{"id":"69bfb59f31761dcca50835eb","count":1,"label":"okraj mozzarella, bylinky","posId":"A122","price":6500,"isExtra":true},{"id":"695458c28103d4672f51a9ed","count":1,"label":"Pepperoni salám","posId":"C109","price":4000,"KDSTags":["greenhighlight"],"isExtra":true},{"id":"69400db90dc626f6c3c3fc5d","count":1,"label":"Česnekový dip","posId":"P106","price":2000,"isExtra":false},{"id":"0828382bbc0f39abdadd9b99","count":1,"label":"Balné","posId":"K0000","price":1500,"isExtra":true}]</t>
  </si>
  <si>
    <t>2026-04-15T18:43:13.341+02:00</t>
  </si>
  <si>
    <t>2026-04-15T18:56:55.277+02:00</t>
  </si>
  <si>
    <t>[{"id":"69400db90dc626f6c3c3fc4f","count":1,"label":"Veggie menu Comeback","posId":"M200","price":34900,"isExtra":false},{"id":"037b489124c4c4ade6d3fd8a","count":1,"label":"Balné","posId":"K0000","price":3000,"isExtra":true},{"id":"5749e397f10a1d68f8640c5e","count":1,"label":"BBQ Texas","posId":"Y119","price":0,"isExtra":true},{"id":"674840e52b930230e954cbca","count":1,"label":"česnekový chléb","posId":"P104","price":0,"isExtra":true},{"id":"6911d5c899341c16fd032c51","count":1,"label":"Pepsi zero sugar 1l","posId":"N125","price":0,"isExtra":true},{"id":"69400db90dc626f6c3c3fc5d","count":2,"label":"Česnekový dip","posId":"P106","price":2000,"isExtra":false},{"id":"0828382bbc0f39abdadd9b99","count":2,"label":"Balné","posId":"K0000","price":1500,"isExtra":true}]</t>
  </si>
  <si>
    <t>2026-04-15T18:21:09.270+02:00</t>
  </si>
  <si>
    <t>2026-04-15T18:56:51.719+02:00</t>
  </si>
  <si>
    <t>[{"id":"453aecb5-8f72-4618-a6c2-2c6a669d1f59","count":1,"label":"Pizza Quattro Formaggi 18","posId":"135","price":11900,"isExtra":false,"creatorId":"2UtBXfCwojx-dsuzH2ttS","isPackging":0,"actualLabel":"Pizza Quattro Formaggi 18"}]</t>
  </si>
  <si>
    <t>Raul</t>
  </si>
  <si>
    <t>2026-04-15T18:08:57.618+02:00</t>
  </si>
  <si>
    <t>2026-04-15T18:18:43.395+02:00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</si>
  <si>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105","note":"","count":1,"label":"Žampiony","posId":"B105","price":2500,"KDSTags":["greenhighlight"],"isExtra":true},{"id":"B103","note":"","count":1,"label":"Cibule","posId":"B103","price":2500,"KDSTags":["greenhighlight"],"isExtra":true},{"id":"B113","note":"","count":1,"label":"Mozzarella","posId":"B113","price":3000,"KDSTags":["greenhighlight"],"isExtra":true},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105","note":"","count":1,"label":"Žampiony","posId":"B105","price":2500,"KDSTags":["greenhighlight"],"isExtra":true},{"id":"B115","note":"","count":1,"label":"Kukuřice","posId":"B115","price":2500,"KDSTags":["greenhighlight"],"isExtra":true},{"id":"B113","note":"","count":1,"label":"Mozzarella","posId":"B113","price":3000,"KDSTags":["greenhighlight"],"isExtra":true},{"id":"B108","note":"","count":1,"label":"Slanina","posId":"B108","price":3000,"KDSTags":["greenhighlight"],"isExtra":true}]</t>
  </si>
  <si>
    <t>2026-04-15T18:01:35.388+02:00</t>
  </si>
  <si>
    <t>2026-04-15T18:04:59.118+02:00</t>
  </si>
  <si>
    <t>[{"id":"cd7798b9-deb2-4229-a68e-ebefba7ee9e4","count":1,"label":"Pizza Comeback 32","posId":"121","price":24900,"isExtra":false,"creatorId":"rwFrCiwzkiuDDUk2Y3ooo","isPackging":0,"actualLabel":"Pizza Comeback 32"},{"id":"extra_20230331101812_34","count":1,"label":"USA těsto","posId":"17","price":1000,"isExtra":true,"mainItemId":"cd7798b9-deb2-4229-a68e-ebefba7ee9e4"}]</t>
  </si>
  <si>
    <t>2026-04-15T17:56:41.975+02:00</t>
  </si>
  <si>
    <t>2026-04-15T17:59:42.427+02:00</t>
  </si>
  <si>
    <t>[{"id":"9c196f30-3802-451b-980c-d5dc0fceef14","count":1,"label":"Pizza BBQ Meteor 32","posId":"118","price":24900,"isExtra":false,"creatorId":"BxnVBI6rExStAh2aAT6_x","isPackging":0,"actualLabel":"Pizza BBQ Meteor 32"},{"id":"extra_20230331101812_34","count":1,"label":"USA těsto","posId":"17","price":1000,"isExtra":true,"mainItemId":"9c196f30-3802-451b-980c-d5dc0fceef14"}]</t>
  </si>
  <si>
    <t>2026-04-15T17:51:10.764+02:00</t>
  </si>
  <si>
    <t>2026-04-15T17:57:47.479+02:00</t>
  </si>
  <si>
    <t>[{"id":"69400db90dc626f6c3c3fc2d","count":1,"label":"Capricciosa 32cm","posId":"113","price":24900,"isExtra":false},{"id":"0828382bbc0f39abdadd9b99","count":1,"label":"Balné","posId":"K0000","price":1500,"isExtra":true},{"id":"684ae9784182d05e5daecbc5","count":1,"label":"Bez oliv","posId":"X112","price":0,"KDSTags":["redhighlight"],"isExtra":true},{"id":"695458c28103d4672f51abc7","count":1,"label":"Kukuřice","posId":"B115","price":2500,"KDSTags":["greenhighlight"],"isExtra":true}]</t>
  </si>
  <si>
    <t>2026-04-15T17:37:22.765+02:00</t>
  </si>
  <si>
    <t>2026-04-15T17:52:28.214+02:00</t>
  </si>
  <si>
    <t>[{"id":"69400db90dc626f6c3c3fc03","count":1,"label":"Quattro Formaggi 40cm","posId":"111","price":30900,"isExtra":false},{"id":"01f1f771ad243e9a3e1e67cc","count":1,"label":"Balné","posId":"K0000","price":2000,"isExtra":true},{"id":"674840e52b930230e954cfbd","count":1,"label":"Rajčatový základ","posId":"ZSR40","price":0,"isExtra":true},{"id":"69bfb59f31761dcca50835ee","count":1,"label":"okraj hotdog, bbq omáčka","posId":"A120","price":6500,"isExtra":true},{"id":"695458c28103d4672f51a9e9","count":1,"label":"Šunka","posId":"C106","price":4000,"KDSTags":["greenhighlight"],"isExtra":true},{"id":"695458c28103d4672f51a9ea","count":1,"label":"Slanina","posId":"C108","price":4000,"KDSTags":["greenhighlight"],"isExtra":true},{"id":"695458c28103d4672f51a9ec","count":1,"label":"Kuře","posId":"C114","price":4000,"KDSTags":["greenhighlight"],"isExtra":true}]</t>
  </si>
  <si>
    <t>2026-04-15T17:03:35.328+02:00</t>
  </si>
  <si>
    <t>2026-04-15T17:20:53.765+02:00</t>
  </si>
  <si>
    <t>2026-04-15T17:00:04.054+02:00</t>
  </si>
  <si>
    <t>2026-04-15T17:23:46.616+02:00</t>
  </si>
  <si>
    <t>2026-04-15T17:36:45.047+02:00</t>
  </si>
  <si>
    <t>2026-04-15T17:00:06.398+02:00</t>
  </si>
  <si>
    <t>[{"id":"5b1f2843-926a-4dd1-a5f0-4fddc7b45013","note":"","count":1,"label":"Margherita 32 cm","posId":"112","price":20900,"isExtra":false},{"id":"8c704055-e242-493d-b754-bb711e5a6c0b","note":"","count":1,"label":"Hawai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-ananas","posId":"X100","price":0,"KDSTags":["redhighlight"],"isExtra":true},{"id":"f1315fc0-dfbb-459c-9f31-49d8e60875f4","note":"","count":1,"label":"Pepperoni 40 cm","posId":"108","price":30900,"isExtra":false}]</t>
  </si>
  <si>
    <t>2026-04-15T16:58:31.526+02:00</t>
  </si>
  <si>
    <t>2026-04-15T17:11:40.444+02:00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</si>
  <si>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🌶️🌶️","posId":"120","price":24900,"isExtra":false},{"id":"57081111","note":"","count":1,"label":"Balné","posId":"K0000","price":1500,"isExtra":true},{"id":"59610976","note":"","count":1,"label":"USA těsto","posId":"17","price":1000,"isExtra":true},{"id":"57081189","note":"","count":1,"label":"okraj hotdog, bez omáčky","posId":"A125","price":5700,"isExtra":true},{"id":"57081098","note":"","count":1,"label":"Bez mozzarelly","posId":"X113","price":0,"KDSTags":["redhighlight"],"isExtra":true},{"id":"57081219","note":"","count":1,"label":"Šunka","posId":"B106","price":3000,"KDSTags":["greenhighlight"],"isExtra":true},{"id":"59610967","note":"","size":"Comeback 32cm 🌶️","count":1,"label":"Comeback 32cm 🌶️","posId":"121","price":24900,"isExtra":false},{"id":"57081111","note":"","count":1,"label":"Balné","posId":"K0000","price":1500,"isExtra":true},{"id":"57081172","note":"","count":1,"label":"okraj hotdog, hořčice","posId":"A117","price":5700,"isExtra":true}]</t>
  </si>
  <si>
    <t>JIGAR</t>
  </si>
  <si>
    <t>2026-04-15T16:17:34.772+02:00</t>
  </si>
  <si>
    <t>2026-04-15T16:29:11.662+02:00</t>
  </si>
  <si>
    <t>[{"id":"M100","note":"","count":1,"label":"Spicy menu Comeback","posId":"M100","price":34900,"isExtra":false},{"id":"K0000","note":"","count":1,"label":"Balné","posId":"K0000","price":3000,"isExtra":true},{"id":"Y113","note":"","count":1,"label":"Capricciosa","posId":"Y113","price":0,"isExtra":true},{"id":"ZRS32","note":"","count":1,"label":"Smetanový základ","posId":"ZRS32","price":0,"isExtra":true},{"id":"X1000","note":"","count":1,"label":"bez plněných okrajů","posId":"X1000","price":0,"isExtra":true},{"id":"P101","note":"","count":1,"label":"spicy wings 🌶️","posId":"P101","price":0,"isExtra":true},{"id":"N126","note":"","count":1,"label":"Mirinda 1l","posId":"N126","price":0,"isExtra":true},{"id":"P106","note":"","count":1,"label":"Česnekový dip","posId":"P106","price":2000,"isExtra":false},{"id":"K0000","note":"","count":1,"label":"Balné","posId":"K0000","price":1500,"isExtra":true}]</t>
  </si>
  <si>
    <t>2026-04-15T15:49:06.225+02:00</t>
  </si>
  <si>
    <t>2026-04-15T15:58:51.391+02:00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</si>
  <si>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f315e3ea-4d99-415a-ab21-4d8aa27beec9","note":"","count":1,"label":"Kuře","posId":"C114","price":4000,"KDSTags":["greenhighlight"],"isExtra":true},{"id":"d5c01305-5b81-4931-8ef0-14413da22bab","note":"","count":1,"label":"Kukuřice","posId":"C115","price":3500,"KDSTags":["greenhighlight"],"isExtra":true},{"id":"bd8e2f82-3d11-4ada-88ad-67191c012d18","note":"","count":1,"label":"BEZ -olivy","posId":"X112","price":0,"KDSTags":["redhighlight"],"isExtra":true}]</t>
  </si>
  <si>
    <t>Jakub</t>
  </si>
  <si>
    <t>2026-04-15T15:45:20.658+02:00</t>
  </si>
  <si>
    <t>2026-04-15T15:58:46.755+02:00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</si>
  <si>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omáčka","posId":"A124","price":6500,"isExtra":true}]</t>
  </si>
  <si>
    <t>2026-04-15T14:03:06.252+02:00</t>
  </si>
  <si>
    <t>2026-04-15T14:06:30.289+02:00</t>
  </si>
  <si>
    <t>2026-04-15T14:02:12.075+02:00</t>
  </si>
  <si>
    <t>2026-04-15T14:02:56.265+02:00</t>
  </si>
  <si>
    <t>[{"id":"3d349fca-a560-44e4-966f-e75699784d8e","count":1,"label":"Pizza Comeback 40","posId":"109","price":30900,"isExtra":false,"creatorId":"0H3ZKlOuhnmCF-ojndvWU","isPackging":0,"actualLabel":"Pizza Comeback 40"}]</t>
  </si>
  <si>
    <t>2026-04-15T13:37:48.873+02:00</t>
  </si>
  <si>
    <t>2026-04-15T13:53:27.486+02:00</t>
  </si>
  <si>
    <t>[{"id":"69400db90dc626f6c3c3fc1d","count":1,"label":"Quattro Formaggi 32cm","posId":"123","price":24900,"isExtra":false},{"id":"0828382bbc0f39abdadd9b99","count":1,"label":"Balné","posId":"K0000","price":1500,"isExtra":true},{"id":"69400db90dc626f6c3c3fc2b","count":1,"label":"Hawai 32cm","posId":"114","price":24900,"isExtra":false},{"id":"0828382bbc0f39abdadd9b99","count":1,"label":"Balné","posId":"K0000","price":1500,"isExtra":true},{"id":"69400db90dc626f6c3c3fc55","count":1,"label":"Masové kuličky","posId":"P102","price":9900,"isExtra":false},{"id":"0828382bbc0f39abdadd9b99","count":1,"label":"Balné","posId":"K0000","price":1500,"isExtra":true}]</t>
  </si>
  <si>
    <t>2026-04-15T13:09:38.052+02:00</t>
  </si>
  <si>
    <t>2026-04-15T13:23:10.197+02:00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</si>
  <si>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okrajů","posId":"X1000","price":0,"isExtra":true},{"id":"P106","note":"","count":2,"label":"Česnekový dip","posId":"P106","price":2000,"isExtra":false},{"id":"K0000","note":"","count":2,"label":"Balné","posId":"K0000","price":1500,"isExtra":true},{"id":"109","note":"","count":1,"label":"Comeback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</si>
  <si>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2026-04-15T12:34:38.280+02:00</t>
  </si>
  <si>
    <t>2026-04-15T12:44:40.870+02:00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</si>
  <si>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57081092","note":"","count":1,"label":"Balné","posId":"K0000","price":3000,"isExtra":true},{"id":"59278385","note":"","count":1,"label":"spicy wings 🌶️","posId":"P101","price":0,"isExtra":true},{"id":"57405804","note":"","count":1,"label":"Mirinda 1l","posId":"N126","price":0,"isExtra":true},{"id":"57094177","note":"","count":1,"label":"BBQ základ","posId":"ZRB32","price":0,"isExtra":true},{"id":"57081176","note":"","count":1,"label":"okraj hotdog, bbq omáčka","posId":"A119","price":5700,"isExtra":true}]</t>
  </si>
  <si>
    <t>2026-04-15T12:29:00.238+02:00</t>
  </si>
  <si>
    <t>2026-04-15T12:32:47.944+02:00</t>
  </si>
  <si>
    <t>2026-04-15T12:03:18.528+02:00</t>
  </si>
  <si>
    <t>2026-04-15T12:10:21.759+02:00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</si>
  <si>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🌶️","posId":"121","price":24900,"isExtra":false},{"id":"57081111","note":"","count":1,"label":"Balné","posId":"K0000","price":1500,"isExtra":true},{"id":"57081189","note":"","count":1,"label":"okraj hotdog, bez omáčky","posId":"A125","price":5700,"isExtra":true}]</t>
  </si>
  <si>
    <t>2026-04-15T11:51:08.803+02:00</t>
  </si>
  <si>
    <t>2026-04-15T11:58:50.640+02:00</t>
  </si>
  <si>
    <t>2026-04-15T11:48:03.932+02:00</t>
  </si>
  <si>
    <t>2026-04-15T11:54:56.441+02:00</t>
  </si>
  <si>
    <t>2026-04-15T11:18:43.776+02:00</t>
  </si>
  <si>
    <t>2026-04-15T11:25:30.264+02:00</t>
  </si>
  <si>
    <t>[{"id":"8b9ce92a-02d5-43b9-b829-08e471365a1c","count":1,"label":"Pizza Hot &amp; Spicy 40","posId":"110","price":30900,"isExtra":false,"discount":{"type":"percentage","value":50},"creatorId":"v54G4kAC9t4H2K0ROr59N","isPackging":0,"actualLabel":"Pizza Hot &amp; Spicy 40"}]</t>
  </si>
  <si>
    <t>2026-04-15T11:10:59.146+02:00</t>
  </si>
  <si>
    <t>2026-04-15T11:33:09.763+02:00</t>
  </si>
  <si>
    <t>2026-04-15T00:27:59.849+02:00</t>
  </si>
  <si>
    <t>2026-04-15T00:38:49.519+02:00</t>
  </si>
  <si>
    <t>[{"id":"69400db90dc626f6c3c3fc23","count":1,"label":"Pepperoni 32cm 🌶️🌶️","posId":"120","price":24900,"isExtra":false},{"id":"0828382bbc0f39abdadd9b99","count":1,"label":"Balné","posId":"K0000","price":1500,"isExtra":true},{"id":"69400db90dc626f6c3c3fc1b","count":1,"label":"Margherita 32cm","posId":"112","price":20900,"isExtra":false},{"id":"0828382bbc0f39abdadd9b99","count":1,"label":"Balné","posId":"K0000","price":1500,"isExtra":true},{"id":"69400db90dc626f6c3c3fc71","count":1,"label":"Aquilla černý čaj a broskev 0,5l","posId":"N120","price":4900,"isExtra":false},{"id":"69400db90dc626f6c3c3fc5d","count":2,"label":"Česnekový dip","posId":"P106","price":2000,"isExtra":false},{"id":"0828382bbc0f39abdadd9b99","count":2,"label":"Balné","posId":"K0000","price":1500,"isExtra":true}]</t>
  </si>
  <si>
    <t>2026-04-15T00:27:43.292+02:00</t>
  </si>
  <si>
    <t>2026-04-15T00:35:54.320+02:00</t>
  </si>
  <si>
    <t>[{"id":"7f679085-a750-4f02-a68d-e569cc4236eb","count":1,"label":"Mirinda 1l","posId":"N126","price":5900,"isExtra":false,"creatorId":"kTrn2iNLCgl-1DnEKQAmM","isPackging":0,"actualLabel":"Mirinda 1l"}]</t>
  </si>
  <si>
    <t>2026-04-15T00:24:29.770+02:00</t>
  </si>
  <si>
    <t>2026-04-15T00:36:00.915+02:00</t>
  </si>
  <si>
    <t>[{"id":"69400db90dc626f6c3c3fc5b","count":2,"label":"Pepperoni Rolls 🌶️","posId":"P100","price":8900,"isExtra":false},{"id":"0828382bbc0f39abdadd9b99","count":2,"label":"Balné","posId":"K0000","price":1500,"isExtra":true},{"id":"69400db90dc626f6c3c3fc59","count":1,"label":"Česnekový chléb 18cm","posId":"P104","price":7900,"isExtra":false},{"id":"0828382bbc0f39abdadd9b99","count":1,"label":"Balné","posId":"K0000","price":1500,"isExtra":true}]</t>
  </si>
  <si>
    <t>2026-04-15T00:16:18.888+02:00</t>
  </si>
  <si>
    <t>2026-04-15T00:23:45.763+02:00</t>
  </si>
  <si>
    <t>[{"id":"cd7798b9-deb2-4229-a68e-ebefba7ee9e4","count":1,"label":"Pizza Comeback 32","posId":"121","price":24900,"isExtra":false,"creatorId":"V6Djpc1iPOkZqHQkIgSEV","isPackging":0,"actualLabel":"Pizza Comeback 32"},{"id":"extra_20230331101812_79","count":1,"label":"Slanina","posId":"B108","price":3000,"KDSTags":["greenhighlight"],"isExtra":true,"mainItemId":"cd7798b9-deb2-4229-a68e-ebefba7ee9e4"}]</t>
  </si>
  <si>
    <t>2026-04-15T00:08:24.052+02:00</t>
  </si>
  <si>
    <t>2026-04-15T00:15:14.490+02:00</t>
  </si>
  <si>
    <t>2026-04-14T23:53:30.380+02:00</t>
  </si>
  <si>
    <t>2026-04-15T00:03:01.489+02:00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</si>
  <si>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základ","posId":"ZRS32","price":0,"isExtra":true},{"id":"123","note":"","count":1,"label":"Quattro Formaggi 32cm","posId":"123","price":24900,"isExtra":false},{"id":"K0000","note":"","count":1,"label":"Balné","posId":"K0000","price":1500,"isExtra":true}]</t>
  </si>
  <si>
    <t>2026-04-14T23:53:07.067+02:00</t>
  </si>
  <si>
    <t>2026-04-15T00:05:51.648+02:00</t>
  </si>
  <si>
    <t>[{"id":"69400db90dc626f6c3c3fc27","count":1,"label":"BBQ Meteor 32cm","posId":"118","price":24900,"isExtra":false},{"id":"0828382bbc0f39abdadd9b99","count":1,"label":"Balné","posId":"K0000","price":1500,"isExtra":true},{"id":"674840e52b930230e954c942","count":1,"label":"Smetanový základ","posId":"ZBS32","price":0,"isExtra":true},{"id":"695458c28103d4672f51abc4","count":1,"label":"Ananas","posId":"B100","price":2500,"KDSTags":["greenhighlight"],"isExtra":true}]</t>
  </si>
  <si>
    <t>2026-04-14T23:47:04.729+02:00</t>
  </si>
  <si>
    <t>2026-04-15T00:01:48.334+02:00</t>
  </si>
  <si>
    <t>2026-04-15T00:20:39.388+02:00</t>
  </si>
  <si>
    <t>2026-04-14T23:47:05.518+02:00</t>
  </si>
  <si>
    <t>[{"id":"99710cd8-fa1f-4712-84a8-85da37e18dd0","note":"","count":1,"label":"Česnekový chléb","posId":"P104","price":7900,"isExtra":false},{"id":"aef5aaf8-2acf-4f20-91be-c8829f11cd0c","note":"","count":1,"label":"Capricciosa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bylinky","posId":"A122","price":6500,"isExtra":true},{"id":"bd8e2f82-3d11-4ada-88ad-67191c012d18","note":"","count":1,"label":"BEZ -olivy","posId":"X112","price":0,"KDSTags":["redhighlight"],"isExtra":true},{"id":"85242cc7-02be-4e3a-9c6b-27dfd40e286b","note":"","count":1,"label":"Mirinda 1l","posId":"N126","price":5900,"isExtra":false},{"id":"80cdc162-f69f-4138-b690-77917e93790e","note":"","count":1,"label":"SPICY MENU COMEBACK","posId":"","price":34900,"isExtra":false},{"id":"8131fe52-523e-4529-a239-ca5629315dac","note":"","count":1,"label":"Comeback","posId":"Y121","price":0,"isExtra":true},{"id":"a98eba86-284a-4099-98ed-875f3adb76fa","note":"","count":1,"label":"Americké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68d93a2c-5ce2-44a5-857b-6d579cd1f445","note":"","count":1,"label":"žampiony","posId":"B105","price":2500,"KDSTags":["greenhighlight"],"isExtra":true},{"id":"8caf43fd-6a2c-427b-858a-17f37d37c439","note":"","count":1,"label":"Spicy wings","posId":"P101","price":0,"isExtra":true},{"id":"d8df1e07-2fac-4e39-91c4-880fdd2e9fdc","note":"","count":1,"label":"Guarana Kiwi a jablko 0,5l","posId":"N144","price":0,"isExtra":true}]</t>
  </si>
  <si>
    <t>2026-04-14T23:42:04.081+02:00</t>
  </si>
  <si>
    <t>2026-04-14T23:54:55.294+02:00</t>
  </si>
  <si>
    <t>2026-04-15T00:11:07.371+02:00</t>
  </si>
  <si>
    <t>2026-04-14T23:42:04.740+02:00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</si>
  <si>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základ","posId":"57c816b2-3e3f-46c2-b126-b09910d79cb0","price":0,"isExtra":true},{"id":"3a8b6a85-3b5c-4ee4-be2d-261ab8731d6e","note":"","count":1,"label":"Dip česnekový","posId":"P106","price":2000,"isExtra":false},{"id":"0ea52415-fdb3-497f-b216-7fd5802f2e0f","note":"","count":1,"label":"Quattro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bylinky","posId":"A121","price":5700,"isExtra":true},{"id":"e2500e14-36a7-442f-9e4c-8df3f05db108","note":"","count":1,"label":"pepperoni salám","posId":"B109","price":3000,"KDSTags":["greenhighlight"],"isExtra":true}]</t>
  </si>
  <si>
    <t>2026-04-14T23:26:54.858+02:00</t>
  </si>
  <si>
    <t>2026-04-14T23:38:19.288+02:00</t>
  </si>
  <si>
    <t>[{"id":"31c0dfca-6f85-4bc6-9421-409b4483b607","count":1,"label":"Pizza Pepperoni 32","posId":"120","price":24900,"isExtra":false,"creatorId":"KO4m8wX-reEFz0OGq-PEg","isPackging":0,"actualLabel":"Pizza Pepperoni 32"}]</t>
  </si>
  <si>
    <t>2026-04-14T23:24:24.119+02:00</t>
  </si>
  <si>
    <t>2026-04-14T23:40:51.390+02:00</t>
  </si>
  <si>
    <t>[{"id":"69400db90dc626f6c3c3fc23","count":1,"label":"Pepperoni 32cm 🌶️🌶️","posId":"120","price":24900,"isExtra":false},{"id":"0828382bbc0f39abdadd9b99","count":1,"label":"Balné","posId":"K0000","price":1500,"isExtra":true},{"id":"69400db90dc626f6c3c3fc57","count":1,"label":"Pečené brambory","posId":"P103","price":6900,"isExtra":false},{"id":"0828382bbc0f39abdadd9b99","count":1,"label":"Balné","posId":"K0000","price":1500,"isExtra":true},{"id":"69400db90dc626f6c3c3fc1d","count":1,"label":"Quattro Formaggi 32cm","posId":"123","price":24900,"isExtra":false},{"id":"0828382bbc0f39abdadd9b99","count":1,"label":"Balné","posId":"K0000","price":1500,"isExtra":true}]</t>
  </si>
  <si>
    <t>2026-04-14T23:17:47.901+02:00</t>
  </si>
  <si>
    <t>2026-04-14T23:29:29.275+02:00</t>
  </si>
  <si>
    <t>2026-04-14T23:08:11.919+02:00</t>
  </si>
  <si>
    <t>2026-04-14T23:19:03.224+02:00</t>
  </si>
  <si>
    <t>[{"id":"69400db90dc626f6c3c3fc01","count":1,"label":"Margherita 40cm","posId":"100","price":26900,"isExtra":false},{"id":"01f1f771ad243e9a3e1e67cc","count":1,"label":"Balné","posId":"K0000","price":2000,"isExtra":true},{"id":"674840e52b930230e954cea6","count":1,"label":"Smetanový základ","posId":"ZRS40","price":0,"isExtra":true},{"id":"69bfb59f31761dcca50835ea","count":1,"label":"bez plněných okrajů","posId":"X1000","price":0,"isExtra":true},{"id":"695458c28103d4672f51a9e9","count":1,"label":"Šunka","posId":"C106","price":4000,"KDSTags":["greenhighlight"],"isExtra":true}]</t>
  </si>
  <si>
    <t>2026-04-14T22:57:34.662+02:00</t>
  </si>
  <si>
    <t>2026-04-14T23:10:21.420+02:00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</si>
  <si>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🌶️","posId":"109","price":30900,"isExtra":false},{"id":"57081101","note":"","count":1,"label":"Balné","posId":"K0000","price":2000,"isExtra":true},{"id":"57081099","note":"","count":1,"label":"bez plněných okrajů","posId":"X1000","price":0,"isExtra":true}]</t>
  </si>
  <si>
    <t>2026-04-14T22:57:34.600+02:00</t>
  </si>
  <si>
    <t>2026-04-14T23:09:36.572+02:00</t>
  </si>
  <si>
    <t>[{"id":"57405785","note":"","size":"Aquilla černý čaj a broskev 0,5l","count":1,"label":"Aquilla černý čaj a broskev 0,5l","posId":"N120","price":4900,"isExtra":false},{"id":"57081026","note":"","size":"Comeback 40cm 🌶️","count":1,"label":"Comeback 40cm 🌶️","posId":"109","price":30900,"isExtra":false},{"id":"57081101","note":"","count":1,"label":"Balné","posId":"K0000","price":2000,"isExtra":true},{"id":"57081099","note":"","count":1,"label":"bez plněných okrajů","posId":"X1000","price":0,"isExtra":true},{"id":"57081200","note":"","count":1,"label":"Cibule","posId":"C103","price":3500,"KDSTags":["greenhighlight"],"isExtra":true}]</t>
  </si>
  <si>
    <t>2026-04-14T22:56:04.031+02:00</t>
  </si>
  <si>
    <t>2026-04-14T23:10:58.070+02:00</t>
  </si>
  <si>
    <t>2026-04-14T23:24:01.108+02:00</t>
  </si>
  <si>
    <t>2026-04-14T22:56:04.644+02:00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</si>
  <si>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česnekový","posId":"P106","price":2000,"isExtra":false}]</t>
  </si>
  <si>
    <t>2026-04-14T22:39:59.228+02:00</t>
  </si>
  <si>
    <t>2026-04-14T22:45:56.120+02:00</t>
  </si>
  <si>
    <t>[{"id":"69400db90dc626f6c3c3fc1d","count":1,"label":"Quattro Formaggi 32cm","posId":"123","price":24900,"isExtra":false},{"id":"0828382bbc0f39abdadd9b99","count":1,"label":"Balné","posId":"K0000","price":1500,"isExtra":true},{"id":"6977bf4da1da98ea63c3a718","count":1,"label":"USA těsto","posId":"17","price":1000,"isExtra":true}]</t>
  </si>
  <si>
    <t>2026-04-14T22:33:20.839+02:00</t>
  </si>
  <si>
    <t>2026-04-14T22:39:25.227+02:00</t>
  </si>
  <si>
    <t>[{"id":"630ace20-5d22-4b96-8f2b-c71d934b1c69","count":1,"label":"Aquilla neperlivá","posId":"N140","price":3900,"isExtra":false,"creatorId":"145TI_Apy10MAgY4dH0yD","isPackging":0,"actualLabel":"Aquilla neperlivá"}]</t>
  </si>
  <si>
    <t>2026-04-14T22:28:10.315+02:00</t>
  </si>
  <si>
    <t>2026-04-14T22:40:36.099+02:00</t>
  </si>
  <si>
    <t>[{"id":"59610973","note":"","size":"Capricciosa 32cm","count":1,"label":"Capricciosa 32cm","posId":"113","price":24900,"isExtra":false},{"id":"57081111","note":"","count":1,"label":"Balné","posId":"K0000","price":1500,"isExtra":true},{"id":"59278382","note":"","size":"Spicy menu Comeback","count":1,"label":"Spicy menu Comeback","posId":"M100","price":34900,"isExtra":false},{"id":"57081199","note":"","count":1,"label":"Hawai","posId":"Y114","price":0,"isExtra":true},{"id":"57081092","note":"","count":1,"label":"Balné","posId":"K0000","price":3000,"isExtra":true},{"id":"59610976","note":"","count":1,"label":"USA těsto","posId":"17","price":1000,"isExtra":true},{"id":"57081105","note":"","count":1,"label":"bez plněných okrajů","posId":"X1000","price":0,"isExtra":true},{"id":"59278385","note":"","count":1,"label":"spicy wings 🌶️","posId":"P101","price":0,"isExtra":true},{"id":"57405802","note":"","count":1,"label":"Pepsi 1l","posId":"N124","price":0,"isExtra":true}]</t>
  </si>
  <si>
    <t>2026-04-14T22:19:22.003+02:00</t>
  </si>
  <si>
    <t>2026-04-14T22:24:34.345+02:00</t>
  </si>
  <si>
    <t>[{"id":"69400db90dc626f6c3c3fc23","count":1,"label":"Pepperoni 32cm 🌶️🌶️","posId":"120","price":24900,"isExtra":false},{"id":"0828382bbc0f39abdadd9b99","count":1,"label":"Balné","posId":"K0000","price":1500,"isExtra":true},{"id":"69400db90dc626f6c3c3fc5d","count":1,"label":"Česnekový dip","posId":"P106","price":2000,"isExtra":false},{"id":"0828382bbc0f39abdadd9b99","count":1,"label":"Balné","posId":"K0000","price":1500,"isExtra":true}]</t>
  </si>
  <si>
    <t>2026-04-14T22:07:43.192+02:00</t>
  </si>
  <si>
    <t>2026-04-14T22:21:41.151+02:00</t>
  </si>
  <si>
    <t>[{"id":"69400db90dc626f6c3c3fc1d","count":2,"label":"Quattro Formaggi 32cm","posId":"123","price":24900,"isExtra":false},{"id":"0828382bbc0f39abdadd9b99","count":2,"label":"Balné","posId":"K0000","price":1500,"isExtra":true},{"id":"69bfb59f31761dcca50839dc","count":2,"label":"okraj mozzarella, bylinky","posId":"A121","price":5700,"isExtra":true},{"id":"695458c28103d4672f51abc7","count":2,"label":"Kukuřice","posId":"B115","price":2500,"KDSTags":["greenhighlight"],"isExtra":true},{"id":"695458c28103d4672f51abca","count":2,"label":"Šunka","posId":"B106","price":3000,"KDSTags":["greenhighlight"],"isExtra":true}]</t>
  </si>
  <si>
    <t>2026-04-14T21:45:24.186+02:00</t>
  </si>
  <si>
    <t>2026-04-14T21:54:09.184+02:00</t>
  </si>
  <si>
    <t>[{"id":"69400db90dc626f6c3c3fc23","count":1,"label":"Pepperoni 32cm 🌶️🌶️","posId":"120","price":24900,"isExtra":false},{"id":"0828382bbc0f39abdadd9b99","count":1,"label":"Balné","posId":"K0000","price":1500,"isExtra":true},{"id":"69bfb59f31761dcca50839db","count":1,"label":"bez plněných okrajů","posId":"X1000","price":0,"isExtra":true}]</t>
  </si>
  <si>
    <t>2026-04-14T21:42:08.678+02:00</t>
  </si>
  <si>
    <t>2026-04-14T22:00:05.242+02:00</t>
  </si>
  <si>
    <t>[{"id":"c48047a3-b360-4cc6-8231-e37932ddbc84","count":1,"label":"Pizza Comeback 18","posId":"133","price":11900,"isExtra":false,"creatorId":"CNPat4tzNAQfTVVy5GAVw","isPackging":0,"actualLabel":"Pizza Comeback 18"},{"id":"453aecb5-8f72-4618-a6c2-2c6a669d1f59","count":1,"label":"Pizza Quattro Formaggi 18","posId":"135","price":11900,"isExtra":false,"creatorId":"mwtbXXytbcEC4NjASRtlP","isPackging":0,"actualLabel":"Pizza Quattro Formaggi 18"}]</t>
  </si>
  <si>
    <t>2026-04-14T21:13:03.342+02:00</t>
  </si>
  <si>
    <t>2026-04-14T21:22:22.650+02:00</t>
  </si>
  <si>
    <t>2026-04-14T21:38:30.035+02:00</t>
  </si>
  <si>
    <t>2026-04-14T21:13:04.093+02:00</t>
  </si>
  <si>
    <t>[{"id":"ad7c292a-48c9-48db-b64c-0f7f8ebced7f","note":"","count":1,"label":"BBQ Meteor 40 cm","posId":"106","price":30900,"isExtra":false},{"id":"d63e9120-8ffe-444c-ba51-6c942a13f4fc","note":"","count":1,"label":"Margherita 40 cm","posId":"100","price":26900,"isExtra":false}]</t>
  </si>
  <si>
    <t>2026-04-14T21:01:00.662+02:00</t>
  </si>
  <si>
    <t>2026-04-14T21:10:42.035+02:00</t>
  </si>
  <si>
    <t>2026-04-14T20:52:26.317+02:00</t>
  </si>
  <si>
    <t>2026-04-14T21:01:10.982+02:00</t>
  </si>
  <si>
    <t>[{"id":"69400db90dc626f6c3c3fc23","count":2,"label":"Pepperoni 32cm 🌶️🌶️","posId":"120","price":24900,"isExtra":false},{"id":"0828382bbc0f39abdadd9b99","count":2,"label":"Balné","posId":"K0000","price":1500,"isExtra":true},{"id":"69bfb59f31761dcca50839db","count":2,"label":"bez plněných okrajů","posId":"X1000","price":0,"isExtra":true},{"id":"695458c28103d4672f51abc7","count":2,"label":"Kukuřice","posId":"B115","price":2500,"KDSTags":["greenhighlight"],"isExtra":true}]</t>
  </si>
  <si>
    <t>2026-04-14T20:46:49.191+02:00</t>
  </si>
  <si>
    <t>2026-04-14T20:56:59.965+02:00</t>
  </si>
  <si>
    <t>[{"id":"69400db90dc626f6c3c3fc11","count":1,"label":"Hawai 40cm","posId":"102","price":30900,"isExtra":false},{"id":"01f1f771ad243e9a3e1e67cc","count":1,"label":"Balné","posId":"K0000","price":2000,"isExtra":true},{"id":"674840e52b930230e954cea6","count":1,"label":"Smetanový základ","posId":"ZRS40","price":0,"isExtra":true},{"id":"695458c28103d4672f51a9e6","count":1,"label":"Kukuřice","posId":"C115","price":3500,"KDSTags":["greenhighlight"],"isExtra":true}]</t>
  </si>
  <si>
    <t>2026-04-14T20:41:40.435+02:00</t>
  </si>
  <si>
    <t>2026-04-14T20:54:37.709+02:00</t>
  </si>
  <si>
    <t>[{"id":"69400db90dc626f6c3c3fc23","count":1,"label":"Pepperoni 32cm 🌶️🌶️","posId":"120","price":24900,"isExtra":false},{"id":"0828382bbc0f39abdadd9b99","count":1,"label":"Balné","posId":"K0000","price":1500,"isExtra":true},{"id":"69400db90dc626f6c3c3fc71","count":1,"label":"Aquilla černý čaj a broskev 0,5l","posId":"N120","price":4900,"isExtra":false}]</t>
  </si>
  <si>
    <t>Deepak</t>
  </si>
  <si>
    <t>2026-04-14T20:39:53.399+02:00</t>
  </si>
  <si>
    <t>2026-04-14T20:45:44.651+02:00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</si>
  <si>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okrajů","posId":"X1000","price":0,"isExtra":true}]</t>
  </si>
  <si>
    <t>2026-04-14T20:34:35.771+02:00</t>
  </si>
  <si>
    <t>2026-04-14T20:41:42.715+02:00</t>
  </si>
  <si>
    <t>[{"id":"65602900","note":"","size":"Opočno pistáciová","count":1,"label":"Opočno pistáciová","posId":"D109","price":12900,"isExtra":false},{"id":"59610969","note":"","size":"BBQ Texas 32cm","count":1,"label":"BBQ Texas 32cm","posId":"119","price":24900,"isExtra":false},{"id":"57081111","note":"","count":1,"label":"Balné","posId":"K0000","price":1500,"isExtra":true}]</t>
  </si>
  <si>
    <t>2026-04-14T20:23:35.409+02:00</t>
  </si>
  <si>
    <t>2026-04-14T20:39:32.382+02:00</t>
  </si>
  <si>
    <t>2026-04-14T20:23:19.740+02:00</t>
  </si>
  <si>
    <t>2026-04-14T20:28:29.041+02:00</t>
  </si>
  <si>
    <t>[{"id":"cd7798b9-deb2-4229-a68e-ebefba7ee9e4","count":1,"label":"Pizza Comeback 32","posId":"121","price":24900,"isExtra":false,"creatorId":"kkwHJoBZZSErK1yaWWYBK","isPackging":0,"actualLabel":"Pizza Comeback 32"}]</t>
  </si>
  <si>
    <t>2026-04-14T20:21:19.384+02:00</t>
  </si>
  <si>
    <t>2026-04-14T20:39:01.834+02:00</t>
  </si>
  <si>
    <t>2026-04-14T20:20:17.589+02:00</t>
  </si>
  <si>
    <t>2026-04-14T20:37:58.631+02:00</t>
  </si>
  <si>
    <t>[{"id":"cd7798b9-deb2-4229-a68e-ebefba7ee9e4","count":1,"label":"Pizza Comeback 32","posId":"121","price":24900,"isExtra":false,"creatorId":"Fl7Z_t5JQ8JTDnxta42cH","isPackging":0,"actualLabel":"Pizza Comeback 32"}]</t>
  </si>
  <si>
    <t>2026-04-14T20:18:24.432+02:00</t>
  </si>
  <si>
    <t>2026-04-14T20:24:28.638+02:00</t>
  </si>
  <si>
    <t>[{"id":"69400db90dc626f6c3c3fc83","count":1,"label":"Guarana classic","posId":"N142","price":5500,"isExtra":false},{"id":"69400db90dc626f6c3c3fc23","count":1,"label":"Pepperoni 32cm 🌶️🌶️","posId":"120","price":24900,"isExtra":false},{"id":"0828382bbc0f39abdadd9b99","count":1,"label":"Balné","posId":"K0000","price":1500,"isExtra":true},{"id":"674840e52b930230e954cbf7","count":1,"label":"Smetanový základ","posId":"ZRS32","price":0,"isExtra":true},{"id":"69bfb59f31761dcca50839db","count":1,"label":"bez plněných okrajů","posId":"X1000","price":0,"isExtra":true},{"id":"695458c28103d4672f51abc7","count":1,"label":"Kukuřice","posId":"B115","price":2500,"KDSTags":["greenhighlight"],"isExtra":true}]</t>
  </si>
  <si>
    <t>2026-04-14T20:15:03.662+02:00</t>
  </si>
  <si>
    <t>2026-04-14T20:31:40.307+02:00</t>
  </si>
  <si>
    <t>2026-04-14T20:46:25.730+02:00</t>
  </si>
  <si>
    <t>2026-04-14T20:15:04.239+02:00</t>
  </si>
  <si>
    <t>[{"id":"4d0fe7ad-c88a-4a73-8015-c60680489cf8","note":"","count":1,"label":"Baby špenát &amp; kuře 32 cm","posId":"116","price":24900,"isExtra":false},{"id":"c8019f80-065c-4f09-9e80-65b85dae2ae1","note":"","count":1,"label":"kukuřice","posId":"B115","price":2500,"KDSTags":["greenhighlight"],"isExtra":true},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3f15a32f-4d5b-4afb-ae1b-12f68224d029","note":"","count":1,"label":"Olivy","posId":"C112","price":3500,"KDSTags":["greenhighlight"],"isExtra":true},{"id":"3a8b6a85-3b5c-4ee4-be2d-261ab8731d6e","note":"","count":1,"label":"Dip česnekový","posId":"P106","price":2000,"isExtra":false},{"id":"99710cd8-fa1f-4712-84a8-85da37e18dd0","note":"","count":1,"label":"Česnekový chléb","posId":"P104","price":7900,"isExtra":false}]</t>
  </si>
  <si>
    <t>Vláďa</t>
  </si>
  <si>
    <t>2026-04-14T20:12:31.413+02:00</t>
  </si>
  <si>
    <t>2026-04-14T20:23:58.600+02:00</t>
  </si>
  <si>
    <t>[{"id":"110","note":"","count":1,"label":"Hot &amp; Spicy 40cm 🌶️🌶️","posId":"110","price":30900,"isExtra":false},{"id":"K0000","note":"","count":1,"label":"Balné","posId":"K0000","price":2000,"isExtra":true},{"id":"111","note":"","count":1,"label":"Quattro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</si>
  <si>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2026-04-14T20:05:19.073+02:00</t>
  </si>
  <si>
    <t>2026-04-14T20:19:54.011+02:00</t>
  </si>
  <si>
    <t>[{"id":"69400db90dc626f6c3c3fc1f","count":1,"label":"Hot &amp; Spicy 32cm 🌶️🌶️","posId":"122","price":24900,"isExtra":false},{"id":"0828382bbc0f39abdadd9b99","count":1,"label":"Balné","posId":"K0000","price":1500,"isExtra":true},{"id":"69400db90dc626f6c3c3fc79","count":1,"label":"Pepsi zero sugar 1l","posId":"N125","price":5900,"isExtra":false}]</t>
  </si>
  <si>
    <t>2026-04-14T19:47:51.869+02:00</t>
  </si>
  <si>
    <t>2026-04-14T19:59:53.638+02:00</t>
  </si>
  <si>
    <t>[{"id":"59610964","note":"","size":"Margherita 32cm","count":2,"label":"Margherita 32cm","posId":"112","price":20900,"isExtra":false},{"id":"57081111","note":"","count":2,"label":"Balné","posId":"K0000","price":1500,"isExtra":true},{"id":"57081140","note":"","count":2,"label":"okraj mozzarella, bylinky","posId":"A121","price":5700,"isExtra":true}]</t>
  </si>
  <si>
    <t>2026-04-14T19:47:06.906+02:00</t>
  </si>
  <si>
    <t>2026-04-14T19:56:42.415+02:00</t>
  </si>
  <si>
    <t>[{"id":"1582d301-bf10-4138-ae7c-8790c6504985","count":1,"label":"Pizza Pepperoni 18","posId":"132","price":11900,"isExtra":false,"creatorId":"Ip9DTu9Ow5NA47xSSyXme","isPackging":0,"actualLabel":"Pizza Pepperoni 18"}]</t>
  </si>
  <si>
    <t>2026-04-14T19:44:37.725+02:00</t>
  </si>
  <si>
    <t>2026-04-14T19:57:18.615+02:00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</si>
  <si>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bylinky","posId":"A122","price":6500,"isExtra":true},{"id":"57081204","note":"","count":1,"label":"Kukuřice","posId":"C115","price":3500,"KDSTags":["greenhighlight"],"isExtra":true},{"id":"57081206","note":"","count":1,"label":"Špenát s česnekem","posId":"C107","price":3500,"KDSTags":["greenhighlight"],"isExtra":true},{"id":"57081227","note":"","count":1,"label":"Gorgonzola","posId":"C101","price":4000,"KDSTags":["greenhighlight"],"isExtra":true},{"id":"57081069","note":"","size":"Česnekový dip","count":2,"label":"Česnekový dip","posId":"P106","price":2000,"isExtra":false},{"id":"57081111","note":"","count":2,"label":"Balné","posId":"K0000","price":1500,"isExtra":true}]</t>
  </si>
  <si>
    <t>2026-04-14T19:27:45.609+02:00</t>
  </si>
  <si>
    <t>2026-04-14T19:45:07.909+02:00</t>
  </si>
  <si>
    <t>[{"id":"453aecb5-8f72-4618-a6c2-2c6a669d1f59","count":1,"label":"Pizza Quattro Formaggi 18","posId":"135","price":11900,"isExtra":false,"creatorId":"1o2cYiKMj7YMMS_BlYxTr","isPackging":0,"actualLabel":"Pizza Quattro Formaggi 18"}]</t>
  </si>
  <si>
    <t>2026-04-14T19:26:01.662+02:00</t>
  </si>
  <si>
    <t>2026-04-14T19:44:07.668+02:00</t>
  </si>
  <si>
    <t>[{"id":"69400db90dc626f6c3c3fc25","count":1,"label":"BBQ Texas 32cm","posId":"119","price":24900,"isExtra":false},{"id":"0828382bbc0f39abdadd9b99","count":1,"label":"Balné","posId":"K0000","price":1500,"isExtra":true},{"id":"674840e52b930230e954c942","count":1,"label":"Smetanový základ","posId":"ZBS32","price":0,"isExtra":true},{"id":"69400db90dc626f6c3c3fc21","count":1,"label":"Comeback 32cm 🌶️","posId":"121","price":24900,"isExtra":false},{"id":"0828382bbc0f39abdadd9b99","count":1,"label":"Balné","posId":"K0000","price":1500,"isExtra":true},{"id":"674840e52b930230e954cbf6","count":1,"label":"BBQ základ","posId":"ZRB32","price":0,"isExtra":true},{"id":"69400db90dc626f6c3c3fc2b","count":1,"label":"Hawai 32cm","posId":"114","price":24900,"isExtra":false},{"id":"0828382bbc0f39abdadd9b99","count":1,"label":"Balné","posId":"K0000","price":1500,"isExtra":true},{"id":"674840e52b930230e954cbf6","count":1,"label":"BBQ základ","posId":"ZRB32","price":0,"isExtra":true}]</t>
  </si>
  <si>
    <t>2026-04-14T19:20:22.736+02:00</t>
  </si>
  <si>
    <t>2026-04-14T19:31:25.490+02:00</t>
  </si>
  <si>
    <t>[{"id":"69400db90dc626f6c3c3fc51","count":1,"label":"Spicy menu Comeback","posId":"M100","price":34900,"isExtra":false},{"id":"037b489124c4c4ade6d3fd8a","count":1,"label":"Balné","posId":"K0000","price":3000,"isExtra":true},{"id":"67e5bc205a77b3afd3b48850","count":1,"label":"BBQ Meteor","posId":"Y118","price":0,"isExtra":true},{"id":"674840e52b930230e954cbf6","count":1,"label":"BBQ základ","posId":"ZRB32","price":0,"isExtra":true},{"id":"69bfb59f31761dcca50839db","count":1,"label":"bez plněných okrajů","posId":"X1000","price":0,"isExtra":true},{"id":"67273b0c85ad7c1e9d3b4b81","count":1,"label":"masové kuličky","posId":"P102","price":0,"isExtra":true},{"id":"6911d5c899341c16fd032c51","count":1,"label":"Pepsi zero sugar 1l","posId":"N125","price":0,"isExtra":true},{"id":"69400db90dc626f6c3c3fc65","count":1,"label":"Dip Jalapeňos","posId":"P107","price":2000,"isExtra":false},{"id":"0828382bbc0f39abdadd9b99","count":1,"label":"Balné","posId":"K0000","price":1500,"isExtra":true}]</t>
  </si>
  <si>
    <t>2026-04-14T19:19:52.789+02:00</t>
  </si>
  <si>
    <t>2026-04-14T19:36:01.669+02:00</t>
  </si>
  <si>
    <t>[{"id":"69400db90dc626f6c3c3fc1d","count":1,"label":"Quattro Formaggi 32cm","posId":"123","price":24900,"isExtra":false},{"id":"0828382bbc0f39abdadd9b99","count":1,"label":"Balné","posId":"K0000","price":1500,"isExtra":true},{"id":"69400db90dc626f6c3c3fc23","count":1,"label":"Pepperoni 32cm 🌶️🌶️","posId":"120","price":24900,"isExtra":false},{"id":"0828382bbc0f39abdadd9b99","count":1,"label":"Balné","posId":"K0000","price":1500,"isExtra":true},{"id":"69400db90dc626f6c3c3fc79","count":1,"label":"Pepsi zero sugar 1l","posId":"N125","price":5900,"isExtra":false},{"id":"69400db90dc626f6c3c3fc7f","count":1,"label":"Aquilla jemně perlivá","posId":"N141","price":3900,"isExtra":false},{"id":"69400db90dc626f6c3c3fc81","count":1,"label":"Aquilla neperlivá","posId":"N140","price":3900,"isExtra":false}]</t>
  </si>
  <si>
    <t>2026-04-14T19:16:03.591+02:00</t>
  </si>
  <si>
    <t>2026-04-14T19:33:10.318+02:00</t>
  </si>
  <si>
    <t>2026-04-14T19:49:46.558+02:00</t>
  </si>
  <si>
    <t>2026-04-14T19:16:06.948+02:00</t>
  </si>
  <si>
    <t>2026-04-14T19:15:29.103+02:00</t>
  </si>
  <si>
    <t>2026-04-14T19:29:03.528+02:00</t>
  </si>
  <si>
    <t>[{"id":"102","note":"","count":1,"label":"Hawai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bylinky","posId":"A122","price":6500,"isExtra":true},{"id":"P106","note":"","count":2,"label":"Česnekový dip","posId":"P106","price":2000,"isExtra":false},{"id":"K0000","note":"","count":2,"label":"Balné","posId":"K0000","price":1500,"isExtra":true}]</t>
  </si>
  <si>
    <t>2026-04-14T19:07:07.042+02:00</t>
  </si>
  <si>
    <t>2026-04-14T19:27:18.541+02:00</t>
  </si>
  <si>
    <t>[{"id":"57081033","note":"","size":"Capricciosa 40cm","count":1,"label":"Capricciosa 40cm","posId":"101","price":30900,"isExtra":false},{"id":"57081101","note":"","count":1,"label":"Balné","posId":"K0000","price":2000,"isExtra":true},{"id":"57081178","note":"","count":1,"label":"okraj hotdog, bbq omáčka","posId":"A120","price":6500,"isExtra":true},{"id":"57081026","note":"","size":"Comeback 40cm 🌶️","count":1,"label":"Comeback 40cm 🌶️","posId":"109","price":30900,"isExtra":false},{"id":"57081101","note":"","count":1,"label":"Balné","posId":"K0000","price":2000,"isExtra":true},{"id":"59555795","note":"","count":1,"label":"Smetanový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okrajů","posId":"X1000","price":0,"isExtra":true}]</t>
  </si>
  <si>
    <t>2026-04-14T19:01:35.903+02:00</t>
  </si>
  <si>
    <t>2026-04-14T19:17:26.612+02:00</t>
  </si>
  <si>
    <t>[{"id":"1582d301-bf10-4138-ae7c-8790c6504985","count":1,"label":"Pizza Pepperoni 18","posId":"132","price":11900,"isExtra":false,"creatorId":"xVc247gO7gDTodrU97hot","isPackging":0,"actualLabel":"Pizza Pepperoni 18"},{"id":"extra_20230331101812_56","count":1,"label":"Mozzarella","posId":"A113","price":2000,"isExtra":true,"mainItemId":"1582d301-bf10-4138-ae7c-8790c6504985"}]</t>
  </si>
  <si>
    <t>2026-04-14T19:01:08.052+02:00</t>
  </si>
  <si>
    <t>2026-04-14T19:19:41.461+02:00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</si>
  <si>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57081185","note":"","count":1,"label":"Ananas","posId":"B100","price":2500,"KDSTags":["greenhighlight"],"isExtra":true},{"id":"57081069","note":"","size":"Česnekový dip","count":1,"label":"Česnekový dip","posId":"P106","price":2000,"isExtra":false},{"id":"57081111","note":"","count":1,"label":"Balné","posId":"K0000","price":1500,"isExtra":true}]</t>
  </si>
  <si>
    <t>Alexei</t>
  </si>
  <si>
    <t>2026-04-14T18:57:07.649+02:00</t>
  </si>
  <si>
    <t>2026-04-14T19:17:15.054+02:00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</si>
  <si>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základ","posId":"ZSR40","price":0,"isExtra":true},{"id":"A122","note":"","count":1,"label":"okraj mozzarella, bylinky","posId":"A122","price":6500,"isExtra":true},{"id":"110","note":"","count":1,"label":"Hot &amp; Spicy 40cm 🌶️🌶️","posId":"110","price":30900,"isExtra":false},{"id":"K0000","note":"","count":1,"label":"Balné","posId":"K0000","price":2000,"isExtra":true},{"id":"A122","note":"","count":1,"label":"okraj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</si>
  <si>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2026-04-14T17:16:03.647+02:00</t>
  </si>
  <si>
    <t>2026-04-14T17:37:55.031+02:00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</si>
  <si>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</si>
  <si>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2026-04-14T17:13:29.454+02:00</t>
  </si>
  <si>
    <t>2026-04-14T17:32:37.086+02:00</t>
  </si>
  <si>
    <t>[{"id":"3ffdf576-89c8-4571-b10b-4e6331fbbb89","count":1,"label":"Pizza Špenát kuře 18 cm","posId":"128","price":11900,"isExtra":false,"creatorId":"XP0SxKiX5gl0Wlz5ZAfq5","isPackging":0,"actualLabel":"Pizza Špenát kuře 18 cm"},{"id":"0c4e80a5-3baa-43b5-a88a-47870464bc47","count":2,"label":"Pizza BBQ Texas 18","posId":"131","price":11900,"isExtra":false,"creatorId":"vpZgSgOhkfsSuGjgZFiyC","isPackging":0,"actualLabel":"Pizza BBQ Texas 18"}]</t>
  </si>
  <si>
    <t>2026-04-14T17:13:03.960+02:00</t>
  </si>
  <si>
    <t>2026-04-14T17:33:52.109+02:00</t>
  </si>
  <si>
    <t>2026-04-14T17:42:39.052+02:00</t>
  </si>
  <si>
    <t>2026-04-14T17:13:05.243+02:00</t>
  </si>
  <si>
    <t>[{"id":"b6658da4-b777-42a2-94b6-5ce20ff49587","note":"","count":1,"label":"Pepperoni 32 cm","posId":"144","price":24900,"isExtra":false},{"id":"d1e9623b-89c9-4caa-a2ba-cbaafad1a883","note":"","count":1,"label":"slanina","posId":"B108","price":3000,"KDSTags":["greenhighlight"],"isExtra":true}]</t>
  </si>
  <si>
    <t>2026-04-14T16:57:16.510+02:00</t>
  </si>
  <si>
    <t>2026-04-14T17:05:42.308+02:00</t>
  </si>
  <si>
    <t>2026-04-14T16:50:24.514+02:00</t>
  </si>
  <si>
    <t>2026-04-14T17:05:38.402+02:00</t>
  </si>
  <si>
    <t>2026-04-14T16:49:23.973+02:00</t>
  </si>
  <si>
    <t>2026-04-14T17:01:13.314+02:00</t>
  </si>
  <si>
    <t>[{"id":"69400db90dc626f6c3c3fc1d","count":1,"label":"Quattro Formaggi 32cm","posId":"123","price":24900,"isExtra":false},{"id":"0828382bbc0f39abdadd9b99","count":1,"label":"Balné","posId":"K0000","price":1500,"isExtra":true},{"id":"69400db90dc626f6c3c3fc2d","count":1,"label":"Capricciosa 32cm","posId":"113","price":24900,"isExtra":false},{"id":"0828382bbc0f39abdadd9b99","count":1,"label":"Balné","posId":"K0000","price":1500,"isExtra":true},{"id":"69bfb59f31761dcca50839db","count":1,"label":"bez plněných okrajů","posId":"X1000","price":0,"isExtra":true},{"id":"684ae9784182d05e5daecbc4","count":1,"label":"Bez žampionů","posId":"X105","price":0,"KDSTags":["redhighlight"],"isExtra":true}]</t>
  </si>
  <si>
    <t>2026-04-14T16:19:14.082+02:00</t>
  </si>
  <si>
    <t>2026-04-14T16:23:41.957+02:00</t>
  </si>
  <si>
    <t>[{"id":"cb3f1edb-a9ef-46ed-8c99-05b992c1f4a9","count":1,"label":"Pizza Margherita 18","posId":"124","price":11900,"isExtra":false,"creatorId":"oQAPH9OQMX3dBKcRP_t8a","isPackging":0,"actualLabel":"Pizza Margherita 18"}]</t>
  </si>
  <si>
    <t>2026-04-14T16:02:20.507+02:00</t>
  </si>
  <si>
    <t>2026-04-14T16:10:27.342+02:00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</si>
  <si>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okrajů","posId":"X1000","price":0,"isExtra":true}]</t>
  </si>
  <si>
    <t>2026-04-14T16:00:03.856+02:00</t>
  </si>
  <si>
    <t>2026-04-14T16:16:41.110+02:00</t>
  </si>
  <si>
    <t>2026-04-14T16:26:29.797+02:00</t>
  </si>
  <si>
    <t>2026-04-14T16:00:05.521+02:00</t>
  </si>
  <si>
    <t>[{"id":"f1315fc0-dfbb-459c-9f31-49d8e60875f4","note":"","count":1,"label":"Pepperoni 40 cm","posId":"108","price":30900,"isExtra":false},{"id":"3a8b6a85-3b5c-4ee4-be2d-261ab8731d6e","note":"","count":1,"label":"Dip česnekový","posId":"P106","price":2000,"isExtra":false},{"id":"99710cd8-fa1f-4712-84a8-85da37e18dd0","note":"","count":2,"label":"Česnekový chléb","posId":"P104","price":7900,"isExtra":false}]</t>
  </si>
  <si>
    <t>2026-04-14T15:27:39.180+02:00</t>
  </si>
  <si>
    <t>2026-04-14T15:37:37.234+02:00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</si>
  <si>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🌶️🌶️","posId":"108","price":30900,"isExtra":false},{"id":"57081101","note":"","count":1,"label":"Balné","posId":"K0000","price":2000,"isExtra":true}]</t>
  </si>
  <si>
    <t>2026-04-14T15:08:08.867+02:00</t>
  </si>
  <si>
    <t>2026-04-14T15:18:09.935+02:00</t>
  </si>
  <si>
    <t>2026-04-14T14:59:06.091+02:00</t>
  </si>
  <si>
    <t>2026-04-14T15:16:53.696+02:00</t>
  </si>
  <si>
    <t>2026-04-14T15:35:09.587+02:00</t>
  </si>
  <si>
    <t>2026-04-14T14:59:40.974+02:00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</si>
  <si>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3a8b6a85-3b5c-4ee4-be2d-261ab8731d6e","note":"","count":1,"label":"Dip česnekový","posId":"P106","price":2000,"isExtra":false}]</t>
  </si>
  <si>
    <t>2026-04-14T14:56:48.040+02:00</t>
  </si>
  <si>
    <t>2026-04-14T15:14:44.221+02:00</t>
  </si>
  <si>
    <t>[{"id":"69400db90dc626f6c3c3fc27","count":1,"label":"BBQ Meteor 32cm","posId":"118","price":24900,"isExtra":false},{"id":"0828382bbc0f39abdadd9b99","count":1,"label":"Balné","posId":"K0000","price":1500,"isExtra":true},{"id":"69bfb59f31761dcca50839de","count":1,"label":"okraj hotdog, hořčice","posId":"A117","price":5700,"isExtra":true},{"id":"69400db90dc626f6c3c3fc2b","count":1,"label":"Hawai 32cm","posId":"114","price":24900,"isExtra":false},{"id":"0828382bbc0f39abdadd9b99","count":1,"label":"Balné","posId":"K0000","price":1500,"isExtra":true},{"id":"69bfb59f31761dcca50839dc","count":1,"label":"okraj mozzarella, bylinky","posId":"A121","price":5700,"isExtra":true},{"id":"69400db90dc626f6c3c3fc5d","count":1,"label":"Česnekový dip","posId":"P106","price":2000,"isExtra":false},{"id":"0828382bbc0f39abdadd9b99","count":1,"label":"Balné","posId":"K0000","price":1500,"isExtra":true},{"id":"69400db90dc626f6c3c3fc65","count":1,"label":"Dip Jalapeňos","posId":"P107","price":2000,"isExtra":false},{"id":"0828382bbc0f39abdadd9b99","count":1,"label":"Balné","posId":"K0000","price":1500,"isExtra":true}]</t>
  </si>
  <si>
    <t>2026-04-14T13:03:03.226+02:00</t>
  </si>
  <si>
    <t>2026-04-14T16:59:38.164+02:00</t>
  </si>
  <si>
    <t>[{"id":"ff8bc446-e047-44f1-bae5-423b565e0123","note":"","count":1,"label":"Capricciosa 32 cm","posId":"137","price":24900,"isExtra":false},{"id":"22bde6ce-8676-45cb-8fba-89a664dd9034","note":"","count":1,"label":"Veggieballs 32 cm","posId":"141","price":24900,"isExtra":false},{"id":"e12521cc-9391-4513-be27-f090014536cf","note":"","count":1,"label":"BBQ Texas 32 cm","posId":"143","price":24900,"isExtra":false},{"id":"f4d7b9ad-ce62-498d-a90b-8016ab1e3604","note":"","count":1,"label":"Quattro Formaggi 32 cm","posId":"147","price":24900,"isExtra":false},{"id":"b3008ec8-24a5-4d30-bf46-9133028be7e4","note":"","count":1,"label":"Margherita 32 cm","posId":"136","price":20900,"isExtra":false}]</t>
  </si>
  <si>
    <t>2026-04-14T13:02:49.244+02:00</t>
  </si>
  <si>
    <t>2026-04-14T13:16:29.852+02:00</t>
  </si>
  <si>
    <t>2026-04-14T13:00:32.100+02:00</t>
  </si>
  <si>
    <t>2026-04-14T13:16:36.550+02:00</t>
  </si>
  <si>
    <t>[{"id":"69400db90dc626f6c3c3fc1d","count":1,"label":"Quattro Formaggi 32cm","posId":"123","price":24900,"isExtra":false},{"id":"0828382bbc0f39abdadd9b99","count":1,"label":"Balné","posId":"K0000","price":1500,"isExtra":true},{"id":"69bfb59f31761dcca50839db","count":1,"label":"bez plněných okrajů","posId":"X1000","price":0,"isExtra":true},{"id":"69400db90dc626f6c3c3fc71","count":1,"label":"Aquilla černý čaj a broskev 0,5l","posId":"N120","price":4900,"isExtra":false}]</t>
  </si>
  <si>
    <t>2026-04-14T12:58:03.713+02:00</t>
  </si>
  <si>
    <t>2026-04-14T13:17:04.531+02:00</t>
  </si>
  <si>
    <t>2026-04-14T13:26:37.248+02:00</t>
  </si>
  <si>
    <t>2026-04-14T12:58:05.324+02:00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</si>
  <si>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základ","posId":"f61b7339-3b20-4583-b2b8-12e48de2876d","price":0,"isExtra":true},{"id":"614269dd-2dbe-47e4-81f8-670c7ef03e2f","note":"","count":1,"label":"Pepperoni salám","posId":"C109","price":4000,"KDSTags":["greenhighlight"],"isExtra":true}]</t>
  </si>
  <si>
    <t>2026-04-14T12:34:30.380+02:00</t>
  </si>
  <si>
    <t>2026-04-14T12:39:07.223+02:00</t>
  </si>
  <si>
    <t>[{"id":"e28ab87f-b95c-47c6-9c60-ca35c4cef227","count":1,"label":"Pizza Pepperoni 40","posId":"108","price":30900,"isExtra":false,"discount":{"type":"percentage","value":50},"creatorId":"ADNA20r3-j6HQWbrMsLZH","isPackging":0,"actualLabel":"Pizza Pepperoni 40"}]</t>
  </si>
  <si>
    <t>2026-04-14T12:03:45.807+02:00</t>
  </si>
  <si>
    <t>2026-04-14T12:16:55.573+02:00</t>
  </si>
  <si>
    <t>[{"id":"69400db90dc626f6c3c3fc21","count":1,"label":"Comeback 32cm 🌶️","posId":"121","price":24900,"isExtra":false},{"id":"0828382bbc0f39abdadd9b99","count":1,"label":"Balné","posId":"K0000","price":1500,"isExtra":true},{"id":"69400db90dc626f6c3c3fc77","count":2,"label":"Pepsi 1l","posId":"N124","price":5900,"isExtra":false}]</t>
  </si>
  <si>
    <t>2026-04-14T11:45:57.946+02:00</t>
  </si>
  <si>
    <t>2026-04-14T11:57:01.498+02:00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</si>
  <si>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dip","posId":"P106","price":2000,"isExtra":false},{"id":"K0000","note":"","count":1,"label":"Balné","posId":"K0000","price":1500,"isExtra":true},{"id":"P104","note":"","count":1,"label":"Česnekový chléb 18cm","posId":"P104","price":7900,"isExtra":false},{"id":"K0000","note":"","count":1,"label":"Balné","posId":"K0000","price":1500,"isExtra":true}]</t>
  </si>
  <si>
    <t>2026-04-14T11:45:03.983+02:00</t>
  </si>
  <si>
    <t>2026-04-14T11:57:05.386+02:00</t>
  </si>
  <si>
    <t>2026-04-14T12:08:56.432+02:00</t>
  </si>
  <si>
    <t>2026-04-14T11:45:08.518+02:00</t>
  </si>
  <si>
    <t>[{"id":"e12521cc-9391-4513-be27-f090014536cf","note":"","count":1,"label":"BBQ Texas 32 cm","posId":"143","price":24900,"isExtra":false}]</t>
  </si>
  <si>
    <t>2026-04-14T11:26:08.034+02:00</t>
  </si>
  <si>
    <t>2026-04-14T11:41:21.202+02:00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</si>
  <si>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</si>
  <si>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2026-04-14T11:09:42.846+02:00</t>
  </si>
  <si>
    <t>2026-04-14T11:33:17.468+02:00</t>
  </si>
  <si>
    <t>[{"id":"100","note":"","count":2,"label":"Margherita 40cm","posId":"100","price":26900,"isExtra":false},{"id":"K0000","note":"","count":2,"label":"Balné","posId":"K0000","price":2000,"isExtra":true},{"id":"111","note":"","count":1,"label":"Quattro Formaggi 40cm","posId":"111","price":30900,"isExtra":false},{"id":"K0000","note":"","count":1,"label":"Balné","posId":"K0000","price":2000,"isExtra":true},{"id":"121","note":"","count":1,"label":"Comeback 32cm 🌶️","posId":"121","price":24900,"isExtra":false},{"id":"K0000","note":"","count":1,"label":"Balné","posId":"K0000","price":1500,"isExtra":true}]</t>
  </si>
  <si>
    <t>2026-04-14T11:05:56.987+02:00</t>
  </si>
  <si>
    <t>2026-04-14T11:27:45.984+02:00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</si>
  <si>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🌶️","posId":"121","price":24900,"isExtra":false},{"id":"57081111","note":"","count":1,"label":"Balné","posId":"K0000","price":1500,"isExtra":true},{"id":"57094169","note":"","count":1,"label":"Smetanový základ","posId":"ZRS32","price":0,"isExtra":true},{"id":"57081149","note":"","count":1,"label":"okraj mozzarella, bbq omáčka","posId":"A123","price":5700,"isExtra":true},{"id":"59610973","note":"","size":"Capricciosa 32cm","count":1,"label":"Capricciosa 32cm","posId":"113","price":24900,"isExtra":false},{"id":"57081111","note":"","count":1,"label":"Balné","posId":"K0000","price":1500,"isExtra":true},{"id":"57081163","note":"","count":1,"label":"Bez oliv","posId":"X112","price":0,"KDSTags":["redhighlight"],"isExtra":true},{"id":"59610965","note":"","size":"Quattro Formaggi 32cm","count":1,"label":"Quattro Formaggi 32cm","posId":"123","price":24900,"isExtra":false},{"id":"57081111","note":"","count":1,"label":"Balné","posId":"K0000","price":1500,"isExtra":true}]</t>
  </si>
  <si>
    <t>2026-04-14T09:23:02.086+02:00</t>
  </si>
  <si>
    <t>2026-04-14T11:23:33.982+02:00</t>
  </si>
  <si>
    <t>[{"id":"69400db90dc626f6c3c3fc09","count":1,"label":"Pepperoni 40cm 🌶️🌶️","posId":"108","price":30900,"isExtra":false},{"id":"01f1f771ad243e9a3e1e67cc","count":1,"label":"Balné","posId":"K0000","price":2000,"isExtra":true},{"id":"674840e52b930230e954cea7","count":1,"label":"BBQ základ","posId":"ZRB40","price":0,"isExtra":true},{"id":"69bfb59f31761dcca50835ec","count":1,"label":"okraj mozzarella, bbq omáčka","posId":"A124","price":6500,"isExtra":true},{"id":"695458c28103d4672f51a9e8","count":1,"label":"Mozzarella","posId":"C113","price":4000,"KDSTags":["greenhighlight"],"isExtra":true},{"id":"695458c28103d4672f51a9ed","count":1,"label":"Pepperoni salám","posId":"C109","price":4000,"KDSTags":["greenhighlight"],"isExtra":true},{"id":"69400db90dc626f6c3c3fc5d","count":1,"label":"Česnekový dip","posId":"P106","price":2000,"isExtra":false},{"id":"0828382bbc0f39abdadd9b99","count":1,"label":"Balné","posId":"K0000","price":1500,"isExtra":true}]</t>
  </si>
  <si>
    <t>2026-04-14T00:27:19.782+02:00</t>
  </si>
  <si>
    <t>2026-04-14T00:35:11.771+02:00</t>
  </si>
  <si>
    <t>[{"id":"109","note":"","count":1,"label":"Comeback 40cm 🌶️","posId":"109","price":30900,"isExtra":false},{"id":"K0000","note":"","count":1,"label":"Balné","posId":"K0000","price":2000,"isExtra":true},{"id":"A120","note":"","count":1,"label":"okraj hotdog, bbq omáčka","posId":"A120","price":6500,"isExtra":true}]</t>
  </si>
  <si>
    <t>2026-04-14T00:21:04.321+02:00</t>
  </si>
  <si>
    <t>2026-04-14T00:30:50.078+02:00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</si>
  <si>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základ","posId":"57c816b2-3e3f-46c2-b126-b09910d79cb0","price":0,"isExtra":true}]</t>
  </si>
  <si>
    <t>2026-04-14T00:08:01.651+02:00</t>
  </si>
  <si>
    <t>2026-04-14T00:13:44.304+02:00</t>
  </si>
  <si>
    <t>[{"id":"69400db90dc626f6c3c3fc23","count":1,"label":"Pepperoni 32cm 🌶️🌶️","posId":"120","price":24900,"isExtra":false},{"id":"0828382bbc0f39abdadd9b99","count":1,"label":"Balné","posId":"K0000","price":1500,"isExtra":true},{"id":"69bfb59f31761dcca50839dc","count":1,"label":"okraj mozzarella, bylinky","posId":"A121","price":5700,"isExtra":true},{"id":"69400db90dc626f6c3c3fc65","count":1,"label":"Dip Jalapeňos","posId":"P107","price":2000,"isExtra":false},{"id":"0828382bbc0f39abdadd9b99","count":1,"label":"Balné","posId":"K0000","price":1500,"isExtra":true}]</t>
  </si>
  <si>
    <t>2026-04-14T00:02:59.320+02:00</t>
  </si>
  <si>
    <t>2026-04-14T00:09:30.994+02:00</t>
  </si>
  <si>
    <t>[{"id":"69400db90dc626f6c3c3fc1b","count":1,"label":"Margherita 32cm","posId":"112","price":20900,"isExtra":false},{"id":"0828382bbc0f39abdadd9b99","count":1,"label":"Balné","posId":"K0000","price":1500,"isExtra":true},{"id":"6977bf4da1da98ea63c3a718","count":1,"label":"USA těsto","posId":"17","price":1000,"isExtra":true},{"id":"69bfb59f31761dcca50839dc","count":1,"label":"okraj mozzarella, bylinky","posId":"A121","price":5700,"isExtra":true},{"id":"695458c28103d4672f51abc4","count":1,"label":"Ananas","posId":"B100","price":2500,"KDSTags":["greenhighlight"],"isExtra":true},{"id":"69400db90dc626f6c3c3fc7d","count":1,"label":"Poděbradská malinovka 0,5l","posId":"N129","price":4900,"isExtra":false}]</t>
  </si>
  <si>
    <t>2026-04-13T23:47:43.390+02:00</t>
  </si>
  <si>
    <t>2026-04-13T23:58:44.368+02:00</t>
  </si>
  <si>
    <t>[{"id":"57081029","note":"","size":"BBQ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základ","posId":"ZBR40","price":0,"isExtra":true},{"id":"57081099","note":"","count":1,"label":"bez plněných okrajů","posId":"X1000","price":0,"isExtra":true}]</t>
  </si>
  <si>
    <t>2026-04-13T23:42:20.308+02:00</t>
  </si>
  <si>
    <t>2026-04-13T23:56:21.809+02:00</t>
  </si>
  <si>
    <t>[{"id":"69400db90dc626f6c3c3fc03","count":1,"label":"Quattro Formaggi 40cm","posId":"111","price":30900,"isExtra":false},{"id":"01f1f771ad243e9a3e1e67cc","count":1,"label":"Balné","posId":"K0000","price":2000,"isExtra":true},{"id":"674840e52b930230e954cfbd","count":1,"label":"Rajčatový základ","posId":"ZSR40","price":0,"isExtra":true},{"id":"69bfb59f31761dcca50835ed","count":1,"label":"okraj hotdog, hořčice","posId":"A118","price":6500,"isExtra":true}]</t>
  </si>
  <si>
    <t>2026-04-13T23:19:55.036+02:00</t>
  </si>
  <si>
    <t>2026-04-13T23:28:49.772+02:00</t>
  </si>
  <si>
    <t>[{"id":"4b4a3c41-e6f7-4559-ba91-d32fecf13e87","count":1,"label":"Pizza Hawai 18 cm","posId":"126","price":11900,"isExtra":false,"creatorId":"VBqIs_pj3KfK0jJhbUcHs","isPackging":0,"actualLabel":"Pizza Hawai 18 cm"},{"id":"extra_20230331101812_48","count":1,"label":"Jalapeňos","posId":"A102","price":1500,"isExtra":true,"mainItemId":"4b4a3c41-e6f7-4559-ba91-d32fecf13e87"},{"id":"extra_20230331101812_51","count":1,"label":"Ananas","posId":"A100","price":1500,"isExtra":true,"mainItemId":"4b4a3c41-e6f7-4559-ba91-d32fecf13e87"},{"id":"c48047a3-b360-4cc6-8231-e37932ddbc84","count":1,"label":"Pizza Comeback 18","posId":"133","price":11900,"isExtra":false,"creatorId":"dko85Fb7A15GY5HnVbUYG","isPackging":0,"actualLabel":"Pizza Comeback 18"},{"id":"a551c9c6-cda3-4509-8a90-29de08af704c","count":1,"label":"Poděbradská malinovka 0,5l","posId":"N129","price":4900,"isExtra":false,"creatorId":"zSpOk39Vud7ggRfJ0Pn8B","isPackging":0,"actualLabel":"Poděbradská malinovka 0,5l"}]</t>
  </si>
  <si>
    <t>2026-04-13T23:06:03.456+02:00</t>
  </si>
  <si>
    <t>2026-04-13T23:14:28.420+02:00</t>
  </si>
  <si>
    <t>2026-04-13T23:27:52.587+02:00</t>
  </si>
  <si>
    <t>2026-04-13T23:06:05.485+02:00</t>
  </si>
  <si>
    <t>2026-04-13T23:01:24.706+02:00</t>
  </si>
  <si>
    <t>2026-04-13T23:08:30.991+02:00</t>
  </si>
  <si>
    <t>[{"id":"69400db90dc626f6c3c3fc05","count":1,"label":"Hot &amp; Spicy 40cm 🌶️🌶️","posId":"110","price":30900,"isExtra":false},{"id":"01f1f771ad243e9a3e1e67cc","count":1,"label":"Balné","posId":"K0000","price":2000,"isExtra":true},{"id":"69bfb59f31761dcca50835eb","count":1,"label":"okraj mozzarella, bylinky","posId":"A122","price":6500,"isExtra":true},{"id":"684ae9784182d05e5daecae5","count":1,"label":"Bez cibule","posId":"X103","price":0,"KDSTags":["redhighlight"],"isExtra":true},{"id":"69400db90dc626f6c3c3fc65","count":1,"label":"Dip Jalapeňos","posId":"P107","price":2000,"isExtra":false},{"id":"0828382bbc0f39abdadd9b99","count":1,"label":"Balné","posId":"K0000","price":1500,"isExtra":true},{"id":"69400db90dc626f6c3c3fc5d","count":1,"label":"Česnekový dip","posId":"P106","price":2000,"isExtra":false},{"id":"0828382bbc0f39abdadd9b99","count":1,"label":"Balné","posId":"K0000","price":1500,"isExtra":true}]</t>
  </si>
  <si>
    <t>2026-04-13T22:51:44.406+02:00</t>
  </si>
  <si>
    <t>2026-04-13T23:03:26.773+02:00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</si>
  <si>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okrajů","posId":"X1000","price":0,"isExtra":true},{"id":"C102","note":"","count":1,"label":"Jalapeňos","posId":"C102","price":3500,"KDSTags":["greenhighlight"],"isExtra":true}]</t>
  </si>
  <si>
    <t>2026-04-13T22:48:49.278+02:00</t>
  </si>
  <si>
    <t>2026-04-13T22:57:44.919+02:00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</si>
  <si>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základ","posId":"ZRS32","price":0,"isExtra":true}]</t>
  </si>
  <si>
    <t>2026-04-13T22:48:14.697+02:00</t>
  </si>
  <si>
    <t>2026-04-13T22:55:45.727+02:00</t>
  </si>
  <si>
    <t>2026-04-13T22:42:13.559+02:00</t>
  </si>
  <si>
    <t>2026-04-13T22:54:04.714+02:00</t>
  </si>
  <si>
    <t>[{"id":"69400db90dc626f6c3c3fc2d","count":1,"label":"Capricciosa 32cm","posId":"113","price":24900,"isExtra":false},{"id":"0828382bbc0f39abdadd9b99","count":1,"label":"Balné","posId":"K0000","price":1500,"isExtra":true},{"id":"69400db90dc626f6c3c3fc5d","count":1,"label":"Česnekový dip","posId":"P106","price":2000,"isExtra":false},{"id":"0828382bbc0f39abdadd9b99","count":1,"label":"Balné","posId":"K0000","price":1500,"isExtra":true},{"id":"69400db90dc626f6c3c3fc77","count":1,"label":"Pepsi 1l","posId":"N124","price":5900,"isExtra":false}]</t>
  </si>
  <si>
    <t>Larysa</t>
  </si>
  <si>
    <t>2026-04-13T22:31:25.253+02:00</t>
  </si>
  <si>
    <t>2026-04-13T22:42:48.606+02:00</t>
  </si>
  <si>
    <t>[{"id":"113","note":"","count":1,"label":"Capricciosa 32cm","posId":"113","price":24900,"isExtra":false},{"id":"K0000","note":"","count":1,"label":"Balné","posId":"K0000","price":1500,"isExtra":true},{"id":"X112","note":"","count":1,"label":"Bez oliv","posId":"X112","price":0,"KDSTags":["redhighlight"],"isExtra":true},{"id":"N120","note":"","count":1,"label":"Aquilla černý čaj a broskev 0,5l","posId":"N120","price":4900,"isExtra":false}]</t>
  </si>
  <si>
    <t>2026-04-13T22:22:32.505+02:00</t>
  </si>
  <si>
    <t>2026-04-13T22:30:10.644+02:00</t>
  </si>
  <si>
    <t>[{"id":"69400db90dc626f6c3c3fc09","count":1,"label":"Pepperoni 40cm 🌶️🌶️","posId":"108","price":30900,"isExtra":false},{"id":"01f1f771ad243e9a3e1e67cc","count":1,"label":"Balné","posId":"K0000","price":2000,"isExtra":true},{"id":"674840e52b930230e954cea7","count":1,"label":"BBQ základ","posId":"ZRB40","price":0,"isExtra":true},{"id":"69bfb59f31761dcca50835eb","count":1,"label":"okraj mozzarella, bylinky","posId":"A122","price":6500,"isExtra":true},{"id":"684ae9784182d05e5daecb21","count":1,"label":"Bez mozzarelly","posId":"X113","price":0,"KDSTags":["redhighlight"],"isExtra":true}]</t>
  </si>
  <si>
    <t>2026-04-13T22:16:27.832+02:00</t>
  </si>
  <si>
    <t>2026-04-13T22:23:17.658+02:00</t>
  </si>
  <si>
    <t>[{"id":"69400db90dc626f6c3c3fc09","count":1,"label":"Pepperoni 40cm 🌶️🌶️","posId":"108","price":30900,"isExtra":false},{"id":"01f1f771ad243e9a3e1e67cc","count":1,"label":"Balné","posId":"K0000","price":2000,"isExtra":true},{"id":"69bfb59f31761dcca50835ef","count":1,"label":"okraj hotdog, bez omáčky","posId":"A126","price":6500,"isExtra":true},{"id":"695458c28103d4672f51a9ed","count":1,"label":"Pepperoni salám","posId":"C109","price":4000,"KDSTags":["greenhighlight"],"isExtra":true}]</t>
  </si>
  <si>
    <t>2026-04-13T22:13:04.696+02:00</t>
  </si>
  <si>
    <t>2026-04-13T22:27:09.680+02:00</t>
  </si>
  <si>
    <t>2026-04-13T22:40:35.414+02:00</t>
  </si>
  <si>
    <t>2026-04-13T22:13:05.915+02:00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</si>
  <si>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169906cc-98ac-4101-a361-79ae530758c3","note":"","count":1,"label":"BEZ -cibule","posId":"X103","price":0,"KDSTags":["redhighlight"],"isExtra":true}]</t>
  </si>
  <si>
    <t>2026-04-13T22:03:49.431+02:00</t>
  </si>
  <si>
    <t>2026-04-13T22:20:07.841+02:00</t>
  </si>
  <si>
    <t>[{"id":"114","note":"","count":1,"label":"Hawai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okrajů","posId":"X1000","price":0,"isExtra":true}]</t>
  </si>
  <si>
    <t>2026-04-13T22:03:35.204+02:00</t>
  </si>
  <si>
    <t>2026-04-13T22:15:26.411+02:00</t>
  </si>
  <si>
    <t>2026-04-13T21:41:35.816+02:00</t>
  </si>
  <si>
    <t>2026-04-13T21:52:08.761+02:00</t>
  </si>
  <si>
    <t>2026-04-13T21:38:34.155+02:00</t>
  </si>
  <si>
    <t>2026-04-13T21:50:20.836+02:00</t>
  </si>
  <si>
    <t>[{"id":"69400db90dc626f6c3c3fc11","count":1,"label":"Hawai 40cm","posId":"102","price":30900,"isExtra":false},{"id":"01f1f771ad243e9a3e1e67cc","count":1,"label":"Balné","posId":"K0000","price":2000,"isExtra":true},{"id":"695458c28103d4672f51a9e8","count":1,"label":"Mozzarella","posId":"C113","price":4000,"KDSTags":["greenhighlight"],"isExtra":true},{"id":"695458c28103d4672f51a9ed","count":1,"label":"Pepperoni salám","posId":"C109","price":4000,"KDSTags":["greenhighlight"],"isExtra":true},{"id":"69400db90dc626f6c3c3fc79","count":1,"label":"Pepsi zero sugar 1l","posId":"N125","price":5900,"isExtra":false}]</t>
  </si>
  <si>
    <t>2026-04-13T21:38:03.759+02:00</t>
  </si>
  <si>
    <t>2026-04-13T21:56:14.293+02:00</t>
  </si>
  <si>
    <t>2026-04-13T22:06:12.562+02:00</t>
  </si>
  <si>
    <t>2026-04-13T21:38:04.744+02:00</t>
  </si>
  <si>
    <t>[{"id":"e525f614-2c06-459a-8d22-623546aa83fc","note":"","count":1,"label":"BBQ Texas 40 cm","posId":"107","price":30900,"isExtra":false},{"id":"622835b8-8ccd-4776-9f66-ccee484725e6","note":"","count":1,"label":"Okraj Hotdog, hořčice","posId":"A118","price":6500,"isExtra":true},{"id":"3f15a32f-4d5b-4afb-ae1b-12f68224d029","note":"","count":1,"label":"Olivy","posId":"C112","price":3500,"KDSTags":["greenhighlight"],"isExtra":true},{"id":"86843148-4e32-4979-bfd6-d7151207f70f","note":"","count":1,"label":"Šunka","posId":"C106","price":4000,"KDSTags":["greenhighlight"],"isExtra":true}]</t>
  </si>
  <si>
    <t>2026-04-13T21:36:03.638+02:00</t>
  </si>
  <si>
    <t>2026-04-13T21:46:41.924+02:00</t>
  </si>
  <si>
    <t>[{"id":"69400db90dc626f6c3c3fc5d","count":1,"label":"Česnekový dip","posId":"P106","price":2000,"isExtra":false},{"id":"0828382bbc0f39abdadd9b99","count":1,"label":"Balné","posId":"K0000","price":1500,"isExtra":true},{"id":"69400db90dc626f6c3c3fc5f","count":3,"label":"BBQ dip","posId":"P105","price":2000,"isExtra":false},{"id":"0828382bbc0f39abdadd9b99","count":3,"label":"Balné","posId":"K0000","price":1500,"isExtra":true},{"id":"69400db90dc626f6c3c3fc1b","count":1,"label":"Margherita 32cm","posId":"112","price":20900,"isExtra":false},{"id":"0828382bbc0f39abdadd9b99","count":1,"label":"Balné","posId":"K0000","price":1500,"isExtra":true},{"id":"69400db90dc626f6c3c3fc1b","count":1,"label":"Margherita 32cm","posId":"112","price":20900,"isExtra":false},{"id":"0828382bbc0f39abdadd9b99","count":1,"label":"Balné","posId":"K0000","price":1500,"isExtra":true},{"id":"69bfb59f31761dcca50839dd","count":1,"label":"okraj mozzarella, bbq omáčka","posId":"A123","price":5700,"isExtra":true},{"id":"695458c28103d4672f51abcd","count":1,"label":"Kuře","posId":"B114","price":3000,"KDSTags":["greenhighlight"],"isExtra":true},{"id":"695458c28103d4672f51abcf","count":1,"label":"Grana padano, pecorino, parmazán","posId":"B130","price":3000,"KDSTags":["greenhighlight"],"isExtra":true}]</t>
  </si>
  <si>
    <t>2026-04-13T21:33:00.251+02:00</t>
  </si>
  <si>
    <t>2026-04-13T21:42:06.783+02:00</t>
  </si>
  <si>
    <t>[{"id":"3330802a-593e-4fcf-8e20-6fec08f6bf7a","count":1,"label":"Pizza Veggieballs 40 cm","posId":"105","price":30900,"isExtra":false,"creatorId":"PtGFEsHvVfFn3MAYcMQJx","isPackging":0,"actualLabel":"Pizza Veggieballs 40 cm"}]</t>
  </si>
  <si>
    <t>2026-04-13T21:31:55.764+02:00</t>
  </si>
  <si>
    <t>2026-04-13T21:38:59.958+02:00</t>
  </si>
  <si>
    <t>[{"id":"69400db90dc626f6c3c3fc1d","count":1,"label":"Quattro Formaggi 32cm","posId":"123","price":24900,"isExtra":false},{"id":"0828382bbc0f39abdadd9b99","count":1,"label":"Balné","posId":"K0000","price":1500,"isExtra":true}]</t>
  </si>
  <si>
    <t>2026-04-13T21:19:31.001+02:00</t>
  </si>
  <si>
    <t>2026-04-13T21:28:24.253+02:00</t>
  </si>
  <si>
    <t>[{"id":"faba40d0-295e-4d0a-bb09-2edf9b61a61a","count":1,"label":"Pizza Hawai 40 cm","posId":"102","price":30900,"isExtra":false,"creatorId":"vq0SMHAr9iSviatve-_Zo","isPackging":0,"actualLabel":"Pizza Hawai 40 cm"}]</t>
  </si>
  <si>
    <t>2026-04-13T21:13:24.896+02:00</t>
  </si>
  <si>
    <t>2026-04-13T21:26:06.403+02:00</t>
  </si>
  <si>
    <t>[{"id":"121","note":"","count":1,"label":"Comeback 32cm 🌶️","posId":"121","price":24900,"isExtra":false},{"id":"K0000","note":"","count":1,"label":"Balné","posId":"K0000","price":1500,"isExtra":true},{"id":"N125","note":"","count":1,"label":"Pepsi zero sugar 1l","posId":"N125","price":5900,"isExtra":false},{"id":"P106","note":"","count":1,"label":"Česnekový dip","posId":"P106","price":2000,"isExtra":false},{"id":"K0000","note":"","count":1,"label":"Balné","posId":"K0000","price":1500,"isExtra":true}]</t>
  </si>
  <si>
    <t>2026-04-13T21:07:01.307+02:00</t>
  </si>
  <si>
    <t>2026-04-13T21:13:52.522+02:00</t>
  </si>
  <si>
    <t>[{"id":"117","note":"","count":1,"label":"Veggieballs 32cm 🌶️🌶️","posId":"117","price":24900,"isExtra":false},{"id":"K0000","note":"","count":1,"label":"Balné","posId":"K0000","price":1500,"isExtra":true},{"id":"ZRS32","note":"","count":1,"label":"Smetanový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okrajů","posId":"X1000","price":0,"isExtra":true},{"id":"X104","note":"","count":1,"label":"Bez zeleninových kuliček","posId":"X104","price":0,"KDSTags":["redhighlight"],"isExtra":true},{"id":"B114","note":"","count":1,"label":"Kuře","posId":"B114","price":3000,"KDSTags":["greenhighlight"],"isExtra":true}]</t>
  </si>
  <si>
    <t>2026-04-13T20:53:35.672+02:00</t>
  </si>
  <si>
    <t>2026-04-13T21:06:21.506+02:00</t>
  </si>
  <si>
    <t>2026-04-13T20:51:36.169+02:00</t>
  </si>
  <si>
    <t>2026-04-13T21:01:07.161+02:00</t>
  </si>
  <si>
    <t>[{"id":"69400db90dc626f6c3c3fc1f","count":1,"label":"Hot &amp; Spicy 32cm 🌶️🌶️","posId":"122","price":24900,"isExtra":false},{"id":"0828382bbc0f39abdadd9b99","count":1,"label":"Balné","posId":"K0000","price":1500,"isExtra":true},{"id":"6977bf4da1da98ea63c3a718","count":1,"label":"USA těsto","posId":"17","price":1000,"isExtra":true},{"id":"674840e52b930230e954cbf7","count":1,"label":"Smetanový základ","posId":"ZRS32","price":0,"isExtra":true},{"id":"69400db90dc626f6c3c3fc2d","count":1,"label":"Capricciosa 32cm","posId":"113","price":24900,"isExtra":false},{"id":"0828382bbc0f39abdadd9b99","count":1,"label":"Balné","posId":"K0000","price":1500,"isExtra":true},{"id":"6977bf4da1da98ea63c3a718","count":1,"label":"USA těsto","posId":"17","price":1000,"isExtra":true},{"id":"69bfb59f31761dcca50839dc","count":1,"label":"okraj mozzarella, bylinky","posId":"A121","price":5700,"isExtra":true}]</t>
  </si>
  <si>
    <t>2026-04-13T20:49:07.728+02:00</t>
  </si>
  <si>
    <t>2026-04-13T20:56:48.024+02:00</t>
  </si>
  <si>
    <t>[{"id":"69400db90dc626f6c3c3fc1d","count":1,"label":"Quattro Formaggi 32cm","posId":"123","price":24900,"isExtra":false},{"id":"0828382bbc0f39abdadd9b99","count":1,"label":"Balné","posId":"K0000","price":1500,"isExtra":true},{"id":"69bfb59f31761dcca50839dc","count":1,"label":"okraj mozzarella, bylinky","posId":"A121","price":5700,"isExtra":true},{"id":"69400db90dc626f6c3c3fc5d","count":1,"label":"Česnekový dip","posId":"P106","price":2000,"isExtra":false},{"id":"0828382bbc0f39abdadd9b99","count":1,"label":"Balné","posId":"K0000","price":1500,"isExtra":true}]</t>
  </si>
  <si>
    <t>2026-04-13T20:40:25.450+02:00</t>
  </si>
  <si>
    <t>2026-04-13T20:46:18.237+02:00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</si>
  <si>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🌶️🌶️","posId":"120","price":24900,"isExtra":false},{"id":"57081111","note":"","count":1,"label":"Balné","posId":"K0000","price":1500,"isExtra":true},{"id":"57094169","note":"","count":1,"label":"Smetanový základ","posId":"ZRS32","price":0,"isExtra":true}]</t>
  </si>
  <si>
    <t>2026-04-13T20:37:03.560+02:00</t>
  </si>
  <si>
    <t>2026-04-13T20:44:12.787+02:00</t>
  </si>
  <si>
    <t>[{"id":"69400db90dc626f6c3c3fc77","count":1,"label":"Pepsi 1l","posId":"N124","price":5900,"isExtra":false},{"id":"69400db90dc626f6c3c3fc11","count":1,"label":"Hawai 40cm","posId":"102","price":30900,"isExtra":false},{"id":"01f1f771ad243e9a3e1e67cc","count":1,"label":"Balné","posId":"K0000","price":2000,"isExtra":true},{"id":"69bfb59f31761dcca50835ea","count":1,"label":"bez plněných okrajů","posId":"X1000","price":0,"isExtra":true},{"id":"69400db90dc626f6c3c3fc5d","count":1,"label":"Česnekový dip","posId":"P106","price":2000,"isExtra":false},{"id":"0828382bbc0f39abdadd9b99","count":1,"label":"Balné","posId":"K0000","price":1500,"isExtra":true}]</t>
  </si>
  <si>
    <t>2026-04-13T20:31:03.535+02:00</t>
  </si>
  <si>
    <t>2026-04-13T20:43:03.044+02:00</t>
  </si>
  <si>
    <t>2026-04-13T20:56:51.235+02:00</t>
  </si>
  <si>
    <t>2026-04-13T20:31:07.209+02:00</t>
  </si>
  <si>
    <t>2026-04-13T20:24:18.744+02:00</t>
  </si>
  <si>
    <t>2026-04-13T20:39:40.751+02:00</t>
  </si>
  <si>
    <t>[{"id":"69400db90dc626f6c3c3fc0f","count":1,"label":"Zeleninová 40cm","posId":"103","price":30900,"isExtra":false},{"id":"01f1f771ad243e9a3e1e67cc","count":1,"label":"Balné","posId":"K0000","price":2000,"isExtra":true},{"id":"69400db90dc626f6c3c3fc79","count":1,"label":"Pepsi zero sugar 1l","posId":"N125","price":5900,"isExtra":false}]</t>
  </si>
  <si>
    <t>2026-04-13T20:06:56.942+02:00</t>
  </si>
  <si>
    <t>2026-04-13T20:09:43.136+02:00</t>
  </si>
  <si>
    <t>[{"id":"108","note":"","count":1,"label":"Pepperoni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</si>
  <si>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2026-04-13T19:51:16.512+02:00</t>
  </si>
  <si>
    <t>2026-04-13T20:05:25.977+02:00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</si>
  <si>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🌶️","posId":"109","price":30900,"isExtra":false},{"id":"57081101","note":"","count":1,"label":"Balné","posId":"K0000","price":2000,"isExtra":true},{"id":"59555802","note":"","count":1,"label":"BBQ základ","posId":"ZRB40","price":0,"isExtra":true},{"id":"57081135","note":"","count":1,"label":"okraj mozzarella, bylinky","posId":"A122","price":6500,"isExtra":true}]</t>
  </si>
  <si>
    <t>2026-04-13T19:50:53.777+02:00</t>
  </si>
  <si>
    <t>2026-04-13T20:02:29.910+02:00</t>
  </si>
  <si>
    <t>[{"id":"97205e8a-60b5-439e-8af0-7f8def52aeb6","count":1,"label":"Pizza Hawai 32 cm","posId":"114","price":24900,"isExtra":false,"creatorId":"njmN0YEGwX3kqWjuFapyy","isPackging":0,"actualLabel":"Pizza Hawai 32 cm"},{"id":"DljuFHeFcHCHtcwRnx5KT","count":1,"label":"okraj hotdog, bez omáčky","posId":"A125","price":5700,"isExtra":true,"mainItemId":"97205e8a-60b5-439e-8af0-7f8def52aeb6"},{"id":"RjnzJvFGQ7bViwxWS8fAW","count":1,"label":"Bez ananasu","posId":"X100","price":0,"KDSTags":["redhighlight"],"isExtra":true,"mainItemId":"97205e8a-60b5-439e-8af0-7f8def52aeb6"}]</t>
  </si>
  <si>
    <t>2026-04-13T19:50:33.133+02:00</t>
  </si>
  <si>
    <t>2026-04-13T20:10:25.336+02:00</t>
  </si>
  <si>
    <t>[{"id":"69400db90dc626f6c3c3fc03","count":1,"label":"Quattro Formaggi 40cm","posId":"111","price":30900,"isExtra":false},{"id":"01f1f771ad243e9a3e1e67cc","count":1,"label":"Balné","posId":"K0000","price":2000,"isExtra":true},{"id":"69400db90dc626f6c3c3fc2d","count":1,"label":"Capricciosa 32cm","posId":"113","price":24900,"isExtra":false},{"id":"0828382bbc0f39abdadd9b99","count":1,"label":"Balné","posId":"K0000","price":1500,"isExtra":true}]</t>
  </si>
  <si>
    <t>2026-04-13T19:47:43.490+02:00</t>
  </si>
  <si>
    <t>2026-04-13T20:00:19.299+02:00</t>
  </si>
  <si>
    <t>[{"id":"57081033","note":"","size":"Capricciosa 40cm","count":1,"label":"Capricciosa 40cm","posId":"101","price":30900,"isExtra":false},{"id":"57081101","note":"","count":1,"label":"Balné","posId":"K0000","price":2000,"isExtra":true},{"id":"59555795","note":"","count":1,"label":"Smetanový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okrajů","posId":"X1000","price":0,"isExtra":true}]</t>
  </si>
  <si>
    <t>2026-04-13T19:47:43.452+02:00</t>
  </si>
  <si>
    <t>2026-04-13T19:57:38.367+02:00</t>
  </si>
  <si>
    <t>2026-04-13T19:38:57.568+02:00</t>
  </si>
  <si>
    <t>2026-04-13T19:56:38.313+02:00</t>
  </si>
  <si>
    <t>[{"id":"69400db90dc626f6c3c3fc01","count":1,"label":"Margherita 40cm","posId":"100","price":26900,"isExtra":false},{"id":"01f1f771ad243e9a3e1e67cc","count":1,"label":"Balné","posId":"K0000","price":2000,"isExtra":true},{"id":"69bfb59f31761dcca50835ea","count":1,"label":"bez plněných okrajů","posId":"X1000","price":0,"isExtra":true},{"id":"69400db90dc626f6c3c3fc07","count":1,"label":"Comeback 40cm 🌶️","posId":"109","price":30900,"isExtra":false},{"id":"01f1f771ad243e9a3e1e67cc","count":1,"label":"Balné","posId":"K0000","price":2000,"isExtra":true},{"id":"695458c28103d4672f51a9e8","count":1,"label":"Mozzarella","posId":"C113","price":4000,"KDSTags":["greenhighlight"],"isExtra":true}]</t>
  </si>
  <si>
    <t>2026-04-13T19:36:51.616+02:00</t>
  </si>
  <si>
    <t>2026-04-13T19:46:07.401+02:00</t>
  </si>
  <si>
    <t>[{"id":"59610965","note":"","size":"Quattro Formaggi 32cm","count":1,"label":"Quattro Formaggi 32cm","posId":"123","price":24900,"isExtra":false},{"id":"57081111","note":"","count":1,"label":"Balné","posId":"K0000","price":1500,"isExtra":true},{"id":"57081105","note":"","count":1,"label":"bez plněných okrajů","posId":"X1000","price":0,"isExtra":true},{"id":"57081213","note":"","count":1,"label":"Mozzarella","posId":"B113","price":3000,"KDSTags":["greenhighlight"],"isExtra":true}]</t>
  </si>
  <si>
    <t>2026-04-13T19:22:44.525+02:00</t>
  </si>
  <si>
    <t>2026-04-13T19:43:44.224+02:00</t>
  </si>
  <si>
    <t>[{"id":"69400db90dc626f6c3c3fc05","count":1,"label":"Hot &amp; Spicy 40cm 🌶️🌶️","posId":"110","price":30900,"isExtra":false},{"id":"01f1f771ad243e9a3e1e67cc","count":1,"label":"Balné","posId":"K0000","price":2000,"isExtra":true},{"id":"69400db90dc626f6c3c3fc03","count":1,"label":"Quattro Formaggi 40cm","posId":"111","price":30900,"isExtra":false},{"id":"01f1f771ad243e9a3e1e67cc","count":1,"label":"Balné","posId":"K0000","price":2000,"isExtra":true}]</t>
  </si>
  <si>
    <t>2026-04-13T18:59:13.216+02:00</t>
  </si>
  <si>
    <t>2026-04-13T19:08:40.563+02:00</t>
  </si>
  <si>
    <t>[{"id":"59610970","note":"","size":"BBQ Meteor 32cm","count":1,"label":"BBQ Meteor 32cm","posId":"118","price":24900,"isExtra":false},{"id":"57081111","note":"","count":1,"label":"Balné","posId":"K0000","price":1500,"isExtra":true},{"id":"59610968","note":"","size":"Pepperoni 32cm 🌶️🌶️","count":1,"label":"Pepperoni 32cm 🌶️🌶️","posId":"120","price":24900,"isExtra":false},{"id":"57081111","note":"","count":1,"label":"Balné","posId":"K0000","price":1500,"isExtra":true},{"id":"59610966","note":"","size":"Hot &amp; Spicy 32cm 🌶️🌶️","count":1,"label":"Hot &amp; Spicy 32cm 🌶️🌶️","posId":"122","price":24900,"isExtra":false},{"id":"57081111","note":"","count":1,"label":"Balné","posId":"K0000","price":1500,"isExtra":true}]</t>
  </si>
  <si>
    <t>2026-04-13T18:50:05.343+02:00</t>
  </si>
  <si>
    <t>2026-04-13T19:04:38.234+02:00</t>
  </si>
  <si>
    <t>2026-04-13T19:12:42.378+02:00</t>
  </si>
  <si>
    <t>2026-04-13T18:50:06.520+02:00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</si>
  <si>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-cibule","posId":"X103","price":0,"KDSTags":["redhighlight"],"isExtra":true},{"id":"194f980e-141e-4220-9f1e-0e1e9edc412e","note":"","count":1,"label":"Quattro Formaggi 18 cm","posId":"135","price":11900,"isExtra":false},{"id":"96b5d091-fc97-4d1a-8602-51839892aa23","note":"","count":1,"label":"Dip jalapenos","posId":"P107","price":2000,"isExtra":false}]</t>
  </si>
  <si>
    <t>SOURABH</t>
  </si>
  <si>
    <t>2026-04-13T18:48:24.732+02:00</t>
  </si>
  <si>
    <t>2026-04-13T18:57:42.380+02:00</t>
  </si>
  <si>
    <t>2026-04-13T18:42:17.136+02:00</t>
  </si>
  <si>
    <t>2026-04-13T18:49:38.352+02:00</t>
  </si>
  <si>
    <t>[{"id":"69400db90dc626f6c3c3fc09","count":1,"label":"Pepperoni 40cm 🌶️🌶️","posId":"108","price":30900,"isExtra":false},{"id":"01f1f771ad243e9a3e1e67cc","count":1,"label":"Balné","posId":"K0000","price":2000,"isExtra":true},{"id":"674840e52b930230e954cea6","count":1,"label":"Smetanový základ","posId":"ZRS40","price":0,"isExtra":true}]</t>
  </si>
  <si>
    <t>2026-04-13T18:30:04.720+02:00</t>
  </si>
  <si>
    <t>2026-04-13T18:41:19.958+02:00</t>
  </si>
  <si>
    <t>2026-04-13T18:51:41.360+02:00</t>
  </si>
  <si>
    <t>2026-04-13T18:30:06.310+02:00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</si>
  <si>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česnekový","posId":"P106","price":2000,"isExtra":false},{"id":"03ade9ce-5d0f-4499-a6a3-340b58ae4468","note":"","count":1,"label":"Capricciosa 32 cm","posId":"113","price":24900,"isExtra":false}]</t>
  </si>
  <si>
    <t>2026-04-13T18:29:44.521+02:00</t>
  </si>
  <si>
    <t>2026-04-13T18:40:59.497+02:00</t>
  </si>
  <si>
    <t>[{"id":"69400db90dc626f6c3c3fc21","count":1,"label":"Comeback 32cm 🌶️","posId":"121","price":24900,"isExtra":false},{"id":"0828382bbc0f39abdadd9b99","count":1,"label":"Balné","posId":"K0000","price":1500,"isExtra":true},{"id":"674840e52b930230e954cbf6","count":1,"label":"BBQ základ","posId":"ZRB32","price":0,"isExtra":true},{"id":"69bfb59f31761dcca50839dc","count":1,"label":"okraj mozzarella, bylinky","posId":"A121","price":5700,"isExtra":true}]</t>
  </si>
  <si>
    <t>2026-04-13T18:24:43.004+02:00</t>
  </si>
  <si>
    <t>2026-04-13T18:33:42.265+02:00</t>
  </si>
  <si>
    <t>[{"id":"69400db90dc626f6c3c3fc1f","count":1,"label":"Hot &amp; Spicy 32cm 🌶️🌶️","posId":"122","price":24900,"isExtra":false},{"id":"0828382bbc0f39abdadd9b99","count":1,"label":"Balné","posId":"K0000","price":1500,"isExtra":true},{"id":"674840e52b930230e954cbf7","count":1,"label":"Smetanový základ","posId":"ZRS32","price":0,"isExtra":true},{"id":"69bfb59f31761dcca50839db","count":1,"label":"bez plněných okrajů","posId":"X1000","price":0,"isExtra":true},{"id":"69400db90dc626f6c3c3fc25","count":1,"label":"BBQ Texas 32cm","posId":"119","price":24900,"isExtra":false},{"id":"0828382bbc0f39abdadd9b99","count":1,"label":"Balné","posId":"K0000","price":1500,"isExtra":true},{"id":"674840e52b930230e954c942","count":1,"label":"Smetanový základ","posId":"ZBS32","price":0,"isExtra":true},{"id":"69bfb59f31761dcca50839db","count":1,"label":"bez plněných okrajů","posId":"X1000","price":0,"isExtra":true},{"id":"684ae9784182d05e5daecb42","count":1,"label":"Bez cibule","posId":"X103","price":0,"KDSTags":["redhighlight"],"isExtra":true}]</t>
  </si>
  <si>
    <t>2026-04-13T18:23:31.665+02:00</t>
  </si>
  <si>
    <t>2026-04-13T18:29:48.324+02:00</t>
  </si>
  <si>
    <t>[{"id":"2258641d-2e03-4608-b20f-749a219f4c12","count":1,"label":"Pizza BBQ Texas 32","posId":"119","price":24900,"isExtra":false,"creatorId":"V5aLbd6BimWWlndgus-ji","isPackging":0,"actualLabel":"Pizza BBQ Texas 32"}]</t>
  </si>
  <si>
    <t>2026-04-13T18:16:06.650+02:00</t>
  </si>
  <si>
    <t>2026-04-13T18:21:45.274+02:00</t>
  </si>
  <si>
    <t>2026-04-13T18:12:35.806+02:00</t>
  </si>
  <si>
    <t>2026-04-13T18:20:02.242+02:00</t>
  </si>
  <si>
    <t>[{"id":"69400db90dc626f6c3c3fc11","count":1,"label":"Hawai 40cm","posId":"102","price":30900,"isExtra":false},{"id":"01f1f771ad243e9a3e1e67cc","count":1,"label":"Balné","posId":"K0000","price":2000,"isExtra":true}]</t>
  </si>
  <si>
    <t>2026-04-13T17:36:18.798+02:00</t>
  </si>
  <si>
    <t>2026-04-13T17:58:40.239+02:00</t>
  </si>
  <si>
    <t>2026-04-13T17:18:02.686+02:00</t>
  </si>
  <si>
    <t>2026-04-13T17:26:27.718+02:00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</si>
  <si>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bylinky","posId":"A122","price":6500,"isExtra":true},{"id":"1da47ebe-2592-435a-b854-8cbe80b56263","note":"","count":1,"label":"Hawai 32 cm","posId":"138","price":24900,"isExtra":false},{"id":"21fd0686-e8d1-43f1-84c9-d96f5842a3ca","note":"","count":1,"label":"okraj mozzarella, bylinky","posId":"A121","price":5700,"isExtra":true}]</t>
  </si>
  <si>
    <t>2026-04-13T17:03:21.260+02:00</t>
  </si>
  <si>
    <t>2026-04-13T17:23:11.436+02:00</t>
  </si>
  <si>
    <t>[{"id":"69400db90dc626f6c3c3fc07","count":1,"label":"Comeback 40cm 🌶️","posId":"109","price":30900,"isExtra":false},{"id":"01f1f771ad243e9a3e1e67cc","count":1,"label":"Balné","posId":"K0000","price":2000,"isExtra":true},{"id":"69bfb59f31761dcca50835eb","count":1,"label":"okraj mozzarella, bylinky","posId":"A122","price":6500,"isExtra":true},{"id":"69400db90dc626f6c3c3fc5d","count":1,"label":"Česnekový dip","posId":"P106","price":2000,"isExtra":false},{"id":"0828382bbc0f39abdadd9b99","count":1,"label":"Balné","posId":"K0000","price":1500,"isExtra":true}]</t>
  </si>
  <si>
    <t>2026-04-13T16:20:53.512+02:00</t>
  </si>
  <si>
    <t>2026-04-13T16:25:59.498+02:00</t>
  </si>
  <si>
    <t>[{"id":"14d74183-8108-4914-8e03-e680c274b617","count":1,"label":"Pizza Capricciosa 40","posId":"101","price":30900,"isExtra":false,"creatorId":"sSjzeRg3qMeF3261euUhM","isPackging":0,"actualLabel":"Pizza Capricciosa 40"}]</t>
  </si>
  <si>
    <t>2026-04-13T16:02:06.039+02:00</t>
  </si>
  <si>
    <t>2026-04-13T16:16:01.830+02:00</t>
  </si>
  <si>
    <t>2026-04-13T15:39:43.532+02:00</t>
  </si>
  <si>
    <t>2026-04-13T15:53:57.670+02:00</t>
  </si>
  <si>
    <t>2026-04-13T15:05:32.799+02:00</t>
  </si>
  <si>
    <t>2026-04-13T15:15:26.643+02:00</t>
  </si>
  <si>
    <t>2026-04-13T14:52:04.800+02:00</t>
  </si>
  <si>
    <t>2026-04-13T14:58:55.431+02:00</t>
  </si>
  <si>
    <t>2026-04-13T15:18:18.612+02:00</t>
  </si>
  <si>
    <t>2026-04-13T14:52:05.896+02:00</t>
  </si>
  <si>
    <t>[{"id":"e525f614-2c06-459a-8d22-623546aa83fc","note":"","count":1,"label":"BBQ Texas 40 cm","posId":"107","price":30900,"isExtra":false},{"id":"d5c01305-5b81-4931-8ef0-14413da22bab","note":"","count":1,"label":"Kukuřice","posId":"C115","price":3500,"KDSTags":["greenhighlight"],"isExtra":true}]</t>
  </si>
  <si>
    <t>2026-04-13T14:30:51.145+02:00</t>
  </si>
  <si>
    <t>2026-04-13T14:42:42.600+02:00</t>
  </si>
  <si>
    <t>2026-04-13T14:28:04.552+02:00</t>
  </si>
  <si>
    <t>2026-04-13T14:42:12.143+02:00</t>
  </si>
  <si>
    <t>2026-04-13T14:18:15.456+02:00</t>
  </si>
  <si>
    <t>2026-04-13T14:28:45.231+02:00</t>
  </si>
  <si>
    <t>[{"id":"69400db90dc626f6c3c3fc1f","count":1,"label":"Hot &amp; Spicy 32cm 🌶️🌶️","posId":"122","price":24900,"isExtra":false},{"id":"0828382bbc0f39abdadd9b99","count":1,"label":"Balné","posId":"K0000","price":1500,"isExtra":true},{"id":"674840e52b930230e954cbf6","count":1,"label":"BBQ základ","posId":"ZRB32","price":0,"isExtra":true},{"id":"684ae9784182d05e5daecae4","count":1,"label":"Bez jalapenos","posId":"X102","price":0,"KDSTags":["redhighlight"],"isExtra":true}]</t>
  </si>
  <si>
    <t>2026-04-13T14:08:38.985+02:00</t>
  </si>
  <si>
    <t>2026-04-13T14:19:06.799+02:00</t>
  </si>
  <si>
    <t>2026-04-13T13:52:52.677+02:00</t>
  </si>
  <si>
    <t>2026-04-13T14:21:23.208+02:00</t>
  </si>
  <si>
    <t>[{"id":"69400db90dc626f6c3c3fc29","count":1,"label":"Zeleninová 32cm","posId":"115","price":24900,"isExtra":false},{"id":"0828382bbc0f39abdadd9b99","count":1,"label":"Balné","posId":"K0000","price":1500,"isExtra":true},{"id":"69bfb59f31761dcca50839db","count":1,"label":"bez plněných okrajů","posId":"X1000","price":0,"isExtra":true},{"id":"684ae9784182d05e5daecb84","count":1,"label":"Bez žampionů","posId":"X105","price":0,"KDSTags":["redhighlight"],"isExtra":true},{"id":"695458c28103d4672f51abc9","count":1,"label":"Mozzarella","posId":"B113","price":3000,"KDSTags":["greenhighlight"],"isExtra":true},{"id":"69400db90dc626f6c3c3fc5b","count":1,"label":"Pepperoni Rolls 🌶️","posId":"P100","price":8900,"isExtra":false},{"id":"0828382bbc0f39abdadd9b99","count":1,"label":"Balné","posId":"K0000","price":1500,"isExtra":true},{"id":"69400db90dc626f6c3c3fc13","count":1,"label":"Capricciosa 40cm","posId":"101","price":30900,"isExtra":false},{"id":"01f1f771ad243e9a3e1e67cc","count":1,"label":"Balné","posId":"K0000","price":2000,"isExtra":true}]</t>
  </si>
  <si>
    <t>2026-04-13T13:51:02.769+02:00</t>
  </si>
  <si>
    <t>2026-04-13T14:10:27.084+02:00</t>
  </si>
  <si>
    <t>2026-04-13T14:19:00.853+02:00</t>
  </si>
  <si>
    <t>2026-04-13T13:51:03.466+02:00</t>
  </si>
  <si>
    <t>2026-04-13T13:35:13.305+02:00</t>
  </si>
  <si>
    <t>2026-04-13T13:43:50.475+02:00</t>
  </si>
  <si>
    <t>[{"id":"M200","note":"","count":1,"label":"Veggie menu Comeback","posId":"M200","price":34900,"isExtra":false},{"id":"K0000","note":"","count":1,"label":"Balné","posId":"K0000","price":3000,"isExtra":true},{"id":"Y118","note":"","count":1,"label":"BBQ Meteor","posId":"Y118","price":0,"isExtra":true},{"id":"ZRB32","note":"","count":1,"label":"BBQ základ","posId":"ZRB32","price":0,"isExtra":true},{"id":"A123","note":"","count":1,"label":"okraj mozzarella, bbq omáčka","posId":"A123","price":5700,"isExtra":true},{"id":"P103","note":"","count":1,"label":"pečené brambory","posId":"P103","price":0,"isExtra":true},{"id":"N124","note":"","count":1,"label":"Pepsi 1l","posId":"N124","price":0,"isExtra":true}]</t>
  </si>
  <si>
    <t>2026-04-13T13:32:19.337+02:00</t>
  </si>
  <si>
    <t>2026-04-13T13:41:40.764+02:00</t>
  </si>
  <si>
    <t>[{"id":"69400db90dc626f6c3c3fc2b","count":1,"label":"Hawai 32cm","posId":"114","price":24900,"isExtra":false},{"id":"0828382bbc0f39abdadd9b99","count":1,"label":"Balné","posId":"K0000","price":1500,"isExtra":true},{"id":"69bfb59f31761dcca50839dc","count":1,"label":"okraj mozzarella, bylinky","posId":"A121","price":5700,"isExtra":true}]</t>
  </si>
  <si>
    <t>2026-04-13T12:58:28.774+02:00</t>
  </si>
  <si>
    <t>2026-04-13T13:12:04.979+02:00</t>
  </si>
  <si>
    <t>[{"id":"69400db90dc626f6c3c3fc51","count":1,"label":"Spicy menu Comeback","posId":"M100","price":34900,"isExtra":false},{"id":"037b489124c4c4ade6d3fd8a","count":1,"label":"Balné","posId":"K0000","price":3000,"isExtra":true},{"id":"59a2b4cbb8463bc7d0414d2c","count":1,"label":"Pepperoni","posId":"Y120","price":0,"isExtra":true},{"id":"67273b0c85ad7c1e9d3b4b80","count":1,"label":"spicy wings 🌶️","posId":"P101","price":0,"isExtra":true},{"id":"6911d5c899341c16fd032c51","count":1,"label":"Pepsi zero sugar 1l","posId":"N125","price":0,"isExtra":true}]</t>
  </si>
  <si>
    <t>2026-04-13T12:29:03.044+02:00</t>
  </si>
  <si>
    <t>2026-04-13T12:40:05.623+02:00</t>
  </si>
  <si>
    <t>2026-04-13T13:01:37.327+02:00</t>
  </si>
  <si>
    <t>2026-04-13T12:29:43.527+02:00</t>
  </si>
  <si>
    <t>2026-04-13T12:22:03.795+02:00</t>
  </si>
  <si>
    <t>2026-04-13T12:33:31.745+02:00</t>
  </si>
  <si>
    <t>[{"id":"36ea3088-07fd-428f-b871-c4a5ee9cef7b","note":"","count":1,"label":"Comeback 40 cm","posId":"109","price":30900,"isExtra":false},{"id":"03ade9ce-5d0f-4499-a6a3-340b58ae4468","note":"","count":1,"label":"Capricciosa 32 cm","posId":"113","price":24900,"isExtra":false}]</t>
  </si>
  <si>
    <t>2026-04-13T11:33:47.436+02:00</t>
  </si>
  <si>
    <t>2026-04-13T11:47:40.860+02:00</t>
  </si>
  <si>
    <t>[{"id":"59610965","note":"","size":"Quattro Formaggi 32cm","count":1,"label":"Quattro Formaggi 32cm","posId":"123","price":24900,"isExtra":false},{"id":"57081111","note":"","count":1,"label":"Balné","posId":"K0000","price":1500,"isExtra":true},{"id":"59610972","note":"","size":"Hawai 32cm","count":1,"label":"Hawai 32cm","posId":"114","price":24900,"isExtra":false},{"id":"57081111","note":"","count":1,"label":"Balné","posId":"K0000","price":1500,"isExtra":true}]</t>
  </si>
  <si>
    <t>2026-04-13T11:33:03.828+02:00</t>
  </si>
  <si>
    <t>2026-04-13T11:51:22.487+02:00</t>
  </si>
  <si>
    <t>2026-04-13T12:10:06.353+02:00</t>
  </si>
  <si>
    <t>2026-04-13T11:33:34.669+02:00</t>
  </si>
  <si>
    <t>[{"id":"ad7c292a-48c9-48db-b64c-0f7f8ebced7f","note":"","count":1,"label":"BBQ Meteor 40 cm","posId":"106","price":30900,"isExtra":false},{"id":"932d1eab-8f45-4992-b460-cc5099f91e14","note":"","count":1,"label":"Okraj Hotdog, BBQ","posId":"A120","price":6500,"isExtra":true}]</t>
  </si>
  <si>
    <t>2026-04-13T11:12:51.133+02:00</t>
  </si>
  <si>
    <t>2026-04-13T11:28:54.802+02:00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</si>
</sst>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&quot;-&quot;mm&quot;-&quot;yyyy"/>
    <numFmt numFmtId="165" formatCode="&quot;/&quot;d&quot;/&quot;myy"/>
    <numFmt numFmtId="166" formatCode="dd.mm.yyyy"/>
    <numFmt numFmtId="167" formatCode="0.0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  <scheme val="minor"/>
    </font>
    <font/>
    <font>
      <b/>
      <sz val="13.0"/>
      <color theme="1"/>
      <name val="Google Sans Mono"/>
    </font>
    <font>
      <b/>
      <sz val="14.0"/>
      <color theme="1"/>
      <name val="Arial"/>
    </font>
    <font>
      <b/>
      <sz val="21.0"/>
      <color theme="1"/>
      <name val="Arial"/>
    </font>
    <font>
      <b/>
      <color theme="1"/>
      <name val="Arial"/>
      <scheme val="minor"/>
    </font>
    <font>
      <b/>
      <sz val="12.0"/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3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</fills>
  <borders count="21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1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1" fillId="3" fontId="4" numFmtId="164" xfId="0" applyAlignment="1" applyBorder="1" applyFill="1" applyFont="1" applyNumberFormat="1">
      <alignment horizontal="center" readingOrder="0" shrinkToFit="0" vertical="center" wrapText="0"/>
    </xf>
    <xf borderId="7" fillId="4" fontId="5" numFmtId="0" xfId="0" applyAlignment="1" applyBorder="1" applyFill="1" applyFont="1">
      <alignment horizontal="center" shrinkToFit="0" vertical="top" wrapText="1"/>
    </xf>
    <xf borderId="2" fillId="3" fontId="4" numFmtId="164" xfId="0" applyAlignment="1" applyBorder="1" applyFont="1" applyNumberFormat="1">
      <alignment horizontal="center" readingOrder="0" shrinkToFit="0" vertical="center" wrapText="0"/>
    </xf>
    <xf borderId="8" fillId="0" fontId="3" numFmtId="0" xfId="0" applyBorder="1" applyFont="1"/>
    <xf borderId="1" fillId="5" fontId="6" numFmtId="165" xfId="0" applyAlignment="1" applyBorder="1" applyFill="1" applyFont="1" applyNumberFormat="1">
      <alignment horizontal="center" vertical="center"/>
    </xf>
    <xf borderId="2" fillId="5" fontId="6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11" fillId="0" fontId="7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readingOrder="0" vertical="center"/>
    </xf>
    <xf borderId="13" fillId="6" fontId="8" numFmtId="0" xfId="0" applyAlignment="1" applyBorder="1" applyFill="1" applyFont="1">
      <alignment horizontal="center" vertical="center"/>
    </xf>
    <xf borderId="14" fillId="0" fontId="1" numFmtId="0" xfId="0" applyAlignment="1" applyBorder="1" applyFont="1">
      <alignment horizontal="center" readingOrder="0" vertical="center"/>
    </xf>
    <xf borderId="14" fillId="3" fontId="1" numFmtId="0" xfId="0" applyAlignment="1" applyBorder="1" applyFont="1">
      <alignment horizontal="center" readingOrder="0" vertical="center"/>
    </xf>
    <xf borderId="15" fillId="7" fontId="1" numFmtId="0" xfId="0" applyAlignment="1" applyBorder="1" applyFill="1" applyFont="1">
      <alignment horizontal="center" readingOrder="0" vertical="center"/>
    </xf>
    <xf borderId="16" fillId="3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vertical="center"/>
    </xf>
    <xf borderId="13" fillId="6" fontId="9" numFmtId="0" xfId="0" applyAlignment="1" applyBorder="1" applyFont="1">
      <alignment horizontal="center" vertical="center"/>
    </xf>
    <xf borderId="13" fillId="6" fontId="9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 vertical="center"/>
    </xf>
    <xf borderId="16" fillId="3" fontId="1" numFmtId="0" xfId="0" applyAlignment="1" applyBorder="1" applyFont="1">
      <alignment horizontal="center" shrinkToFit="0" vertical="center" wrapText="1"/>
    </xf>
    <xf borderId="13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15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16" fillId="3" fontId="1" numFmtId="0" xfId="0" applyAlignment="1" applyBorder="1" applyFont="1">
      <alignment horizontal="center" readingOrder="0" vertical="center"/>
    </xf>
    <xf borderId="16" fillId="3" fontId="1" numFmtId="0" xfId="0" applyAlignment="1" applyBorder="1" applyFont="1">
      <alignment horizontal="center" vertical="center"/>
    </xf>
    <xf borderId="19" fillId="7" fontId="1" numFmtId="1" xfId="0" applyAlignment="1" applyBorder="1" applyFont="1" applyNumberFormat="1">
      <alignment horizontal="center" readingOrder="0" vertical="center"/>
    </xf>
    <xf borderId="15" fillId="7" fontId="1" numFmtId="0" xfId="0" applyBorder="1" applyFont="1"/>
    <xf borderId="20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vertical="center"/>
    </xf>
    <xf borderId="0" fillId="0" fontId="1" numFmtId="20" xfId="0" applyFont="1" applyNumberFormat="1"/>
    <xf borderId="18" fillId="3" fontId="1" numFmtId="0" xfId="0" applyAlignment="1" applyBorder="1" applyFont="1">
      <alignment horizontal="center" readingOrder="0" vertical="center"/>
    </xf>
    <xf borderId="2" fillId="3" fontId="4" numFmtId="166" xfId="0" applyAlignment="1" applyBorder="1" applyFont="1" applyNumberFormat="1">
      <alignment horizontal="center" readingOrder="0" shrinkToFit="0" vertical="center" wrapText="0"/>
    </xf>
    <xf borderId="14" fillId="0" fontId="1" numFmtId="1" xfId="0" applyAlignment="1" applyBorder="1" applyFont="1" applyNumberFormat="1">
      <alignment horizontal="center" readingOrder="0" vertical="center"/>
    </xf>
    <xf borderId="14" fillId="0" fontId="1" numFmtId="1" xfId="0" applyAlignment="1" applyBorder="1" applyFont="1" applyNumberForma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15" fillId="7" fontId="11" numFmtId="167" xfId="0" applyBorder="1" applyFont="1" applyNumberFormat="1"/>
    <xf borderId="20" fillId="7" fontId="1" numFmtId="167" xfId="0" applyAlignment="1" applyBorder="1" applyFont="1" applyNumberFormat="1">
      <alignment horizontal="center" readingOrder="0" vertical="center"/>
    </xf>
    <xf borderId="7" fillId="4" fontId="5" numFmtId="0" xfId="0" applyAlignment="1" applyBorder="1" applyFont="1">
      <alignment horizontal="center" readingOrder="0" shrinkToFit="0" vertical="top" wrapText="1"/>
    </xf>
    <xf borderId="1" fillId="5" fontId="6" numFmtId="0" xfId="0" applyAlignment="1" applyBorder="1" applyFon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13" fillId="6" fontId="8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7" fontId="1" numFmtId="1" xfId="0" applyAlignment="1" applyFont="1" applyNumberForma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shrinkToFit="0" vertical="center" wrapText="1"/>
    </xf>
    <xf borderId="14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shrinkToFit="0" vertical="center" wrapText="1"/>
    </xf>
    <xf borderId="15" fillId="7" fontId="1" numFmtId="0" xfId="0" applyAlignment="1" applyBorder="1" applyFont="1">
      <alignment readingOrder="0"/>
    </xf>
    <xf borderId="20" fillId="7" fontId="1" numFmtId="0" xfId="0" applyAlignment="1" applyBorder="1" applyFont="1">
      <alignment horizontal="center" readingOrder="0" vertical="center"/>
    </xf>
    <xf borderId="0" fillId="7" fontId="1" numFmtId="0" xfId="0" applyFont="1"/>
    <xf borderId="0" fillId="3" fontId="1" numFmtId="0" xfId="0" applyAlignment="1" applyFont="1">
      <alignment horizontal="center" vertical="center"/>
    </xf>
    <xf borderId="0" fillId="3" fontId="1" numFmtId="0" xfId="0" applyAlignment="1" applyFont="1">
      <alignment horizontal="center" readingOrder="0" vertical="center"/>
    </xf>
    <xf borderId="15" fillId="7" fontId="11" numFmtId="0" xfId="0" applyBorder="1" applyFont="1"/>
    <xf borderId="15" fillId="7" fontId="1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 vertical="center"/>
    </xf>
    <xf borderId="15" fillId="7" fontId="11" numFmtId="167" xfId="0" applyAlignment="1" applyBorder="1" applyFont="1" applyNumberFormat="1">
      <alignment readingOrder="0"/>
    </xf>
    <xf borderId="2" fillId="3" fontId="4" numFmtId="0" xfId="0" applyAlignment="1" applyBorder="1" applyFont="1">
      <alignment horizontal="center" readingOrder="0" shrinkToFit="0" vertical="center" wrapText="0"/>
    </xf>
  </cellXfs>
  <cellStyles count="1">
    <cellStyle xfId="0" name="Normal" builtinId="0"/>
  </cellStyles>
  <dxfs count="2">
    <dxf>
      <font>
        <color rgb="FF0000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20</xdr:row>
      <xdr:rowOff>66675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19050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76200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16</v>
      </c>
      <c r="B2" s="1" t="s">
        <v>17</v>
      </c>
      <c r="C2" s="1">
        <v>159.0</v>
      </c>
      <c r="D2" s="1">
        <v>0.0</v>
      </c>
      <c r="E2" s="2"/>
      <c r="F2" s="1" t="s">
        <v>18</v>
      </c>
      <c r="G2" s="1" t="s">
        <v>19</v>
      </c>
      <c r="H2" s="1" t="s">
        <v>20</v>
      </c>
      <c r="I2" s="1" t="s">
        <v>21</v>
      </c>
      <c r="J2" s="1" t="s">
        <v>21</v>
      </c>
      <c r="K2" s="2"/>
      <c r="L2" s="1">
        <v>-8.0</v>
      </c>
      <c r="M2" s="1"/>
      <c r="N2" s="1">
        <v>6.794266666666666</v>
      </c>
      <c r="O2" s="1" t="s">
        <v>22</v>
      </c>
      <c r="P2" s="1" t="s">
        <v>23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idden="1">
      <c r="A3" s="1" t="s">
        <v>16</v>
      </c>
      <c r="B3" s="1" t="s">
        <v>17</v>
      </c>
      <c r="C3" s="3">
        <v>289.0</v>
      </c>
      <c r="D3" s="1">
        <v>0.0</v>
      </c>
      <c r="E3" s="2"/>
      <c r="F3" s="1" t="s">
        <v>18</v>
      </c>
      <c r="G3" s="1" t="s">
        <v>24</v>
      </c>
      <c r="H3" s="1" t="s">
        <v>25</v>
      </c>
      <c r="I3" s="1" t="s">
        <v>26</v>
      </c>
      <c r="J3" s="1" t="s">
        <v>26</v>
      </c>
      <c r="K3" s="2"/>
      <c r="L3" s="1">
        <v>-6.0</v>
      </c>
      <c r="M3" s="1"/>
      <c r="N3" s="1">
        <v>8.417233333333334</v>
      </c>
      <c r="O3" s="1" t="s">
        <v>22</v>
      </c>
      <c r="P3" s="1" t="s">
        <v>27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28</v>
      </c>
      <c r="B4" s="1" t="s">
        <v>17</v>
      </c>
      <c r="C4" s="1">
        <v>452.0</v>
      </c>
      <c r="D4" s="1">
        <v>0.0</v>
      </c>
      <c r="E4" s="1" t="s">
        <v>29</v>
      </c>
      <c r="F4" s="1" t="s">
        <v>18</v>
      </c>
      <c r="G4" s="1" t="s">
        <v>19</v>
      </c>
      <c r="H4" s="1" t="s">
        <v>30</v>
      </c>
      <c r="I4" s="1" t="s">
        <v>31</v>
      </c>
      <c r="J4" s="1" t="s">
        <v>31</v>
      </c>
      <c r="K4" s="2"/>
      <c r="L4" s="1">
        <v>-8.0</v>
      </c>
      <c r="M4" s="1"/>
      <c r="N4" s="1">
        <v>6.752783333333333</v>
      </c>
      <c r="O4" s="1" t="s">
        <v>22</v>
      </c>
      <c r="P4" s="1" t="s">
        <v>32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idden="1">
      <c r="A5" s="1" t="s">
        <v>28</v>
      </c>
      <c r="B5" s="1" t="s">
        <v>17</v>
      </c>
      <c r="C5" s="1">
        <v>264.0</v>
      </c>
      <c r="D5" s="1">
        <v>0.0</v>
      </c>
      <c r="E5" s="1" t="s">
        <v>29</v>
      </c>
      <c r="F5" s="1" t="s">
        <v>18</v>
      </c>
      <c r="G5" s="1" t="s">
        <v>19</v>
      </c>
      <c r="H5" s="1" t="s">
        <v>33</v>
      </c>
      <c r="I5" s="1" t="s">
        <v>34</v>
      </c>
      <c r="J5" s="1" t="s">
        <v>34</v>
      </c>
      <c r="K5" s="2"/>
      <c r="L5" s="1">
        <v>-3.0</v>
      </c>
      <c r="M5" s="1"/>
      <c r="N5" s="1">
        <v>11.34805</v>
      </c>
      <c r="O5" s="1" t="s">
        <v>22</v>
      </c>
      <c r="P5" s="1" t="s">
        <v>35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28</v>
      </c>
      <c r="B6" s="1" t="s">
        <v>17</v>
      </c>
      <c r="C6" s="3">
        <v>264.0</v>
      </c>
      <c r="D6" s="1">
        <v>0.0</v>
      </c>
      <c r="E6" s="1" t="s">
        <v>29</v>
      </c>
      <c r="F6" s="1" t="s">
        <v>18</v>
      </c>
      <c r="G6" s="1" t="s">
        <v>19</v>
      </c>
      <c r="H6" s="1" t="s">
        <v>36</v>
      </c>
      <c r="I6" s="1" t="s">
        <v>37</v>
      </c>
      <c r="J6" s="1" t="s">
        <v>37</v>
      </c>
      <c r="K6" s="2"/>
      <c r="L6" s="1">
        <v>-9.0</v>
      </c>
      <c r="M6" s="1"/>
      <c r="N6" s="1">
        <v>5.5136</v>
      </c>
      <c r="O6" s="1" t="s">
        <v>22</v>
      </c>
      <c r="P6" s="1" t="s">
        <v>38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28</v>
      </c>
      <c r="B7" s="1" t="s">
        <v>17</v>
      </c>
      <c r="C7" s="1">
        <v>379.0</v>
      </c>
      <c r="D7" s="1">
        <v>0.0</v>
      </c>
      <c r="E7" s="1" t="s">
        <v>29</v>
      </c>
      <c r="F7" s="1" t="s">
        <v>18</v>
      </c>
      <c r="G7" s="1" t="s">
        <v>19</v>
      </c>
      <c r="H7" s="1" t="s">
        <v>39</v>
      </c>
      <c r="I7" s="1" t="s">
        <v>40</v>
      </c>
      <c r="J7" s="1" t="s">
        <v>40</v>
      </c>
      <c r="K7" s="2"/>
      <c r="L7" s="1">
        <v>-1.0</v>
      </c>
      <c r="M7" s="1"/>
      <c r="N7" s="1">
        <v>13.3221</v>
      </c>
      <c r="O7" s="1" t="s">
        <v>22</v>
      </c>
      <c r="P7" s="1" t="s">
        <v>41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idden="1">
      <c r="A8" s="1" t="s">
        <v>16</v>
      </c>
      <c r="B8" s="1" t="s">
        <v>17</v>
      </c>
      <c r="C8" s="1">
        <v>329.0</v>
      </c>
      <c r="D8" s="1">
        <v>0.0</v>
      </c>
      <c r="E8" s="2"/>
      <c r="F8" s="1" t="s">
        <v>18</v>
      </c>
      <c r="G8" s="1" t="s">
        <v>19</v>
      </c>
      <c r="H8" s="1" t="s">
        <v>42</v>
      </c>
      <c r="I8" s="1" t="s">
        <v>43</v>
      </c>
      <c r="J8" s="1" t="s">
        <v>43</v>
      </c>
      <c r="K8" s="2"/>
      <c r="L8" s="1">
        <v>-5.0</v>
      </c>
      <c r="M8" s="1"/>
      <c r="N8" s="1">
        <v>9.41645</v>
      </c>
      <c r="O8" s="1" t="s">
        <v>22</v>
      </c>
      <c r="P8" s="1" t="s">
        <v>44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16</v>
      </c>
      <c r="B9" s="1" t="s">
        <v>17</v>
      </c>
      <c r="C9" s="1">
        <v>932.0</v>
      </c>
      <c r="D9" s="1">
        <v>0.0</v>
      </c>
      <c r="E9" s="2"/>
      <c r="F9" s="1" t="s">
        <v>18</v>
      </c>
      <c r="G9" s="1" t="s">
        <v>19</v>
      </c>
      <c r="H9" s="1" t="s">
        <v>45</v>
      </c>
      <c r="I9" s="1" t="s">
        <v>46</v>
      </c>
      <c r="J9" s="1" t="s">
        <v>46</v>
      </c>
      <c r="K9" s="2"/>
      <c r="L9" s="1">
        <v>3.0</v>
      </c>
      <c r="M9" s="1"/>
      <c r="N9" s="1">
        <v>18.046383333333335</v>
      </c>
      <c r="O9" s="1" t="s">
        <v>22</v>
      </c>
      <c r="P9" s="1" t="s">
        <v>47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48</v>
      </c>
      <c r="B10" s="1" t="s">
        <v>17</v>
      </c>
      <c r="C10" s="1">
        <v>20.0</v>
      </c>
      <c r="D10" s="1">
        <v>35.0</v>
      </c>
      <c r="E10" s="2"/>
      <c r="F10" s="1" t="s">
        <v>49</v>
      </c>
      <c r="G10" s="1" t="s">
        <v>24</v>
      </c>
      <c r="H10" s="1" t="s">
        <v>50</v>
      </c>
      <c r="I10" s="1" t="s">
        <v>51</v>
      </c>
      <c r="J10" s="1" t="s">
        <v>52</v>
      </c>
      <c r="K10" s="2"/>
      <c r="L10" s="1">
        <v>-3.0</v>
      </c>
      <c r="M10" s="1"/>
      <c r="N10" s="1">
        <v>1.0949166666666668</v>
      </c>
      <c r="O10" s="1" t="s">
        <v>53</v>
      </c>
      <c r="P10" s="1" t="s">
        <v>54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28</v>
      </c>
      <c r="B11" s="1" t="s">
        <v>17</v>
      </c>
      <c r="C11" s="1">
        <v>264.0</v>
      </c>
      <c r="D11" s="1">
        <v>0.0</v>
      </c>
      <c r="E11" s="1" t="s">
        <v>29</v>
      </c>
      <c r="F11" s="1" t="s">
        <v>18</v>
      </c>
      <c r="G11" s="1" t="s">
        <v>19</v>
      </c>
      <c r="H11" s="1" t="s">
        <v>55</v>
      </c>
      <c r="I11" s="1" t="s">
        <v>56</v>
      </c>
      <c r="J11" s="1" t="s">
        <v>56</v>
      </c>
      <c r="K11" s="2"/>
      <c r="L11" s="1">
        <v>-7.0</v>
      </c>
      <c r="M11" s="1"/>
      <c r="N11" s="1">
        <v>7.556916666666667</v>
      </c>
      <c r="O11" s="1" t="s">
        <v>22</v>
      </c>
      <c r="P11" s="1" t="s">
        <v>38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48</v>
      </c>
      <c r="B12" s="3" t="s">
        <v>17</v>
      </c>
      <c r="C12" s="1">
        <v>118.0</v>
      </c>
      <c r="D12" s="1">
        <v>0.0</v>
      </c>
      <c r="E12" s="2"/>
      <c r="F12" s="1" t="s">
        <v>49</v>
      </c>
      <c r="G12" s="1" t="s">
        <v>24</v>
      </c>
      <c r="H12" s="1" t="s">
        <v>57</v>
      </c>
      <c r="I12" s="1" t="s">
        <v>58</v>
      </c>
      <c r="J12" s="1" t="s">
        <v>58</v>
      </c>
      <c r="K12" s="2"/>
      <c r="L12" s="1">
        <v>-4.0</v>
      </c>
      <c r="M12" s="1"/>
      <c r="N12" s="1">
        <v>0.8209</v>
      </c>
      <c r="O12" s="1" t="s">
        <v>53</v>
      </c>
      <c r="P12" s="1" t="s">
        <v>59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idden="1">
      <c r="A13" s="1" t="s">
        <v>60</v>
      </c>
      <c r="B13" s="1" t="s">
        <v>17</v>
      </c>
      <c r="C13" s="1">
        <v>199.0</v>
      </c>
      <c r="D13" s="1">
        <v>50.0</v>
      </c>
      <c r="E13" s="2"/>
      <c r="F13" s="1" t="s">
        <v>49</v>
      </c>
      <c r="G13" s="1" t="s">
        <v>19</v>
      </c>
      <c r="H13" s="1" t="s">
        <v>61</v>
      </c>
      <c r="I13" s="1" t="s">
        <v>62</v>
      </c>
      <c r="J13" s="1" t="s">
        <v>62</v>
      </c>
      <c r="K13" s="2"/>
      <c r="L13" s="1">
        <v>-11.0</v>
      </c>
      <c r="M13" s="1"/>
      <c r="N13" s="1">
        <v>7.54045</v>
      </c>
      <c r="O13" s="1" t="s">
        <v>63</v>
      </c>
      <c r="P13" s="1" t="s">
        <v>64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60</v>
      </c>
      <c r="B14" s="1" t="s">
        <v>17</v>
      </c>
      <c r="C14" s="1">
        <v>547.0</v>
      </c>
      <c r="D14" s="1">
        <v>0.0</v>
      </c>
      <c r="E14" s="1" t="s">
        <v>65</v>
      </c>
      <c r="F14" s="1" t="s">
        <v>66</v>
      </c>
      <c r="G14" s="1" t="s">
        <v>19</v>
      </c>
      <c r="H14" s="1" t="s">
        <v>67</v>
      </c>
      <c r="I14" s="1" t="s">
        <v>68</v>
      </c>
      <c r="J14" s="1" t="s">
        <v>69</v>
      </c>
      <c r="K14" s="1" t="s">
        <v>70</v>
      </c>
      <c r="L14" s="1">
        <v>-12.0</v>
      </c>
      <c r="M14" s="1">
        <v>0.04255</v>
      </c>
      <c r="N14" s="1">
        <v>16.38455</v>
      </c>
      <c r="O14" s="1" t="s">
        <v>63</v>
      </c>
      <c r="P14" s="1" t="s">
        <v>71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idden="1">
      <c r="A15" s="1" t="s">
        <v>48</v>
      </c>
      <c r="B15" s="1" t="s">
        <v>17</v>
      </c>
      <c r="C15" s="1">
        <v>558.0</v>
      </c>
      <c r="D15" s="1">
        <v>0.0</v>
      </c>
      <c r="E15" s="2"/>
      <c r="F15" s="1" t="s">
        <v>49</v>
      </c>
      <c r="G15" s="1" t="s">
        <v>24</v>
      </c>
      <c r="H15" s="1" t="s">
        <v>72</v>
      </c>
      <c r="I15" s="1" t="s">
        <v>73</v>
      </c>
      <c r="J15" s="1" t="s">
        <v>73</v>
      </c>
      <c r="K15" s="2"/>
      <c r="L15" s="1">
        <v>8.0</v>
      </c>
      <c r="M15" s="1"/>
      <c r="N15" s="1">
        <v>13.349083333333333</v>
      </c>
      <c r="O15" s="1" t="s">
        <v>53</v>
      </c>
      <c r="P15" s="1" t="s">
        <v>74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idden="1">
      <c r="A16" s="1" t="s">
        <v>48</v>
      </c>
      <c r="B16" s="1" t="s">
        <v>17</v>
      </c>
      <c r="C16" s="3">
        <v>618.0</v>
      </c>
      <c r="D16" s="1">
        <v>0.0</v>
      </c>
      <c r="E16" s="2"/>
      <c r="F16" s="1" t="s">
        <v>49</v>
      </c>
      <c r="G16" s="1" t="s">
        <v>24</v>
      </c>
      <c r="H16" s="1" t="s">
        <v>75</v>
      </c>
      <c r="I16" s="1" t="s">
        <v>76</v>
      </c>
      <c r="J16" s="1" t="s">
        <v>76</v>
      </c>
      <c r="K16" s="2"/>
      <c r="L16" s="1">
        <v>8.0</v>
      </c>
      <c r="M16" s="1"/>
      <c r="N16" s="1">
        <v>13.80025</v>
      </c>
      <c r="O16" s="1" t="s">
        <v>53</v>
      </c>
      <c r="P16" s="1" t="s">
        <v>77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28</v>
      </c>
      <c r="B17" s="1" t="s">
        <v>17</v>
      </c>
      <c r="C17" s="1">
        <v>393.0</v>
      </c>
      <c r="D17" s="1">
        <v>0.0</v>
      </c>
      <c r="E17" s="1" t="s">
        <v>29</v>
      </c>
      <c r="F17" s="1" t="s">
        <v>18</v>
      </c>
      <c r="G17" s="1" t="s">
        <v>19</v>
      </c>
      <c r="H17" s="1" t="s">
        <v>78</v>
      </c>
      <c r="I17" s="1" t="s">
        <v>79</v>
      </c>
      <c r="J17" s="1" t="s">
        <v>79</v>
      </c>
      <c r="K17" s="2"/>
      <c r="L17" s="1">
        <v>-9.0</v>
      </c>
      <c r="M17" s="1"/>
      <c r="N17" s="1">
        <v>5.67485</v>
      </c>
      <c r="O17" s="1" t="s">
        <v>22</v>
      </c>
      <c r="P17" s="1" t="s">
        <v>80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81</v>
      </c>
      <c r="B18" s="1" t="s">
        <v>17</v>
      </c>
      <c r="C18" s="1">
        <v>329.0</v>
      </c>
      <c r="D18" s="1">
        <v>0.0</v>
      </c>
      <c r="E18" s="1" t="s">
        <v>82</v>
      </c>
      <c r="F18" s="1" t="s">
        <v>18</v>
      </c>
      <c r="G18" s="1" t="s">
        <v>19</v>
      </c>
      <c r="H18" s="1" t="s">
        <v>83</v>
      </c>
      <c r="I18" s="1" t="s">
        <v>84</v>
      </c>
      <c r="J18" s="1" t="s">
        <v>84</v>
      </c>
      <c r="K18" s="2"/>
      <c r="L18" s="1">
        <v>-3.0</v>
      </c>
      <c r="M18" s="1"/>
      <c r="N18" s="1">
        <v>11.979066666666666</v>
      </c>
      <c r="O18" s="1" t="s">
        <v>22</v>
      </c>
      <c r="P18" s="1" t="s">
        <v>85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idden="1">
      <c r="A19" s="1" t="s">
        <v>81</v>
      </c>
      <c r="B19" s="1" t="s">
        <v>17</v>
      </c>
      <c r="C19" s="1">
        <v>708.0</v>
      </c>
      <c r="D19" s="1">
        <v>0.0</v>
      </c>
      <c r="E19" s="1" t="s">
        <v>86</v>
      </c>
      <c r="F19" s="1" t="s">
        <v>18</v>
      </c>
      <c r="G19" s="1" t="s">
        <v>19</v>
      </c>
      <c r="H19" s="1" t="s">
        <v>87</v>
      </c>
      <c r="I19" s="1" t="s">
        <v>88</v>
      </c>
      <c r="J19" s="1" t="s">
        <v>88</v>
      </c>
      <c r="K19" s="2"/>
      <c r="L19" s="1">
        <v>0.0</v>
      </c>
      <c r="M19" s="1"/>
      <c r="N19" s="1">
        <v>15.5932</v>
      </c>
      <c r="O19" s="1" t="s">
        <v>22</v>
      </c>
      <c r="P19" s="1" t="s">
        <v>89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60</v>
      </c>
      <c r="B20" s="1" t="s">
        <v>17</v>
      </c>
      <c r="C20" s="1">
        <v>199.0</v>
      </c>
      <c r="D20" s="1">
        <v>50.0</v>
      </c>
      <c r="E20" s="2"/>
      <c r="F20" s="1" t="s">
        <v>49</v>
      </c>
      <c r="G20" s="1" t="s">
        <v>19</v>
      </c>
      <c r="H20" s="1" t="s">
        <v>90</v>
      </c>
      <c r="I20" s="1" t="s">
        <v>91</v>
      </c>
      <c r="J20" s="1" t="s">
        <v>91</v>
      </c>
      <c r="K20" s="2"/>
      <c r="L20" s="1">
        <v>-12.0</v>
      </c>
      <c r="M20" s="1"/>
      <c r="N20" s="1">
        <v>6.244166666666667</v>
      </c>
      <c r="O20" s="1" t="s">
        <v>63</v>
      </c>
      <c r="P20" s="1" t="s">
        <v>92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idden="1">
      <c r="A21" s="1" t="s">
        <v>60</v>
      </c>
      <c r="B21" s="1" t="s">
        <v>17</v>
      </c>
      <c r="C21" s="3">
        <v>270.0</v>
      </c>
      <c r="D21" s="1">
        <v>0.0</v>
      </c>
      <c r="E21" s="1" t="s">
        <v>65</v>
      </c>
      <c r="F21" s="1" t="s">
        <v>66</v>
      </c>
      <c r="G21" s="1" t="s">
        <v>19</v>
      </c>
      <c r="H21" s="1" t="s">
        <v>93</v>
      </c>
      <c r="I21" s="1" t="s">
        <v>94</v>
      </c>
      <c r="J21" s="1" t="s">
        <v>95</v>
      </c>
      <c r="K21" s="1" t="s">
        <v>96</v>
      </c>
      <c r="L21" s="1">
        <v>-10.0</v>
      </c>
      <c r="M21" s="1">
        <v>0.010266666666666667</v>
      </c>
      <c r="N21" s="1">
        <v>7.153733333333333</v>
      </c>
      <c r="O21" s="1" t="s">
        <v>63</v>
      </c>
      <c r="P21" s="1" t="s">
        <v>97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idden="1">
      <c r="A22" s="1" t="s">
        <v>28</v>
      </c>
      <c r="B22" s="1" t="s">
        <v>17</v>
      </c>
      <c r="C22" s="3">
        <v>274.0</v>
      </c>
      <c r="D22" s="1">
        <v>0.0</v>
      </c>
      <c r="E22" s="1" t="s">
        <v>29</v>
      </c>
      <c r="F22" s="1" t="s">
        <v>18</v>
      </c>
      <c r="G22" s="1" t="s">
        <v>19</v>
      </c>
      <c r="H22" s="1" t="s">
        <v>98</v>
      </c>
      <c r="I22" s="1" t="s">
        <v>99</v>
      </c>
      <c r="J22" s="1" t="s">
        <v>99</v>
      </c>
      <c r="K22" s="2"/>
      <c r="L22" s="1">
        <v>-8.0</v>
      </c>
      <c r="M22" s="1"/>
      <c r="N22" s="1">
        <v>6.959483333333333</v>
      </c>
      <c r="O22" s="1" t="s">
        <v>22</v>
      </c>
      <c r="P22" s="1" t="s">
        <v>100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idden="1">
      <c r="A23" s="1" t="s">
        <v>28</v>
      </c>
      <c r="B23" s="1" t="s">
        <v>17</v>
      </c>
      <c r="C23" s="1">
        <v>321.0</v>
      </c>
      <c r="D23" s="1">
        <v>0.0</v>
      </c>
      <c r="E23" s="1" t="s">
        <v>29</v>
      </c>
      <c r="F23" s="1" t="s">
        <v>18</v>
      </c>
      <c r="G23" s="1" t="s">
        <v>19</v>
      </c>
      <c r="H23" s="1" t="s">
        <v>101</v>
      </c>
      <c r="I23" s="1" t="s">
        <v>102</v>
      </c>
      <c r="J23" s="1" t="s">
        <v>102</v>
      </c>
      <c r="K23" s="2"/>
      <c r="L23" s="1">
        <v>-4.0</v>
      </c>
      <c r="M23" s="1"/>
      <c r="N23" s="1">
        <v>10.2312</v>
      </c>
      <c r="O23" s="1" t="s">
        <v>22</v>
      </c>
      <c r="P23" s="1" t="s">
        <v>103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16</v>
      </c>
      <c r="B24" s="1" t="s">
        <v>17</v>
      </c>
      <c r="C24" s="1">
        <v>376.0</v>
      </c>
      <c r="D24" s="1">
        <v>0.0</v>
      </c>
      <c r="E24" s="2"/>
      <c r="F24" s="1" t="s">
        <v>18</v>
      </c>
      <c r="G24" s="1" t="s">
        <v>19</v>
      </c>
      <c r="H24" s="1" t="s">
        <v>104</v>
      </c>
      <c r="I24" s="1" t="s">
        <v>105</v>
      </c>
      <c r="J24" s="1" t="s">
        <v>105</v>
      </c>
      <c r="K24" s="2"/>
      <c r="L24" s="1">
        <v>-4.0</v>
      </c>
      <c r="M24" s="1"/>
      <c r="N24" s="1">
        <v>10.777516666666667</v>
      </c>
      <c r="O24" s="1" t="s">
        <v>22</v>
      </c>
      <c r="P24" s="1" t="s">
        <v>106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idden="1">
      <c r="A25" s="1" t="s">
        <v>28</v>
      </c>
      <c r="B25" s="1" t="s">
        <v>17</v>
      </c>
      <c r="C25" s="1">
        <v>346.0</v>
      </c>
      <c r="D25" s="1">
        <v>0.0</v>
      </c>
      <c r="E25" s="1" t="s">
        <v>29</v>
      </c>
      <c r="F25" s="1" t="s">
        <v>18</v>
      </c>
      <c r="G25" s="1" t="s">
        <v>19</v>
      </c>
      <c r="H25" s="1" t="s">
        <v>107</v>
      </c>
      <c r="I25" s="1" t="s">
        <v>108</v>
      </c>
      <c r="J25" s="1" t="s">
        <v>108</v>
      </c>
      <c r="K25" s="2"/>
      <c r="L25" s="1">
        <v>-5.0</v>
      </c>
      <c r="M25" s="1"/>
      <c r="N25" s="1">
        <v>9.458066666666667</v>
      </c>
      <c r="O25" s="1" t="s">
        <v>22</v>
      </c>
      <c r="P25" s="1" t="s">
        <v>109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16</v>
      </c>
      <c r="B26" s="1" t="s">
        <v>17</v>
      </c>
      <c r="C26" s="3">
        <v>429.0</v>
      </c>
      <c r="D26" s="1">
        <v>0.0</v>
      </c>
      <c r="E26" s="2"/>
      <c r="F26" s="1" t="s">
        <v>18</v>
      </c>
      <c r="G26" s="1" t="s">
        <v>19</v>
      </c>
      <c r="H26" s="1" t="s">
        <v>110</v>
      </c>
      <c r="I26" s="1" t="s">
        <v>111</v>
      </c>
      <c r="J26" s="1" t="s">
        <v>111</v>
      </c>
      <c r="K26" s="2"/>
      <c r="L26" s="1">
        <v>-2.0</v>
      </c>
      <c r="M26" s="1"/>
      <c r="N26" s="1">
        <v>12.5041</v>
      </c>
      <c r="O26" s="1" t="s">
        <v>22</v>
      </c>
      <c r="P26" s="1" t="s">
        <v>112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16</v>
      </c>
      <c r="B27" s="1" t="s">
        <v>17</v>
      </c>
      <c r="C27" s="1">
        <v>534.0</v>
      </c>
      <c r="D27" s="1">
        <v>0.0</v>
      </c>
      <c r="E27" s="2"/>
      <c r="F27" s="1" t="s">
        <v>18</v>
      </c>
      <c r="G27" s="1" t="s">
        <v>24</v>
      </c>
      <c r="H27" s="1" t="s">
        <v>113</v>
      </c>
      <c r="I27" s="1" t="s">
        <v>114</v>
      </c>
      <c r="J27" s="1" t="s">
        <v>114</v>
      </c>
      <c r="K27" s="2"/>
      <c r="L27" s="1">
        <v>2.0</v>
      </c>
      <c r="M27" s="1"/>
      <c r="N27" s="1">
        <v>17.437666666666665</v>
      </c>
      <c r="O27" s="1" t="s">
        <v>22</v>
      </c>
      <c r="P27" s="1" t="s">
        <v>115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60</v>
      </c>
      <c r="B28" s="1" t="s">
        <v>17</v>
      </c>
      <c r="C28" s="3">
        <v>348.0</v>
      </c>
      <c r="D28" s="1">
        <v>0.0</v>
      </c>
      <c r="E28" s="1" t="s">
        <v>29</v>
      </c>
      <c r="F28" s="1" t="s">
        <v>66</v>
      </c>
      <c r="G28" s="1" t="s">
        <v>24</v>
      </c>
      <c r="H28" s="1" t="s">
        <v>116</v>
      </c>
      <c r="I28" s="1" t="s">
        <v>117</v>
      </c>
      <c r="J28" s="1" t="s">
        <v>118</v>
      </c>
      <c r="K28" s="1" t="s">
        <v>119</v>
      </c>
      <c r="L28" s="1">
        <v>2.0</v>
      </c>
      <c r="M28" s="1">
        <v>6.156516666666667</v>
      </c>
      <c r="N28" s="1">
        <v>19.657083333333333</v>
      </c>
      <c r="O28" s="1" t="s">
        <v>63</v>
      </c>
      <c r="P28" s="1" t="s">
        <v>120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60</v>
      </c>
      <c r="B29" s="1" t="s">
        <v>17</v>
      </c>
      <c r="C29" s="1">
        <v>309.0</v>
      </c>
      <c r="D29" s="1">
        <v>0.0</v>
      </c>
      <c r="E29" s="1" t="s">
        <v>65</v>
      </c>
      <c r="F29" s="1" t="s">
        <v>66</v>
      </c>
      <c r="G29" s="1" t="s">
        <v>19</v>
      </c>
      <c r="H29" s="1" t="s">
        <v>121</v>
      </c>
      <c r="I29" s="1" t="s">
        <v>122</v>
      </c>
      <c r="J29" s="1" t="s">
        <v>123</v>
      </c>
      <c r="K29" s="1" t="s">
        <v>124</v>
      </c>
      <c r="L29" s="1">
        <v>8.0</v>
      </c>
      <c r="M29" s="1">
        <v>0.02365</v>
      </c>
      <c r="N29" s="1">
        <v>16.4022</v>
      </c>
      <c r="O29" s="1" t="s">
        <v>63</v>
      </c>
      <c r="P29" s="1" t="s">
        <v>125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28</v>
      </c>
      <c r="B30" s="3" t="s">
        <v>17</v>
      </c>
      <c r="C30" s="3">
        <v>329.0</v>
      </c>
      <c r="D30" s="1">
        <v>0.0</v>
      </c>
      <c r="E30" s="1" t="s">
        <v>29</v>
      </c>
      <c r="F30" s="1" t="s">
        <v>18</v>
      </c>
      <c r="G30" s="1" t="s">
        <v>19</v>
      </c>
      <c r="H30" s="1" t="s">
        <v>126</v>
      </c>
      <c r="I30" s="1" t="s">
        <v>127</v>
      </c>
      <c r="J30" s="1" t="s">
        <v>127</v>
      </c>
      <c r="K30" s="2"/>
      <c r="L30" s="1">
        <v>10.0</v>
      </c>
      <c r="M30" s="1"/>
      <c r="N30" s="1">
        <v>25.353983333333332</v>
      </c>
      <c r="O30" s="1" t="s">
        <v>22</v>
      </c>
      <c r="P30" s="1" t="s">
        <v>128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48</v>
      </c>
      <c r="B31" s="1" t="s">
        <v>17</v>
      </c>
      <c r="C31" s="1">
        <v>498.0</v>
      </c>
      <c r="D31" s="1">
        <v>0.0</v>
      </c>
      <c r="E31" s="2"/>
      <c r="F31" s="1" t="s">
        <v>49</v>
      </c>
      <c r="G31" s="1" t="s">
        <v>24</v>
      </c>
      <c r="H31" s="1" t="s">
        <v>129</v>
      </c>
      <c r="I31" s="1" t="s">
        <v>130</v>
      </c>
      <c r="J31" s="1" t="s">
        <v>130</v>
      </c>
      <c r="K31" s="2"/>
      <c r="L31" s="1">
        <v>20.0</v>
      </c>
      <c r="M31" s="1"/>
      <c r="N31" s="1">
        <v>25.82893333333333</v>
      </c>
      <c r="O31" s="1" t="s">
        <v>53</v>
      </c>
      <c r="P31" s="1" t="s">
        <v>131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idden="1">
      <c r="A32" s="1" t="s">
        <v>28</v>
      </c>
      <c r="B32" s="1" t="s">
        <v>17</v>
      </c>
      <c r="C32" s="1">
        <v>264.0</v>
      </c>
      <c r="D32" s="1">
        <v>0.0</v>
      </c>
      <c r="E32" s="1" t="s">
        <v>29</v>
      </c>
      <c r="F32" s="1" t="s">
        <v>18</v>
      </c>
      <c r="G32" s="1" t="s">
        <v>19</v>
      </c>
      <c r="H32" s="1" t="s">
        <v>132</v>
      </c>
      <c r="I32" s="1" t="s">
        <v>133</v>
      </c>
      <c r="J32" s="1" t="s">
        <v>133</v>
      </c>
      <c r="K32" s="2"/>
      <c r="L32" s="1">
        <v>9.0</v>
      </c>
      <c r="M32" s="1"/>
      <c r="N32" s="1">
        <v>24.596316666666667</v>
      </c>
      <c r="O32" s="1" t="s">
        <v>22</v>
      </c>
      <c r="P32" s="1" t="s">
        <v>134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28</v>
      </c>
      <c r="B33" s="1" t="s">
        <v>17</v>
      </c>
      <c r="C33" s="1">
        <v>2640.0</v>
      </c>
      <c r="D33" s="1">
        <v>0.0</v>
      </c>
      <c r="E33" s="1" t="s">
        <v>29</v>
      </c>
      <c r="F33" s="1" t="s">
        <v>18</v>
      </c>
      <c r="G33" s="1" t="s">
        <v>19</v>
      </c>
      <c r="H33" s="1" t="s">
        <v>135</v>
      </c>
      <c r="I33" s="1" t="s">
        <v>136</v>
      </c>
      <c r="J33" s="1" t="s">
        <v>136</v>
      </c>
      <c r="K33" s="2"/>
      <c r="L33" s="1">
        <v>12.0</v>
      </c>
      <c r="M33" s="1"/>
      <c r="N33" s="1">
        <v>27.660883333333334</v>
      </c>
      <c r="O33" s="1" t="s">
        <v>22</v>
      </c>
      <c r="P33" s="1" t="s">
        <v>137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60</v>
      </c>
      <c r="B34" s="1" t="s">
        <v>17</v>
      </c>
      <c r="C34" s="1">
        <v>547.0</v>
      </c>
      <c r="D34" s="1">
        <v>0.0</v>
      </c>
      <c r="E34" s="1" t="s">
        <v>65</v>
      </c>
      <c r="F34" s="1" t="s">
        <v>66</v>
      </c>
      <c r="G34" s="1" t="s">
        <v>19</v>
      </c>
      <c r="H34" s="1" t="s">
        <v>138</v>
      </c>
      <c r="I34" s="1" t="s">
        <v>139</v>
      </c>
      <c r="J34" s="1" t="s">
        <v>140</v>
      </c>
      <c r="K34" s="1" t="s">
        <v>141</v>
      </c>
      <c r="L34" s="1">
        <v>18.0</v>
      </c>
      <c r="M34" s="1">
        <v>0.03841666666666667</v>
      </c>
      <c r="N34" s="1">
        <v>14.721233333333334</v>
      </c>
      <c r="O34" s="1" t="s">
        <v>63</v>
      </c>
      <c r="P34" s="1" t="s">
        <v>142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idden="1">
      <c r="A35" s="1" t="s">
        <v>28</v>
      </c>
      <c r="B35" s="1" t="s">
        <v>17</v>
      </c>
      <c r="C35" s="1">
        <v>264.0</v>
      </c>
      <c r="D35" s="1">
        <v>0.0</v>
      </c>
      <c r="E35" s="1" t="s">
        <v>29</v>
      </c>
      <c r="F35" s="1" t="s">
        <v>18</v>
      </c>
      <c r="G35" s="1" t="s">
        <v>19</v>
      </c>
      <c r="H35" s="1" t="s">
        <v>143</v>
      </c>
      <c r="I35" s="1" t="s">
        <v>144</v>
      </c>
      <c r="J35" s="1" t="s">
        <v>144</v>
      </c>
      <c r="K35" s="2"/>
      <c r="L35" s="1">
        <v>1.0</v>
      </c>
      <c r="M35" s="1"/>
      <c r="N35" s="1">
        <v>16.132133333333332</v>
      </c>
      <c r="O35" s="1" t="s">
        <v>22</v>
      </c>
      <c r="P35" s="1" t="s">
        <v>38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48</v>
      </c>
      <c r="B36" s="1" t="s">
        <v>17</v>
      </c>
      <c r="C36" s="1">
        <v>59.0</v>
      </c>
      <c r="D36" s="1">
        <v>0.0</v>
      </c>
      <c r="E36" s="2"/>
      <c r="F36" s="1" t="s">
        <v>49</v>
      </c>
      <c r="G36" s="1" t="s">
        <v>24</v>
      </c>
      <c r="H36" s="1" t="s">
        <v>145</v>
      </c>
      <c r="I36" s="1" t="s">
        <v>146</v>
      </c>
      <c r="J36" s="1" t="s">
        <v>146</v>
      </c>
      <c r="K36" s="2"/>
      <c r="L36" s="1">
        <v>-4.0</v>
      </c>
      <c r="M36" s="1"/>
      <c r="N36" s="1">
        <v>0.5911</v>
      </c>
      <c r="O36" s="1" t="s">
        <v>53</v>
      </c>
      <c r="P36" s="1" t="s">
        <v>147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idden="1">
      <c r="A37" s="1" t="s">
        <v>28</v>
      </c>
      <c r="B37" s="1" t="s">
        <v>17</v>
      </c>
      <c r="C37" s="1">
        <v>498.0</v>
      </c>
      <c r="D37" s="1">
        <v>0.0</v>
      </c>
      <c r="E37" s="1" t="s">
        <v>29</v>
      </c>
      <c r="F37" s="1" t="s">
        <v>18</v>
      </c>
      <c r="G37" s="1" t="s">
        <v>19</v>
      </c>
      <c r="H37" s="1" t="s">
        <v>148</v>
      </c>
      <c r="I37" s="1" t="s">
        <v>149</v>
      </c>
      <c r="J37" s="1" t="s">
        <v>149</v>
      </c>
      <c r="K37" s="2"/>
      <c r="L37" s="1">
        <v>1.0</v>
      </c>
      <c r="M37" s="1"/>
      <c r="N37" s="1">
        <v>16.073116666666667</v>
      </c>
      <c r="O37" s="1" t="s">
        <v>22</v>
      </c>
      <c r="P37" s="1" t="s">
        <v>150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idden="1">
      <c r="A38" s="1" t="s">
        <v>60</v>
      </c>
      <c r="B38" s="1" t="s">
        <v>17</v>
      </c>
      <c r="C38" s="3">
        <v>517.0</v>
      </c>
      <c r="D38" s="1">
        <v>0.0</v>
      </c>
      <c r="E38" s="1" t="s">
        <v>65</v>
      </c>
      <c r="F38" s="1" t="s">
        <v>66</v>
      </c>
      <c r="G38" s="1" t="s">
        <v>19</v>
      </c>
      <c r="H38" s="1" t="s">
        <v>151</v>
      </c>
      <c r="I38" s="1" t="s">
        <v>152</v>
      </c>
      <c r="J38" s="1" t="s">
        <v>153</v>
      </c>
      <c r="K38" s="1" t="s">
        <v>154</v>
      </c>
      <c r="L38" s="1">
        <v>13.0</v>
      </c>
      <c r="M38" s="1">
        <v>0.017766666666666667</v>
      </c>
      <c r="N38" s="1">
        <v>15.1756</v>
      </c>
      <c r="O38" s="1" t="s">
        <v>63</v>
      </c>
      <c r="P38" s="1" t="s">
        <v>155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28</v>
      </c>
      <c r="B39" s="1" t="s">
        <v>17</v>
      </c>
      <c r="C39" s="1">
        <v>553.0</v>
      </c>
      <c r="D39" s="1">
        <v>0.0</v>
      </c>
      <c r="E39" s="1" t="s">
        <v>29</v>
      </c>
      <c r="F39" s="1" t="s">
        <v>18</v>
      </c>
      <c r="G39" s="1" t="s">
        <v>19</v>
      </c>
      <c r="H39" s="1" t="s">
        <v>156</v>
      </c>
      <c r="I39" s="1" t="s">
        <v>157</v>
      </c>
      <c r="J39" s="1" t="s">
        <v>157</v>
      </c>
      <c r="K39" s="2"/>
      <c r="L39" s="1">
        <v>-3.0</v>
      </c>
      <c r="M39" s="1"/>
      <c r="N39" s="1">
        <v>11.508983333333333</v>
      </c>
      <c r="O39" s="1" t="s">
        <v>22</v>
      </c>
      <c r="P39" s="1" t="s">
        <v>158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48</v>
      </c>
      <c r="B40" s="1" t="s">
        <v>17</v>
      </c>
      <c r="C40" s="1">
        <v>309.0</v>
      </c>
      <c r="D40" s="1">
        <v>0.0</v>
      </c>
      <c r="E40" s="2"/>
      <c r="F40" s="1" t="s">
        <v>49</v>
      </c>
      <c r="G40" s="1" t="s">
        <v>24</v>
      </c>
      <c r="H40" s="1" t="s">
        <v>159</v>
      </c>
      <c r="I40" s="1" t="s">
        <v>160</v>
      </c>
      <c r="J40" s="1" t="s">
        <v>160</v>
      </c>
      <c r="K40" s="2"/>
      <c r="L40" s="1">
        <v>7.0</v>
      </c>
      <c r="M40" s="1"/>
      <c r="N40" s="1">
        <v>12.215816666666667</v>
      </c>
      <c r="O40" s="1" t="s">
        <v>53</v>
      </c>
      <c r="P40" s="1" t="s">
        <v>161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60</v>
      </c>
      <c r="B41" s="1" t="s">
        <v>17</v>
      </c>
      <c r="C41" s="1">
        <v>350.0</v>
      </c>
      <c r="D41" s="1">
        <v>18.0</v>
      </c>
      <c r="E41" s="1" t="s">
        <v>29</v>
      </c>
      <c r="F41" s="1" t="s">
        <v>66</v>
      </c>
      <c r="G41" s="1" t="s">
        <v>19</v>
      </c>
      <c r="H41" s="1" t="s">
        <v>162</v>
      </c>
      <c r="I41" s="1" t="s">
        <v>163</v>
      </c>
      <c r="J41" s="1" t="s">
        <v>164</v>
      </c>
      <c r="K41" s="1" t="s">
        <v>165</v>
      </c>
      <c r="L41" s="1">
        <v>10.0</v>
      </c>
      <c r="M41" s="1">
        <v>0.6733166666666667</v>
      </c>
      <c r="N41" s="1">
        <v>9.506766666666667</v>
      </c>
      <c r="O41" s="1" t="s">
        <v>63</v>
      </c>
      <c r="P41" s="1" t="s">
        <v>166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28</v>
      </c>
      <c r="B42" s="1" t="s">
        <v>17</v>
      </c>
      <c r="C42" s="1">
        <v>528.0</v>
      </c>
      <c r="D42" s="1">
        <v>0.0</v>
      </c>
      <c r="E42" s="1" t="s">
        <v>29</v>
      </c>
      <c r="F42" s="1" t="s">
        <v>18</v>
      </c>
      <c r="G42" s="1" t="s">
        <v>19</v>
      </c>
      <c r="H42" s="1" t="s">
        <v>167</v>
      </c>
      <c r="I42" s="1" t="s">
        <v>168</v>
      </c>
      <c r="J42" s="1" t="s">
        <v>168</v>
      </c>
      <c r="K42" s="2"/>
      <c r="L42" s="1">
        <v>3.0</v>
      </c>
      <c r="M42" s="1"/>
      <c r="N42" s="1">
        <v>18.5156</v>
      </c>
      <c r="O42" s="1" t="s">
        <v>22</v>
      </c>
      <c r="P42" s="1" t="s">
        <v>169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16</v>
      </c>
      <c r="B43" s="1" t="s">
        <v>17</v>
      </c>
      <c r="C43" s="1">
        <v>289.0</v>
      </c>
      <c r="D43" s="1">
        <v>0.0</v>
      </c>
      <c r="E43" s="2"/>
      <c r="F43" s="1" t="s">
        <v>18</v>
      </c>
      <c r="G43" s="1" t="s">
        <v>19</v>
      </c>
      <c r="H43" s="1" t="s">
        <v>170</v>
      </c>
      <c r="I43" s="1" t="s">
        <v>171</v>
      </c>
      <c r="J43" s="1" t="s">
        <v>171</v>
      </c>
      <c r="K43" s="2"/>
      <c r="L43" s="1">
        <v>3.0</v>
      </c>
      <c r="M43" s="1"/>
      <c r="N43" s="1">
        <v>18.209216666666666</v>
      </c>
      <c r="O43" s="1" t="s">
        <v>22</v>
      </c>
      <c r="P43" s="1" t="s">
        <v>172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60</v>
      </c>
      <c r="B44" s="1" t="s">
        <v>17</v>
      </c>
      <c r="C44" s="1">
        <v>578.0</v>
      </c>
      <c r="D44" s="1">
        <v>134.0</v>
      </c>
      <c r="E44" s="2"/>
      <c r="F44" s="1" t="s">
        <v>49</v>
      </c>
      <c r="G44" s="1" t="s">
        <v>173</v>
      </c>
      <c r="H44" s="1" t="s">
        <v>174</v>
      </c>
      <c r="I44" s="1" t="s">
        <v>175</v>
      </c>
      <c r="J44" s="1" t="s">
        <v>175</v>
      </c>
      <c r="K44" s="2"/>
      <c r="L44" s="1">
        <v>-6.0</v>
      </c>
      <c r="M44" s="1"/>
      <c r="N44" s="1">
        <v>13.088766666666666</v>
      </c>
      <c r="O44" s="1" t="s">
        <v>63</v>
      </c>
      <c r="P44" s="1" t="s">
        <v>176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60</v>
      </c>
      <c r="B45" s="1" t="s">
        <v>17</v>
      </c>
      <c r="C45" s="3">
        <v>247.0</v>
      </c>
      <c r="D45" s="1">
        <v>62.0</v>
      </c>
      <c r="E45" s="2"/>
      <c r="F45" s="1" t="s">
        <v>49</v>
      </c>
      <c r="G45" s="1" t="s">
        <v>19</v>
      </c>
      <c r="H45" s="1" t="s">
        <v>177</v>
      </c>
      <c r="I45" s="1" t="s">
        <v>178</v>
      </c>
      <c r="J45" s="1" t="s">
        <v>178</v>
      </c>
      <c r="K45" s="2"/>
      <c r="L45" s="1">
        <v>-11.0</v>
      </c>
      <c r="M45" s="1"/>
      <c r="N45" s="1">
        <v>7.1927666666666665</v>
      </c>
      <c r="O45" s="1" t="s">
        <v>63</v>
      </c>
      <c r="P45" s="1" t="s">
        <v>179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28</v>
      </c>
      <c r="B46" s="1" t="s">
        <v>17</v>
      </c>
      <c r="C46" s="3">
        <v>264.0</v>
      </c>
      <c r="D46" s="1">
        <v>0.0</v>
      </c>
      <c r="E46" s="1" t="s">
        <v>29</v>
      </c>
      <c r="F46" s="1" t="s">
        <v>18</v>
      </c>
      <c r="G46" s="1" t="s">
        <v>19</v>
      </c>
      <c r="H46" s="1" t="s">
        <v>180</v>
      </c>
      <c r="I46" s="1" t="s">
        <v>181</v>
      </c>
      <c r="J46" s="1" t="s">
        <v>181</v>
      </c>
      <c r="K46" s="2"/>
      <c r="L46" s="1">
        <v>-1.0</v>
      </c>
      <c r="M46" s="1"/>
      <c r="N46" s="1">
        <v>13.860266666666666</v>
      </c>
      <c r="O46" s="1" t="s">
        <v>22</v>
      </c>
      <c r="P46" s="1" t="s">
        <v>134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60</v>
      </c>
      <c r="B47" s="1" t="s">
        <v>17</v>
      </c>
      <c r="C47" s="1">
        <v>344.0</v>
      </c>
      <c r="D47" s="1">
        <v>0.0</v>
      </c>
      <c r="E47" s="1" t="s">
        <v>65</v>
      </c>
      <c r="F47" s="1" t="s">
        <v>66</v>
      </c>
      <c r="G47" s="1" t="s">
        <v>19</v>
      </c>
      <c r="H47" s="1" t="s">
        <v>182</v>
      </c>
      <c r="I47" s="1" t="s">
        <v>183</v>
      </c>
      <c r="J47" s="1" t="s">
        <v>184</v>
      </c>
      <c r="K47" s="1" t="s">
        <v>185</v>
      </c>
      <c r="L47" s="1">
        <v>-17.0</v>
      </c>
      <c r="M47" s="1">
        <v>0.01948333333333333</v>
      </c>
      <c r="N47" s="1">
        <v>7.183666666666666</v>
      </c>
      <c r="O47" s="1" t="s">
        <v>63</v>
      </c>
      <c r="P47" s="1" t="s">
        <v>186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60</v>
      </c>
      <c r="B48" s="1" t="s">
        <v>17</v>
      </c>
      <c r="C48" s="3">
        <v>547.0</v>
      </c>
      <c r="D48" s="1">
        <v>0.0</v>
      </c>
      <c r="E48" s="1" t="s">
        <v>65</v>
      </c>
      <c r="F48" s="1" t="s">
        <v>66</v>
      </c>
      <c r="G48" s="1" t="s">
        <v>24</v>
      </c>
      <c r="H48" s="1" t="s">
        <v>187</v>
      </c>
      <c r="I48" s="1" t="s">
        <v>188</v>
      </c>
      <c r="J48" s="1" t="s">
        <v>189</v>
      </c>
      <c r="K48" s="1" t="s">
        <v>190</v>
      </c>
      <c r="L48" s="1">
        <v>5.0</v>
      </c>
      <c r="M48" s="1">
        <v>0.0395</v>
      </c>
      <c r="N48" s="1">
        <v>8.652266666666666</v>
      </c>
      <c r="O48" s="1" t="s">
        <v>63</v>
      </c>
      <c r="P48" s="1" t="s">
        <v>191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60</v>
      </c>
      <c r="B49" s="1" t="s">
        <v>17</v>
      </c>
      <c r="C49" s="1">
        <v>139.0</v>
      </c>
      <c r="D49" s="1">
        <v>100.0</v>
      </c>
      <c r="E49" s="2"/>
      <c r="F49" s="1" t="s">
        <v>49</v>
      </c>
      <c r="G49" s="1" t="s">
        <v>24</v>
      </c>
      <c r="H49" s="1" t="s">
        <v>192</v>
      </c>
      <c r="I49" s="1" t="s">
        <v>193</v>
      </c>
      <c r="J49" s="1" t="s">
        <v>193</v>
      </c>
      <c r="K49" s="2"/>
      <c r="L49" s="1">
        <v>-11.0</v>
      </c>
      <c r="M49" s="1"/>
      <c r="N49" s="1">
        <v>8.664633333333333</v>
      </c>
      <c r="O49" s="1" t="s">
        <v>63</v>
      </c>
      <c r="P49" s="1" t="s">
        <v>194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idden="1">
      <c r="A50" s="1" t="s">
        <v>60</v>
      </c>
      <c r="B50" s="1" t="s">
        <v>17</v>
      </c>
      <c r="C50" s="1">
        <v>443.0</v>
      </c>
      <c r="D50" s="1">
        <v>0.0</v>
      </c>
      <c r="E50" s="1" t="s">
        <v>65</v>
      </c>
      <c r="F50" s="1" t="s">
        <v>66</v>
      </c>
      <c r="G50" s="1" t="s">
        <v>24</v>
      </c>
      <c r="H50" s="1" t="s">
        <v>195</v>
      </c>
      <c r="I50" s="1" t="s">
        <v>196</v>
      </c>
      <c r="J50" s="1" t="s">
        <v>197</v>
      </c>
      <c r="K50" s="1" t="s">
        <v>198</v>
      </c>
      <c r="L50" s="1">
        <v>27.0</v>
      </c>
      <c r="M50" s="1">
        <v>0.025516666666666667</v>
      </c>
      <c r="N50" s="1">
        <v>9.744716666666667</v>
      </c>
      <c r="O50" s="1" t="s">
        <v>63</v>
      </c>
      <c r="P50" s="1" t="s">
        <v>199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60</v>
      </c>
      <c r="B51" s="1" t="s">
        <v>17</v>
      </c>
      <c r="C51" s="1">
        <v>400.0</v>
      </c>
      <c r="D51" s="1">
        <v>27.0</v>
      </c>
      <c r="E51" s="1" t="s">
        <v>65</v>
      </c>
      <c r="F51" s="1" t="s">
        <v>66</v>
      </c>
      <c r="G51" s="1" t="s">
        <v>24</v>
      </c>
      <c r="H51" s="1" t="s">
        <v>200</v>
      </c>
      <c r="I51" s="1" t="s">
        <v>201</v>
      </c>
      <c r="J51" s="1" t="s">
        <v>202</v>
      </c>
      <c r="K51" s="1" t="s">
        <v>203</v>
      </c>
      <c r="L51" s="1">
        <v>15.0</v>
      </c>
      <c r="M51" s="1">
        <v>0.12098333333333333</v>
      </c>
      <c r="N51" s="1">
        <v>11.744933333333334</v>
      </c>
      <c r="O51" s="1" t="s">
        <v>63</v>
      </c>
      <c r="P51" s="1" t="s">
        <v>204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60</v>
      </c>
      <c r="B52" s="1" t="s">
        <v>17</v>
      </c>
      <c r="C52" s="1">
        <v>304.0</v>
      </c>
      <c r="D52" s="1">
        <v>0.0</v>
      </c>
      <c r="E52" s="1" t="s">
        <v>65</v>
      </c>
      <c r="F52" s="1" t="s">
        <v>66</v>
      </c>
      <c r="G52" s="1" t="s">
        <v>19</v>
      </c>
      <c r="H52" s="1" t="s">
        <v>205</v>
      </c>
      <c r="I52" s="1" t="s">
        <v>206</v>
      </c>
      <c r="J52" s="1" t="s">
        <v>207</v>
      </c>
      <c r="K52" s="1" t="s">
        <v>208</v>
      </c>
      <c r="L52" s="1">
        <v>10.0</v>
      </c>
      <c r="M52" s="1">
        <v>0.09911666666666667</v>
      </c>
      <c r="N52" s="1">
        <v>11.578483333333333</v>
      </c>
      <c r="O52" s="1" t="s">
        <v>63</v>
      </c>
      <c r="P52" s="1" t="s">
        <v>209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16</v>
      </c>
      <c r="B53" s="1" t="s">
        <v>17</v>
      </c>
      <c r="C53" s="1">
        <v>425.0</v>
      </c>
      <c r="D53" s="1">
        <v>0.0</v>
      </c>
      <c r="E53" s="2"/>
      <c r="F53" s="1" t="s">
        <v>18</v>
      </c>
      <c r="G53" s="1" t="s">
        <v>19</v>
      </c>
      <c r="H53" s="1" t="s">
        <v>210</v>
      </c>
      <c r="I53" s="1" t="s">
        <v>211</v>
      </c>
      <c r="J53" s="1" t="s">
        <v>211</v>
      </c>
      <c r="K53" s="2"/>
      <c r="L53" s="1">
        <v>0.0</v>
      </c>
      <c r="M53" s="1"/>
      <c r="N53" s="1">
        <v>15.3463</v>
      </c>
      <c r="O53" s="1" t="s">
        <v>22</v>
      </c>
      <c r="P53" s="1" t="s">
        <v>212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idden="1">
      <c r="A54" s="1" t="s">
        <v>28</v>
      </c>
      <c r="B54" s="1" t="s">
        <v>17</v>
      </c>
      <c r="C54" s="1">
        <v>1056.0</v>
      </c>
      <c r="D54" s="1">
        <v>0.0</v>
      </c>
      <c r="E54" s="1" t="s">
        <v>29</v>
      </c>
      <c r="F54" s="1" t="s">
        <v>18</v>
      </c>
      <c r="G54" s="1" t="s">
        <v>19</v>
      </c>
      <c r="H54" s="1" t="s">
        <v>213</v>
      </c>
      <c r="I54" s="1" t="s">
        <v>214</v>
      </c>
      <c r="J54" s="1" t="s">
        <v>214</v>
      </c>
      <c r="K54" s="2"/>
      <c r="L54" s="1">
        <v>-4.0</v>
      </c>
      <c r="M54" s="1"/>
      <c r="N54" s="1">
        <v>20.215</v>
      </c>
      <c r="O54" s="1" t="s">
        <v>22</v>
      </c>
      <c r="P54" s="1" t="s">
        <v>215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60</v>
      </c>
      <c r="B55" s="1" t="s">
        <v>17</v>
      </c>
      <c r="C55" s="1">
        <v>388.0</v>
      </c>
      <c r="D55" s="1">
        <v>0.0</v>
      </c>
      <c r="E55" s="1" t="s">
        <v>65</v>
      </c>
      <c r="F55" s="1" t="s">
        <v>66</v>
      </c>
      <c r="G55" s="1" t="s">
        <v>19</v>
      </c>
      <c r="H55" s="1" t="s">
        <v>216</v>
      </c>
      <c r="I55" s="1" t="s">
        <v>217</v>
      </c>
      <c r="J55" s="1" t="s">
        <v>218</v>
      </c>
      <c r="K55" s="1" t="s">
        <v>219</v>
      </c>
      <c r="L55" s="1">
        <v>-5.0</v>
      </c>
      <c r="M55" s="1">
        <v>0.018683333333333333</v>
      </c>
      <c r="N55" s="1">
        <v>15.059483333333333</v>
      </c>
      <c r="O55" s="1" t="s">
        <v>63</v>
      </c>
      <c r="P55" s="1" t="s">
        <v>220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idden="1">
      <c r="A56" s="1" t="s">
        <v>60</v>
      </c>
      <c r="B56" s="1" t="s">
        <v>17</v>
      </c>
      <c r="C56" s="1">
        <v>352.0</v>
      </c>
      <c r="D56" s="1">
        <v>146.0</v>
      </c>
      <c r="E56" s="2"/>
      <c r="F56" s="1" t="s">
        <v>49</v>
      </c>
      <c r="G56" s="1" t="s">
        <v>19</v>
      </c>
      <c r="H56" s="1" t="s">
        <v>221</v>
      </c>
      <c r="I56" s="1" t="s">
        <v>222</v>
      </c>
      <c r="J56" s="1" t="s">
        <v>222</v>
      </c>
      <c r="K56" s="2"/>
      <c r="L56" s="1">
        <v>-4.0</v>
      </c>
      <c r="M56" s="1"/>
      <c r="N56" s="1">
        <v>14.567033333333333</v>
      </c>
      <c r="O56" s="1" t="s">
        <v>63</v>
      </c>
      <c r="P56" s="1" t="s">
        <v>223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60</v>
      </c>
      <c r="B57" s="1" t="s">
        <v>17</v>
      </c>
      <c r="C57" s="1">
        <v>442.0</v>
      </c>
      <c r="D57" s="1">
        <v>111.0</v>
      </c>
      <c r="E57" s="2"/>
      <c r="F57" s="1" t="s">
        <v>49</v>
      </c>
      <c r="G57" s="1" t="s">
        <v>173</v>
      </c>
      <c r="H57" s="1" t="s">
        <v>224</v>
      </c>
      <c r="I57" s="1" t="s">
        <v>225</v>
      </c>
      <c r="J57" s="1" t="s">
        <v>225</v>
      </c>
      <c r="K57" s="2"/>
      <c r="L57" s="1">
        <v>-7.0</v>
      </c>
      <c r="M57" s="1"/>
      <c r="N57" s="1">
        <v>59.33695</v>
      </c>
      <c r="O57" s="1" t="s">
        <v>63</v>
      </c>
      <c r="P57" s="1" t="s">
        <v>226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60</v>
      </c>
      <c r="B58" s="1" t="s">
        <v>17</v>
      </c>
      <c r="C58" s="3">
        <v>443.0</v>
      </c>
      <c r="D58" s="1">
        <v>0.0</v>
      </c>
      <c r="E58" s="1" t="s">
        <v>65</v>
      </c>
      <c r="F58" s="1" t="s">
        <v>66</v>
      </c>
      <c r="G58" s="1" t="s">
        <v>19</v>
      </c>
      <c r="H58" s="1" t="s">
        <v>227</v>
      </c>
      <c r="I58" s="1" t="s">
        <v>228</v>
      </c>
      <c r="J58" s="1" t="s">
        <v>229</v>
      </c>
      <c r="K58" s="1" t="s">
        <v>230</v>
      </c>
      <c r="L58" s="1">
        <v>-3.0</v>
      </c>
      <c r="M58" s="1">
        <v>0.01385</v>
      </c>
      <c r="N58" s="1">
        <v>20.169566666666668</v>
      </c>
      <c r="O58" s="1" t="s">
        <v>63</v>
      </c>
      <c r="P58" s="1" t="s">
        <v>231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idden="1">
      <c r="A59" s="1" t="s">
        <v>16</v>
      </c>
      <c r="B59" s="1" t="s">
        <v>17</v>
      </c>
      <c r="C59" s="3">
        <v>642.0</v>
      </c>
      <c r="D59" s="1">
        <v>0.0</v>
      </c>
      <c r="E59" s="2"/>
      <c r="F59" s="1" t="s">
        <v>18</v>
      </c>
      <c r="G59" s="1" t="s">
        <v>19</v>
      </c>
      <c r="H59" s="1" t="s">
        <v>232</v>
      </c>
      <c r="I59" s="1" t="s">
        <v>233</v>
      </c>
      <c r="J59" s="1" t="s">
        <v>233</v>
      </c>
      <c r="K59" s="2"/>
      <c r="L59" s="1">
        <v>-4.0</v>
      </c>
      <c r="M59" s="1"/>
      <c r="N59" s="1">
        <v>10.129316666666666</v>
      </c>
      <c r="O59" s="1" t="s">
        <v>22</v>
      </c>
      <c r="P59" s="1" t="s">
        <v>234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idden="1">
      <c r="A60" s="1" t="s">
        <v>28</v>
      </c>
      <c r="B60" s="1" t="s">
        <v>17</v>
      </c>
      <c r="C60" s="1">
        <v>329.0</v>
      </c>
      <c r="D60" s="1">
        <v>0.0</v>
      </c>
      <c r="E60" s="1" t="s">
        <v>29</v>
      </c>
      <c r="F60" s="1" t="s">
        <v>18</v>
      </c>
      <c r="G60" s="1" t="s">
        <v>19</v>
      </c>
      <c r="H60" s="1" t="s">
        <v>235</v>
      </c>
      <c r="I60" s="1" t="s">
        <v>236</v>
      </c>
      <c r="J60" s="1" t="s">
        <v>236</v>
      </c>
      <c r="K60" s="2"/>
      <c r="L60" s="1">
        <v>-7.0</v>
      </c>
      <c r="M60" s="1"/>
      <c r="N60" s="1">
        <v>7.6852</v>
      </c>
      <c r="O60" s="1" t="s">
        <v>22</v>
      </c>
      <c r="P60" s="1" t="s">
        <v>237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60</v>
      </c>
      <c r="B61" s="1" t="s">
        <v>17</v>
      </c>
      <c r="C61" s="3">
        <v>306.0</v>
      </c>
      <c r="D61" s="1">
        <v>0.0</v>
      </c>
      <c r="E61" s="1" t="s">
        <v>65</v>
      </c>
      <c r="F61" s="1" t="s">
        <v>66</v>
      </c>
      <c r="G61" s="1" t="s">
        <v>19</v>
      </c>
      <c r="H61" s="1" t="s">
        <v>238</v>
      </c>
      <c r="I61" s="1" t="s">
        <v>239</v>
      </c>
      <c r="J61" s="1" t="s">
        <v>240</v>
      </c>
      <c r="K61" s="1" t="s">
        <v>241</v>
      </c>
      <c r="L61" s="1">
        <v>-8.0</v>
      </c>
      <c r="M61" s="1">
        <v>0.015233333333333333</v>
      </c>
      <c r="N61" s="1">
        <v>8.169833333333333</v>
      </c>
      <c r="O61" s="1" t="s">
        <v>63</v>
      </c>
      <c r="P61" s="1" t="s">
        <v>242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idden="1">
      <c r="A62" s="1" t="s">
        <v>60</v>
      </c>
      <c r="B62" s="1" t="s">
        <v>17</v>
      </c>
      <c r="C62" s="3">
        <v>444.0</v>
      </c>
      <c r="D62" s="1">
        <v>0.0</v>
      </c>
      <c r="E62" s="1" t="s">
        <v>65</v>
      </c>
      <c r="F62" s="1" t="s">
        <v>66</v>
      </c>
      <c r="G62" s="1" t="s">
        <v>19</v>
      </c>
      <c r="H62" s="1" t="s">
        <v>243</v>
      </c>
      <c r="I62" s="1" t="s">
        <v>244</v>
      </c>
      <c r="J62" s="1" t="s">
        <v>245</v>
      </c>
      <c r="K62" s="1" t="s">
        <v>246</v>
      </c>
      <c r="L62" s="1">
        <v>-17.0</v>
      </c>
      <c r="M62" s="1">
        <v>0.017766666666666667</v>
      </c>
      <c r="N62" s="1">
        <v>12.468266666666667</v>
      </c>
      <c r="O62" s="1" t="s">
        <v>63</v>
      </c>
      <c r="P62" s="1" t="s">
        <v>247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idden="1">
      <c r="A63" s="1" t="s">
        <v>16</v>
      </c>
      <c r="B63" s="1" t="s">
        <v>17</v>
      </c>
      <c r="C63" s="1">
        <v>658.0</v>
      </c>
      <c r="D63" s="1">
        <v>0.0</v>
      </c>
      <c r="E63" s="2"/>
      <c r="F63" s="1" t="s">
        <v>18</v>
      </c>
      <c r="G63" s="1" t="s">
        <v>19</v>
      </c>
      <c r="H63" s="1" t="s">
        <v>248</v>
      </c>
      <c r="I63" s="1" t="s">
        <v>249</v>
      </c>
      <c r="J63" s="1" t="s">
        <v>249</v>
      </c>
      <c r="K63" s="2"/>
      <c r="L63" s="1">
        <v>-4.0</v>
      </c>
      <c r="M63" s="1"/>
      <c r="N63" s="1">
        <v>10.435833333333333</v>
      </c>
      <c r="O63" s="1" t="s">
        <v>22</v>
      </c>
      <c r="P63" s="1" t="s">
        <v>250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idden="1">
      <c r="A64" s="1" t="s">
        <v>28</v>
      </c>
      <c r="B64" s="1" t="s">
        <v>17</v>
      </c>
      <c r="C64" s="1">
        <v>618.0</v>
      </c>
      <c r="D64" s="1">
        <v>0.0</v>
      </c>
      <c r="E64" s="1" t="s">
        <v>29</v>
      </c>
      <c r="F64" s="1" t="s">
        <v>18</v>
      </c>
      <c r="G64" s="1" t="s">
        <v>19</v>
      </c>
      <c r="H64" s="1" t="s">
        <v>251</v>
      </c>
      <c r="I64" s="1" t="s">
        <v>252</v>
      </c>
      <c r="J64" s="1" t="s">
        <v>252</v>
      </c>
      <c r="K64" s="2"/>
      <c r="L64" s="1">
        <v>-7.0</v>
      </c>
      <c r="M64" s="1"/>
      <c r="N64" s="1">
        <v>7.589916666666666</v>
      </c>
      <c r="O64" s="1" t="s">
        <v>22</v>
      </c>
      <c r="P64" s="1" t="s">
        <v>253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16</v>
      </c>
      <c r="B65" s="1" t="s">
        <v>17</v>
      </c>
      <c r="C65" s="1">
        <v>483.0</v>
      </c>
      <c r="D65" s="1">
        <v>0.0</v>
      </c>
      <c r="E65" s="2"/>
      <c r="F65" s="1" t="s">
        <v>18</v>
      </c>
      <c r="G65" s="1" t="s">
        <v>19</v>
      </c>
      <c r="H65" s="1" t="s">
        <v>254</v>
      </c>
      <c r="I65" s="1" t="s">
        <v>255</v>
      </c>
      <c r="J65" s="1" t="s">
        <v>255</v>
      </c>
      <c r="K65" s="2"/>
      <c r="L65" s="1">
        <v>-5.0</v>
      </c>
      <c r="M65" s="1"/>
      <c r="N65" s="1">
        <v>9.195683333333333</v>
      </c>
      <c r="O65" s="1" t="s">
        <v>22</v>
      </c>
      <c r="P65" s="1" t="s">
        <v>256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idden="1">
      <c r="A66" s="1" t="s">
        <v>81</v>
      </c>
      <c r="B66" s="1" t="s">
        <v>17</v>
      </c>
      <c r="C66" s="3">
        <v>394.0</v>
      </c>
      <c r="D66" s="1">
        <v>0.0</v>
      </c>
      <c r="E66" s="1" t="s">
        <v>86</v>
      </c>
      <c r="F66" s="1" t="s">
        <v>18</v>
      </c>
      <c r="G66" s="1" t="s">
        <v>19</v>
      </c>
      <c r="H66" s="1" t="s">
        <v>257</v>
      </c>
      <c r="I66" s="1" t="s">
        <v>258</v>
      </c>
      <c r="J66" s="1" t="s">
        <v>258</v>
      </c>
      <c r="K66" s="2"/>
      <c r="L66" s="1">
        <v>-4.0</v>
      </c>
      <c r="M66" s="1"/>
      <c r="N66" s="1">
        <v>10.45295</v>
      </c>
      <c r="O66" s="1" t="s">
        <v>22</v>
      </c>
      <c r="P66" s="1" t="s">
        <v>259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60</v>
      </c>
      <c r="B67" s="1" t="s">
        <v>17</v>
      </c>
      <c r="C67" s="1">
        <v>590.0</v>
      </c>
      <c r="D67" s="1">
        <v>0.0</v>
      </c>
      <c r="E67" s="1" t="s">
        <v>65</v>
      </c>
      <c r="F67" s="1" t="s">
        <v>66</v>
      </c>
      <c r="G67" s="1" t="s">
        <v>19</v>
      </c>
      <c r="H67" s="1" t="s">
        <v>260</v>
      </c>
      <c r="I67" s="1" t="s">
        <v>261</v>
      </c>
      <c r="J67" s="1" t="s">
        <v>262</v>
      </c>
      <c r="K67" s="1" t="s">
        <v>263</v>
      </c>
      <c r="L67" s="1">
        <v>-8.0</v>
      </c>
      <c r="M67" s="1">
        <v>0.015666666666666666</v>
      </c>
      <c r="N67" s="1">
        <v>9.237216666666667</v>
      </c>
      <c r="O67" s="1" t="s">
        <v>63</v>
      </c>
      <c r="P67" s="1" t="s">
        <v>264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48</v>
      </c>
      <c r="B68" s="1" t="s">
        <v>17</v>
      </c>
      <c r="C68" s="1">
        <v>693.0</v>
      </c>
      <c r="D68" s="1">
        <v>0.0</v>
      </c>
      <c r="E68" s="2"/>
      <c r="F68" s="1" t="s">
        <v>49</v>
      </c>
      <c r="G68" s="1" t="s">
        <v>24</v>
      </c>
      <c r="H68" s="1" t="s">
        <v>265</v>
      </c>
      <c r="I68" s="1" t="s">
        <v>266</v>
      </c>
      <c r="J68" s="1" t="s">
        <v>266</v>
      </c>
      <c r="K68" s="2"/>
      <c r="L68" s="1">
        <v>7.0</v>
      </c>
      <c r="M68" s="1"/>
      <c r="N68" s="1">
        <v>12.821866666666667</v>
      </c>
      <c r="O68" s="1" t="s">
        <v>53</v>
      </c>
      <c r="P68" s="1" t="s">
        <v>267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48</v>
      </c>
      <c r="B69" s="1" t="s">
        <v>17</v>
      </c>
      <c r="C69" s="3">
        <v>653.0</v>
      </c>
      <c r="D69" s="1">
        <v>0.0</v>
      </c>
      <c r="E69" s="2"/>
      <c r="F69" s="1" t="s">
        <v>49</v>
      </c>
      <c r="G69" s="1" t="s">
        <v>24</v>
      </c>
      <c r="H69" s="1" t="s">
        <v>268</v>
      </c>
      <c r="I69" s="1" t="s">
        <v>269</v>
      </c>
      <c r="J69" s="1" t="s">
        <v>269</v>
      </c>
      <c r="K69" s="2"/>
      <c r="L69" s="1">
        <v>7.0</v>
      </c>
      <c r="M69" s="1"/>
      <c r="N69" s="1">
        <v>12.408483333333333</v>
      </c>
      <c r="O69" s="1" t="s">
        <v>53</v>
      </c>
      <c r="P69" s="1" t="s">
        <v>270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60</v>
      </c>
      <c r="B70" s="1" t="s">
        <v>17</v>
      </c>
      <c r="C70" s="1">
        <v>513.0</v>
      </c>
      <c r="D70" s="1">
        <v>21.0</v>
      </c>
      <c r="E70" s="1" t="s">
        <v>65</v>
      </c>
      <c r="F70" s="1" t="s">
        <v>66</v>
      </c>
      <c r="G70" s="1" t="s">
        <v>19</v>
      </c>
      <c r="H70" s="1" t="s">
        <v>271</v>
      </c>
      <c r="I70" s="1" t="s">
        <v>272</v>
      </c>
      <c r="J70" s="1" t="s">
        <v>273</v>
      </c>
      <c r="K70" s="1" t="s">
        <v>274</v>
      </c>
      <c r="L70" s="1">
        <v>-9.0</v>
      </c>
      <c r="M70" s="1">
        <v>0.03238333333333333</v>
      </c>
      <c r="N70" s="1">
        <v>11.916966666666667</v>
      </c>
      <c r="O70" s="1" t="s">
        <v>63</v>
      </c>
      <c r="P70" s="1" t="s">
        <v>275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idden="1">
      <c r="A71" s="1" t="s">
        <v>60</v>
      </c>
      <c r="B71" s="1" t="s">
        <v>17</v>
      </c>
      <c r="C71" s="1">
        <v>444.0</v>
      </c>
      <c r="D71" s="1">
        <v>111.0</v>
      </c>
      <c r="E71" s="2"/>
      <c r="F71" s="1" t="s">
        <v>49</v>
      </c>
      <c r="G71" s="1" t="s">
        <v>19</v>
      </c>
      <c r="H71" s="1" t="s">
        <v>276</v>
      </c>
      <c r="I71" s="1" t="s">
        <v>277</v>
      </c>
      <c r="J71" s="1" t="s">
        <v>277</v>
      </c>
      <c r="K71" s="2"/>
      <c r="L71" s="1">
        <v>-1.0</v>
      </c>
      <c r="M71" s="1"/>
      <c r="N71" s="1">
        <v>17.536066666666667</v>
      </c>
      <c r="O71" s="1" t="s">
        <v>63</v>
      </c>
      <c r="P71" s="1" t="s">
        <v>278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16</v>
      </c>
      <c r="B72" s="1" t="s">
        <v>17</v>
      </c>
      <c r="C72" s="1">
        <v>698.0</v>
      </c>
      <c r="D72" s="1">
        <v>0.0</v>
      </c>
      <c r="E72" s="2"/>
      <c r="F72" s="1" t="s">
        <v>18</v>
      </c>
      <c r="G72" s="1" t="s">
        <v>19</v>
      </c>
      <c r="H72" s="1" t="s">
        <v>279</v>
      </c>
      <c r="I72" s="1" t="s">
        <v>280</v>
      </c>
      <c r="J72" s="1" t="s">
        <v>280</v>
      </c>
      <c r="K72" s="2"/>
      <c r="L72" s="1">
        <v>-1.0</v>
      </c>
      <c r="M72" s="1"/>
      <c r="N72" s="1">
        <v>13.659166666666666</v>
      </c>
      <c r="O72" s="1" t="s">
        <v>22</v>
      </c>
      <c r="P72" s="1" t="s">
        <v>281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60</v>
      </c>
      <c r="B73" s="1" t="s">
        <v>17</v>
      </c>
      <c r="C73" s="1">
        <v>548.0</v>
      </c>
      <c r="D73" s="1">
        <v>0.0</v>
      </c>
      <c r="E73" s="1" t="s">
        <v>65</v>
      </c>
      <c r="F73" s="1" t="s">
        <v>66</v>
      </c>
      <c r="G73" s="1" t="s">
        <v>19</v>
      </c>
      <c r="H73" s="1" t="s">
        <v>282</v>
      </c>
      <c r="I73" s="1" t="s">
        <v>283</v>
      </c>
      <c r="J73" s="1" t="s">
        <v>284</v>
      </c>
      <c r="K73" s="1" t="s">
        <v>285</v>
      </c>
      <c r="L73" s="1">
        <v>-12.0</v>
      </c>
      <c r="M73" s="1">
        <v>0.01725</v>
      </c>
      <c r="N73" s="1">
        <v>12.76235</v>
      </c>
      <c r="O73" s="1" t="s">
        <v>63</v>
      </c>
      <c r="P73" s="1" t="s">
        <v>286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28</v>
      </c>
      <c r="B74" s="1" t="s">
        <v>17</v>
      </c>
      <c r="C74" s="3">
        <v>469.0</v>
      </c>
      <c r="D74" s="1">
        <v>0.0</v>
      </c>
      <c r="E74" s="1" t="s">
        <v>29</v>
      </c>
      <c r="F74" s="1" t="s">
        <v>18</v>
      </c>
      <c r="G74" s="1" t="s">
        <v>19</v>
      </c>
      <c r="H74" s="1" t="s">
        <v>287</v>
      </c>
      <c r="I74" s="1" t="s">
        <v>288</v>
      </c>
      <c r="J74" s="1" t="s">
        <v>288</v>
      </c>
      <c r="K74" s="2"/>
      <c r="L74" s="1">
        <v>-4.0</v>
      </c>
      <c r="M74" s="1"/>
      <c r="N74" s="1">
        <v>12.120733333333334</v>
      </c>
      <c r="O74" s="1" t="s">
        <v>22</v>
      </c>
      <c r="P74" s="1" t="s">
        <v>289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idden="1">
      <c r="A75" s="1" t="s">
        <v>28</v>
      </c>
      <c r="B75" s="1" t="s">
        <v>17</v>
      </c>
      <c r="C75" s="1">
        <v>587.0</v>
      </c>
      <c r="D75" s="1">
        <v>0.0</v>
      </c>
      <c r="E75" s="1" t="s">
        <v>29</v>
      </c>
      <c r="F75" s="1" t="s">
        <v>18</v>
      </c>
      <c r="G75" s="1" t="s">
        <v>19</v>
      </c>
      <c r="H75" s="1" t="s">
        <v>290</v>
      </c>
      <c r="I75" s="1" t="s">
        <v>291</v>
      </c>
      <c r="J75" s="1" t="s">
        <v>291</v>
      </c>
      <c r="K75" s="2"/>
      <c r="L75" s="1">
        <v>-9.0</v>
      </c>
      <c r="M75" s="1"/>
      <c r="N75" s="1">
        <v>9.465833333333334</v>
      </c>
      <c r="O75" s="1" t="s">
        <v>22</v>
      </c>
      <c r="P75" s="1" t="s">
        <v>292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28</v>
      </c>
      <c r="B76" s="1" t="s">
        <v>17</v>
      </c>
      <c r="C76" s="1">
        <v>643.0</v>
      </c>
      <c r="D76" s="1">
        <v>0.0</v>
      </c>
      <c r="E76" s="1" t="s">
        <v>29</v>
      </c>
      <c r="F76" s="1" t="s">
        <v>18</v>
      </c>
      <c r="G76" s="1" t="s">
        <v>19</v>
      </c>
      <c r="H76" s="1" t="s">
        <v>293</v>
      </c>
      <c r="I76" s="1" t="s">
        <v>294</v>
      </c>
      <c r="J76" s="1" t="s">
        <v>294</v>
      </c>
      <c r="K76" s="2"/>
      <c r="L76" s="1">
        <v>-4.0</v>
      </c>
      <c r="M76" s="1"/>
      <c r="N76" s="1">
        <v>10.261133333333333</v>
      </c>
      <c r="O76" s="1" t="s">
        <v>22</v>
      </c>
      <c r="P76" s="1" t="s">
        <v>295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idden="1">
      <c r="A77" s="1" t="s">
        <v>60</v>
      </c>
      <c r="B77" s="1" t="s">
        <v>17</v>
      </c>
      <c r="C77" s="1">
        <v>418.0</v>
      </c>
      <c r="D77" s="1">
        <v>105.0</v>
      </c>
      <c r="E77" s="2"/>
      <c r="F77" s="1" t="s">
        <v>49</v>
      </c>
      <c r="G77" s="1" t="s">
        <v>24</v>
      </c>
      <c r="H77" s="1" t="s">
        <v>296</v>
      </c>
      <c r="I77" s="1" t="s">
        <v>297</v>
      </c>
      <c r="J77" s="1" t="s">
        <v>297</v>
      </c>
      <c r="K77" s="2"/>
      <c r="L77" s="1">
        <v>-9.0</v>
      </c>
      <c r="M77" s="1"/>
      <c r="N77" s="1">
        <v>9.881583333333333</v>
      </c>
      <c r="O77" s="1" t="s">
        <v>63</v>
      </c>
      <c r="P77" s="1" t="s">
        <v>298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idden="1">
      <c r="A78" s="1" t="s">
        <v>48</v>
      </c>
      <c r="B78" s="1" t="s">
        <v>17</v>
      </c>
      <c r="C78" s="3">
        <v>40.0</v>
      </c>
      <c r="D78" s="1">
        <v>70.0</v>
      </c>
      <c r="E78" s="2"/>
      <c r="F78" s="1" t="s">
        <v>49</v>
      </c>
      <c r="G78" s="1" t="s">
        <v>24</v>
      </c>
      <c r="H78" s="1" t="s">
        <v>299</v>
      </c>
      <c r="I78" s="1" t="s">
        <v>300</v>
      </c>
      <c r="J78" s="1" t="s">
        <v>300</v>
      </c>
      <c r="K78" s="2"/>
      <c r="L78" s="1">
        <v>-3.0</v>
      </c>
      <c r="M78" s="1"/>
      <c r="N78" s="1">
        <v>1.1577666666666666</v>
      </c>
      <c r="O78" s="1" t="s">
        <v>53</v>
      </c>
      <c r="P78" s="1" t="s">
        <v>301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60</v>
      </c>
      <c r="B79" s="1" t="s">
        <v>17</v>
      </c>
      <c r="C79" s="1">
        <v>300.0</v>
      </c>
      <c r="D79" s="1">
        <v>63.0</v>
      </c>
      <c r="E79" s="2"/>
      <c r="F79" s="1" t="s">
        <v>49</v>
      </c>
      <c r="G79" s="1" t="s">
        <v>173</v>
      </c>
      <c r="H79" s="1" t="s">
        <v>302</v>
      </c>
      <c r="I79" s="1" t="s">
        <v>303</v>
      </c>
      <c r="J79" s="1" t="s">
        <v>303</v>
      </c>
      <c r="K79" s="2"/>
      <c r="L79" s="1">
        <v>-3.0</v>
      </c>
      <c r="M79" s="1"/>
      <c r="N79" s="1">
        <v>15.971066666666667</v>
      </c>
      <c r="O79" s="1" t="s">
        <v>63</v>
      </c>
      <c r="P79" s="1" t="s">
        <v>304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idden="1">
      <c r="A80" s="1" t="s">
        <v>60</v>
      </c>
      <c r="B80" s="1" t="s">
        <v>17</v>
      </c>
      <c r="C80" s="3">
        <v>375.0</v>
      </c>
      <c r="D80" s="1">
        <v>0.0</v>
      </c>
      <c r="E80" s="1" t="s">
        <v>29</v>
      </c>
      <c r="F80" s="1" t="s">
        <v>66</v>
      </c>
      <c r="G80" s="1" t="s">
        <v>19</v>
      </c>
      <c r="H80" s="1" t="s">
        <v>305</v>
      </c>
      <c r="I80" s="1" t="s">
        <v>306</v>
      </c>
      <c r="J80" s="1" t="s">
        <v>307</v>
      </c>
      <c r="K80" s="1" t="s">
        <v>308</v>
      </c>
      <c r="L80" s="1">
        <v>-1.0</v>
      </c>
      <c r="M80" s="1">
        <v>5.5907</v>
      </c>
      <c r="N80" s="1">
        <v>13.439966666666667</v>
      </c>
      <c r="O80" s="1" t="s">
        <v>63</v>
      </c>
      <c r="P80" s="1" t="s">
        <v>309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60</v>
      </c>
      <c r="B81" s="1" t="s">
        <v>17</v>
      </c>
      <c r="C81" s="1">
        <v>388.0</v>
      </c>
      <c r="D81" s="1">
        <v>160.0</v>
      </c>
      <c r="E81" s="2"/>
      <c r="F81" s="1" t="s">
        <v>49</v>
      </c>
      <c r="G81" s="1" t="s">
        <v>19</v>
      </c>
      <c r="H81" s="1" t="s">
        <v>310</v>
      </c>
      <c r="I81" s="1" t="s">
        <v>311</v>
      </c>
      <c r="J81" s="1" t="s">
        <v>311</v>
      </c>
      <c r="K81" s="2"/>
      <c r="L81" s="1">
        <v>-5.0</v>
      </c>
      <c r="M81" s="1"/>
      <c r="N81" s="1">
        <v>12.674883333333334</v>
      </c>
      <c r="O81" s="1" t="s">
        <v>63</v>
      </c>
      <c r="P81" s="1" t="s">
        <v>312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60</v>
      </c>
      <c r="B82" s="1" t="s">
        <v>17</v>
      </c>
      <c r="C82" s="1">
        <v>618.0</v>
      </c>
      <c r="D82" s="1">
        <v>0.0</v>
      </c>
      <c r="E82" s="1" t="s">
        <v>65</v>
      </c>
      <c r="F82" s="1" t="s">
        <v>66</v>
      </c>
      <c r="G82" s="1" t="s">
        <v>19</v>
      </c>
      <c r="H82" s="1" t="s">
        <v>313</v>
      </c>
      <c r="I82" s="1" t="s">
        <v>314</v>
      </c>
      <c r="J82" s="1" t="s">
        <v>315</v>
      </c>
      <c r="K82" s="1" t="s">
        <v>316</v>
      </c>
      <c r="L82" s="1">
        <v>-6.0</v>
      </c>
      <c r="M82" s="1">
        <v>0.02355</v>
      </c>
      <c r="N82" s="1">
        <v>16.986366666666665</v>
      </c>
      <c r="O82" s="1" t="s">
        <v>63</v>
      </c>
      <c r="P82" s="1" t="s">
        <v>317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81</v>
      </c>
      <c r="B83" s="1" t="s">
        <v>17</v>
      </c>
      <c r="C83" s="3">
        <v>539.0</v>
      </c>
      <c r="D83" s="1">
        <v>0.0</v>
      </c>
      <c r="E83" s="1" t="s">
        <v>318</v>
      </c>
      <c r="F83" s="1" t="s">
        <v>18</v>
      </c>
      <c r="G83" s="1" t="s">
        <v>19</v>
      </c>
      <c r="H83" s="1" t="s">
        <v>319</v>
      </c>
      <c r="I83" s="1" t="s">
        <v>320</v>
      </c>
      <c r="J83" s="1" t="s">
        <v>320</v>
      </c>
      <c r="K83" s="2"/>
      <c r="L83" s="1">
        <v>-3.0</v>
      </c>
      <c r="M83" s="1"/>
      <c r="N83" s="1">
        <v>11.344833333333334</v>
      </c>
      <c r="O83" s="1" t="s">
        <v>22</v>
      </c>
      <c r="P83" s="1" t="s">
        <v>321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28</v>
      </c>
      <c r="B84" s="1" t="s">
        <v>17</v>
      </c>
      <c r="C84" s="1">
        <v>1006.0</v>
      </c>
      <c r="D84" s="1">
        <v>0.0</v>
      </c>
      <c r="E84" s="1" t="s">
        <v>29</v>
      </c>
      <c r="F84" s="1" t="s">
        <v>18</v>
      </c>
      <c r="G84" s="1" t="s">
        <v>19</v>
      </c>
      <c r="H84" s="1" t="s">
        <v>322</v>
      </c>
      <c r="I84" s="1" t="s">
        <v>323</v>
      </c>
      <c r="J84" s="1" t="s">
        <v>323</v>
      </c>
      <c r="K84" s="2"/>
      <c r="L84" s="1">
        <v>-3.0</v>
      </c>
      <c r="M84" s="1"/>
      <c r="N84" s="1">
        <v>11.777666666666667</v>
      </c>
      <c r="O84" s="1" t="s">
        <v>22</v>
      </c>
      <c r="P84" s="1" t="s">
        <v>324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16</v>
      </c>
      <c r="B85" s="1" t="s">
        <v>17</v>
      </c>
      <c r="C85" s="1">
        <v>533.0</v>
      </c>
      <c r="D85" s="1">
        <v>0.0</v>
      </c>
      <c r="E85" s="2"/>
      <c r="F85" s="1" t="s">
        <v>18</v>
      </c>
      <c r="G85" s="1" t="s">
        <v>19</v>
      </c>
      <c r="H85" s="1" t="s">
        <v>325</v>
      </c>
      <c r="I85" s="1" t="s">
        <v>326</v>
      </c>
      <c r="J85" s="1" t="s">
        <v>326</v>
      </c>
      <c r="K85" s="2"/>
      <c r="L85" s="1">
        <v>-2.0</v>
      </c>
      <c r="M85" s="1"/>
      <c r="N85" s="1">
        <v>12.392416666666668</v>
      </c>
      <c r="O85" s="1" t="s">
        <v>22</v>
      </c>
      <c r="P85" s="1" t="s">
        <v>327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60</v>
      </c>
      <c r="B86" s="1" t="s">
        <v>17</v>
      </c>
      <c r="C86" s="1">
        <v>250.0</v>
      </c>
      <c r="D86" s="1">
        <v>0.0</v>
      </c>
      <c r="E86" s="1" t="s">
        <v>65</v>
      </c>
      <c r="F86" s="1" t="s">
        <v>66</v>
      </c>
      <c r="G86" s="1" t="s">
        <v>19</v>
      </c>
      <c r="H86" s="1" t="s">
        <v>328</v>
      </c>
      <c r="I86" s="1" t="s">
        <v>329</v>
      </c>
      <c r="J86" s="1" t="s">
        <v>330</v>
      </c>
      <c r="K86" s="1" t="s">
        <v>331</v>
      </c>
      <c r="L86" s="1">
        <v>0.0</v>
      </c>
      <c r="M86" s="1">
        <v>0.0192</v>
      </c>
      <c r="N86" s="1">
        <v>19.377933333333335</v>
      </c>
      <c r="O86" s="1" t="s">
        <v>63</v>
      </c>
      <c r="P86" s="1" t="s">
        <v>332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28</v>
      </c>
      <c r="B87" s="1" t="s">
        <v>17</v>
      </c>
      <c r="C87" s="1">
        <v>364.0</v>
      </c>
      <c r="D87" s="1">
        <v>0.0</v>
      </c>
      <c r="E87" s="1" t="s">
        <v>29</v>
      </c>
      <c r="F87" s="1" t="s">
        <v>18</v>
      </c>
      <c r="G87" s="1" t="s">
        <v>19</v>
      </c>
      <c r="H87" s="1" t="s">
        <v>333</v>
      </c>
      <c r="I87" s="1" t="s">
        <v>334</v>
      </c>
      <c r="J87" s="1" t="s">
        <v>334</v>
      </c>
      <c r="K87" s="2"/>
      <c r="L87" s="1">
        <v>-4.0</v>
      </c>
      <c r="M87" s="1"/>
      <c r="N87" s="1">
        <v>10.460533333333334</v>
      </c>
      <c r="O87" s="1" t="s">
        <v>22</v>
      </c>
      <c r="P87" s="1" t="s">
        <v>335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idden="1">
      <c r="A88" s="1" t="s">
        <v>16</v>
      </c>
      <c r="B88" s="1" t="s">
        <v>17</v>
      </c>
      <c r="C88" s="3">
        <v>329.0</v>
      </c>
      <c r="D88" s="1">
        <v>0.0</v>
      </c>
      <c r="E88" s="2"/>
      <c r="F88" s="1" t="s">
        <v>18</v>
      </c>
      <c r="G88" s="1" t="s">
        <v>24</v>
      </c>
      <c r="H88" s="1" t="s">
        <v>336</v>
      </c>
      <c r="I88" s="1" t="s">
        <v>337</v>
      </c>
      <c r="J88" s="1" t="s">
        <v>337</v>
      </c>
      <c r="K88" s="2"/>
      <c r="L88" s="1">
        <v>-6.0</v>
      </c>
      <c r="M88" s="1"/>
      <c r="N88" s="1">
        <v>8.280583333333333</v>
      </c>
      <c r="O88" s="1" t="s">
        <v>22</v>
      </c>
      <c r="P88" s="1" t="s">
        <v>338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60</v>
      </c>
      <c r="B89" s="1" t="s">
        <v>17</v>
      </c>
      <c r="C89" s="1">
        <v>523.0</v>
      </c>
      <c r="D89" s="1">
        <v>0.0</v>
      </c>
      <c r="E89" s="1" t="s">
        <v>65</v>
      </c>
      <c r="F89" s="1" t="s">
        <v>66</v>
      </c>
      <c r="G89" s="1" t="s">
        <v>19</v>
      </c>
      <c r="H89" s="1" t="s">
        <v>339</v>
      </c>
      <c r="I89" s="1" t="s">
        <v>340</v>
      </c>
      <c r="J89" s="1" t="s">
        <v>341</v>
      </c>
      <c r="K89" s="1" t="s">
        <v>342</v>
      </c>
      <c r="L89" s="1">
        <v>-2.0</v>
      </c>
      <c r="M89" s="1">
        <v>0.015933333333333334</v>
      </c>
      <c r="N89" s="1">
        <v>8.291766666666666</v>
      </c>
      <c r="O89" s="1" t="s">
        <v>63</v>
      </c>
      <c r="P89" s="1" t="s">
        <v>343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60</v>
      </c>
      <c r="B90" s="1" t="s">
        <v>17</v>
      </c>
      <c r="C90" s="3">
        <v>247.0</v>
      </c>
      <c r="D90" s="1">
        <v>62.0</v>
      </c>
      <c r="E90" s="2"/>
      <c r="F90" s="1" t="s">
        <v>49</v>
      </c>
      <c r="G90" s="1" t="s">
        <v>173</v>
      </c>
      <c r="H90" s="1" t="s">
        <v>344</v>
      </c>
      <c r="I90" s="1" t="s">
        <v>345</v>
      </c>
      <c r="J90" s="1" t="s">
        <v>345</v>
      </c>
      <c r="K90" s="2"/>
      <c r="L90" s="1">
        <v>-5.0</v>
      </c>
      <c r="M90" s="1"/>
      <c r="N90" s="1">
        <v>13.575066666666666</v>
      </c>
      <c r="O90" s="1" t="s">
        <v>63</v>
      </c>
      <c r="P90" s="1" t="s">
        <v>346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48</v>
      </c>
      <c r="B91" s="1" t="s">
        <v>17</v>
      </c>
      <c r="C91" s="3">
        <v>558.0</v>
      </c>
      <c r="D91" s="1">
        <v>0.0</v>
      </c>
      <c r="E91" s="2"/>
      <c r="F91" s="1" t="s">
        <v>49</v>
      </c>
      <c r="G91" s="1" t="s">
        <v>24</v>
      </c>
      <c r="H91" s="1" t="s">
        <v>347</v>
      </c>
      <c r="I91" s="1" t="s">
        <v>348</v>
      </c>
      <c r="J91" s="1" t="s">
        <v>348</v>
      </c>
      <c r="K91" s="2"/>
      <c r="L91" s="1">
        <v>10.0</v>
      </c>
      <c r="M91" s="1"/>
      <c r="N91" s="1">
        <v>15.134583333333333</v>
      </c>
      <c r="O91" s="1" t="s">
        <v>53</v>
      </c>
      <c r="P91" s="1" t="s">
        <v>349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idden="1">
      <c r="A92" s="1" t="s">
        <v>60</v>
      </c>
      <c r="B92" s="1" t="s">
        <v>17</v>
      </c>
      <c r="C92" s="1">
        <v>847.0</v>
      </c>
      <c r="D92" s="1">
        <v>0.0</v>
      </c>
      <c r="E92" s="1" t="s">
        <v>65</v>
      </c>
      <c r="F92" s="1" t="s">
        <v>66</v>
      </c>
      <c r="G92" s="1" t="s">
        <v>19</v>
      </c>
      <c r="H92" s="1" t="s">
        <v>350</v>
      </c>
      <c r="I92" s="1" t="s">
        <v>351</v>
      </c>
      <c r="J92" s="1" t="s">
        <v>352</v>
      </c>
      <c r="K92" s="1" t="s">
        <v>353</v>
      </c>
      <c r="L92" s="1">
        <v>4.0</v>
      </c>
      <c r="M92" s="1">
        <v>0.0222</v>
      </c>
      <c r="N92" s="1">
        <v>27.519166666666667</v>
      </c>
      <c r="O92" s="1" t="s">
        <v>63</v>
      </c>
      <c r="P92" s="1" t="s">
        <v>354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idden="1">
      <c r="A93" s="1" t="s">
        <v>16</v>
      </c>
      <c r="B93" s="1" t="s">
        <v>17</v>
      </c>
      <c r="C93" s="1">
        <v>394.0</v>
      </c>
      <c r="D93" s="1">
        <v>0.0</v>
      </c>
      <c r="E93" s="2"/>
      <c r="F93" s="1" t="s">
        <v>18</v>
      </c>
      <c r="G93" s="1" t="s">
        <v>19</v>
      </c>
      <c r="H93" s="1" t="s">
        <v>355</v>
      </c>
      <c r="I93" s="1" t="s">
        <v>356</v>
      </c>
      <c r="J93" s="1" t="s">
        <v>356</v>
      </c>
      <c r="K93" s="2"/>
      <c r="L93" s="1">
        <v>0.0</v>
      </c>
      <c r="M93" s="1"/>
      <c r="N93" s="1">
        <v>14.495566666666667</v>
      </c>
      <c r="O93" s="1" t="s">
        <v>22</v>
      </c>
      <c r="P93" s="1" t="s">
        <v>357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16</v>
      </c>
      <c r="B94" s="1" t="s">
        <v>17</v>
      </c>
      <c r="C94" s="3">
        <v>394.0</v>
      </c>
      <c r="D94" s="1">
        <v>0.0</v>
      </c>
      <c r="E94" s="2"/>
      <c r="F94" s="1" t="s">
        <v>18</v>
      </c>
      <c r="G94" s="1" t="s">
        <v>24</v>
      </c>
      <c r="H94" s="1" t="s">
        <v>358</v>
      </c>
      <c r="I94" s="1" t="s">
        <v>359</v>
      </c>
      <c r="J94" s="1" t="s">
        <v>359</v>
      </c>
      <c r="K94" s="2"/>
      <c r="L94" s="1">
        <v>0.0</v>
      </c>
      <c r="M94" s="1"/>
      <c r="N94" s="1">
        <v>14.769433333333334</v>
      </c>
      <c r="O94" s="1" t="s">
        <v>22</v>
      </c>
      <c r="P94" s="1" t="s">
        <v>360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60</v>
      </c>
      <c r="B95" s="1" t="s">
        <v>17</v>
      </c>
      <c r="C95" s="1">
        <v>134.0</v>
      </c>
      <c r="D95" s="1">
        <v>0.0</v>
      </c>
      <c r="E95" s="2"/>
      <c r="F95" s="1" t="s">
        <v>49</v>
      </c>
      <c r="G95" s="1" t="s">
        <v>24</v>
      </c>
      <c r="H95" s="1" t="s">
        <v>361</v>
      </c>
      <c r="I95" s="1" t="s">
        <v>362</v>
      </c>
      <c r="J95" s="1" t="s">
        <v>362</v>
      </c>
      <c r="K95" s="2"/>
      <c r="L95" s="1">
        <v>-6.0</v>
      </c>
      <c r="M95" s="1"/>
      <c r="N95" s="1">
        <v>13.158183333333334</v>
      </c>
      <c r="O95" s="1" t="s">
        <v>63</v>
      </c>
      <c r="P95" s="1" t="s">
        <v>363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16</v>
      </c>
      <c r="B96" s="1" t="s">
        <v>364</v>
      </c>
      <c r="C96" s="1">
        <v>423.0</v>
      </c>
      <c r="D96" s="1">
        <v>0.0</v>
      </c>
      <c r="E96" s="2"/>
      <c r="F96" s="1" t="s">
        <v>18</v>
      </c>
      <c r="G96" s="1" t="s">
        <v>19</v>
      </c>
      <c r="H96" s="1" t="s">
        <v>365</v>
      </c>
      <c r="I96" s="1" t="s">
        <v>366</v>
      </c>
      <c r="J96" s="1" t="s">
        <v>366</v>
      </c>
      <c r="K96" s="2"/>
      <c r="L96" s="1">
        <v>-2.0</v>
      </c>
      <c r="M96" s="1"/>
      <c r="N96" s="1">
        <v>12.68745</v>
      </c>
      <c r="O96" s="1" t="s">
        <v>22</v>
      </c>
      <c r="P96" s="1" t="s">
        <v>367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60</v>
      </c>
      <c r="B97" s="1" t="s">
        <v>17</v>
      </c>
      <c r="C97" s="1">
        <v>692.0</v>
      </c>
      <c r="D97" s="1">
        <v>0.0</v>
      </c>
      <c r="E97" s="1" t="s">
        <v>65</v>
      </c>
      <c r="F97" s="1" t="s">
        <v>66</v>
      </c>
      <c r="G97" s="1" t="s">
        <v>19</v>
      </c>
      <c r="H97" s="1" t="s">
        <v>368</v>
      </c>
      <c r="I97" s="1" t="s">
        <v>369</v>
      </c>
      <c r="J97" s="1" t="s">
        <v>370</v>
      </c>
      <c r="K97" s="1" t="s">
        <v>371</v>
      </c>
      <c r="L97" s="1">
        <v>-14.0</v>
      </c>
      <c r="M97" s="1">
        <v>0.0172</v>
      </c>
      <c r="N97" s="1">
        <v>11.704033333333333</v>
      </c>
      <c r="O97" s="1" t="s">
        <v>63</v>
      </c>
      <c r="P97" s="1" t="s">
        <v>372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16</v>
      </c>
      <c r="B98" s="1" t="s">
        <v>364</v>
      </c>
      <c r="C98" s="3">
        <v>528.0</v>
      </c>
      <c r="D98" s="1">
        <v>0.0</v>
      </c>
      <c r="E98" s="2"/>
      <c r="F98" s="1" t="s">
        <v>18</v>
      </c>
      <c r="G98" s="1" t="s">
        <v>19</v>
      </c>
      <c r="H98" s="1" t="s">
        <v>373</v>
      </c>
      <c r="I98" s="1" t="s">
        <v>374</v>
      </c>
      <c r="J98" s="1" t="s">
        <v>374</v>
      </c>
      <c r="K98" s="2"/>
      <c r="L98" s="1">
        <v>-5.0</v>
      </c>
      <c r="M98" s="1"/>
      <c r="N98" s="1">
        <v>9.690766666666667</v>
      </c>
      <c r="O98" s="1" t="s">
        <v>22</v>
      </c>
      <c r="P98" s="1" t="s">
        <v>375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60</v>
      </c>
      <c r="B99" s="1" t="s">
        <v>17</v>
      </c>
      <c r="C99" s="3">
        <v>318.0</v>
      </c>
      <c r="D99" s="1">
        <v>0.0</v>
      </c>
      <c r="E99" s="1" t="s">
        <v>65</v>
      </c>
      <c r="F99" s="1" t="s">
        <v>66</v>
      </c>
      <c r="G99" s="1" t="s">
        <v>19</v>
      </c>
      <c r="H99" s="1" t="s">
        <v>376</v>
      </c>
      <c r="I99" s="1" t="s">
        <v>377</v>
      </c>
      <c r="J99" s="1" t="s">
        <v>378</v>
      </c>
      <c r="K99" s="1" t="s">
        <v>379</v>
      </c>
      <c r="L99" s="1">
        <v>0.0</v>
      </c>
      <c r="M99" s="1">
        <v>0.02395</v>
      </c>
      <c r="N99" s="1">
        <v>7.3465</v>
      </c>
      <c r="O99" s="1" t="s">
        <v>63</v>
      </c>
      <c r="P99" s="1" t="s">
        <v>380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idden="1">
      <c r="A100" s="1" t="s">
        <v>28</v>
      </c>
      <c r="B100" s="1" t="s">
        <v>17</v>
      </c>
      <c r="C100" s="1">
        <v>329.0</v>
      </c>
      <c r="D100" s="1">
        <v>0.0</v>
      </c>
      <c r="E100" s="1" t="s">
        <v>29</v>
      </c>
      <c r="F100" s="1" t="s">
        <v>18</v>
      </c>
      <c r="G100" s="1" t="s">
        <v>19</v>
      </c>
      <c r="H100" s="1" t="s">
        <v>381</v>
      </c>
      <c r="I100" s="1" t="s">
        <v>382</v>
      </c>
      <c r="J100" s="1" t="s">
        <v>382</v>
      </c>
      <c r="K100" s="2"/>
      <c r="L100" s="1">
        <v>-8.0</v>
      </c>
      <c r="M100" s="1"/>
      <c r="N100" s="1">
        <v>6.01065</v>
      </c>
      <c r="O100" s="1" t="s">
        <v>22</v>
      </c>
      <c r="P100" s="1" t="s">
        <v>383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28</v>
      </c>
      <c r="B101" s="1" t="s">
        <v>17</v>
      </c>
      <c r="C101" s="1">
        <v>439.0</v>
      </c>
      <c r="D101" s="1">
        <v>0.0</v>
      </c>
      <c r="E101" s="1" t="s">
        <v>29</v>
      </c>
      <c r="F101" s="1" t="s">
        <v>18</v>
      </c>
      <c r="G101" s="1" t="s">
        <v>19</v>
      </c>
      <c r="H101" s="1" t="s">
        <v>384</v>
      </c>
      <c r="I101" s="1" t="s">
        <v>385</v>
      </c>
      <c r="J101" s="1" t="s">
        <v>385</v>
      </c>
      <c r="K101" s="2"/>
      <c r="L101" s="1">
        <v>-2.0</v>
      </c>
      <c r="M101" s="1"/>
      <c r="N101" s="1">
        <v>12.469516666666667</v>
      </c>
      <c r="O101" s="1" t="s">
        <v>22</v>
      </c>
      <c r="P101" s="1" t="s">
        <v>386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48</v>
      </c>
      <c r="B102" s="1" t="s">
        <v>17</v>
      </c>
      <c r="C102" s="1">
        <v>20.0</v>
      </c>
      <c r="D102" s="1">
        <v>35.0</v>
      </c>
      <c r="E102" s="2"/>
      <c r="F102" s="1" t="s">
        <v>49</v>
      </c>
      <c r="G102" s="1" t="s">
        <v>24</v>
      </c>
      <c r="H102" s="1" t="s">
        <v>387</v>
      </c>
      <c r="I102" s="1" t="s">
        <v>388</v>
      </c>
      <c r="J102" s="1" t="s">
        <v>388</v>
      </c>
      <c r="K102" s="2"/>
      <c r="L102" s="1">
        <v>-4.0</v>
      </c>
      <c r="M102" s="1"/>
      <c r="N102" s="1">
        <v>0.54425</v>
      </c>
      <c r="O102" s="1" t="s">
        <v>53</v>
      </c>
      <c r="P102" s="1" t="s">
        <v>389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idden="1">
      <c r="A103" s="1" t="s">
        <v>16</v>
      </c>
      <c r="B103" s="1" t="s">
        <v>364</v>
      </c>
      <c r="C103" s="1">
        <v>623.0</v>
      </c>
      <c r="D103" s="1">
        <v>0.0</v>
      </c>
      <c r="E103" s="2"/>
      <c r="F103" s="1" t="s">
        <v>18</v>
      </c>
      <c r="G103" s="1" t="s">
        <v>19</v>
      </c>
      <c r="H103" s="1" t="s">
        <v>390</v>
      </c>
      <c r="I103" s="1" t="s">
        <v>391</v>
      </c>
      <c r="J103" s="1" t="s">
        <v>391</v>
      </c>
      <c r="K103" s="2"/>
      <c r="L103" s="1">
        <v>-2.0</v>
      </c>
      <c r="M103" s="1"/>
      <c r="N103" s="1">
        <v>12.359933333333334</v>
      </c>
      <c r="O103" s="1" t="s">
        <v>22</v>
      </c>
      <c r="P103" s="1" t="s">
        <v>392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60</v>
      </c>
      <c r="B104" s="1" t="s">
        <v>17</v>
      </c>
      <c r="C104" s="1">
        <v>199.0</v>
      </c>
      <c r="D104" s="1">
        <v>50.0</v>
      </c>
      <c r="E104" s="2"/>
      <c r="F104" s="1" t="s">
        <v>49</v>
      </c>
      <c r="G104" s="1" t="s">
        <v>173</v>
      </c>
      <c r="H104" s="1" t="s">
        <v>393</v>
      </c>
      <c r="I104" s="1" t="s">
        <v>394</v>
      </c>
      <c r="J104" s="1" t="s">
        <v>394</v>
      </c>
      <c r="K104" s="2"/>
      <c r="L104" s="1">
        <v>-12.0</v>
      </c>
      <c r="M104" s="1"/>
      <c r="N104" s="1">
        <v>6.963016666666666</v>
      </c>
      <c r="O104" s="1" t="s">
        <v>63</v>
      </c>
      <c r="P104" s="1" t="s">
        <v>395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60</v>
      </c>
      <c r="B105" s="1" t="s">
        <v>17</v>
      </c>
      <c r="C105" s="3">
        <v>483.0</v>
      </c>
      <c r="D105" s="1">
        <v>24.0</v>
      </c>
      <c r="E105" s="1" t="s">
        <v>65</v>
      </c>
      <c r="F105" s="1" t="s">
        <v>66</v>
      </c>
      <c r="G105" s="1" t="s">
        <v>24</v>
      </c>
      <c r="H105" s="1" t="s">
        <v>396</v>
      </c>
      <c r="I105" s="1" t="s">
        <v>397</v>
      </c>
      <c r="J105" s="1" t="s">
        <v>398</v>
      </c>
      <c r="K105" s="1" t="s">
        <v>399</v>
      </c>
      <c r="L105" s="1">
        <v>-20.0</v>
      </c>
      <c r="M105" s="1">
        <v>0.03381666666666667</v>
      </c>
      <c r="N105" s="1">
        <v>5.7122</v>
      </c>
      <c r="O105" s="1" t="s">
        <v>63</v>
      </c>
      <c r="P105" s="1" t="s">
        <v>400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idden="1">
      <c r="A106" s="1" t="s">
        <v>16</v>
      </c>
      <c r="B106" s="3" t="s">
        <v>17</v>
      </c>
      <c r="C106" s="1">
        <v>549.0</v>
      </c>
      <c r="D106" s="1">
        <v>0.0</v>
      </c>
      <c r="E106" s="2"/>
      <c r="F106" s="1" t="s">
        <v>18</v>
      </c>
      <c r="G106" s="1" t="s">
        <v>19</v>
      </c>
      <c r="H106" s="1" t="s">
        <v>401</v>
      </c>
      <c r="I106" s="1" t="s">
        <v>402</v>
      </c>
      <c r="J106" s="1" t="s">
        <v>402</v>
      </c>
      <c r="K106" s="2"/>
      <c r="L106" s="1">
        <v>-1.0</v>
      </c>
      <c r="M106" s="1"/>
      <c r="N106" s="1">
        <v>13.945533333333334</v>
      </c>
      <c r="O106" s="1" t="s">
        <v>22</v>
      </c>
      <c r="P106" s="1" t="s">
        <v>403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idden="1">
      <c r="A107" s="1" t="s">
        <v>28</v>
      </c>
      <c r="B107" s="1" t="s">
        <v>17</v>
      </c>
      <c r="C107" s="1">
        <v>465.0</v>
      </c>
      <c r="D107" s="1">
        <v>0.0</v>
      </c>
      <c r="E107" s="1" t="s">
        <v>29</v>
      </c>
      <c r="F107" s="1" t="s">
        <v>18</v>
      </c>
      <c r="G107" s="1" t="s">
        <v>19</v>
      </c>
      <c r="H107" s="1" t="s">
        <v>404</v>
      </c>
      <c r="I107" s="1" t="s">
        <v>405</v>
      </c>
      <c r="J107" s="1" t="s">
        <v>405</v>
      </c>
      <c r="K107" s="2"/>
      <c r="L107" s="1">
        <v>2.0</v>
      </c>
      <c r="M107" s="1"/>
      <c r="N107" s="1">
        <v>17.306466666666665</v>
      </c>
      <c r="O107" s="1" t="s">
        <v>22</v>
      </c>
      <c r="P107" s="1" t="s">
        <v>406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60</v>
      </c>
      <c r="B108" s="1" t="s">
        <v>17</v>
      </c>
      <c r="C108" s="1">
        <v>487.0</v>
      </c>
      <c r="D108" s="1">
        <v>100.0</v>
      </c>
      <c r="E108" s="2"/>
      <c r="F108" s="1" t="s">
        <v>49</v>
      </c>
      <c r="G108" s="1" t="s">
        <v>24</v>
      </c>
      <c r="H108" s="1" t="s">
        <v>407</v>
      </c>
      <c r="I108" s="1" t="s">
        <v>408</v>
      </c>
      <c r="J108" s="1" t="s">
        <v>408</v>
      </c>
      <c r="K108" s="2"/>
      <c r="L108" s="1">
        <v>-4.0</v>
      </c>
      <c r="M108" s="1"/>
      <c r="N108" s="1">
        <v>15.322633333333334</v>
      </c>
      <c r="O108" s="1" t="s">
        <v>63</v>
      </c>
      <c r="P108" s="1" t="s">
        <v>409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16</v>
      </c>
      <c r="B109" s="1" t="s">
        <v>17</v>
      </c>
      <c r="C109" s="1">
        <v>828.0</v>
      </c>
      <c r="D109" s="1">
        <v>0.0</v>
      </c>
      <c r="E109" s="2"/>
      <c r="F109" s="1" t="s">
        <v>18</v>
      </c>
      <c r="G109" s="1" t="s">
        <v>24</v>
      </c>
      <c r="H109" s="1" t="s">
        <v>410</v>
      </c>
      <c r="I109" s="1" t="s">
        <v>411</v>
      </c>
      <c r="J109" s="1" t="s">
        <v>411</v>
      </c>
      <c r="K109" s="2"/>
      <c r="L109" s="1">
        <v>-1.0</v>
      </c>
      <c r="M109" s="1"/>
      <c r="N109" s="1">
        <v>13.5475</v>
      </c>
      <c r="O109" s="1" t="s">
        <v>22</v>
      </c>
      <c r="P109" s="1" t="s">
        <v>412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28</v>
      </c>
      <c r="B110" s="3" t="s">
        <v>17</v>
      </c>
      <c r="C110" s="1">
        <v>593.0</v>
      </c>
      <c r="D110" s="1">
        <v>0.0</v>
      </c>
      <c r="E110" s="1" t="s">
        <v>29</v>
      </c>
      <c r="F110" s="1" t="s">
        <v>18</v>
      </c>
      <c r="G110" s="1" t="s">
        <v>19</v>
      </c>
      <c r="H110" s="1" t="s">
        <v>413</v>
      </c>
      <c r="I110" s="1" t="s">
        <v>414</v>
      </c>
      <c r="J110" s="1" t="s">
        <v>414</v>
      </c>
      <c r="K110" s="2"/>
      <c r="L110" s="1">
        <v>-6.0</v>
      </c>
      <c r="M110" s="1"/>
      <c r="N110" s="1">
        <v>8.39725</v>
      </c>
      <c r="O110" s="1" t="s">
        <v>22</v>
      </c>
      <c r="P110" s="1" t="s">
        <v>415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16</v>
      </c>
      <c r="B111" s="1" t="s">
        <v>17</v>
      </c>
      <c r="C111" s="1">
        <v>329.0</v>
      </c>
      <c r="D111" s="1">
        <v>0.0</v>
      </c>
      <c r="E111" s="2"/>
      <c r="F111" s="1" t="s">
        <v>18</v>
      </c>
      <c r="G111" s="1" t="s">
        <v>19</v>
      </c>
      <c r="H111" s="1" t="s">
        <v>416</v>
      </c>
      <c r="I111" s="1" t="s">
        <v>417</v>
      </c>
      <c r="J111" s="1" t="s">
        <v>417</v>
      </c>
      <c r="K111" s="2"/>
      <c r="L111" s="1">
        <v>-4.0</v>
      </c>
      <c r="M111" s="1"/>
      <c r="N111" s="1">
        <v>10.797216666666667</v>
      </c>
      <c r="O111" s="1" t="s">
        <v>22</v>
      </c>
      <c r="P111" s="1" t="s">
        <v>44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60</v>
      </c>
      <c r="B112" s="1" t="s">
        <v>17</v>
      </c>
      <c r="C112" s="1">
        <v>274.0</v>
      </c>
      <c r="D112" s="1">
        <v>0.0</v>
      </c>
      <c r="E112" s="1" t="s">
        <v>65</v>
      </c>
      <c r="F112" s="1" t="s">
        <v>66</v>
      </c>
      <c r="G112" s="1" t="s">
        <v>19</v>
      </c>
      <c r="H112" s="1" t="s">
        <v>418</v>
      </c>
      <c r="I112" s="1" t="s">
        <v>419</v>
      </c>
      <c r="J112" s="1" t="s">
        <v>420</v>
      </c>
      <c r="K112" s="1" t="s">
        <v>421</v>
      </c>
      <c r="L112" s="1">
        <v>3.0</v>
      </c>
      <c r="M112" s="1">
        <v>0.027333333333333334</v>
      </c>
      <c r="N112" s="1">
        <v>13.932833333333333</v>
      </c>
      <c r="O112" s="1" t="s">
        <v>63</v>
      </c>
      <c r="P112" s="1" t="s">
        <v>422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60</v>
      </c>
      <c r="B113" s="1" t="s">
        <v>17</v>
      </c>
      <c r="C113" s="1">
        <v>757.0</v>
      </c>
      <c r="D113" s="1">
        <v>0.0</v>
      </c>
      <c r="E113" s="1" t="s">
        <v>29</v>
      </c>
      <c r="F113" s="1" t="s">
        <v>66</v>
      </c>
      <c r="G113" s="1" t="s">
        <v>19</v>
      </c>
      <c r="H113" s="1" t="s">
        <v>423</v>
      </c>
      <c r="I113" s="1" t="s">
        <v>424</v>
      </c>
      <c r="J113" s="1" t="s">
        <v>425</v>
      </c>
      <c r="K113" s="1" t="s">
        <v>426</v>
      </c>
      <c r="L113" s="1">
        <v>-3.0</v>
      </c>
      <c r="M113" s="1">
        <v>4.585866666666667</v>
      </c>
      <c r="N113" s="1">
        <v>12.763483333333333</v>
      </c>
      <c r="O113" s="1" t="s">
        <v>63</v>
      </c>
      <c r="P113" s="1" t="s">
        <v>427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60</v>
      </c>
      <c r="B114" s="1" t="s">
        <v>17</v>
      </c>
      <c r="C114" s="3">
        <v>358.0</v>
      </c>
      <c r="D114" s="1">
        <v>0.0</v>
      </c>
      <c r="E114" s="1" t="s">
        <v>29</v>
      </c>
      <c r="F114" s="1" t="s">
        <v>66</v>
      </c>
      <c r="G114" s="1" t="s">
        <v>19</v>
      </c>
      <c r="H114" s="1" t="s">
        <v>428</v>
      </c>
      <c r="I114" s="1" t="s">
        <v>429</v>
      </c>
      <c r="J114" s="1" t="s">
        <v>430</v>
      </c>
      <c r="K114" s="1" t="s">
        <v>431</v>
      </c>
      <c r="L114" s="1">
        <v>26.0</v>
      </c>
      <c r="M114" s="1">
        <v>0.36715</v>
      </c>
      <c r="N114" s="1">
        <v>5.553733333333334</v>
      </c>
      <c r="O114" s="1" t="s">
        <v>63</v>
      </c>
      <c r="P114" s="1" t="s">
        <v>432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idden="1">
      <c r="A115" s="1" t="s">
        <v>60</v>
      </c>
      <c r="B115" s="1" t="s">
        <v>17</v>
      </c>
      <c r="C115" s="3">
        <v>326.0</v>
      </c>
      <c r="D115" s="1">
        <v>0.0</v>
      </c>
      <c r="E115" s="1" t="s">
        <v>65</v>
      </c>
      <c r="F115" s="1" t="s">
        <v>66</v>
      </c>
      <c r="G115" s="1" t="s">
        <v>19</v>
      </c>
      <c r="H115" s="1" t="s">
        <v>433</v>
      </c>
      <c r="I115" s="1" t="s">
        <v>434</v>
      </c>
      <c r="J115" s="1" t="s">
        <v>435</v>
      </c>
      <c r="K115" s="1" t="s">
        <v>436</v>
      </c>
      <c r="L115" s="1">
        <v>-4.0</v>
      </c>
      <c r="M115" s="1">
        <v>0.0147</v>
      </c>
      <c r="N115" s="1">
        <v>16.7834</v>
      </c>
      <c r="O115" s="1" t="s">
        <v>63</v>
      </c>
      <c r="P115" s="1" t="s">
        <v>437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48</v>
      </c>
      <c r="B116" s="1" t="s">
        <v>17</v>
      </c>
      <c r="C116" s="1">
        <v>249.0</v>
      </c>
      <c r="D116" s="1">
        <v>0.0</v>
      </c>
      <c r="E116" s="2"/>
      <c r="F116" s="1" t="s">
        <v>49</v>
      </c>
      <c r="G116" s="1" t="s">
        <v>24</v>
      </c>
      <c r="H116" s="1" t="s">
        <v>438</v>
      </c>
      <c r="I116" s="1" t="s">
        <v>439</v>
      </c>
      <c r="J116" s="1" t="s">
        <v>439</v>
      </c>
      <c r="K116" s="2"/>
      <c r="L116" s="1">
        <v>3.0</v>
      </c>
      <c r="M116" s="1"/>
      <c r="N116" s="1">
        <v>8.16075</v>
      </c>
      <c r="O116" s="1" t="s">
        <v>53</v>
      </c>
      <c r="P116" s="1" t="s">
        <v>440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48</v>
      </c>
      <c r="B117" s="1" t="s">
        <v>17</v>
      </c>
      <c r="C117" s="1">
        <v>249.0</v>
      </c>
      <c r="D117" s="1">
        <v>0.0</v>
      </c>
      <c r="E117" s="2"/>
      <c r="F117" s="1" t="s">
        <v>49</v>
      </c>
      <c r="G117" s="1" t="s">
        <v>24</v>
      </c>
      <c r="H117" s="1" t="s">
        <v>441</v>
      </c>
      <c r="I117" s="1" t="s">
        <v>442</v>
      </c>
      <c r="J117" s="1" t="s">
        <v>442</v>
      </c>
      <c r="K117" s="2"/>
      <c r="L117" s="1">
        <v>2.0</v>
      </c>
      <c r="M117" s="1"/>
      <c r="N117" s="1">
        <v>7.008633333333333</v>
      </c>
      <c r="O117" s="1" t="s">
        <v>53</v>
      </c>
      <c r="P117" s="1" t="s">
        <v>443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idden="1">
      <c r="A118" s="1" t="s">
        <v>81</v>
      </c>
      <c r="B118" s="1" t="s">
        <v>17</v>
      </c>
      <c r="C118" s="1">
        <v>331.0</v>
      </c>
      <c r="D118" s="1">
        <v>0.0</v>
      </c>
      <c r="E118" s="1" t="s">
        <v>444</v>
      </c>
      <c r="F118" s="1" t="s">
        <v>18</v>
      </c>
      <c r="G118" s="1" t="s">
        <v>19</v>
      </c>
      <c r="H118" s="1" t="s">
        <v>445</v>
      </c>
      <c r="I118" s="1" t="s">
        <v>446</v>
      </c>
      <c r="J118" s="1" t="s">
        <v>446</v>
      </c>
      <c r="K118" s="2"/>
      <c r="L118" s="1">
        <v>-3.0</v>
      </c>
      <c r="M118" s="1"/>
      <c r="N118" s="1">
        <v>11.2823</v>
      </c>
      <c r="O118" s="1" t="s">
        <v>22</v>
      </c>
      <c r="P118" s="1" t="s">
        <v>447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60</v>
      </c>
      <c r="B119" s="1" t="s">
        <v>17</v>
      </c>
      <c r="C119" s="1">
        <v>199.0</v>
      </c>
      <c r="D119" s="1">
        <v>50.0</v>
      </c>
      <c r="E119" s="2"/>
      <c r="F119" s="1" t="s">
        <v>49</v>
      </c>
      <c r="G119" s="1" t="s">
        <v>173</v>
      </c>
      <c r="H119" s="1" t="s">
        <v>448</v>
      </c>
      <c r="I119" s="1" t="s">
        <v>449</v>
      </c>
      <c r="J119" s="1" t="s">
        <v>449</v>
      </c>
      <c r="K119" s="2"/>
      <c r="L119" s="1">
        <v>-13.0</v>
      </c>
      <c r="M119" s="1"/>
      <c r="N119" s="1">
        <v>6.102233333333333</v>
      </c>
      <c r="O119" s="1" t="s">
        <v>63</v>
      </c>
      <c r="P119" s="1" t="s">
        <v>450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60</v>
      </c>
      <c r="B120" s="1" t="s">
        <v>17</v>
      </c>
      <c r="C120" s="3">
        <v>680.0</v>
      </c>
      <c r="D120" s="1">
        <v>0.0</v>
      </c>
      <c r="E120" s="1" t="s">
        <v>65</v>
      </c>
      <c r="F120" s="1" t="s">
        <v>66</v>
      </c>
      <c r="G120" s="1" t="s">
        <v>19</v>
      </c>
      <c r="H120" s="1" t="s">
        <v>451</v>
      </c>
      <c r="I120" s="1" t="s">
        <v>452</v>
      </c>
      <c r="J120" s="1" t="s">
        <v>453</v>
      </c>
      <c r="K120" s="1" t="s">
        <v>454</v>
      </c>
      <c r="L120" s="1">
        <v>9.0</v>
      </c>
      <c r="M120" s="1">
        <v>0.0103</v>
      </c>
      <c r="N120" s="1">
        <v>26.883533333333332</v>
      </c>
      <c r="O120" s="1" t="s">
        <v>63</v>
      </c>
      <c r="P120" s="1" t="s">
        <v>455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idden="1">
      <c r="A121" s="1" t="s">
        <v>16</v>
      </c>
      <c r="B121" s="1" t="s">
        <v>17</v>
      </c>
      <c r="C121" s="1">
        <v>468.0</v>
      </c>
      <c r="D121" s="1">
        <v>0.0</v>
      </c>
      <c r="E121" s="2"/>
      <c r="F121" s="1" t="s">
        <v>18</v>
      </c>
      <c r="G121" s="1" t="s">
        <v>19</v>
      </c>
      <c r="H121" s="1" t="s">
        <v>456</v>
      </c>
      <c r="I121" s="1" t="s">
        <v>457</v>
      </c>
      <c r="J121" s="1" t="s">
        <v>457</v>
      </c>
      <c r="K121" s="2"/>
      <c r="L121" s="1">
        <v>-2.0</v>
      </c>
      <c r="M121" s="1"/>
      <c r="N121" s="1">
        <v>12.755583333333334</v>
      </c>
      <c r="O121" s="1" t="s">
        <v>22</v>
      </c>
      <c r="P121" s="1" t="s">
        <v>458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28</v>
      </c>
      <c r="B122" s="1" t="s">
        <v>17</v>
      </c>
      <c r="C122" s="1">
        <v>643.0</v>
      </c>
      <c r="D122" s="1">
        <v>0.0</v>
      </c>
      <c r="E122" s="1" t="s">
        <v>29</v>
      </c>
      <c r="F122" s="1" t="s">
        <v>18</v>
      </c>
      <c r="G122" s="1" t="s">
        <v>19</v>
      </c>
      <c r="H122" s="1" t="s">
        <v>459</v>
      </c>
      <c r="I122" s="1" t="s">
        <v>460</v>
      </c>
      <c r="J122" s="1" t="s">
        <v>460</v>
      </c>
      <c r="K122" s="2"/>
      <c r="L122" s="1">
        <v>1.0</v>
      </c>
      <c r="M122" s="1"/>
      <c r="N122" s="1">
        <v>16.530366666666666</v>
      </c>
      <c r="O122" s="1" t="s">
        <v>22</v>
      </c>
      <c r="P122" s="1" t="s">
        <v>461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60</v>
      </c>
      <c r="B123" s="1" t="s">
        <v>17</v>
      </c>
      <c r="C123" s="1">
        <v>366.0</v>
      </c>
      <c r="D123" s="1">
        <v>62.0</v>
      </c>
      <c r="E123" s="2"/>
      <c r="F123" s="1" t="s">
        <v>49</v>
      </c>
      <c r="G123" s="1" t="s">
        <v>173</v>
      </c>
      <c r="H123" s="1" t="s">
        <v>462</v>
      </c>
      <c r="I123" s="1" t="s">
        <v>463</v>
      </c>
      <c r="J123" s="1" t="s">
        <v>463</v>
      </c>
      <c r="K123" s="2"/>
      <c r="L123" s="1">
        <v>-8.0</v>
      </c>
      <c r="M123" s="1"/>
      <c r="N123" s="1">
        <v>10.336983333333333</v>
      </c>
      <c r="O123" s="1" t="s">
        <v>63</v>
      </c>
      <c r="P123" s="1" t="s">
        <v>464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16</v>
      </c>
      <c r="B124" s="1" t="s">
        <v>17</v>
      </c>
      <c r="C124" s="1">
        <v>329.0</v>
      </c>
      <c r="D124" s="1">
        <v>0.0</v>
      </c>
      <c r="E124" s="2"/>
      <c r="F124" s="1" t="s">
        <v>18</v>
      </c>
      <c r="G124" s="1" t="s">
        <v>19</v>
      </c>
      <c r="H124" s="1" t="s">
        <v>465</v>
      </c>
      <c r="I124" s="1" t="s">
        <v>466</v>
      </c>
      <c r="J124" s="1" t="s">
        <v>466</v>
      </c>
      <c r="K124" s="2"/>
      <c r="L124" s="1">
        <v>-6.0</v>
      </c>
      <c r="M124" s="1"/>
      <c r="N124" s="1">
        <v>8.1715</v>
      </c>
      <c r="O124" s="1" t="s">
        <v>22</v>
      </c>
      <c r="P124" s="1" t="s">
        <v>467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60</v>
      </c>
      <c r="B125" s="1" t="s">
        <v>17</v>
      </c>
      <c r="C125" s="1">
        <v>795.0</v>
      </c>
      <c r="D125" s="1">
        <v>0.0</v>
      </c>
      <c r="E125" s="1" t="s">
        <v>65</v>
      </c>
      <c r="F125" s="1" t="s">
        <v>66</v>
      </c>
      <c r="G125" s="1" t="s">
        <v>19</v>
      </c>
      <c r="H125" s="1" t="s">
        <v>468</v>
      </c>
      <c r="I125" s="1" t="s">
        <v>469</v>
      </c>
      <c r="J125" s="1" t="s">
        <v>470</v>
      </c>
      <c r="K125" s="1" t="s">
        <v>471</v>
      </c>
      <c r="L125" s="1">
        <v>-4.0</v>
      </c>
      <c r="M125" s="1">
        <v>0.018883333333333332</v>
      </c>
      <c r="N125" s="1">
        <v>16.65005</v>
      </c>
      <c r="O125" s="1" t="s">
        <v>63</v>
      </c>
      <c r="P125" s="1" t="s">
        <v>472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60</v>
      </c>
      <c r="B126" s="1" t="s">
        <v>17</v>
      </c>
      <c r="C126" s="1">
        <v>339.0</v>
      </c>
      <c r="D126" s="1">
        <v>0.0</v>
      </c>
      <c r="E126" s="1" t="s">
        <v>65</v>
      </c>
      <c r="F126" s="1" t="s">
        <v>66</v>
      </c>
      <c r="G126" s="1" t="s">
        <v>19</v>
      </c>
      <c r="H126" s="1" t="s">
        <v>473</v>
      </c>
      <c r="I126" s="1" t="s">
        <v>474</v>
      </c>
      <c r="J126" s="1" t="s">
        <v>475</v>
      </c>
      <c r="K126" s="1" t="s">
        <v>476</v>
      </c>
      <c r="L126" s="1">
        <v>-2.0</v>
      </c>
      <c r="M126" s="1">
        <v>0.013833333333333333</v>
      </c>
      <c r="N126" s="1">
        <v>7.8018833333333335</v>
      </c>
      <c r="O126" s="1" t="s">
        <v>63</v>
      </c>
      <c r="P126" s="1" t="s">
        <v>477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idden="1">
      <c r="A127" s="1" t="s">
        <v>28</v>
      </c>
      <c r="B127" s="1" t="s">
        <v>17</v>
      </c>
      <c r="C127" s="1">
        <v>362.0</v>
      </c>
      <c r="D127" s="1">
        <v>0.0</v>
      </c>
      <c r="E127" s="1" t="s">
        <v>29</v>
      </c>
      <c r="F127" s="1" t="s">
        <v>18</v>
      </c>
      <c r="G127" s="1" t="s">
        <v>19</v>
      </c>
      <c r="H127" s="1" t="s">
        <v>478</v>
      </c>
      <c r="I127" s="1" t="s">
        <v>479</v>
      </c>
      <c r="J127" s="1" t="s">
        <v>479</v>
      </c>
      <c r="K127" s="2"/>
      <c r="L127" s="1">
        <v>0.0</v>
      </c>
      <c r="M127" s="1"/>
      <c r="N127" s="1">
        <v>15.4062</v>
      </c>
      <c r="O127" s="1" t="s">
        <v>22</v>
      </c>
      <c r="P127" s="1" t="s">
        <v>480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60</v>
      </c>
      <c r="B128" s="1" t="s">
        <v>17</v>
      </c>
      <c r="C128" s="1">
        <v>328.0</v>
      </c>
      <c r="D128" s="1">
        <v>50.0</v>
      </c>
      <c r="E128" s="2"/>
      <c r="F128" s="1" t="s">
        <v>49</v>
      </c>
      <c r="G128" s="1" t="s">
        <v>19</v>
      </c>
      <c r="H128" s="1" t="s">
        <v>481</v>
      </c>
      <c r="I128" s="1" t="s">
        <v>482</v>
      </c>
      <c r="J128" s="1" t="s">
        <v>482</v>
      </c>
      <c r="K128" s="2"/>
      <c r="L128" s="1">
        <v>0.0</v>
      </c>
      <c r="M128" s="1"/>
      <c r="N128" s="1">
        <v>17.972566666666665</v>
      </c>
      <c r="O128" s="1" t="s">
        <v>63</v>
      </c>
      <c r="P128" s="1" t="s">
        <v>483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48</v>
      </c>
      <c r="B129" s="1" t="s">
        <v>17</v>
      </c>
      <c r="C129" s="1">
        <v>309.0</v>
      </c>
      <c r="D129" s="1">
        <v>0.0</v>
      </c>
      <c r="E129" s="2"/>
      <c r="F129" s="1" t="s">
        <v>49</v>
      </c>
      <c r="G129" s="1" t="s">
        <v>24</v>
      </c>
      <c r="H129" s="1" t="s">
        <v>484</v>
      </c>
      <c r="I129" s="1" t="s">
        <v>485</v>
      </c>
      <c r="J129" s="1" t="s">
        <v>485</v>
      </c>
      <c r="K129" s="2"/>
      <c r="L129" s="1">
        <v>12.0</v>
      </c>
      <c r="M129" s="1"/>
      <c r="N129" s="1">
        <v>17.378383333333332</v>
      </c>
      <c r="O129" s="1" t="s">
        <v>53</v>
      </c>
      <c r="P129" s="1" t="s">
        <v>486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60</v>
      </c>
      <c r="B130" s="1" t="s">
        <v>17</v>
      </c>
      <c r="C130" s="3">
        <v>487.0</v>
      </c>
      <c r="D130" s="1">
        <v>11.0</v>
      </c>
      <c r="E130" s="1" t="s">
        <v>65</v>
      </c>
      <c r="F130" s="1" t="s">
        <v>66</v>
      </c>
      <c r="G130" s="1" t="s">
        <v>19</v>
      </c>
      <c r="H130" s="1" t="s">
        <v>487</v>
      </c>
      <c r="I130" s="1" t="s">
        <v>488</v>
      </c>
      <c r="J130" s="1" t="s">
        <v>489</v>
      </c>
      <c r="K130" s="1" t="s">
        <v>490</v>
      </c>
      <c r="L130" s="1">
        <v>11.0</v>
      </c>
      <c r="M130" s="1">
        <v>0.034383333333333335</v>
      </c>
      <c r="N130" s="1">
        <v>30.80153333333333</v>
      </c>
      <c r="O130" s="1" t="s">
        <v>63</v>
      </c>
      <c r="P130" s="1" t="s">
        <v>491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48</v>
      </c>
      <c r="B131" s="1" t="s">
        <v>492</v>
      </c>
      <c r="C131" s="1">
        <v>249.0</v>
      </c>
      <c r="D131" s="1">
        <v>0.0</v>
      </c>
      <c r="E131" s="2"/>
      <c r="F131" s="1" t="s">
        <v>49</v>
      </c>
      <c r="G131" s="1" t="s">
        <v>24</v>
      </c>
      <c r="H131" s="1" t="s">
        <v>493</v>
      </c>
      <c r="I131" s="2"/>
      <c r="J131" s="2"/>
      <c r="K131" s="2"/>
      <c r="L131" s="1">
        <v>0.0</v>
      </c>
      <c r="M131" s="1"/>
      <c r="N131" s="2"/>
      <c r="O131" s="1" t="s">
        <v>53</v>
      </c>
      <c r="P131" s="1" t="s">
        <v>494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idden="1">
      <c r="A132" s="1" t="s">
        <v>28</v>
      </c>
      <c r="B132" s="1" t="s">
        <v>17</v>
      </c>
      <c r="C132" s="1">
        <v>364.0</v>
      </c>
      <c r="D132" s="1">
        <v>0.0</v>
      </c>
      <c r="E132" s="1" t="s">
        <v>29</v>
      </c>
      <c r="F132" s="1" t="s">
        <v>18</v>
      </c>
      <c r="G132" s="1" t="s">
        <v>19</v>
      </c>
      <c r="H132" s="1" t="s">
        <v>495</v>
      </c>
      <c r="I132" s="1" t="s">
        <v>496</v>
      </c>
      <c r="J132" s="1" t="s">
        <v>496</v>
      </c>
      <c r="K132" s="2"/>
      <c r="L132" s="1">
        <v>10.0</v>
      </c>
      <c r="M132" s="1"/>
      <c r="N132" s="1">
        <v>25.2097</v>
      </c>
      <c r="O132" s="1" t="s">
        <v>22</v>
      </c>
      <c r="P132" s="1" t="s">
        <v>497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60</v>
      </c>
      <c r="B133" s="1" t="s">
        <v>17</v>
      </c>
      <c r="C133" s="3">
        <v>672.0</v>
      </c>
      <c r="D133" s="1">
        <v>0.0</v>
      </c>
      <c r="E133" s="1" t="s">
        <v>65</v>
      </c>
      <c r="F133" s="1" t="s">
        <v>66</v>
      </c>
      <c r="G133" s="1" t="s">
        <v>19</v>
      </c>
      <c r="H133" s="1" t="s">
        <v>498</v>
      </c>
      <c r="I133" s="1" t="s">
        <v>499</v>
      </c>
      <c r="J133" s="1" t="s">
        <v>500</v>
      </c>
      <c r="K133" s="1" t="s">
        <v>501</v>
      </c>
      <c r="L133" s="1">
        <v>9.0</v>
      </c>
      <c r="M133" s="1">
        <v>0.0105</v>
      </c>
      <c r="N133" s="1">
        <v>26.2226</v>
      </c>
      <c r="O133" s="1" t="s">
        <v>63</v>
      </c>
      <c r="P133" s="1" t="s">
        <v>502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idden="1">
      <c r="A134" s="1" t="s">
        <v>81</v>
      </c>
      <c r="B134" s="1" t="s">
        <v>17</v>
      </c>
      <c r="C134" s="3">
        <v>394.0</v>
      </c>
      <c r="D134" s="1">
        <v>0.0</v>
      </c>
      <c r="E134" s="1" t="s">
        <v>503</v>
      </c>
      <c r="F134" s="1" t="s">
        <v>18</v>
      </c>
      <c r="G134" s="1" t="s">
        <v>19</v>
      </c>
      <c r="H134" s="1" t="s">
        <v>504</v>
      </c>
      <c r="I134" s="1" t="s">
        <v>505</v>
      </c>
      <c r="J134" s="1" t="s">
        <v>505</v>
      </c>
      <c r="K134" s="2"/>
      <c r="L134" s="1">
        <v>10.0</v>
      </c>
      <c r="M134" s="1"/>
      <c r="N134" s="1">
        <v>25.004733333333334</v>
      </c>
      <c r="O134" s="1" t="s">
        <v>22</v>
      </c>
      <c r="P134" s="1" t="s">
        <v>506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28</v>
      </c>
      <c r="B135" s="1" t="s">
        <v>17</v>
      </c>
      <c r="C135" s="3">
        <v>1843.0</v>
      </c>
      <c r="D135" s="1">
        <v>0.0</v>
      </c>
      <c r="E135" s="1" t="s">
        <v>29</v>
      </c>
      <c r="F135" s="1" t="s">
        <v>18</v>
      </c>
      <c r="G135" s="1" t="s">
        <v>19</v>
      </c>
      <c r="H135" s="1" t="s">
        <v>507</v>
      </c>
      <c r="I135" s="1" t="s">
        <v>508</v>
      </c>
      <c r="J135" s="1" t="s">
        <v>508</v>
      </c>
      <c r="K135" s="2"/>
      <c r="L135" s="1">
        <v>14.0</v>
      </c>
      <c r="M135" s="1"/>
      <c r="N135" s="1">
        <v>29.030116666666668</v>
      </c>
      <c r="O135" s="1" t="s">
        <v>22</v>
      </c>
      <c r="P135" s="1" t="s">
        <v>509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16</v>
      </c>
      <c r="B136" s="1" t="s">
        <v>17</v>
      </c>
      <c r="C136" s="1">
        <v>329.0</v>
      </c>
      <c r="D136" s="1">
        <v>0.0</v>
      </c>
      <c r="E136" s="2"/>
      <c r="F136" s="1" t="s">
        <v>18</v>
      </c>
      <c r="G136" s="1" t="s">
        <v>19</v>
      </c>
      <c r="H136" s="1" t="s">
        <v>510</v>
      </c>
      <c r="I136" s="1" t="s">
        <v>511</v>
      </c>
      <c r="J136" s="1" t="s">
        <v>511</v>
      </c>
      <c r="K136" s="2"/>
      <c r="L136" s="1">
        <v>3.0</v>
      </c>
      <c r="M136" s="1"/>
      <c r="N136" s="1">
        <v>18.034933333333335</v>
      </c>
      <c r="O136" s="1" t="s">
        <v>22</v>
      </c>
      <c r="P136" s="1" t="s">
        <v>512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28</v>
      </c>
      <c r="B137" s="1" t="s">
        <v>17</v>
      </c>
      <c r="C137" s="1">
        <v>299.0</v>
      </c>
      <c r="D137" s="1">
        <v>0.0</v>
      </c>
      <c r="E137" s="1" t="s">
        <v>29</v>
      </c>
      <c r="F137" s="1" t="s">
        <v>18</v>
      </c>
      <c r="G137" s="1" t="s">
        <v>19</v>
      </c>
      <c r="H137" s="1" t="s">
        <v>513</v>
      </c>
      <c r="I137" s="1" t="s">
        <v>514</v>
      </c>
      <c r="J137" s="1" t="s">
        <v>514</v>
      </c>
      <c r="K137" s="2"/>
      <c r="L137" s="1">
        <v>2.0</v>
      </c>
      <c r="M137" s="1"/>
      <c r="N137" s="1">
        <v>17.683683333333335</v>
      </c>
      <c r="O137" s="1" t="s">
        <v>22</v>
      </c>
      <c r="P137" s="1" t="s">
        <v>515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16</v>
      </c>
      <c r="B138" s="1" t="s">
        <v>17</v>
      </c>
      <c r="C138" s="1">
        <v>658.0</v>
      </c>
      <c r="D138" s="1">
        <v>0.0</v>
      </c>
      <c r="E138" s="2"/>
      <c r="F138" s="1" t="s">
        <v>18</v>
      </c>
      <c r="G138" s="1" t="s">
        <v>24</v>
      </c>
      <c r="H138" s="1" t="s">
        <v>516</v>
      </c>
      <c r="I138" s="1" t="s">
        <v>517</v>
      </c>
      <c r="J138" s="1" t="s">
        <v>517</v>
      </c>
      <c r="K138" s="2"/>
      <c r="L138" s="1">
        <v>1.0</v>
      </c>
      <c r="M138" s="1"/>
      <c r="N138" s="1">
        <v>16.697033333333334</v>
      </c>
      <c r="O138" s="1" t="s">
        <v>22</v>
      </c>
      <c r="P138" s="1" t="s">
        <v>518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60</v>
      </c>
      <c r="B139" s="1" t="s">
        <v>17</v>
      </c>
      <c r="C139" s="1">
        <v>191.0</v>
      </c>
      <c r="D139" s="1">
        <v>48.0</v>
      </c>
      <c r="E139" s="2"/>
      <c r="F139" s="1" t="s">
        <v>49</v>
      </c>
      <c r="G139" s="1" t="s">
        <v>19</v>
      </c>
      <c r="H139" s="1" t="s">
        <v>519</v>
      </c>
      <c r="I139" s="1" t="s">
        <v>520</v>
      </c>
      <c r="J139" s="1" t="s">
        <v>520</v>
      </c>
      <c r="K139" s="2"/>
      <c r="L139" s="1">
        <v>-3.0</v>
      </c>
      <c r="M139" s="1"/>
      <c r="N139" s="1">
        <v>15.144833333333333</v>
      </c>
      <c r="O139" s="1" t="s">
        <v>63</v>
      </c>
      <c r="P139" s="1" t="s">
        <v>194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idden="1">
      <c r="A140" s="1" t="s">
        <v>60</v>
      </c>
      <c r="B140" s="1" t="s">
        <v>17</v>
      </c>
      <c r="C140" s="3">
        <v>953.0</v>
      </c>
      <c r="D140" s="1">
        <v>0.0</v>
      </c>
      <c r="E140" s="1" t="s">
        <v>65</v>
      </c>
      <c r="F140" s="1" t="s">
        <v>66</v>
      </c>
      <c r="G140" s="1" t="s">
        <v>19</v>
      </c>
      <c r="H140" s="1" t="s">
        <v>521</v>
      </c>
      <c r="I140" s="1" t="s">
        <v>522</v>
      </c>
      <c r="J140" s="1" t="s">
        <v>523</v>
      </c>
      <c r="K140" s="1" t="s">
        <v>524</v>
      </c>
      <c r="L140" s="1">
        <v>-6.0</v>
      </c>
      <c r="M140" s="1">
        <v>0.0287</v>
      </c>
      <c r="N140" s="1">
        <v>17.0826</v>
      </c>
      <c r="O140" s="1" t="s">
        <v>63</v>
      </c>
      <c r="P140" s="1" t="s">
        <v>525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16</v>
      </c>
      <c r="B141" s="1" t="s">
        <v>492</v>
      </c>
      <c r="C141" s="1">
        <v>304.0</v>
      </c>
      <c r="D141" s="1">
        <v>0.0</v>
      </c>
      <c r="E141" s="2"/>
      <c r="F141" s="1" t="s">
        <v>18</v>
      </c>
      <c r="G141" s="1" t="s">
        <v>19</v>
      </c>
      <c r="H141" s="1" t="s">
        <v>526</v>
      </c>
      <c r="I141" s="1" t="s">
        <v>527</v>
      </c>
      <c r="J141" s="1" t="s">
        <v>527</v>
      </c>
      <c r="K141" s="2"/>
      <c r="L141" s="1">
        <v>-6.0</v>
      </c>
      <c r="M141" s="1"/>
      <c r="N141" s="1">
        <v>8.943433333333333</v>
      </c>
      <c r="O141" s="1" t="s">
        <v>22</v>
      </c>
      <c r="P141" s="1" t="s">
        <v>528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idden="1">
      <c r="A142" s="1" t="s">
        <v>60</v>
      </c>
      <c r="B142" s="1" t="s">
        <v>17</v>
      </c>
      <c r="C142" s="1">
        <v>518.0</v>
      </c>
      <c r="D142" s="1">
        <v>20.0</v>
      </c>
      <c r="E142" s="1" t="s">
        <v>65</v>
      </c>
      <c r="F142" s="1" t="s">
        <v>66</v>
      </c>
      <c r="G142" s="1" t="s">
        <v>19</v>
      </c>
      <c r="H142" s="1" t="s">
        <v>529</v>
      </c>
      <c r="I142" s="1" t="s">
        <v>530</v>
      </c>
      <c r="J142" s="1" t="s">
        <v>531</v>
      </c>
      <c r="K142" s="1" t="s">
        <v>532</v>
      </c>
      <c r="L142" s="1">
        <v>10.0</v>
      </c>
      <c r="M142" s="1">
        <v>0.01465</v>
      </c>
      <c r="N142" s="1">
        <v>60.30696666666667</v>
      </c>
      <c r="O142" s="1" t="s">
        <v>63</v>
      </c>
      <c r="P142" s="1" t="s">
        <v>533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60</v>
      </c>
      <c r="B143" s="1" t="s">
        <v>17</v>
      </c>
      <c r="C143" s="3">
        <v>338.0</v>
      </c>
      <c r="D143" s="1">
        <v>50.0</v>
      </c>
      <c r="E143" s="2"/>
      <c r="F143" s="1" t="s">
        <v>49</v>
      </c>
      <c r="G143" s="1" t="s">
        <v>19</v>
      </c>
      <c r="H143" s="1" t="s">
        <v>534</v>
      </c>
      <c r="I143" s="1" t="s">
        <v>535</v>
      </c>
      <c r="J143" s="1" t="s">
        <v>535</v>
      </c>
      <c r="K143" s="2"/>
      <c r="L143" s="1">
        <v>-8.0</v>
      </c>
      <c r="M143" s="1"/>
      <c r="N143" s="1">
        <v>10.349816666666667</v>
      </c>
      <c r="O143" s="1" t="s">
        <v>63</v>
      </c>
      <c r="P143" s="1" t="s">
        <v>536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16</v>
      </c>
      <c r="B144" s="1" t="s">
        <v>17</v>
      </c>
      <c r="C144" s="1">
        <v>1276.0</v>
      </c>
      <c r="D144" s="1">
        <v>0.0</v>
      </c>
      <c r="E144" s="2"/>
      <c r="F144" s="1" t="s">
        <v>18</v>
      </c>
      <c r="G144" s="1" t="s">
        <v>19</v>
      </c>
      <c r="H144" s="1" t="s">
        <v>537</v>
      </c>
      <c r="I144" s="1" t="s">
        <v>538</v>
      </c>
      <c r="J144" s="1" t="s">
        <v>538</v>
      </c>
      <c r="K144" s="2"/>
      <c r="L144" s="1">
        <v>3.0</v>
      </c>
      <c r="M144" s="1"/>
      <c r="N144" s="1">
        <v>18.227733333333333</v>
      </c>
      <c r="O144" s="1" t="s">
        <v>22</v>
      </c>
      <c r="P144" s="1" t="s">
        <v>539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16</v>
      </c>
      <c r="B145" s="1" t="s">
        <v>17</v>
      </c>
      <c r="C145" s="1">
        <v>658.0</v>
      </c>
      <c r="D145" s="1">
        <v>0.0</v>
      </c>
      <c r="E145" s="2"/>
      <c r="F145" s="1" t="s">
        <v>18</v>
      </c>
      <c r="G145" s="1" t="s">
        <v>19</v>
      </c>
      <c r="H145" s="1" t="s">
        <v>540</v>
      </c>
      <c r="I145" s="1" t="s">
        <v>541</v>
      </c>
      <c r="J145" s="1" t="s">
        <v>541</v>
      </c>
      <c r="K145" s="2"/>
      <c r="L145" s="1">
        <v>2.0</v>
      </c>
      <c r="M145" s="1"/>
      <c r="N145" s="1">
        <v>17.521766666666668</v>
      </c>
      <c r="O145" s="1" t="s">
        <v>22</v>
      </c>
      <c r="P145" s="1" t="s">
        <v>542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28</v>
      </c>
      <c r="B146" s="1" t="s">
        <v>17</v>
      </c>
      <c r="C146" s="3">
        <v>356.0</v>
      </c>
      <c r="D146" s="1">
        <v>0.0</v>
      </c>
      <c r="E146" s="1" t="s">
        <v>29</v>
      </c>
      <c r="F146" s="1" t="s">
        <v>18</v>
      </c>
      <c r="G146" s="1" t="s">
        <v>19</v>
      </c>
      <c r="H146" s="1" t="s">
        <v>543</v>
      </c>
      <c r="I146" s="1" t="s">
        <v>544</v>
      </c>
      <c r="J146" s="1" t="s">
        <v>544</v>
      </c>
      <c r="K146" s="2"/>
      <c r="L146" s="1">
        <v>-3.0</v>
      </c>
      <c r="M146" s="1"/>
      <c r="N146" s="1">
        <v>11.160366666666667</v>
      </c>
      <c r="O146" s="1" t="s">
        <v>22</v>
      </c>
      <c r="P146" s="1" t="s">
        <v>545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idden="1">
      <c r="A147" s="1" t="s">
        <v>81</v>
      </c>
      <c r="B147" s="1" t="s">
        <v>17</v>
      </c>
      <c r="C147" s="1">
        <v>379.0</v>
      </c>
      <c r="D147" s="1">
        <v>0.0</v>
      </c>
      <c r="E147" s="1" t="s">
        <v>546</v>
      </c>
      <c r="F147" s="1" t="s">
        <v>18</v>
      </c>
      <c r="G147" s="1" t="s">
        <v>19</v>
      </c>
      <c r="H147" s="1" t="s">
        <v>547</v>
      </c>
      <c r="I147" s="1" t="s">
        <v>548</v>
      </c>
      <c r="J147" s="1" t="s">
        <v>548</v>
      </c>
      <c r="K147" s="2"/>
      <c r="L147" s="1">
        <v>-6.0</v>
      </c>
      <c r="M147" s="1"/>
      <c r="N147" s="1">
        <v>8.321666666666667</v>
      </c>
      <c r="O147" s="1" t="s">
        <v>22</v>
      </c>
      <c r="P147" s="1" t="s">
        <v>549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48</v>
      </c>
      <c r="B148" s="1" t="s">
        <v>17</v>
      </c>
      <c r="C148" s="1">
        <v>20.0</v>
      </c>
      <c r="D148" s="1">
        <v>35.0</v>
      </c>
      <c r="E148" s="2"/>
      <c r="F148" s="1" t="s">
        <v>49</v>
      </c>
      <c r="G148" s="1" t="s">
        <v>24</v>
      </c>
      <c r="H148" s="1" t="s">
        <v>550</v>
      </c>
      <c r="I148" s="1" t="s">
        <v>551</v>
      </c>
      <c r="J148" s="1" t="s">
        <v>551</v>
      </c>
      <c r="K148" s="2"/>
      <c r="L148" s="1">
        <v>2.0</v>
      </c>
      <c r="M148" s="1"/>
      <c r="N148" s="1">
        <v>7.203133333333334</v>
      </c>
      <c r="O148" s="1" t="s">
        <v>53</v>
      </c>
      <c r="P148" s="1" t="s">
        <v>552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81</v>
      </c>
      <c r="B149" s="1" t="s">
        <v>17</v>
      </c>
      <c r="C149" s="3">
        <v>283.0</v>
      </c>
      <c r="D149" s="1">
        <v>0.0</v>
      </c>
      <c r="E149" s="1" t="s">
        <v>553</v>
      </c>
      <c r="F149" s="1" t="s">
        <v>18</v>
      </c>
      <c r="G149" s="1" t="s">
        <v>19</v>
      </c>
      <c r="H149" s="1" t="s">
        <v>554</v>
      </c>
      <c r="I149" s="1" t="s">
        <v>555</v>
      </c>
      <c r="J149" s="1" t="s">
        <v>555</v>
      </c>
      <c r="K149" s="2"/>
      <c r="L149" s="1">
        <v>-3.0</v>
      </c>
      <c r="M149" s="1"/>
      <c r="N149" s="1">
        <v>11.7739</v>
      </c>
      <c r="O149" s="1" t="s">
        <v>22</v>
      </c>
      <c r="P149" s="1" t="s">
        <v>556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48</v>
      </c>
      <c r="B150" s="1" t="s">
        <v>17</v>
      </c>
      <c r="C150" s="3">
        <v>308.0</v>
      </c>
      <c r="D150" s="1">
        <v>0.0</v>
      </c>
      <c r="E150" s="2"/>
      <c r="F150" s="1" t="s">
        <v>49</v>
      </c>
      <c r="G150" s="1" t="s">
        <v>24</v>
      </c>
      <c r="H150" s="1" t="s">
        <v>557</v>
      </c>
      <c r="I150" s="1" t="s">
        <v>558</v>
      </c>
      <c r="J150" s="1" t="s">
        <v>559</v>
      </c>
      <c r="K150" s="2"/>
      <c r="L150" s="1">
        <v>321.0</v>
      </c>
      <c r="M150" s="1"/>
      <c r="N150" s="1">
        <v>7.593466666666667</v>
      </c>
      <c r="O150" s="1" t="s">
        <v>53</v>
      </c>
      <c r="P150" s="1" t="s">
        <v>560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16</v>
      </c>
      <c r="B151" s="1" t="s">
        <v>364</v>
      </c>
      <c r="C151" s="1">
        <v>264.0</v>
      </c>
      <c r="D151" s="1">
        <v>0.0</v>
      </c>
      <c r="E151" s="2"/>
      <c r="F151" s="1" t="s">
        <v>18</v>
      </c>
      <c r="G151" s="1" t="s">
        <v>19</v>
      </c>
      <c r="H151" s="1" t="s">
        <v>561</v>
      </c>
      <c r="I151" s="1" t="s">
        <v>562</v>
      </c>
      <c r="J151" s="1" t="s">
        <v>562</v>
      </c>
      <c r="K151" s="2"/>
      <c r="L151" s="1">
        <v>-8.0</v>
      </c>
      <c r="M151" s="1"/>
      <c r="N151" s="1">
        <v>6.817733333333333</v>
      </c>
      <c r="O151" s="1" t="s">
        <v>22</v>
      </c>
      <c r="P151" s="1" t="s">
        <v>563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idden="1">
      <c r="A152" s="1" t="s">
        <v>16</v>
      </c>
      <c r="B152" s="1" t="s">
        <v>364</v>
      </c>
      <c r="C152" s="3">
        <v>264.0</v>
      </c>
      <c r="D152" s="1">
        <v>0.0</v>
      </c>
      <c r="E152" s="2"/>
      <c r="F152" s="1" t="s">
        <v>18</v>
      </c>
      <c r="G152" s="1" t="s">
        <v>19</v>
      </c>
      <c r="H152" s="1" t="s">
        <v>564</v>
      </c>
      <c r="I152" s="1" t="s">
        <v>565</v>
      </c>
      <c r="J152" s="1" t="s">
        <v>565</v>
      </c>
      <c r="K152" s="2"/>
      <c r="L152" s="1">
        <v>-8.0</v>
      </c>
      <c r="M152" s="1"/>
      <c r="N152" s="1">
        <v>6.49335</v>
      </c>
      <c r="O152" s="1" t="s">
        <v>22</v>
      </c>
      <c r="P152" s="1" t="s">
        <v>566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28</v>
      </c>
      <c r="B153" s="1" t="s">
        <v>17</v>
      </c>
      <c r="C153" s="1">
        <v>316.0</v>
      </c>
      <c r="D153" s="1">
        <v>0.0</v>
      </c>
      <c r="E153" s="1" t="s">
        <v>29</v>
      </c>
      <c r="F153" s="1" t="s">
        <v>18</v>
      </c>
      <c r="G153" s="1" t="s">
        <v>19</v>
      </c>
      <c r="H153" s="1" t="s">
        <v>567</v>
      </c>
      <c r="I153" s="1" t="s">
        <v>568</v>
      </c>
      <c r="J153" s="1" t="s">
        <v>568</v>
      </c>
      <c r="K153" s="2"/>
      <c r="L153" s="1">
        <v>-8.0</v>
      </c>
      <c r="M153" s="1"/>
      <c r="N153" s="1">
        <v>6.8909</v>
      </c>
      <c r="O153" s="1" t="s">
        <v>22</v>
      </c>
      <c r="P153" s="1" t="s">
        <v>569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28</v>
      </c>
      <c r="B154" s="1" t="s">
        <v>17</v>
      </c>
      <c r="C154" s="1">
        <v>329.0</v>
      </c>
      <c r="D154" s="1">
        <v>0.0</v>
      </c>
      <c r="E154" s="1" t="s">
        <v>29</v>
      </c>
      <c r="F154" s="1" t="s">
        <v>18</v>
      </c>
      <c r="G154" s="1" t="s">
        <v>19</v>
      </c>
      <c r="H154" s="1" t="s">
        <v>570</v>
      </c>
      <c r="I154" s="1" t="s">
        <v>571</v>
      </c>
      <c r="J154" s="1" t="s">
        <v>571</v>
      </c>
      <c r="K154" s="2"/>
      <c r="L154" s="1">
        <v>-1.0</v>
      </c>
      <c r="M154" s="1"/>
      <c r="N154" s="1">
        <v>13.0262</v>
      </c>
      <c r="O154" s="1" t="s">
        <v>22</v>
      </c>
      <c r="P154" s="1" t="s">
        <v>572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81</v>
      </c>
      <c r="B155" s="1" t="s">
        <v>364</v>
      </c>
      <c r="C155" s="1">
        <v>658.0</v>
      </c>
      <c r="D155" s="1">
        <v>0.0</v>
      </c>
      <c r="E155" s="1" t="s">
        <v>573</v>
      </c>
      <c r="F155" s="1" t="s">
        <v>18</v>
      </c>
      <c r="G155" s="1" t="s">
        <v>19</v>
      </c>
      <c r="H155" s="1" t="s">
        <v>574</v>
      </c>
      <c r="I155" s="1" t="s">
        <v>575</v>
      </c>
      <c r="J155" s="1" t="s">
        <v>575</v>
      </c>
      <c r="K155" s="2"/>
      <c r="L155" s="1">
        <v>-2.0</v>
      </c>
      <c r="M155" s="1"/>
      <c r="N155" s="1">
        <v>12.633183333333333</v>
      </c>
      <c r="O155" s="1" t="s">
        <v>22</v>
      </c>
      <c r="P155" s="1" t="s">
        <v>576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16</v>
      </c>
      <c r="B156" s="1" t="s">
        <v>364</v>
      </c>
      <c r="C156" s="1">
        <v>329.0</v>
      </c>
      <c r="D156" s="1">
        <v>0.0</v>
      </c>
      <c r="E156" s="2"/>
      <c r="F156" s="1" t="s">
        <v>18</v>
      </c>
      <c r="G156" s="1" t="s">
        <v>24</v>
      </c>
      <c r="H156" s="1" t="s">
        <v>577</v>
      </c>
      <c r="I156" s="1" t="s">
        <v>578</v>
      </c>
      <c r="J156" s="1" t="s">
        <v>578</v>
      </c>
      <c r="K156" s="2"/>
      <c r="L156" s="1">
        <v>-5.0</v>
      </c>
      <c r="M156" s="1"/>
      <c r="N156" s="1">
        <v>9.36</v>
      </c>
      <c r="O156" s="1" t="s">
        <v>22</v>
      </c>
      <c r="P156" s="1" t="s">
        <v>579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16</v>
      </c>
      <c r="B157" s="1" t="s">
        <v>364</v>
      </c>
      <c r="C157" s="3">
        <v>289.0</v>
      </c>
      <c r="D157" s="1">
        <v>0.0</v>
      </c>
      <c r="E157" s="2"/>
      <c r="F157" s="1" t="s">
        <v>18</v>
      </c>
      <c r="G157" s="1" t="s">
        <v>24</v>
      </c>
      <c r="H157" s="1" t="s">
        <v>580</v>
      </c>
      <c r="I157" s="1" t="s">
        <v>581</v>
      </c>
      <c r="J157" s="1" t="s">
        <v>581</v>
      </c>
      <c r="K157" s="2"/>
      <c r="L157" s="1">
        <v>-6.0</v>
      </c>
      <c r="M157" s="1"/>
      <c r="N157" s="1">
        <v>8.4304</v>
      </c>
      <c r="O157" s="1" t="s">
        <v>22</v>
      </c>
      <c r="P157" s="1" t="s">
        <v>582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idden="1">
      <c r="A158" s="1" t="s">
        <v>81</v>
      </c>
      <c r="B158" s="3" t="s">
        <v>364</v>
      </c>
      <c r="C158" s="1">
        <v>528.0</v>
      </c>
      <c r="D158" s="1">
        <v>0.0</v>
      </c>
      <c r="E158" s="1" t="s">
        <v>573</v>
      </c>
      <c r="F158" s="1" t="s">
        <v>18</v>
      </c>
      <c r="G158" s="1" t="s">
        <v>19</v>
      </c>
      <c r="H158" s="1" t="s">
        <v>583</v>
      </c>
      <c r="I158" s="1" t="s">
        <v>584</v>
      </c>
      <c r="J158" s="1" t="s">
        <v>584</v>
      </c>
      <c r="K158" s="2"/>
      <c r="L158" s="1">
        <v>-4.0</v>
      </c>
      <c r="M158" s="1"/>
      <c r="N158" s="1">
        <v>10.421183333333333</v>
      </c>
      <c r="O158" s="1" t="s">
        <v>22</v>
      </c>
      <c r="P158" s="1" t="s">
        <v>585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idden="1">
      <c r="A159" s="1" t="s">
        <v>16</v>
      </c>
      <c r="B159" s="1" t="s">
        <v>364</v>
      </c>
      <c r="C159" s="1">
        <v>598.0</v>
      </c>
      <c r="D159" s="1">
        <v>0.0</v>
      </c>
      <c r="E159" s="2"/>
      <c r="F159" s="1" t="s">
        <v>18</v>
      </c>
      <c r="G159" s="1" t="s">
        <v>19</v>
      </c>
      <c r="H159" s="1" t="s">
        <v>586</v>
      </c>
      <c r="I159" s="1" t="s">
        <v>587</v>
      </c>
      <c r="J159" s="1" t="s">
        <v>587</v>
      </c>
      <c r="K159" s="2"/>
      <c r="L159" s="1">
        <v>-5.0</v>
      </c>
      <c r="M159" s="1"/>
      <c r="N159" s="1">
        <v>9.872866666666667</v>
      </c>
      <c r="O159" s="1" t="s">
        <v>22</v>
      </c>
      <c r="P159" s="1" t="s">
        <v>588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81</v>
      </c>
      <c r="B160" s="1" t="s">
        <v>364</v>
      </c>
      <c r="C160" s="1">
        <v>329.0</v>
      </c>
      <c r="D160" s="1">
        <v>0.0</v>
      </c>
      <c r="E160" s="1" t="s">
        <v>589</v>
      </c>
      <c r="F160" s="1" t="s">
        <v>18</v>
      </c>
      <c r="G160" s="1" t="s">
        <v>19</v>
      </c>
      <c r="H160" s="1" t="s">
        <v>590</v>
      </c>
      <c r="I160" s="1" t="s">
        <v>591</v>
      </c>
      <c r="J160" s="1" t="s">
        <v>591</v>
      </c>
      <c r="K160" s="2"/>
      <c r="L160" s="1">
        <v>-6.0</v>
      </c>
      <c r="M160" s="1"/>
      <c r="N160" s="1">
        <v>8.842383333333334</v>
      </c>
      <c r="O160" s="1" t="s">
        <v>22</v>
      </c>
      <c r="P160" s="1" t="s">
        <v>592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idden="1">
      <c r="A161" s="1" t="s">
        <v>28</v>
      </c>
      <c r="B161" s="1" t="s">
        <v>17</v>
      </c>
      <c r="C161" s="1">
        <v>264.0</v>
      </c>
      <c r="D161" s="1">
        <v>0.0</v>
      </c>
      <c r="E161" s="1" t="s">
        <v>29</v>
      </c>
      <c r="F161" s="1" t="s">
        <v>18</v>
      </c>
      <c r="G161" s="1" t="s">
        <v>19</v>
      </c>
      <c r="H161" s="1" t="s">
        <v>593</v>
      </c>
      <c r="I161" s="1" t="s">
        <v>594</v>
      </c>
      <c r="J161" s="1" t="s">
        <v>594</v>
      </c>
      <c r="K161" s="2"/>
      <c r="L161" s="1">
        <v>-3.0</v>
      </c>
      <c r="M161" s="1"/>
      <c r="N161" s="1">
        <v>11.2736</v>
      </c>
      <c r="O161" s="1" t="s">
        <v>22</v>
      </c>
      <c r="P161" s="1" t="s">
        <v>595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28</v>
      </c>
      <c r="B162" s="1" t="s">
        <v>17</v>
      </c>
      <c r="C162" s="1">
        <v>314.0</v>
      </c>
      <c r="D162" s="1">
        <v>0.0</v>
      </c>
      <c r="E162" s="1" t="s">
        <v>29</v>
      </c>
      <c r="F162" s="1" t="s">
        <v>18</v>
      </c>
      <c r="G162" s="1" t="s">
        <v>19</v>
      </c>
      <c r="H162" s="1" t="s">
        <v>596</v>
      </c>
      <c r="I162" s="1" t="s">
        <v>597</v>
      </c>
      <c r="J162" s="1" t="s">
        <v>597</v>
      </c>
      <c r="K162" s="2"/>
      <c r="L162" s="1">
        <v>-5.0</v>
      </c>
      <c r="M162" s="1"/>
      <c r="N162" s="1">
        <v>9.58415</v>
      </c>
      <c r="O162" s="1" t="s">
        <v>22</v>
      </c>
      <c r="P162" s="1" t="s">
        <v>598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28</v>
      </c>
      <c r="B163" s="1" t="s">
        <v>17</v>
      </c>
      <c r="C163" s="1">
        <v>263.0</v>
      </c>
      <c r="D163" s="1">
        <v>0.0</v>
      </c>
      <c r="E163" s="1" t="s">
        <v>29</v>
      </c>
      <c r="F163" s="1" t="s">
        <v>18</v>
      </c>
      <c r="G163" s="1" t="s">
        <v>19</v>
      </c>
      <c r="H163" s="1" t="s">
        <v>599</v>
      </c>
      <c r="I163" s="1" t="s">
        <v>600</v>
      </c>
      <c r="J163" s="1" t="s">
        <v>600</v>
      </c>
      <c r="K163" s="2"/>
      <c r="L163" s="1">
        <v>-6.0</v>
      </c>
      <c r="M163" s="1"/>
      <c r="N163" s="1">
        <v>8.958316666666667</v>
      </c>
      <c r="O163" s="1" t="s">
        <v>22</v>
      </c>
      <c r="P163" s="1" t="s">
        <v>601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60</v>
      </c>
      <c r="B164" s="1" t="s">
        <v>17</v>
      </c>
      <c r="C164" s="1">
        <v>247.0</v>
      </c>
      <c r="D164" s="1">
        <v>62.0</v>
      </c>
      <c r="E164" s="2"/>
      <c r="F164" s="1" t="s">
        <v>49</v>
      </c>
      <c r="G164" s="1" t="s">
        <v>173</v>
      </c>
      <c r="H164" s="1" t="s">
        <v>602</v>
      </c>
      <c r="I164" s="1" t="s">
        <v>603</v>
      </c>
      <c r="J164" s="1" t="s">
        <v>559</v>
      </c>
      <c r="K164" s="2"/>
      <c r="L164" s="1">
        <v>363.0</v>
      </c>
      <c r="M164" s="1"/>
      <c r="N164" s="1">
        <v>15.022533333333334</v>
      </c>
      <c r="O164" s="1" t="s">
        <v>63</v>
      </c>
      <c r="P164" s="1" t="s">
        <v>604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48</v>
      </c>
      <c r="B165" s="1" t="s">
        <v>17</v>
      </c>
      <c r="C165" s="3">
        <v>249.0</v>
      </c>
      <c r="D165" s="1">
        <v>0.0</v>
      </c>
      <c r="E165" s="2"/>
      <c r="F165" s="1" t="s">
        <v>49</v>
      </c>
      <c r="G165" s="1" t="s">
        <v>24</v>
      </c>
      <c r="H165" s="1" t="s">
        <v>605</v>
      </c>
      <c r="I165" s="1" t="s">
        <v>606</v>
      </c>
      <c r="J165" s="1" t="s">
        <v>559</v>
      </c>
      <c r="K165" s="2"/>
      <c r="L165" s="1">
        <v>378.0</v>
      </c>
      <c r="M165" s="1"/>
      <c r="N165" s="1">
        <v>12.352333333333334</v>
      </c>
      <c r="O165" s="1" t="s">
        <v>53</v>
      </c>
      <c r="P165" s="1" t="s">
        <v>607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28</v>
      </c>
      <c r="B166" s="1" t="s">
        <v>17</v>
      </c>
      <c r="C166" s="1">
        <v>434.0</v>
      </c>
      <c r="D166" s="1">
        <v>0.0</v>
      </c>
      <c r="E166" s="1" t="s">
        <v>29</v>
      </c>
      <c r="F166" s="1" t="s">
        <v>18</v>
      </c>
      <c r="G166" s="1" t="s">
        <v>19</v>
      </c>
      <c r="H166" s="1" t="s">
        <v>608</v>
      </c>
      <c r="I166" s="1" t="s">
        <v>609</v>
      </c>
      <c r="J166" s="1" t="s">
        <v>609</v>
      </c>
      <c r="K166" s="2"/>
      <c r="L166" s="1">
        <v>-2.0</v>
      </c>
      <c r="M166" s="1"/>
      <c r="N166" s="1">
        <v>12.3124</v>
      </c>
      <c r="O166" s="1" t="s">
        <v>22</v>
      </c>
      <c r="P166" s="1" t="s">
        <v>610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idden="1">
      <c r="A167" s="1" t="s">
        <v>60</v>
      </c>
      <c r="B167" s="1" t="s">
        <v>17</v>
      </c>
      <c r="C167" s="1">
        <v>267.0</v>
      </c>
      <c r="D167" s="1">
        <v>62.0</v>
      </c>
      <c r="E167" s="2"/>
      <c r="F167" s="1" t="s">
        <v>49</v>
      </c>
      <c r="G167" s="1" t="s">
        <v>173</v>
      </c>
      <c r="H167" s="1" t="s">
        <v>611</v>
      </c>
      <c r="I167" s="1" t="s">
        <v>612</v>
      </c>
      <c r="J167" s="1" t="s">
        <v>559</v>
      </c>
      <c r="K167" s="2"/>
      <c r="L167" s="1">
        <v>367.0</v>
      </c>
      <c r="M167" s="1"/>
      <c r="N167" s="1">
        <v>11.523716666666667</v>
      </c>
      <c r="O167" s="1" t="s">
        <v>63</v>
      </c>
      <c r="P167" s="1" t="s">
        <v>613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16</v>
      </c>
      <c r="B168" s="1" t="s">
        <v>364</v>
      </c>
      <c r="C168" s="1">
        <v>264.0</v>
      </c>
      <c r="D168" s="1">
        <v>0.0</v>
      </c>
      <c r="E168" s="2"/>
      <c r="F168" s="1" t="s">
        <v>18</v>
      </c>
      <c r="G168" s="1" t="s">
        <v>19</v>
      </c>
      <c r="H168" s="1" t="s">
        <v>614</v>
      </c>
      <c r="I168" s="1" t="s">
        <v>615</v>
      </c>
      <c r="J168" s="1" t="s">
        <v>615</v>
      </c>
      <c r="K168" s="2"/>
      <c r="L168" s="1">
        <v>-3.0</v>
      </c>
      <c r="M168" s="1"/>
      <c r="N168" s="1">
        <v>11.960983333333333</v>
      </c>
      <c r="O168" s="1" t="s">
        <v>22</v>
      </c>
      <c r="P168" s="1" t="s">
        <v>616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60</v>
      </c>
      <c r="B169" s="1" t="s">
        <v>17</v>
      </c>
      <c r="C169" s="3">
        <v>247.0</v>
      </c>
      <c r="D169" s="1">
        <v>62.0</v>
      </c>
      <c r="E169" s="2"/>
      <c r="F169" s="1" t="s">
        <v>49</v>
      </c>
      <c r="G169" s="1" t="s">
        <v>173</v>
      </c>
      <c r="H169" s="1" t="s">
        <v>617</v>
      </c>
      <c r="I169" s="1" t="s">
        <v>618</v>
      </c>
      <c r="J169" s="1" t="s">
        <v>559</v>
      </c>
      <c r="K169" s="2"/>
      <c r="L169" s="1">
        <v>373.0</v>
      </c>
      <c r="M169" s="1"/>
      <c r="N169" s="1">
        <v>14.5193</v>
      </c>
      <c r="O169" s="1" t="s">
        <v>63</v>
      </c>
      <c r="P169" s="1" t="s">
        <v>477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idden="1">
      <c r="A170" s="1" t="s">
        <v>28</v>
      </c>
      <c r="B170" s="1" t="s">
        <v>17</v>
      </c>
      <c r="C170" s="1">
        <v>274.0</v>
      </c>
      <c r="D170" s="1">
        <v>0.0</v>
      </c>
      <c r="E170" s="1" t="s">
        <v>29</v>
      </c>
      <c r="F170" s="1" t="s">
        <v>18</v>
      </c>
      <c r="G170" s="1" t="s">
        <v>19</v>
      </c>
      <c r="H170" s="1" t="s">
        <v>619</v>
      </c>
      <c r="I170" s="1" t="s">
        <v>620</v>
      </c>
      <c r="J170" s="1" t="s">
        <v>620</v>
      </c>
      <c r="K170" s="2"/>
      <c r="L170" s="1">
        <v>-3.0</v>
      </c>
      <c r="M170" s="1"/>
      <c r="N170" s="1">
        <v>11.274616666666667</v>
      </c>
      <c r="O170" s="1" t="s">
        <v>22</v>
      </c>
      <c r="P170" s="1" t="s">
        <v>621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28</v>
      </c>
      <c r="B171" s="1" t="s">
        <v>17</v>
      </c>
      <c r="C171" s="1">
        <v>734.0</v>
      </c>
      <c r="D171" s="1">
        <v>0.0</v>
      </c>
      <c r="E171" s="1" t="s">
        <v>29</v>
      </c>
      <c r="F171" s="1" t="s">
        <v>18</v>
      </c>
      <c r="G171" s="1" t="s">
        <v>19</v>
      </c>
      <c r="H171" s="1" t="s">
        <v>622</v>
      </c>
      <c r="I171" s="1" t="s">
        <v>623</v>
      </c>
      <c r="J171" s="1" t="s">
        <v>623</v>
      </c>
      <c r="K171" s="2"/>
      <c r="L171" s="1">
        <v>-3.0</v>
      </c>
      <c r="M171" s="1"/>
      <c r="N171" s="1">
        <v>11.286916666666666</v>
      </c>
      <c r="O171" s="1" t="s">
        <v>22</v>
      </c>
      <c r="P171" s="1" t="s">
        <v>624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28</v>
      </c>
      <c r="B172" s="1" t="s">
        <v>17</v>
      </c>
      <c r="C172" s="1">
        <v>264.0</v>
      </c>
      <c r="D172" s="1">
        <v>0.0</v>
      </c>
      <c r="E172" s="1" t="s">
        <v>29</v>
      </c>
      <c r="F172" s="1" t="s">
        <v>18</v>
      </c>
      <c r="G172" s="1" t="s">
        <v>19</v>
      </c>
      <c r="H172" s="1" t="s">
        <v>625</v>
      </c>
      <c r="I172" s="1" t="s">
        <v>626</v>
      </c>
      <c r="J172" s="1" t="s">
        <v>626</v>
      </c>
      <c r="K172" s="2"/>
      <c r="L172" s="1">
        <v>-6.0</v>
      </c>
      <c r="M172" s="1"/>
      <c r="N172" s="1">
        <v>8.793683333333334</v>
      </c>
      <c r="O172" s="1" t="s">
        <v>22</v>
      </c>
      <c r="P172" s="1" t="s">
        <v>35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idden="1">
      <c r="A173" s="1" t="s">
        <v>60</v>
      </c>
      <c r="B173" s="1" t="s">
        <v>17</v>
      </c>
      <c r="C173" s="3">
        <v>338.0</v>
      </c>
      <c r="D173" s="1">
        <v>0.0</v>
      </c>
      <c r="E173" s="1" t="s">
        <v>627</v>
      </c>
      <c r="F173" s="1" t="s">
        <v>66</v>
      </c>
      <c r="G173" s="1" t="s">
        <v>19</v>
      </c>
      <c r="H173" s="1" t="s">
        <v>628</v>
      </c>
      <c r="I173" s="1" t="s">
        <v>629</v>
      </c>
      <c r="J173" s="1" t="s">
        <v>630</v>
      </c>
      <c r="K173" s="1" t="s">
        <v>631</v>
      </c>
      <c r="L173" s="1">
        <v>-10.0</v>
      </c>
      <c r="M173" s="1">
        <v>0.01955</v>
      </c>
      <c r="N173" s="1">
        <v>8.429216666666667</v>
      </c>
      <c r="O173" s="1" t="s">
        <v>63</v>
      </c>
      <c r="P173" s="1" t="s">
        <v>632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28</v>
      </c>
      <c r="B174" s="1" t="s">
        <v>17</v>
      </c>
      <c r="C174" s="3">
        <v>329.0</v>
      </c>
      <c r="D174" s="1">
        <v>0.0</v>
      </c>
      <c r="E174" s="1" t="s">
        <v>29</v>
      </c>
      <c r="F174" s="1" t="s">
        <v>18</v>
      </c>
      <c r="G174" s="1" t="s">
        <v>19</v>
      </c>
      <c r="H174" s="1" t="s">
        <v>633</v>
      </c>
      <c r="I174" s="1" t="s">
        <v>634</v>
      </c>
      <c r="J174" s="1" t="s">
        <v>634</v>
      </c>
      <c r="K174" s="2"/>
      <c r="L174" s="1">
        <v>-8.0</v>
      </c>
      <c r="M174" s="1"/>
      <c r="N174" s="1">
        <v>6.915566666666667</v>
      </c>
      <c r="O174" s="1" t="s">
        <v>22</v>
      </c>
      <c r="P174" s="1" t="s">
        <v>635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16</v>
      </c>
      <c r="B175" s="1" t="s">
        <v>364</v>
      </c>
      <c r="C175" s="1">
        <v>379.0</v>
      </c>
      <c r="D175" s="1">
        <v>0.0</v>
      </c>
      <c r="E175" s="2"/>
      <c r="F175" s="1" t="s">
        <v>18</v>
      </c>
      <c r="G175" s="1" t="s">
        <v>19</v>
      </c>
      <c r="H175" s="1" t="s">
        <v>636</v>
      </c>
      <c r="I175" s="1" t="s">
        <v>637</v>
      </c>
      <c r="J175" s="1" t="s">
        <v>637</v>
      </c>
      <c r="K175" s="2"/>
      <c r="L175" s="1">
        <v>-3.0</v>
      </c>
      <c r="M175" s="1"/>
      <c r="N175" s="1">
        <v>11.09595</v>
      </c>
      <c r="O175" s="1" t="s">
        <v>22</v>
      </c>
      <c r="P175" s="1" t="s">
        <v>638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81</v>
      </c>
      <c r="B176" s="1" t="s">
        <v>364</v>
      </c>
      <c r="C176" s="1">
        <v>264.0</v>
      </c>
      <c r="D176" s="1">
        <v>0.0</v>
      </c>
      <c r="E176" s="1" t="s">
        <v>639</v>
      </c>
      <c r="F176" s="1" t="s">
        <v>18</v>
      </c>
      <c r="G176" s="1" t="s">
        <v>19</v>
      </c>
      <c r="H176" s="1" t="s">
        <v>640</v>
      </c>
      <c r="I176" s="1" t="s">
        <v>641</v>
      </c>
      <c r="J176" s="1" t="s">
        <v>641</v>
      </c>
      <c r="K176" s="2"/>
      <c r="L176" s="1">
        <v>-4.0</v>
      </c>
      <c r="M176" s="1"/>
      <c r="N176" s="1">
        <v>10.865583333333333</v>
      </c>
      <c r="O176" s="1" t="s">
        <v>22</v>
      </c>
      <c r="P176" s="1" t="s">
        <v>642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81</v>
      </c>
      <c r="B177" s="1" t="s">
        <v>364</v>
      </c>
      <c r="C177" s="1">
        <v>319.0</v>
      </c>
      <c r="D177" s="1">
        <v>0.0</v>
      </c>
      <c r="E177" s="1" t="s">
        <v>643</v>
      </c>
      <c r="F177" s="1" t="s">
        <v>18</v>
      </c>
      <c r="G177" s="1" t="s">
        <v>19</v>
      </c>
      <c r="H177" s="1" t="s">
        <v>644</v>
      </c>
      <c r="I177" s="1" t="s">
        <v>645</v>
      </c>
      <c r="J177" s="1" t="s">
        <v>645</v>
      </c>
      <c r="K177" s="2"/>
      <c r="L177" s="1">
        <v>-4.0</v>
      </c>
      <c r="M177" s="1"/>
      <c r="N177" s="1">
        <v>10.18055</v>
      </c>
      <c r="O177" s="1" t="s">
        <v>22</v>
      </c>
      <c r="P177" s="1" t="s">
        <v>646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16</v>
      </c>
      <c r="B178" s="1" t="s">
        <v>364</v>
      </c>
      <c r="C178" s="1">
        <v>331.0</v>
      </c>
      <c r="D178" s="1">
        <v>0.0</v>
      </c>
      <c r="E178" s="2"/>
      <c r="F178" s="1" t="s">
        <v>18</v>
      </c>
      <c r="G178" s="1" t="s">
        <v>19</v>
      </c>
      <c r="H178" s="1" t="s">
        <v>647</v>
      </c>
      <c r="I178" s="1" t="s">
        <v>648</v>
      </c>
      <c r="J178" s="1" t="s">
        <v>648</v>
      </c>
      <c r="K178" s="2"/>
      <c r="L178" s="1">
        <v>-5.0</v>
      </c>
      <c r="M178" s="1"/>
      <c r="N178" s="1">
        <v>9.01665</v>
      </c>
      <c r="O178" s="1" t="s">
        <v>22</v>
      </c>
      <c r="P178" s="1" t="s">
        <v>649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48</v>
      </c>
      <c r="B179" s="1" t="s">
        <v>17</v>
      </c>
      <c r="C179" s="1">
        <v>249.0</v>
      </c>
      <c r="D179" s="1">
        <v>0.0</v>
      </c>
      <c r="E179" s="2"/>
      <c r="F179" s="1" t="s">
        <v>49</v>
      </c>
      <c r="G179" s="1" t="s">
        <v>24</v>
      </c>
      <c r="H179" s="1" t="s">
        <v>650</v>
      </c>
      <c r="I179" s="1" t="s">
        <v>651</v>
      </c>
      <c r="J179" s="1" t="s">
        <v>559</v>
      </c>
      <c r="K179" s="2"/>
      <c r="L179" s="1">
        <v>409.0</v>
      </c>
      <c r="M179" s="1"/>
      <c r="N179" s="1">
        <v>7.5761666666666665</v>
      </c>
      <c r="O179" s="1" t="s">
        <v>53</v>
      </c>
      <c r="P179" s="1" t="s">
        <v>652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28</v>
      </c>
      <c r="B180" s="1" t="s">
        <v>17</v>
      </c>
      <c r="C180" s="1">
        <v>329.0</v>
      </c>
      <c r="D180" s="1">
        <v>0.0</v>
      </c>
      <c r="E180" s="1" t="s">
        <v>29</v>
      </c>
      <c r="F180" s="1" t="s">
        <v>18</v>
      </c>
      <c r="G180" s="1" t="s">
        <v>19</v>
      </c>
      <c r="H180" s="1" t="s">
        <v>653</v>
      </c>
      <c r="I180" s="1" t="s">
        <v>654</v>
      </c>
      <c r="J180" s="1" t="s">
        <v>654</v>
      </c>
      <c r="K180" s="2"/>
      <c r="L180" s="1">
        <v>-1.0</v>
      </c>
      <c r="M180" s="1"/>
      <c r="N180" s="1">
        <v>13.12605</v>
      </c>
      <c r="O180" s="1" t="s">
        <v>22</v>
      </c>
      <c r="P180" s="1" t="s">
        <v>655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28</v>
      </c>
      <c r="B181" s="1" t="s">
        <v>17</v>
      </c>
      <c r="C181" s="1">
        <v>264.0</v>
      </c>
      <c r="D181" s="1">
        <v>0.0</v>
      </c>
      <c r="E181" s="1" t="s">
        <v>29</v>
      </c>
      <c r="F181" s="1" t="s">
        <v>18</v>
      </c>
      <c r="G181" s="1" t="s">
        <v>19</v>
      </c>
      <c r="H181" s="1" t="s">
        <v>656</v>
      </c>
      <c r="I181" s="1" t="s">
        <v>657</v>
      </c>
      <c r="J181" s="1" t="s">
        <v>657</v>
      </c>
      <c r="K181" s="2"/>
      <c r="L181" s="1">
        <v>-5.0</v>
      </c>
      <c r="M181" s="1"/>
      <c r="N181" s="1">
        <v>9.57605</v>
      </c>
      <c r="O181" s="1" t="s">
        <v>22</v>
      </c>
      <c r="P181" s="1" t="s">
        <v>658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28</v>
      </c>
      <c r="B182" s="1" t="s">
        <v>17</v>
      </c>
      <c r="C182" s="1">
        <v>618.0</v>
      </c>
      <c r="D182" s="1">
        <v>0.0</v>
      </c>
      <c r="E182" s="1" t="s">
        <v>29</v>
      </c>
      <c r="F182" s="1" t="s">
        <v>18</v>
      </c>
      <c r="G182" s="1" t="s">
        <v>19</v>
      </c>
      <c r="H182" s="1" t="s">
        <v>659</v>
      </c>
      <c r="I182" s="1" t="s">
        <v>660</v>
      </c>
      <c r="J182" s="1" t="s">
        <v>660</v>
      </c>
      <c r="K182" s="2"/>
      <c r="L182" s="1">
        <v>-4.0</v>
      </c>
      <c r="M182" s="1"/>
      <c r="N182" s="1">
        <v>10.723883333333333</v>
      </c>
      <c r="O182" s="1" t="s">
        <v>22</v>
      </c>
      <c r="P182" s="1" t="s">
        <v>661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28</v>
      </c>
      <c r="B183" s="1" t="s">
        <v>17</v>
      </c>
      <c r="C183" s="1">
        <v>356.0</v>
      </c>
      <c r="D183" s="1">
        <v>0.0</v>
      </c>
      <c r="E183" s="1" t="s">
        <v>29</v>
      </c>
      <c r="F183" s="1" t="s">
        <v>18</v>
      </c>
      <c r="G183" s="1" t="s">
        <v>19</v>
      </c>
      <c r="H183" s="1" t="s">
        <v>662</v>
      </c>
      <c r="I183" s="1" t="s">
        <v>663</v>
      </c>
      <c r="J183" s="1" t="s">
        <v>663</v>
      </c>
      <c r="K183" s="2"/>
      <c r="L183" s="1">
        <v>-4.0</v>
      </c>
      <c r="M183" s="1"/>
      <c r="N183" s="1">
        <v>10.84315</v>
      </c>
      <c r="O183" s="1" t="s">
        <v>22</v>
      </c>
      <c r="P183" s="1" t="s">
        <v>664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60</v>
      </c>
      <c r="B184" s="1" t="s">
        <v>17</v>
      </c>
      <c r="C184" s="1">
        <v>418.0</v>
      </c>
      <c r="D184" s="1">
        <v>100.0</v>
      </c>
      <c r="E184" s="2"/>
      <c r="F184" s="1" t="s">
        <v>49</v>
      </c>
      <c r="G184" s="1" t="s">
        <v>24</v>
      </c>
      <c r="H184" s="1" t="s">
        <v>665</v>
      </c>
      <c r="I184" s="1" t="s">
        <v>666</v>
      </c>
      <c r="J184" s="1" t="s">
        <v>559</v>
      </c>
      <c r="K184" s="2"/>
      <c r="L184" s="1">
        <v>418.0</v>
      </c>
      <c r="M184" s="1"/>
      <c r="N184" s="1">
        <v>14.154783333333333</v>
      </c>
      <c r="O184" s="1" t="s">
        <v>63</v>
      </c>
      <c r="P184" s="1" t="s">
        <v>667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60</v>
      </c>
      <c r="B185" s="1" t="s">
        <v>17</v>
      </c>
      <c r="C185" s="1">
        <v>199.0</v>
      </c>
      <c r="D185" s="1">
        <v>50.0</v>
      </c>
      <c r="E185" s="2"/>
      <c r="F185" s="1" t="s">
        <v>49</v>
      </c>
      <c r="G185" s="1" t="s">
        <v>24</v>
      </c>
      <c r="H185" s="1" t="s">
        <v>668</v>
      </c>
      <c r="I185" s="1" t="s">
        <v>669</v>
      </c>
      <c r="J185" s="1" t="s">
        <v>559</v>
      </c>
      <c r="K185" s="2"/>
      <c r="L185" s="1">
        <v>421.0</v>
      </c>
      <c r="M185" s="1"/>
      <c r="N185" s="1">
        <v>12.743083333333333</v>
      </c>
      <c r="O185" s="1" t="s">
        <v>63</v>
      </c>
      <c r="P185" s="1" t="s">
        <v>670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28</v>
      </c>
      <c r="B186" s="1" t="s">
        <v>17</v>
      </c>
      <c r="C186" s="1">
        <v>264.0</v>
      </c>
      <c r="D186" s="1">
        <v>0.0</v>
      </c>
      <c r="E186" s="1" t="s">
        <v>29</v>
      </c>
      <c r="F186" s="1" t="s">
        <v>18</v>
      </c>
      <c r="G186" s="1" t="s">
        <v>19</v>
      </c>
      <c r="H186" s="1" t="s">
        <v>671</v>
      </c>
      <c r="I186" s="1" t="s">
        <v>672</v>
      </c>
      <c r="J186" s="1" t="s">
        <v>672</v>
      </c>
      <c r="K186" s="2"/>
      <c r="L186" s="1">
        <v>0.0</v>
      </c>
      <c r="M186" s="1"/>
      <c r="N186" s="1">
        <v>15.60845</v>
      </c>
      <c r="O186" s="1" t="s">
        <v>22</v>
      </c>
      <c r="P186" s="1" t="s">
        <v>595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16</v>
      </c>
      <c r="B187" s="1" t="s">
        <v>364</v>
      </c>
      <c r="C187" s="1">
        <v>492.0</v>
      </c>
      <c r="D187" s="1">
        <v>0.0</v>
      </c>
      <c r="E187" s="2"/>
      <c r="F187" s="1" t="s">
        <v>18</v>
      </c>
      <c r="G187" s="1" t="s">
        <v>19</v>
      </c>
      <c r="H187" s="1" t="s">
        <v>673</v>
      </c>
      <c r="I187" s="1" t="s">
        <v>674</v>
      </c>
      <c r="J187" s="1" t="s">
        <v>674</v>
      </c>
      <c r="K187" s="2"/>
      <c r="L187" s="1">
        <v>0.0</v>
      </c>
      <c r="M187" s="1"/>
      <c r="N187" s="1">
        <v>14.984666666666667</v>
      </c>
      <c r="O187" s="1" t="s">
        <v>22</v>
      </c>
      <c r="P187" s="1" t="s">
        <v>675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idden="1">
      <c r="A188" s="1" t="s">
        <v>28</v>
      </c>
      <c r="B188" s="1" t="s">
        <v>17</v>
      </c>
      <c r="C188" s="1">
        <v>547.0</v>
      </c>
      <c r="D188" s="1">
        <v>0.0</v>
      </c>
      <c r="E188" s="1" t="s">
        <v>29</v>
      </c>
      <c r="F188" s="1" t="s">
        <v>18</v>
      </c>
      <c r="G188" s="1" t="s">
        <v>19</v>
      </c>
      <c r="H188" s="1" t="s">
        <v>676</v>
      </c>
      <c r="I188" s="1" t="s">
        <v>677</v>
      </c>
      <c r="J188" s="1" t="s">
        <v>677</v>
      </c>
      <c r="K188" s="2"/>
      <c r="L188" s="1">
        <v>-3.0</v>
      </c>
      <c r="M188" s="1"/>
      <c r="N188" s="1">
        <v>11.9305</v>
      </c>
      <c r="O188" s="1" t="s">
        <v>22</v>
      </c>
      <c r="P188" s="1" t="s">
        <v>678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idden="1">
      <c r="A189" s="1" t="s">
        <v>28</v>
      </c>
      <c r="B189" s="1" t="s">
        <v>17</v>
      </c>
      <c r="C189" s="1">
        <v>453.0</v>
      </c>
      <c r="D189" s="1">
        <v>0.0</v>
      </c>
      <c r="E189" s="1" t="s">
        <v>29</v>
      </c>
      <c r="F189" s="1" t="s">
        <v>18</v>
      </c>
      <c r="G189" s="1" t="s">
        <v>19</v>
      </c>
      <c r="H189" s="1" t="s">
        <v>679</v>
      </c>
      <c r="I189" s="1" t="s">
        <v>680</v>
      </c>
      <c r="J189" s="1" t="s">
        <v>680</v>
      </c>
      <c r="K189" s="2"/>
      <c r="L189" s="1">
        <v>-1.0</v>
      </c>
      <c r="M189" s="1"/>
      <c r="N189" s="1">
        <v>13.50885</v>
      </c>
      <c r="O189" s="1" t="s">
        <v>22</v>
      </c>
      <c r="P189" s="1" t="s">
        <v>681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28</v>
      </c>
      <c r="B190" s="1" t="s">
        <v>17</v>
      </c>
      <c r="C190" s="1">
        <v>329.0</v>
      </c>
      <c r="D190" s="1">
        <v>0.0</v>
      </c>
      <c r="E190" s="1" t="s">
        <v>29</v>
      </c>
      <c r="F190" s="1" t="s">
        <v>18</v>
      </c>
      <c r="G190" s="1" t="s">
        <v>19</v>
      </c>
      <c r="H190" s="1" t="s">
        <v>682</v>
      </c>
      <c r="I190" s="1" t="s">
        <v>683</v>
      </c>
      <c r="J190" s="1" t="s">
        <v>683</v>
      </c>
      <c r="K190" s="2"/>
      <c r="L190" s="1">
        <v>1.0</v>
      </c>
      <c r="M190" s="1"/>
      <c r="N190" s="1">
        <v>16.5653</v>
      </c>
      <c r="O190" s="1" t="s">
        <v>22</v>
      </c>
      <c r="P190" s="1" t="s">
        <v>684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idden="1">
      <c r="A191" s="1" t="s">
        <v>16</v>
      </c>
      <c r="B191" s="1" t="s">
        <v>364</v>
      </c>
      <c r="C191" s="1">
        <v>264.0</v>
      </c>
      <c r="D191" s="1">
        <v>0.0</v>
      </c>
      <c r="E191" s="2"/>
      <c r="F191" s="1" t="s">
        <v>18</v>
      </c>
      <c r="G191" s="1" t="s">
        <v>19</v>
      </c>
      <c r="H191" s="1" t="s">
        <v>685</v>
      </c>
      <c r="I191" s="1" t="s">
        <v>686</v>
      </c>
      <c r="J191" s="1" t="s">
        <v>686</v>
      </c>
      <c r="K191" s="2"/>
      <c r="L191" s="1">
        <v>-2.0</v>
      </c>
      <c r="M191" s="1"/>
      <c r="N191" s="1">
        <v>12.256733333333333</v>
      </c>
      <c r="O191" s="1" t="s">
        <v>22</v>
      </c>
      <c r="P191" s="1" t="s">
        <v>687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81</v>
      </c>
      <c r="B192" s="1" t="s">
        <v>17</v>
      </c>
      <c r="C192" s="1">
        <v>458.0</v>
      </c>
      <c r="D192" s="1">
        <v>0.0</v>
      </c>
      <c r="E192" s="1" t="s">
        <v>639</v>
      </c>
      <c r="F192" s="1" t="s">
        <v>18</v>
      </c>
      <c r="G192" s="1" t="s">
        <v>19</v>
      </c>
      <c r="H192" s="1" t="s">
        <v>688</v>
      </c>
      <c r="I192" s="1" t="s">
        <v>689</v>
      </c>
      <c r="J192" s="1" t="s">
        <v>689</v>
      </c>
      <c r="K192" s="2"/>
      <c r="L192" s="1">
        <v>-2.0</v>
      </c>
      <c r="M192" s="1"/>
      <c r="N192" s="1">
        <v>12.889783333333334</v>
      </c>
      <c r="O192" s="1" t="s">
        <v>22</v>
      </c>
      <c r="P192" s="1" t="s">
        <v>690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28</v>
      </c>
      <c r="B193" s="1" t="s">
        <v>17</v>
      </c>
      <c r="C193" s="1">
        <v>289.0</v>
      </c>
      <c r="D193" s="1">
        <v>0.0</v>
      </c>
      <c r="E193" s="1" t="s">
        <v>29</v>
      </c>
      <c r="F193" s="1" t="s">
        <v>18</v>
      </c>
      <c r="G193" s="1" t="s">
        <v>19</v>
      </c>
      <c r="H193" s="1" t="s">
        <v>691</v>
      </c>
      <c r="I193" s="1" t="s">
        <v>692</v>
      </c>
      <c r="J193" s="1" t="s">
        <v>692</v>
      </c>
      <c r="K193" s="2"/>
      <c r="L193" s="1">
        <v>-6.0</v>
      </c>
      <c r="M193" s="1"/>
      <c r="N193" s="1">
        <v>8.020466666666668</v>
      </c>
      <c r="O193" s="1" t="s">
        <v>22</v>
      </c>
      <c r="P193" s="1" t="s">
        <v>693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idden="1">
      <c r="A194" s="1" t="s">
        <v>81</v>
      </c>
      <c r="B194" s="1" t="s">
        <v>364</v>
      </c>
      <c r="C194" s="1">
        <v>329.0</v>
      </c>
      <c r="D194" s="1">
        <v>0.0</v>
      </c>
      <c r="E194" s="1" t="s">
        <v>694</v>
      </c>
      <c r="F194" s="1" t="s">
        <v>18</v>
      </c>
      <c r="G194" s="1" t="s">
        <v>19</v>
      </c>
      <c r="H194" s="1" t="s">
        <v>695</v>
      </c>
      <c r="I194" s="1" t="s">
        <v>696</v>
      </c>
      <c r="J194" s="1" t="s">
        <v>696</v>
      </c>
      <c r="K194" s="2"/>
      <c r="L194" s="1">
        <v>-5.0</v>
      </c>
      <c r="M194" s="1"/>
      <c r="N194" s="1">
        <v>9.649716666666666</v>
      </c>
      <c r="O194" s="1" t="s">
        <v>22</v>
      </c>
      <c r="P194" s="1" t="s">
        <v>697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16</v>
      </c>
      <c r="B195" s="1" t="s">
        <v>17</v>
      </c>
      <c r="C195" s="1">
        <v>329.0</v>
      </c>
      <c r="D195" s="1">
        <v>0.0</v>
      </c>
      <c r="E195" s="2"/>
      <c r="F195" s="1" t="s">
        <v>18</v>
      </c>
      <c r="G195" s="1" t="s">
        <v>19</v>
      </c>
      <c r="H195" s="1" t="s">
        <v>698</v>
      </c>
      <c r="I195" s="1" t="s">
        <v>699</v>
      </c>
      <c r="J195" s="1" t="s">
        <v>699</v>
      </c>
      <c r="K195" s="2"/>
      <c r="L195" s="1">
        <v>-5.0</v>
      </c>
      <c r="M195" s="1"/>
      <c r="N195" s="1">
        <v>9.472383333333333</v>
      </c>
      <c r="O195" s="1" t="s">
        <v>22</v>
      </c>
      <c r="P195" s="1" t="s">
        <v>467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idden="1">
      <c r="A196" s="1" t="s">
        <v>16</v>
      </c>
      <c r="B196" s="1" t="s">
        <v>17</v>
      </c>
      <c r="C196" s="3">
        <v>264.0</v>
      </c>
      <c r="D196" s="1">
        <v>0.0</v>
      </c>
      <c r="E196" s="2"/>
      <c r="F196" s="1" t="s">
        <v>18</v>
      </c>
      <c r="G196" s="1" t="s">
        <v>24</v>
      </c>
      <c r="H196" s="1" t="s">
        <v>700</v>
      </c>
      <c r="I196" s="1" t="s">
        <v>701</v>
      </c>
      <c r="J196" s="1" t="s">
        <v>701</v>
      </c>
      <c r="K196" s="2"/>
      <c r="L196" s="1">
        <v>-4.0</v>
      </c>
      <c r="M196" s="1"/>
      <c r="N196" s="1">
        <v>10.669666666666666</v>
      </c>
      <c r="O196" s="1" t="s">
        <v>22</v>
      </c>
      <c r="P196" s="1" t="s">
        <v>687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16</v>
      </c>
      <c r="B197" s="1" t="s">
        <v>17</v>
      </c>
      <c r="C197" s="3">
        <v>388.0</v>
      </c>
      <c r="D197" s="1">
        <v>0.0</v>
      </c>
      <c r="E197" s="2"/>
      <c r="F197" s="1" t="s">
        <v>18</v>
      </c>
      <c r="G197" s="1" t="s">
        <v>24</v>
      </c>
      <c r="H197" s="1" t="s">
        <v>702</v>
      </c>
      <c r="I197" s="1" t="s">
        <v>703</v>
      </c>
      <c r="J197" s="1" t="s">
        <v>703</v>
      </c>
      <c r="K197" s="2"/>
      <c r="L197" s="1">
        <v>-4.0</v>
      </c>
      <c r="M197" s="1"/>
      <c r="N197" s="1">
        <v>10.450016666666667</v>
      </c>
      <c r="O197" s="1" t="s">
        <v>22</v>
      </c>
      <c r="P197" s="1" t="s">
        <v>704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idden="1">
      <c r="A198" s="1" t="s">
        <v>28</v>
      </c>
      <c r="B198" s="1" t="s">
        <v>17</v>
      </c>
      <c r="C198" s="1">
        <v>264.0</v>
      </c>
      <c r="D198" s="1">
        <v>0.0</v>
      </c>
      <c r="E198" s="1" t="s">
        <v>29</v>
      </c>
      <c r="F198" s="1" t="s">
        <v>18</v>
      </c>
      <c r="G198" s="1" t="s">
        <v>19</v>
      </c>
      <c r="H198" s="1" t="s">
        <v>705</v>
      </c>
      <c r="I198" s="1" t="s">
        <v>706</v>
      </c>
      <c r="J198" s="1" t="s">
        <v>706</v>
      </c>
      <c r="K198" s="2"/>
      <c r="L198" s="1">
        <v>-8.0</v>
      </c>
      <c r="M198" s="1"/>
      <c r="N198" s="1">
        <v>6.778683333333333</v>
      </c>
      <c r="O198" s="1" t="s">
        <v>22</v>
      </c>
      <c r="P198" s="1" t="s">
        <v>707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60</v>
      </c>
      <c r="B199" s="1" t="s">
        <v>17</v>
      </c>
      <c r="C199" s="1">
        <v>374.0</v>
      </c>
      <c r="D199" s="1">
        <v>0.0</v>
      </c>
      <c r="E199" s="1" t="s">
        <v>65</v>
      </c>
      <c r="F199" s="1" t="s">
        <v>66</v>
      </c>
      <c r="G199" s="1" t="s">
        <v>24</v>
      </c>
      <c r="H199" s="1" t="s">
        <v>708</v>
      </c>
      <c r="I199" s="1" t="s">
        <v>709</v>
      </c>
      <c r="J199" s="1" t="s">
        <v>710</v>
      </c>
      <c r="K199" s="1" t="s">
        <v>711</v>
      </c>
      <c r="L199" s="1">
        <v>-4.0</v>
      </c>
      <c r="M199" s="1">
        <v>0.017516666666666666</v>
      </c>
      <c r="N199" s="1">
        <v>10.844466666666667</v>
      </c>
      <c r="O199" s="1" t="s">
        <v>63</v>
      </c>
      <c r="P199" s="1" t="s">
        <v>712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idden="1">
      <c r="A200" s="1" t="s">
        <v>60</v>
      </c>
      <c r="B200" s="1" t="s">
        <v>17</v>
      </c>
      <c r="C200" s="1">
        <v>431.0</v>
      </c>
      <c r="D200" s="1">
        <v>122.0</v>
      </c>
      <c r="E200" s="2"/>
      <c r="F200" s="1" t="s">
        <v>49</v>
      </c>
      <c r="G200" s="1" t="s">
        <v>173</v>
      </c>
      <c r="H200" s="1" t="s">
        <v>713</v>
      </c>
      <c r="I200" s="1" t="s">
        <v>714</v>
      </c>
      <c r="J200" s="1" t="s">
        <v>714</v>
      </c>
      <c r="K200" s="2"/>
      <c r="L200" s="1">
        <v>-10.0</v>
      </c>
      <c r="M200" s="1"/>
      <c r="N200" s="1">
        <v>9.061116666666667</v>
      </c>
      <c r="O200" s="1" t="s">
        <v>63</v>
      </c>
      <c r="P200" s="1" t="s">
        <v>715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idden="1">
      <c r="A201" s="1" t="s">
        <v>60</v>
      </c>
      <c r="B201" s="1" t="s">
        <v>17</v>
      </c>
      <c r="C201" s="1">
        <v>318.0</v>
      </c>
      <c r="D201" s="1">
        <v>0.0</v>
      </c>
      <c r="E201" s="1" t="s">
        <v>627</v>
      </c>
      <c r="F201" s="1" t="s">
        <v>66</v>
      </c>
      <c r="G201" s="1" t="s">
        <v>19</v>
      </c>
      <c r="H201" s="1" t="s">
        <v>716</v>
      </c>
      <c r="I201" s="1" t="s">
        <v>717</v>
      </c>
      <c r="J201" s="1" t="s">
        <v>718</v>
      </c>
      <c r="K201" s="1" t="s">
        <v>719</v>
      </c>
      <c r="L201" s="1">
        <v>-15.0</v>
      </c>
      <c r="M201" s="1">
        <v>0.019583333333333335</v>
      </c>
      <c r="N201" s="1">
        <v>8.655683333333334</v>
      </c>
      <c r="O201" s="1" t="s">
        <v>63</v>
      </c>
      <c r="P201" s="1" t="s">
        <v>720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idden="1">
      <c r="A202" s="1" t="s">
        <v>16</v>
      </c>
      <c r="B202" s="1" t="s">
        <v>17</v>
      </c>
      <c r="C202" s="1">
        <v>379.0</v>
      </c>
      <c r="D202" s="1">
        <v>0.0</v>
      </c>
      <c r="E202" s="2"/>
      <c r="F202" s="1" t="s">
        <v>18</v>
      </c>
      <c r="G202" s="1" t="s">
        <v>19</v>
      </c>
      <c r="H202" s="1" t="s">
        <v>721</v>
      </c>
      <c r="I202" s="1" t="s">
        <v>722</v>
      </c>
      <c r="J202" s="1" t="s">
        <v>722</v>
      </c>
      <c r="K202" s="2"/>
      <c r="L202" s="1">
        <v>-3.0</v>
      </c>
      <c r="M202" s="1"/>
      <c r="N202" s="1">
        <v>11.1505</v>
      </c>
      <c r="O202" s="1" t="s">
        <v>22</v>
      </c>
      <c r="P202" s="1" t="s">
        <v>723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60</v>
      </c>
      <c r="B203" s="1" t="s">
        <v>17</v>
      </c>
      <c r="C203" s="1">
        <v>247.0</v>
      </c>
      <c r="D203" s="1">
        <v>62.0</v>
      </c>
      <c r="E203" s="2"/>
      <c r="F203" s="1" t="s">
        <v>49</v>
      </c>
      <c r="G203" s="1" t="s">
        <v>24</v>
      </c>
      <c r="H203" s="1" t="s">
        <v>724</v>
      </c>
      <c r="I203" s="1" t="s">
        <v>725</v>
      </c>
      <c r="J203" s="1" t="s">
        <v>725</v>
      </c>
      <c r="K203" s="2"/>
      <c r="L203" s="1">
        <v>-9.0</v>
      </c>
      <c r="M203" s="1"/>
      <c r="N203" s="1">
        <v>9.940183333333334</v>
      </c>
      <c r="O203" s="1" t="s">
        <v>63</v>
      </c>
      <c r="P203" s="1" t="s">
        <v>179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16</v>
      </c>
      <c r="B204" s="1" t="s">
        <v>17</v>
      </c>
      <c r="C204" s="1">
        <v>321.0</v>
      </c>
      <c r="D204" s="1">
        <v>0.0</v>
      </c>
      <c r="E204" s="2"/>
      <c r="F204" s="1" t="s">
        <v>18</v>
      </c>
      <c r="G204" s="1" t="s">
        <v>19</v>
      </c>
      <c r="H204" s="1" t="s">
        <v>726</v>
      </c>
      <c r="I204" s="1" t="s">
        <v>727</v>
      </c>
      <c r="J204" s="1" t="s">
        <v>727</v>
      </c>
      <c r="K204" s="2"/>
      <c r="L204" s="1">
        <v>8.0</v>
      </c>
      <c r="M204" s="1"/>
      <c r="N204" s="1">
        <v>23.389566666666667</v>
      </c>
      <c r="O204" s="1" t="s">
        <v>22</v>
      </c>
      <c r="P204" s="1" t="s">
        <v>728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16</v>
      </c>
      <c r="B205" s="1" t="s">
        <v>17</v>
      </c>
      <c r="C205" s="3">
        <v>394.0</v>
      </c>
      <c r="D205" s="1">
        <v>0.0</v>
      </c>
      <c r="E205" s="2"/>
      <c r="F205" s="1" t="s">
        <v>18</v>
      </c>
      <c r="G205" s="1" t="s">
        <v>19</v>
      </c>
      <c r="H205" s="1" t="s">
        <v>729</v>
      </c>
      <c r="I205" s="1" t="s">
        <v>730</v>
      </c>
      <c r="J205" s="1" t="s">
        <v>730</v>
      </c>
      <c r="K205" s="2"/>
      <c r="L205" s="1">
        <v>10.0</v>
      </c>
      <c r="M205" s="1"/>
      <c r="N205" s="1">
        <v>25.273366666666668</v>
      </c>
      <c r="O205" s="1" t="s">
        <v>22</v>
      </c>
      <c r="P205" s="1" t="s">
        <v>731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16</v>
      </c>
      <c r="B206" s="1" t="s">
        <v>17</v>
      </c>
      <c r="C206" s="3">
        <v>289.0</v>
      </c>
      <c r="D206" s="1">
        <v>0.0</v>
      </c>
      <c r="E206" s="2"/>
      <c r="F206" s="1" t="s">
        <v>18</v>
      </c>
      <c r="G206" s="1" t="s">
        <v>19</v>
      </c>
      <c r="H206" s="1" t="s">
        <v>732</v>
      </c>
      <c r="I206" s="1" t="s">
        <v>733</v>
      </c>
      <c r="J206" s="1" t="s">
        <v>733</v>
      </c>
      <c r="K206" s="2"/>
      <c r="L206" s="1">
        <v>7.0</v>
      </c>
      <c r="M206" s="1"/>
      <c r="N206" s="1">
        <v>22.910066666666665</v>
      </c>
      <c r="O206" s="1" t="s">
        <v>22</v>
      </c>
      <c r="P206" s="1" t="s">
        <v>734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16</v>
      </c>
      <c r="B207" s="1" t="s">
        <v>17</v>
      </c>
      <c r="C207" s="3">
        <v>830.0</v>
      </c>
      <c r="D207" s="1">
        <v>0.0</v>
      </c>
      <c r="E207" s="2"/>
      <c r="F207" s="1" t="s">
        <v>18</v>
      </c>
      <c r="G207" s="1" t="s">
        <v>19</v>
      </c>
      <c r="H207" s="1" t="s">
        <v>735</v>
      </c>
      <c r="I207" s="1" t="s">
        <v>736</v>
      </c>
      <c r="J207" s="1" t="s">
        <v>736</v>
      </c>
      <c r="K207" s="2"/>
      <c r="L207" s="1">
        <v>7.0</v>
      </c>
      <c r="M207" s="1"/>
      <c r="N207" s="1">
        <v>22.98581666666667</v>
      </c>
      <c r="O207" s="1" t="s">
        <v>22</v>
      </c>
      <c r="P207" s="1" t="s">
        <v>737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idden="1">
      <c r="A208" s="1" t="s">
        <v>60</v>
      </c>
      <c r="B208" s="1" t="s">
        <v>17</v>
      </c>
      <c r="C208" s="1">
        <v>1465.0</v>
      </c>
      <c r="D208" s="1">
        <v>0.0</v>
      </c>
      <c r="E208" s="1" t="s">
        <v>65</v>
      </c>
      <c r="F208" s="1" t="s">
        <v>66</v>
      </c>
      <c r="G208" s="1" t="s">
        <v>24</v>
      </c>
      <c r="H208" s="1" t="s">
        <v>738</v>
      </c>
      <c r="I208" s="1" t="s">
        <v>739</v>
      </c>
      <c r="J208" s="1" t="s">
        <v>740</v>
      </c>
      <c r="K208" s="1" t="s">
        <v>741</v>
      </c>
      <c r="L208" s="1">
        <v>1.0</v>
      </c>
      <c r="M208" s="1">
        <v>0.0101</v>
      </c>
      <c r="N208" s="1">
        <v>17.269483333333334</v>
      </c>
      <c r="O208" s="1" t="s">
        <v>63</v>
      </c>
      <c r="P208" s="1" t="s">
        <v>742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idden="1">
      <c r="A209" s="1" t="s">
        <v>28</v>
      </c>
      <c r="B209" s="1" t="s">
        <v>17</v>
      </c>
      <c r="C209" s="1">
        <v>722.0</v>
      </c>
      <c r="D209" s="1">
        <v>0.0</v>
      </c>
      <c r="E209" s="1" t="s">
        <v>29</v>
      </c>
      <c r="F209" s="1" t="s">
        <v>18</v>
      </c>
      <c r="G209" s="1" t="s">
        <v>19</v>
      </c>
      <c r="H209" s="1" t="s">
        <v>743</v>
      </c>
      <c r="I209" s="1" t="s">
        <v>744</v>
      </c>
      <c r="J209" s="1" t="s">
        <v>744</v>
      </c>
      <c r="K209" s="2"/>
      <c r="L209" s="1">
        <v>8.0</v>
      </c>
      <c r="M209" s="1"/>
      <c r="N209" s="1">
        <v>23.12</v>
      </c>
      <c r="O209" s="1" t="s">
        <v>22</v>
      </c>
      <c r="P209" s="1" t="s">
        <v>745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28</v>
      </c>
      <c r="B210" s="1" t="s">
        <v>17</v>
      </c>
      <c r="C210" s="3">
        <v>329.0</v>
      </c>
      <c r="D210" s="1">
        <v>0.0</v>
      </c>
      <c r="E210" s="1" t="s">
        <v>29</v>
      </c>
      <c r="F210" s="1" t="s">
        <v>18</v>
      </c>
      <c r="G210" s="1" t="s">
        <v>19</v>
      </c>
      <c r="H210" s="1" t="s">
        <v>746</v>
      </c>
      <c r="I210" s="1" t="s">
        <v>747</v>
      </c>
      <c r="J210" s="1" t="s">
        <v>747</v>
      </c>
      <c r="K210" s="2"/>
      <c r="L210" s="1">
        <v>0.0</v>
      </c>
      <c r="M210" s="1"/>
      <c r="N210" s="1">
        <v>14.539283333333334</v>
      </c>
      <c r="O210" s="1" t="s">
        <v>22</v>
      </c>
      <c r="P210" s="1" t="s">
        <v>748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60</v>
      </c>
      <c r="B211" s="1" t="s">
        <v>17</v>
      </c>
      <c r="C211" s="1">
        <v>368.0</v>
      </c>
      <c r="D211" s="1">
        <v>0.0</v>
      </c>
      <c r="E211" s="1" t="s">
        <v>627</v>
      </c>
      <c r="F211" s="1" t="s">
        <v>66</v>
      </c>
      <c r="G211" s="1" t="s">
        <v>19</v>
      </c>
      <c r="H211" s="1" t="s">
        <v>749</v>
      </c>
      <c r="I211" s="1" t="s">
        <v>750</v>
      </c>
      <c r="J211" s="1" t="s">
        <v>751</v>
      </c>
      <c r="K211" s="1" t="s">
        <v>752</v>
      </c>
      <c r="L211" s="1">
        <v>-4.0</v>
      </c>
      <c r="M211" s="1">
        <v>0.026633333333333332</v>
      </c>
      <c r="N211" s="1">
        <v>10.2048</v>
      </c>
      <c r="O211" s="1" t="s">
        <v>63</v>
      </c>
      <c r="P211" s="1" t="s">
        <v>753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16</v>
      </c>
      <c r="B212" s="1" t="s">
        <v>17</v>
      </c>
      <c r="C212" s="3">
        <v>492.0</v>
      </c>
      <c r="D212" s="1">
        <v>0.0</v>
      </c>
      <c r="E212" s="2"/>
      <c r="F212" s="1" t="s">
        <v>18</v>
      </c>
      <c r="G212" s="1" t="s">
        <v>19</v>
      </c>
      <c r="H212" s="1" t="s">
        <v>754</v>
      </c>
      <c r="I212" s="1" t="s">
        <v>755</v>
      </c>
      <c r="J212" s="1" t="s">
        <v>755</v>
      </c>
      <c r="K212" s="2"/>
      <c r="L212" s="1">
        <v>-2.0</v>
      </c>
      <c r="M212" s="1"/>
      <c r="N212" s="1">
        <v>12.444566666666667</v>
      </c>
      <c r="O212" s="1" t="s">
        <v>22</v>
      </c>
      <c r="P212" s="1" t="s">
        <v>756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60</v>
      </c>
      <c r="B213" s="1" t="s">
        <v>17</v>
      </c>
      <c r="C213" s="1">
        <v>1026.0</v>
      </c>
      <c r="D213" s="1">
        <v>0.0</v>
      </c>
      <c r="E213" s="1" t="s">
        <v>627</v>
      </c>
      <c r="F213" s="1" t="s">
        <v>66</v>
      </c>
      <c r="G213" s="1" t="s">
        <v>24</v>
      </c>
      <c r="H213" s="1" t="s">
        <v>757</v>
      </c>
      <c r="I213" s="1" t="s">
        <v>758</v>
      </c>
      <c r="J213" s="1" t="s">
        <v>759</v>
      </c>
      <c r="K213" s="1" t="s">
        <v>760</v>
      </c>
      <c r="L213" s="1">
        <v>-5.0</v>
      </c>
      <c r="M213" s="1">
        <v>0.01285</v>
      </c>
      <c r="N213" s="1">
        <v>12.876616666666667</v>
      </c>
      <c r="O213" s="1" t="s">
        <v>63</v>
      </c>
      <c r="P213" s="1" t="s">
        <v>761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60</v>
      </c>
      <c r="B214" s="1" t="s">
        <v>17</v>
      </c>
      <c r="C214" s="1">
        <v>309.0</v>
      </c>
      <c r="D214" s="1">
        <v>0.0</v>
      </c>
      <c r="E214" s="1" t="s">
        <v>65</v>
      </c>
      <c r="F214" s="1" t="s">
        <v>66</v>
      </c>
      <c r="G214" s="1" t="s">
        <v>24</v>
      </c>
      <c r="H214" s="1" t="s">
        <v>762</v>
      </c>
      <c r="I214" s="1" t="s">
        <v>763</v>
      </c>
      <c r="J214" s="1" t="s">
        <v>764</v>
      </c>
      <c r="K214" s="1" t="s">
        <v>765</v>
      </c>
      <c r="L214" s="1">
        <v>6.0</v>
      </c>
      <c r="M214" s="1">
        <v>0.036366666666666665</v>
      </c>
      <c r="N214" s="1">
        <v>13.334716666666667</v>
      </c>
      <c r="O214" s="1" t="s">
        <v>63</v>
      </c>
      <c r="P214" s="1" t="s">
        <v>125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28</v>
      </c>
      <c r="B215" s="1" t="s">
        <v>17</v>
      </c>
      <c r="C215" s="1">
        <v>264.0</v>
      </c>
      <c r="D215" s="1">
        <v>0.0</v>
      </c>
      <c r="E215" s="1" t="s">
        <v>29</v>
      </c>
      <c r="F215" s="1" t="s">
        <v>18</v>
      </c>
      <c r="G215" s="1" t="s">
        <v>19</v>
      </c>
      <c r="H215" s="1" t="s">
        <v>766</v>
      </c>
      <c r="I215" s="1" t="s">
        <v>767</v>
      </c>
      <c r="J215" s="1" t="s">
        <v>767</v>
      </c>
      <c r="K215" s="2"/>
      <c r="L215" s="1">
        <v>-3.0</v>
      </c>
      <c r="M215" s="1"/>
      <c r="N215" s="1">
        <v>11.086616666666666</v>
      </c>
      <c r="O215" s="1" t="s">
        <v>22</v>
      </c>
      <c r="P215" s="1" t="s">
        <v>38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28</v>
      </c>
      <c r="B216" s="1" t="s">
        <v>17</v>
      </c>
      <c r="C216" s="1">
        <v>758.0</v>
      </c>
      <c r="D216" s="1">
        <v>0.0</v>
      </c>
      <c r="E216" s="1" t="s">
        <v>29</v>
      </c>
      <c r="F216" s="1" t="s">
        <v>18</v>
      </c>
      <c r="G216" s="1" t="s">
        <v>19</v>
      </c>
      <c r="H216" s="1" t="s">
        <v>768</v>
      </c>
      <c r="I216" s="1" t="s">
        <v>769</v>
      </c>
      <c r="J216" s="1" t="s">
        <v>769</v>
      </c>
      <c r="K216" s="2"/>
      <c r="L216" s="1">
        <v>-4.0</v>
      </c>
      <c r="M216" s="1"/>
      <c r="N216" s="1">
        <v>10.7209</v>
      </c>
      <c r="O216" s="1" t="s">
        <v>22</v>
      </c>
      <c r="P216" s="1" t="s">
        <v>770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idden="1">
      <c r="A217" s="1" t="s">
        <v>60</v>
      </c>
      <c r="B217" s="1" t="s">
        <v>17</v>
      </c>
      <c r="C217" s="1">
        <v>287.0</v>
      </c>
      <c r="D217" s="1">
        <v>62.0</v>
      </c>
      <c r="E217" s="2"/>
      <c r="F217" s="1" t="s">
        <v>49</v>
      </c>
      <c r="G217" s="1" t="s">
        <v>19</v>
      </c>
      <c r="H217" s="1" t="s">
        <v>771</v>
      </c>
      <c r="I217" s="1" t="s">
        <v>772</v>
      </c>
      <c r="J217" s="1" t="s">
        <v>772</v>
      </c>
      <c r="K217" s="2"/>
      <c r="L217" s="1">
        <v>-12.0</v>
      </c>
      <c r="M217" s="1"/>
      <c r="N217" s="1">
        <v>7.076466666666667</v>
      </c>
      <c r="O217" s="1" t="s">
        <v>63</v>
      </c>
      <c r="P217" s="1" t="s">
        <v>773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idden="1">
      <c r="A218" s="1" t="s">
        <v>28</v>
      </c>
      <c r="B218" s="1" t="s">
        <v>17</v>
      </c>
      <c r="C218" s="3">
        <v>593.0</v>
      </c>
      <c r="D218" s="1">
        <v>0.0</v>
      </c>
      <c r="E218" s="1" t="s">
        <v>29</v>
      </c>
      <c r="F218" s="1" t="s">
        <v>18</v>
      </c>
      <c r="G218" s="1" t="s">
        <v>19</v>
      </c>
      <c r="H218" s="1" t="s">
        <v>774</v>
      </c>
      <c r="I218" s="1" t="s">
        <v>775</v>
      </c>
      <c r="J218" s="1" t="s">
        <v>775</v>
      </c>
      <c r="K218" s="2"/>
      <c r="L218" s="1">
        <v>-4.0</v>
      </c>
      <c r="M218" s="1"/>
      <c r="N218" s="1">
        <v>10.65805</v>
      </c>
      <c r="O218" s="1" t="s">
        <v>22</v>
      </c>
      <c r="P218" s="1" t="s">
        <v>776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idden="1">
      <c r="A219" s="1" t="s">
        <v>28</v>
      </c>
      <c r="B219" s="1" t="s">
        <v>17</v>
      </c>
      <c r="C219" s="1">
        <v>349.0</v>
      </c>
      <c r="D219" s="1">
        <v>0.0</v>
      </c>
      <c r="E219" s="1" t="s">
        <v>29</v>
      </c>
      <c r="F219" s="1" t="s">
        <v>18</v>
      </c>
      <c r="G219" s="1" t="s">
        <v>19</v>
      </c>
      <c r="H219" s="1" t="s">
        <v>777</v>
      </c>
      <c r="I219" s="1" t="s">
        <v>778</v>
      </c>
      <c r="J219" s="1" t="s">
        <v>778</v>
      </c>
      <c r="K219" s="2"/>
      <c r="L219" s="1">
        <v>-5.0</v>
      </c>
      <c r="M219" s="1"/>
      <c r="N219" s="1">
        <v>9.516416666666666</v>
      </c>
      <c r="O219" s="1" t="s">
        <v>22</v>
      </c>
      <c r="P219" s="1" t="s">
        <v>779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28</v>
      </c>
      <c r="B220" s="1" t="s">
        <v>17</v>
      </c>
      <c r="C220" s="1">
        <v>364.0</v>
      </c>
      <c r="D220" s="1">
        <v>0.0</v>
      </c>
      <c r="E220" s="1" t="s">
        <v>29</v>
      </c>
      <c r="F220" s="1" t="s">
        <v>18</v>
      </c>
      <c r="G220" s="1" t="s">
        <v>19</v>
      </c>
      <c r="H220" s="1" t="s">
        <v>780</v>
      </c>
      <c r="I220" s="1" t="s">
        <v>781</v>
      </c>
      <c r="J220" s="1" t="s">
        <v>781</v>
      </c>
      <c r="K220" s="2"/>
      <c r="L220" s="1">
        <v>-4.0</v>
      </c>
      <c r="M220" s="1"/>
      <c r="N220" s="1">
        <v>11.027616666666667</v>
      </c>
      <c r="O220" s="1" t="s">
        <v>22</v>
      </c>
      <c r="P220" s="1" t="s">
        <v>782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60</v>
      </c>
      <c r="B221" s="1" t="s">
        <v>17</v>
      </c>
      <c r="C221" s="1">
        <v>308.0</v>
      </c>
      <c r="D221" s="1">
        <v>86.0</v>
      </c>
      <c r="E221" s="2"/>
      <c r="F221" s="1" t="s">
        <v>49</v>
      </c>
      <c r="G221" s="1" t="s">
        <v>24</v>
      </c>
      <c r="H221" s="1" t="s">
        <v>783</v>
      </c>
      <c r="I221" s="1" t="s">
        <v>784</v>
      </c>
      <c r="J221" s="1" t="s">
        <v>784</v>
      </c>
      <c r="K221" s="2"/>
      <c r="L221" s="1">
        <v>-8.0</v>
      </c>
      <c r="M221" s="1"/>
      <c r="N221" s="1">
        <v>10.7221</v>
      </c>
      <c r="O221" s="1" t="s">
        <v>63</v>
      </c>
      <c r="P221" s="1" t="s">
        <v>785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60</v>
      </c>
      <c r="B222" s="1" t="s">
        <v>17</v>
      </c>
      <c r="C222" s="1">
        <v>473.0</v>
      </c>
      <c r="D222" s="1">
        <v>0.0</v>
      </c>
      <c r="E222" s="1" t="s">
        <v>65</v>
      </c>
      <c r="F222" s="1" t="s">
        <v>66</v>
      </c>
      <c r="G222" s="1" t="s">
        <v>19</v>
      </c>
      <c r="H222" s="1" t="s">
        <v>786</v>
      </c>
      <c r="I222" s="1" t="s">
        <v>787</v>
      </c>
      <c r="J222" s="1" t="s">
        <v>788</v>
      </c>
      <c r="K222" s="1" t="s">
        <v>789</v>
      </c>
      <c r="L222" s="1">
        <v>-12.0</v>
      </c>
      <c r="M222" s="1">
        <v>0.025866666666666666</v>
      </c>
      <c r="N222" s="1">
        <v>16.725016666666665</v>
      </c>
      <c r="O222" s="1" t="s">
        <v>63</v>
      </c>
      <c r="P222" s="1" t="s">
        <v>790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 hidden="1">
      <c r="A223" s="1" t="s">
        <v>28</v>
      </c>
      <c r="B223" s="1" t="s">
        <v>17</v>
      </c>
      <c r="C223" s="1">
        <v>304.0</v>
      </c>
      <c r="D223" s="1">
        <v>0.0</v>
      </c>
      <c r="E223" s="1" t="s">
        <v>29</v>
      </c>
      <c r="F223" s="1" t="s">
        <v>18</v>
      </c>
      <c r="G223" s="1" t="s">
        <v>19</v>
      </c>
      <c r="H223" s="1" t="s">
        <v>791</v>
      </c>
      <c r="I223" s="1" t="s">
        <v>792</v>
      </c>
      <c r="J223" s="1" t="s">
        <v>792</v>
      </c>
      <c r="K223" s="2"/>
      <c r="L223" s="1">
        <v>-5.0</v>
      </c>
      <c r="M223" s="1"/>
      <c r="N223" s="1">
        <v>9.33675</v>
      </c>
      <c r="O223" s="1" t="s">
        <v>22</v>
      </c>
      <c r="P223" s="1" t="s">
        <v>793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60</v>
      </c>
      <c r="B224" s="1" t="s">
        <v>17</v>
      </c>
      <c r="C224" s="1">
        <v>393.0</v>
      </c>
      <c r="D224" s="1">
        <v>0.0</v>
      </c>
      <c r="E224" s="1" t="s">
        <v>627</v>
      </c>
      <c r="F224" s="1" t="s">
        <v>66</v>
      </c>
      <c r="G224" s="1" t="s">
        <v>24</v>
      </c>
      <c r="H224" s="1" t="s">
        <v>794</v>
      </c>
      <c r="I224" s="1" t="s">
        <v>795</v>
      </c>
      <c r="J224" s="1" t="s">
        <v>796</v>
      </c>
      <c r="K224" s="1" t="s">
        <v>797</v>
      </c>
      <c r="L224" s="1">
        <v>-9.0</v>
      </c>
      <c r="M224" s="1">
        <v>0.019833333333333335</v>
      </c>
      <c r="N224" s="1">
        <v>13.21025</v>
      </c>
      <c r="O224" s="1" t="s">
        <v>63</v>
      </c>
      <c r="P224" s="1" t="s">
        <v>798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 hidden="1">
      <c r="A225" s="1" t="s">
        <v>48</v>
      </c>
      <c r="B225" s="1" t="s">
        <v>17</v>
      </c>
      <c r="C225" s="1">
        <v>498.0</v>
      </c>
      <c r="D225" s="1">
        <v>0.0</v>
      </c>
      <c r="E225" s="2"/>
      <c r="F225" s="1" t="s">
        <v>49</v>
      </c>
      <c r="G225" s="1" t="s">
        <v>24</v>
      </c>
      <c r="H225" s="1" t="s">
        <v>799</v>
      </c>
      <c r="I225" s="1" t="s">
        <v>800</v>
      </c>
      <c r="J225" s="1" t="s">
        <v>800</v>
      </c>
      <c r="K225" s="2"/>
      <c r="L225" s="1">
        <v>2.0</v>
      </c>
      <c r="M225" s="1"/>
      <c r="N225" s="1">
        <v>7.656266666666666</v>
      </c>
      <c r="O225" s="1" t="s">
        <v>53</v>
      </c>
      <c r="P225" s="1" t="s">
        <v>801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60</v>
      </c>
      <c r="B226" s="1" t="s">
        <v>17</v>
      </c>
      <c r="C226" s="1">
        <v>398.0</v>
      </c>
      <c r="D226" s="1">
        <v>100.0</v>
      </c>
      <c r="E226" s="2"/>
      <c r="F226" s="1" t="s">
        <v>49</v>
      </c>
      <c r="G226" s="1" t="s">
        <v>173</v>
      </c>
      <c r="H226" s="1" t="s">
        <v>802</v>
      </c>
      <c r="I226" s="1" t="s">
        <v>803</v>
      </c>
      <c r="J226" s="1" t="s">
        <v>803</v>
      </c>
      <c r="K226" s="2"/>
      <c r="L226" s="1">
        <v>-6.0</v>
      </c>
      <c r="M226" s="1"/>
      <c r="N226" s="1">
        <v>13.335516666666667</v>
      </c>
      <c r="O226" s="1" t="s">
        <v>63</v>
      </c>
      <c r="P226" s="1" t="s">
        <v>804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60</v>
      </c>
      <c r="B227" s="1" t="s">
        <v>17</v>
      </c>
      <c r="C227" s="1">
        <v>490.0</v>
      </c>
      <c r="D227" s="1">
        <v>122.0</v>
      </c>
      <c r="E227" s="2"/>
      <c r="F227" s="1" t="s">
        <v>49</v>
      </c>
      <c r="G227" s="1" t="s">
        <v>173</v>
      </c>
      <c r="H227" s="1" t="s">
        <v>805</v>
      </c>
      <c r="I227" s="1" t="s">
        <v>806</v>
      </c>
      <c r="J227" s="1" t="s">
        <v>806</v>
      </c>
      <c r="K227" s="2"/>
      <c r="L227" s="1">
        <v>-6.0</v>
      </c>
      <c r="M227" s="1"/>
      <c r="N227" s="1">
        <v>12.285083333333333</v>
      </c>
      <c r="O227" s="1" t="s">
        <v>63</v>
      </c>
      <c r="P227" s="1" t="s">
        <v>807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48</v>
      </c>
      <c r="B228" s="1" t="s">
        <v>17</v>
      </c>
      <c r="C228" s="3">
        <v>637.0</v>
      </c>
      <c r="D228" s="1">
        <v>0.0</v>
      </c>
      <c r="E228" s="2"/>
      <c r="F228" s="1" t="s">
        <v>49</v>
      </c>
      <c r="G228" s="1" t="s">
        <v>24</v>
      </c>
      <c r="H228" s="1" t="s">
        <v>808</v>
      </c>
      <c r="I228" s="1" t="s">
        <v>809</v>
      </c>
      <c r="J228" s="1" t="s">
        <v>809</v>
      </c>
      <c r="K228" s="2"/>
      <c r="L228" s="1">
        <v>6.0</v>
      </c>
      <c r="M228" s="1"/>
      <c r="N228" s="1">
        <v>11.653866666666667</v>
      </c>
      <c r="O228" s="1" t="s">
        <v>53</v>
      </c>
      <c r="P228" s="1" t="s">
        <v>810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60</v>
      </c>
      <c r="B229" s="1" t="s">
        <v>17</v>
      </c>
      <c r="C229" s="1">
        <v>524.0</v>
      </c>
      <c r="D229" s="1">
        <v>0.0</v>
      </c>
      <c r="E229" s="1" t="s">
        <v>627</v>
      </c>
      <c r="F229" s="1" t="s">
        <v>66</v>
      </c>
      <c r="G229" s="1" t="s">
        <v>19</v>
      </c>
      <c r="H229" s="1" t="s">
        <v>811</v>
      </c>
      <c r="I229" s="1" t="s">
        <v>812</v>
      </c>
      <c r="J229" s="1" t="s">
        <v>813</v>
      </c>
      <c r="K229" s="1" t="s">
        <v>814</v>
      </c>
      <c r="L229" s="1">
        <v>-10.0</v>
      </c>
      <c r="M229" s="1">
        <v>0.02555</v>
      </c>
      <c r="N229" s="1">
        <v>12.319133333333333</v>
      </c>
      <c r="O229" s="1" t="s">
        <v>63</v>
      </c>
      <c r="P229" s="1" t="s">
        <v>815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28</v>
      </c>
      <c r="B230" s="1" t="s">
        <v>17</v>
      </c>
      <c r="C230" s="1">
        <v>274.0</v>
      </c>
      <c r="D230" s="1">
        <v>0.0</v>
      </c>
      <c r="E230" s="1" t="s">
        <v>29</v>
      </c>
      <c r="F230" s="1" t="s">
        <v>18</v>
      </c>
      <c r="G230" s="1" t="s">
        <v>19</v>
      </c>
      <c r="H230" s="1" t="s">
        <v>816</v>
      </c>
      <c r="I230" s="1" t="s">
        <v>817</v>
      </c>
      <c r="J230" s="1" t="s">
        <v>817</v>
      </c>
      <c r="K230" s="2"/>
      <c r="L230" s="1">
        <v>-4.0</v>
      </c>
      <c r="M230" s="1"/>
      <c r="N230" s="1">
        <v>10.610366666666666</v>
      </c>
      <c r="O230" s="1" t="s">
        <v>22</v>
      </c>
      <c r="P230" s="1" t="s">
        <v>818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 hidden="1">
      <c r="A231" s="1" t="s">
        <v>16</v>
      </c>
      <c r="B231" s="1" t="s">
        <v>17</v>
      </c>
      <c r="C231" s="1">
        <v>528.0</v>
      </c>
      <c r="D231" s="1">
        <v>0.0</v>
      </c>
      <c r="E231" s="2"/>
      <c r="F231" s="1" t="s">
        <v>18</v>
      </c>
      <c r="G231" s="1" t="s">
        <v>19</v>
      </c>
      <c r="H231" s="1" t="s">
        <v>819</v>
      </c>
      <c r="I231" s="1" t="s">
        <v>820</v>
      </c>
      <c r="J231" s="1" t="s">
        <v>820</v>
      </c>
      <c r="K231" s="2"/>
      <c r="L231" s="1">
        <v>-5.0</v>
      </c>
      <c r="M231" s="1"/>
      <c r="N231" s="1">
        <v>9.904133333333334</v>
      </c>
      <c r="O231" s="1" t="s">
        <v>22</v>
      </c>
      <c r="P231" s="1" t="s">
        <v>821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 hidden="1">
      <c r="A232" s="1" t="s">
        <v>16</v>
      </c>
      <c r="B232" s="1" t="s">
        <v>17</v>
      </c>
      <c r="C232" s="1">
        <v>394.0</v>
      </c>
      <c r="D232" s="1">
        <v>0.0</v>
      </c>
      <c r="E232" s="2"/>
      <c r="F232" s="1" t="s">
        <v>18</v>
      </c>
      <c r="G232" s="1" t="s">
        <v>19</v>
      </c>
      <c r="H232" s="1" t="s">
        <v>822</v>
      </c>
      <c r="I232" s="1" t="s">
        <v>823</v>
      </c>
      <c r="J232" s="1" t="s">
        <v>823</v>
      </c>
      <c r="K232" s="2"/>
      <c r="L232" s="1">
        <v>-3.0</v>
      </c>
      <c r="M232" s="1"/>
      <c r="N232" s="1">
        <v>11.188016666666666</v>
      </c>
      <c r="O232" s="1" t="s">
        <v>22</v>
      </c>
      <c r="P232" s="1" t="s">
        <v>824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28</v>
      </c>
      <c r="B233" s="1" t="s">
        <v>17</v>
      </c>
      <c r="C233" s="3">
        <v>525.0</v>
      </c>
      <c r="D233" s="1">
        <v>0.0</v>
      </c>
      <c r="E233" s="1" t="s">
        <v>29</v>
      </c>
      <c r="F233" s="1" t="s">
        <v>18</v>
      </c>
      <c r="G233" s="1" t="s">
        <v>19</v>
      </c>
      <c r="H233" s="1" t="s">
        <v>825</v>
      </c>
      <c r="I233" s="1" t="s">
        <v>826</v>
      </c>
      <c r="J233" s="1" t="s">
        <v>826</v>
      </c>
      <c r="K233" s="2"/>
      <c r="L233" s="1">
        <v>-6.0</v>
      </c>
      <c r="M233" s="1"/>
      <c r="N233" s="1">
        <v>8.47445</v>
      </c>
      <c r="O233" s="1" t="s">
        <v>22</v>
      </c>
      <c r="P233" s="1" t="s">
        <v>827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48</v>
      </c>
      <c r="B234" s="1" t="s">
        <v>17</v>
      </c>
      <c r="C234" s="3">
        <v>309.0</v>
      </c>
      <c r="D234" s="1">
        <v>0.0</v>
      </c>
      <c r="E234" s="2"/>
      <c r="F234" s="1" t="s">
        <v>49</v>
      </c>
      <c r="G234" s="1" t="s">
        <v>24</v>
      </c>
      <c r="H234" s="1" t="s">
        <v>828</v>
      </c>
      <c r="I234" s="1" t="s">
        <v>829</v>
      </c>
      <c r="J234" s="1" t="s">
        <v>829</v>
      </c>
      <c r="K234" s="2"/>
      <c r="L234" s="1">
        <v>0.0</v>
      </c>
      <c r="M234" s="1"/>
      <c r="N234" s="1">
        <v>4.067633333333333</v>
      </c>
      <c r="O234" s="1" t="s">
        <v>53</v>
      </c>
      <c r="P234" s="1" t="s">
        <v>830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60</v>
      </c>
      <c r="B235" s="1" t="s">
        <v>17</v>
      </c>
      <c r="C235" s="1">
        <v>358.0</v>
      </c>
      <c r="D235" s="1">
        <v>0.0</v>
      </c>
      <c r="E235" s="1" t="s">
        <v>627</v>
      </c>
      <c r="F235" s="1" t="s">
        <v>66</v>
      </c>
      <c r="G235" s="1" t="s">
        <v>19</v>
      </c>
      <c r="H235" s="1" t="s">
        <v>831</v>
      </c>
      <c r="I235" s="1" t="s">
        <v>832</v>
      </c>
      <c r="J235" s="1" t="s">
        <v>833</v>
      </c>
      <c r="K235" s="1" t="s">
        <v>834</v>
      </c>
      <c r="L235" s="1">
        <v>-18.0</v>
      </c>
      <c r="M235" s="1">
        <v>0.020383333333333333</v>
      </c>
      <c r="N235" s="1">
        <v>8.88585</v>
      </c>
      <c r="O235" s="1" t="s">
        <v>63</v>
      </c>
      <c r="P235" s="1" t="s">
        <v>835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48</v>
      </c>
      <c r="B236" s="1" t="s">
        <v>17</v>
      </c>
      <c r="C236" s="1">
        <v>249.0</v>
      </c>
      <c r="D236" s="1">
        <v>0.0</v>
      </c>
      <c r="E236" s="2"/>
      <c r="F236" s="1" t="s">
        <v>49</v>
      </c>
      <c r="G236" s="1" t="s">
        <v>24</v>
      </c>
      <c r="H236" s="1" t="s">
        <v>836</v>
      </c>
      <c r="I236" s="1" t="s">
        <v>837</v>
      </c>
      <c r="J236" s="1" t="s">
        <v>837</v>
      </c>
      <c r="K236" s="2"/>
      <c r="L236" s="1">
        <v>2.0</v>
      </c>
      <c r="M236" s="1"/>
      <c r="N236" s="1">
        <v>7.335666666666667</v>
      </c>
      <c r="O236" s="1" t="s">
        <v>53</v>
      </c>
      <c r="P236" s="1" t="s">
        <v>838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60</v>
      </c>
      <c r="B237" s="1" t="s">
        <v>17</v>
      </c>
      <c r="C237" s="3">
        <v>199.0</v>
      </c>
      <c r="D237" s="1">
        <v>50.0</v>
      </c>
      <c r="E237" s="2"/>
      <c r="F237" s="1" t="s">
        <v>49</v>
      </c>
      <c r="G237" s="1" t="s">
        <v>173</v>
      </c>
      <c r="H237" s="1" t="s">
        <v>839</v>
      </c>
      <c r="I237" s="1" t="s">
        <v>840</v>
      </c>
      <c r="J237" s="1" t="s">
        <v>840</v>
      </c>
      <c r="K237" s="2"/>
      <c r="L237" s="1">
        <v>-11.0</v>
      </c>
      <c r="M237" s="1"/>
      <c r="N237" s="1">
        <v>7.4091</v>
      </c>
      <c r="O237" s="1" t="s">
        <v>63</v>
      </c>
      <c r="P237" s="1" t="s">
        <v>841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 hidden="1">
      <c r="A238" s="1" t="s">
        <v>81</v>
      </c>
      <c r="B238" s="1" t="s">
        <v>17</v>
      </c>
      <c r="C238" s="3">
        <v>394.0</v>
      </c>
      <c r="D238" s="1">
        <v>0.0</v>
      </c>
      <c r="E238" s="1" t="s">
        <v>842</v>
      </c>
      <c r="F238" s="1" t="s">
        <v>18</v>
      </c>
      <c r="G238" s="1" t="s">
        <v>19</v>
      </c>
      <c r="H238" s="1" t="s">
        <v>843</v>
      </c>
      <c r="I238" s="1" t="s">
        <v>844</v>
      </c>
      <c r="J238" s="1" t="s">
        <v>844</v>
      </c>
      <c r="K238" s="2"/>
      <c r="L238" s="1">
        <v>-4.0</v>
      </c>
      <c r="M238" s="1"/>
      <c r="N238" s="1">
        <v>10.4404</v>
      </c>
      <c r="O238" s="1" t="s">
        <v>22</v>
      </c>
      <c r="P238" s="1" t="s">
        <v>845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28</v>
      </c>
      <c r="B239" s="1" t="s">
        <v>17</v>
      </c>
      <c r="C239" s="1">
        <v>264.0</v>
      </c>
      <c r="D239" s="1">
        <v>0.0</v>
      </c>
      <c r="E239" s="1" t="s">
        <v>29</v>
      </c>
      <c r="F239" s="1" t="s">
        <v>18</v>
      </c>
      <c r="G239" s="1" t="s">
        <v>19</v>
      </c>
      <c r="H239" s="1" t="s">
        <v>846</v>
      </c>
      <c r="I239" s="1" t="s">
        <v>847</v>
      </c>
      <c r="J239" s="1" t="s">
        <v>847</v>
      </c>
      <c r="K239" s="2"/>
      <c r="L239" s="1">
        <v>-10.0</v>
      </c>
      <c r="M239" s="1"/>
      <c r="N239" s="1">
        <v>8.472783333333334</v>
      </c>
      <c r="O239" s="1" t="s">
        <v>22</v>
      </c>
      <c r="P239" s="1" t="s">
        <v>38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60</v>
      </c>
      <c r="B240" s="1" t="s">
        <v>17</v>
      </c>
      <c r="C240" s="1">
        <v>250.0</v>
      </c>
      <c r="D240" s="1">
        <v>0.0</v>
      </c>
      <c r="E240" s="1" t="s">
        <v>627</v>
      </c>
      <c r="F240" s="1" t="s">
        <v>66</v>
      </c>
      <c r="G240" s="1" t="s">
        <v>19</v>
      </c>
      <c r="H240" s="1" t="s">
        <v>848</v>
      </c>
      <c r="I240" s="1" t="s">
        <v>849</v>
      </c>
      <c r="J240" s="1" t="s">
        <v>850</v>
      </c>
      <c r="K240" s="1" t="s">
        <v>851</v>
      </c>
      <c r="L240" s="1">
        <v>-10.0</v>
      </c>
      <c r="M240" s="1">
        <v>0.010383333333333333</v>
      </c>
      <c r="N240" s="1">
        <v>6.925</v>
      </c>
      <c r="O240" s="1" t="s">
        <v>63</v>
      </c>
      <c r="P240" s="1" t="s">
        <v>852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16</v>
      </c>
      <c r="B241" s="1" t="s">
        <v>17</v>
      </c>
      <c r="C241" s="1">
        <v>436.0</v>
      </c>
      <c r="D241" s="1">
        <v>0.0</v>
      </c>
      <c r="E241" s="2"/>
      <c r="F241" s="1" t="s">
        <v>18</v>
      </c>
      <c r="G241" s="1" t="s">
        <v>19</v>
      </c>
      <c r="H241" s="1" t="s">
        <v>853</v>
      </c>
      <c r="I241" s="1" t="s">
        <v>854</v>
      </c>
      <c r="J241" s="1" t="s">
        <v>854</v>
      </c>
      <c r="K241" s="2"/>
      <c r="L241" s="1">
        <v>-3.0</v>
      </c>
      <c r="M241" s="1"/>
      <c r="N241" s="1">
        <v>11.385733333333333</v>
      </c>
      <c r="O241" s="1" t="s">
        <v>22</v>
      </c>
      <c r="P241" s="1" t="s">
        <v>855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60</v>
      </c>
      <c r="B242" s="1" t="s">
        <v>17</v>
      </c>
      <c r="C242" s="1">
        <v>585.0</v>
      </c>
      <c r="D242" s="1">
        <v>0.0</v>
      </c>
      <c r="E242" s="1" t="s">
        <v>65</v>
      </c>
      <c r="F242" s="1" t="s">
        <v>66</v>
      </c>
      <c r="G242" s="1" t="s">
        <v>19</v>
      </c>
      <c r="H242" s="1" t="s">
        <v>856</v>
      </c>
      <c r="I242" s="1" t="s">
        <v>857</v>
      </c>
      <c r="J242" s="1" t="s">
        <v>858</v>
      </c>
      <c r="K242" s="1" t="s">
        <v>859</v>
      </c>
      <c r="L242" s="1">
        <v>0.0</v>
      </c>
      <c r="M242" s="1">
        <v>0.019</v>
      </c>
      <c r="N242" s="1">
        <v>17.71238333333333</v>
      </c>
      <c r="O242" s="1" t="s">
        <v>63</v>
      </c>
      <c r="P242" s="1" t="s">
        <v>860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48</v>
      </c>
      <c r="B243" s="1" t="s">
        <v>17</v>
      </c>
      <c r="C243" s="1">
        <v>498.0</v>
      </c>
      <c r="D243" s="1">
        <v>0.0</v>
      </c>
      <c r="E243" s="2"/>
      <c r="F243" s="1" t="s">
        <v>49</v>
      </c>
      <c r="G243" s="1" t="s">
        <v>24</v>
      </c>
      <c r="H243" s="1" t="s">
        <v>861</v>
      </c>
      <c r="I243" s="1" t="s">
        <v>862</v>
      </c>
      <c r="J243" s="1" t="s">
        <v>862</v>
      </c>
      <c r="K243" s="2"/>
      <c r="L243" s="1">
        <v>9.0</v>
      </c>
      <c r="M243" s="1"/>
      <c r="N243" s="1">
        <v>14.8744</v>
      </c>
      <c r="O243" s="1" t="s">
        <v>53</v>
      </c>
      <c r="P243" s="1" t="s">
        <v>863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16</v>
      </c>
      <c r="B244" s="1" t="s">
        <v>17</v>
      </c>
      <c r="C244" s="3">
        <v>369.0</v>
      </c>
      <c r="D244" s="1">
        <v>0.0</v>
      </c>
      <c r="E244" s="2"/>
      <c r="F244" s="1" t="s">
        <v>18</v>
      </c>
      <c r="G244" s="1" t="s">
        <v>19</v>
      </c>
      <c r="H244" s="1" t="s">
        <v>864</v>
      </c>
      <c r="I244" s="1" t="s">
        <v>865</v>
      </c>
      <c r="J244" s="1" t="s">
        <v>865</v>
      </c>
      <c r="K244" s="2"/>
      <c r="L244" s="1">
        <v>-3.0</v>
      </c>
      <c r="M244" s="1"/>
      <c r="N244" s="1">
        <v>11.411383333333333</v>
      </c>
      <c r="O244" s="1" t="s">
        <v>22</v>
      </c>
      <c r="P244" s="1" t="s">
        <v>866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 hidden="1">
      <c r="A245" s="1" t="s">
        <v>60</v>
      </c>
      <c r="B245" s="1" t="s">
        <v>17</v>
      </c>
      <c r="C245" s="3">
        <v>558.0</v>
      </c>
      <c r="D245" s="1">
        <v>0.0</v>
      </c>
      <c r="E245" s="1" t="s">
        <v>65</v>
      </c>
      <c r="F245" s="1" t="s">
        <v>66</v>
      </c>
      <c r="G245" s="1" t="s">
        <v>19</v>
      </c>
      <c r="H245" s="1" t="s">
        <v>867</v>
      </c>
      <c r="I245" s="1" t="s">
        <v>868</v>
      </c>
      <c r="J245" s="1" t="s">
        <v>869</v>
      </c>
      <c r="K245" s="1" t="s">
        <v>870</v>
      </c>
      <c r="L245" s="1">
        <v>0.0</v>
      </c>
      <c r="M245" s="1">
        <v>0.016583333333333332</v>
      </c>
      <c r="N245" s="1">
        <v>10.642866666666666</v>
      </c>
      <c r="O245" s="1" t="s">
        <v>63</v>
      </c>
      <c r="P245" s="1" t="s">
        <v>871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 hidden="1">
      <c r="A246" s="1" t="s">
        <v>60</v>
      </c>
      <c r="B246" s="1" t="s">
        <v>17</v>
      </c>
      <c r="C246" s="1">
        <v>325.0</v>
      </c>
      <c r="D246" s="1">
        <v>43.0</v>
      </c>
      <c r="E246" s="1" t="s">
        <v>627</v>
      </c>
      <c r="F246" s="1" t="s">
        <v>66</v>
      </c>
      <c r="G246" s="1" t="s">
        <v>19</v>
      </c>
      <c r="H246" s="1" t="s">
        <v>872</v>
      </c>
      <c r="I246" s="1" t="s">
        <v>873</v>
      </c>
      <c r="J246" s="1" t="s">
        <v>874</v>
      </c>
      <c r="K246" s="1" t="s">
        <v>875</v>
      </c>
      <c r="L246" s="1">
        <v>-16.0</v>
      </c>
      <c r="M246" s="1">
        <v>0.02305</v>
      </c>
      <c r="N246" s="1">
        <v>6.1723</v>
      </c>
      <c r="O246" s="1" t="s">
        <v>63</v>
      </c>
      <c r="P246" s="1" t="s">
        <v>876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 hidden="1">
      <c r="A247" s="1" t="s">
        <v>28</v>
      </c>
      <c r="B247" s="1" t="s">
        <v>17</v>
      </c>
      <c r="C247" s="1">
        <v>329.0</v>
      </c>
      <c r="D247" s="1">
        <v>0.0</v>
      </c>
      <c r="E247" s="1" t="s">
        <v>29</v>
      </c>
      <c r="F247" s="1" t="s">
        <v>18</v>
      </c>
      <c r="G247" s="1" t="s">
        <v>19</v>
      </c>
      <c r="H247" s="1" t="s">
        <v>877</v>
      </c>
      <c r="I247" s="1" t="s">
        <v>878</v>
      </c>
      <c r="J247" s="1" t="s">
        <v>878</v>
      </c>
      <c r="K247" s="2"/>
      <c r="L247" s="1">
        <v>-9.0</v>
      </c>
      <c r="M247" s="1"/>
      <c r="N247" s="1">
        <v>5.99805</v>
      </c>
      <c r="O247" s="1" t="s">
        <v>22</v>
      </c>
      <c r="P247" s="1" t="s">
        <v>383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28</v>
      </c>
      <c r="B248" s="1" t="s">
        <v>17</v>
      </c>
      <c r="C248" s="1">
        <v>528.0</v>
      </c>
      <c r="D248" s="1">
        <v>0.0</v>
      </c>
      <c r="E248" s="1" t="s">
        <v>29</v>
      </c>
      <c r="F248" s="1" t="s">
        <v>18</v>
      </c>
      <c r="G248" s="1" t="s">
        <v>19</v>
      </c>
      <c r="H248" s="1" t="s">
        <v>879</v>
      </c>
      <c r="I248" s="1" t="s">
        <v>880</v>
      </c>
      <c r="J248" s="1" t="s">
        <v>880</v>
      </c>
      <c r="K248" s="2"/>
      <c r="L248" s="1">
        <v>1.0</v>
      </c>
      <c r="M248" s="1"/>
      <c r="N248" s="1">
        <v>16.100833333333334</v>
      </c>
      <c r="O248" s="1" t="s">
        <v>22</v>
      </c>
      <c r="P248" s="1" t="s">
        <v>881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16</v>
      </c>
      <c r="B249" s="1" t="s">
        <v>364</v>
      </c>
      <c r="C249" s="3">
        <v>474.0</v>
      </c>
      <c r="D249" s="1">
        <v>0.0</v>
      </c>
      <c r="E249" s="2"/>
      <c r="F249" s="1" t="s">
        <v>18</v>
      </c>
      <c r="G249" s="1" t="s">
        <v>19</v>
      </c>
      <c r="H249" s="1" t="s">
        <v>882</v>
      </c>
      <c r="I249" s="1" t="s">
        <v>883</v>
      </c>
      <c r="J249" s="1" t="s">
        <v>883</v>
      </c>
      <c r="K249" s="2"/>
      <c r="L249" s="1">
        <v>0.0</v>
      </c>
      <c r="M249" s="1"/>
      <c r="N249" s="1">
        <v>15.4076</v>
      </c>
      <c r="O249" s="1" t="s">
        <v>22</v>
      </c>
      <c r="P249" s="1" t="s">
        <v>884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 hidden="1">
      <c r="A250" s="1" t="s">
        <v>28</v>
      </c>
      <c r="B250" s="1" t="s">
        <v>17</v>
      </c>
      <c r="C250" s="1">
        <v>264.0</v>
      </c>
      <c r="D250" s="1">
        <v>0.0</v>
      </c>
      <c r="E250" s="1" t="s">
        <v>29</v>
      </c>
      <c r="F250" s="1" t="s">
        <v>18</v>
      </c>
      <c r="G250" s="1" t="s">
        <v>19</v>
      </c>
      <c r="H250" s="1" t="s">
        <v>885</v>
      </c>
      <c r="I250" s="1" t="s">
        <v>886</v>
      </c>
      <c r="J250" s="1" t="s">
        <v>886</v>
      </c>
      <c r="K250" s="2"/>
      <c r="L250" s="1">
        <v>0.0</v>
      </c>
      <c r="M250" s="1"/>
      <c r="N250" s="1">
        <v>15.707966666666668</v>
      </c>
      <c r="O250" s="1" t="s">
        <v>22</v>
      </c>
      <c r="P250" s="1" t="s">
        <v>595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28</v>
      </c>
      <c r="B251" s="1" t="s">
        <v>17</v>
      </c>
      <c r="C251" s="1">
        <v>289.0</v>
      </c>
      <c r="D251" s="1">
        <v>0.0</v>
      </c>
      <c r="E251" s="1" t="s">
        <v>29</v>
      </c>
      <c r="F251" s="1" t="s">
        <v>18</v>
      </c>
      <c r="G251" s="1" t="s">
        <v>19</v>
      </c>
      <c r="H251" s="1" t="s">
        <v>887</v>
      </c>
      <c r="I251" s="1" t="s">
        <v>888</v>
      </c>
      <c r="J251" s="1" t="s">
        <v>888</v>
      </c>
      <c r="K251" s="2"/>
      <c r="L251" s="1">
        <v>2.0</v>
      </c>
      <c r="M251" s="1"/>
      <c r="N251" s="1">
        <v>17.730283333333333</v>
      </c>
      <c r="O251" s="1" t="s">
        <v>22</v>
      </c>
      <c r="P251" s="1" t="s">
        <v>889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48</v>
      </c>
      <c r="B252" s="1" t="s">
        <v>17</v>
      </c>
      <c r="C252" s="1">
        <v>249.0</v>
      </c>
      <c r="D252" s="1">
        <v>0.0</v>
      </c>
      <c r="E252" s="2"/>
      <c r="F252" s="1" t="s">
        <v>49</v>
      </c>
      <c r="G252" s="1" t="s">
        <v>24</v>
      </c>
      <c r="H252" s="1" t="s">
        <v>890</v>
      </c>
      <c r="I252" s="1" t="s">
        <v>891</v>
      </c>
      <c r="J252" s="1" t="s">
        <v>891</v>
      </c>
      <c r="K252" s="2"/>
      <c r="L252" s="1">
        <v>12.0</v>
      </c>
      <c r="M252" s="1"/>
      <c r="N252" s="1">
        <v>17.705983333333332</v>
      </c>
      <c r="O252" s="1" t="s">
        <v>53</v>
      </c>
      <c r="P252" s="1" t="s">
        <v>892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 hidden="1">
      <c r="A253" s="1" t="s">
        <v>16</v>
      </c>
      <c r="B253" s="1" t="s">
        <v>364</v>
      </c>
      <c r="C253" s="1">
        <v>488.0</v>
      </c>
      <c r="D253" s="1">
        <v>0.0</v>
      </c>
      <c r="E253" s="2"/>
      <c r="F253" s="1" t="s">
        <v>18</v>
      </c>
      <c r="G253" s="1" t="s">
        <v>19</v>
      </c>
      <c r="H253" s="1" t="s">
        <v>893</v>
      </c>
      <c r="I253" s="1" t="s">
        <v>894</v>
      </c>
      <c r="J253" s="1" t="s">
        <v>894</v>
      </c>
      <c r="K253" s="2"/>
      <c r="L253" s="1">
        <v>3.0</v>
      </c>
      <c r="M253" s="1"/>
      <c r="N253" s="1">
        <v>18.03805</v>
      </c>
      <c r="O253" s="1" t="s">
        <v>22</v>
      </c>
      <c r="P253" s="1" t="s">
        <v>895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 hidden="1">
      <c r="A254" s="1" t="s">
        <v>60</v>
      </c>
      <c r="B254" s="1" t="s">
        <v>17</v>
      </c>
      <c r="C254" s="3">
        <v>523.0</v>
      </c>
      <c r="D254" s="1">
        <v>0.0</v>
      </c>
      <c r="E254" s="1" t="s">
        <v>65</v>
      </c>
      <c r="F254" s="1" t="s">
        <v>66</v>
      </c>
      <c r="G254" s="1" t="s">
        <v>19</v>
      </c>
      <c r="H254" s="1" t="s">
        <v>896</v>
      </c>
      <c r="I254" s="1" t="s">
        <v>897</v>
      </c>
      <c r="J254" s="1" t="s">
        <v>898</v>
      </c>
      <c r="K254" s="1" t="s">
        <v>899</v>
      </c>
      <c r="L254" s="1">
        <v>-7.0</v>
      </c>
      <c r="M254" s="1">
        <v>0.02723333333333333</v>
      </c>
      <c r="N254" s="1">
        <v>13.810166666666667</v>
      </c>
      <c r="O254" s="1" t="s">
        <v>63</v>
      </c>
      <c r="P254" s="1" t="s">
        <v>900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 hidden="1">
      <c r="A255" s="1" t="s">
        <v>16</v>
      </c>
      <c r="B255" s="1" t="s">
        <v>364</v>
      </c>
      <c r="C255" s="1">
        <v>299.0</v>
      </c>
      <c r="D255" s="1">
        <v>0.0</v>
      </c>
      <c r="E255" s="2"/>
      <c r="F255" s="1" t="s">
        <v>18</v>
      </c>
      <c r="G255" s="1" t="s">
        <v>19</v>
      </c>
      <c r="H255" s="1" t="s">
        <v>901</v>
      </c>
      <c r="I255" s="1" t="s">
        <v>902</v>
      </c>
      <c r="J255" s="1" t="s">
        <v>902</v>
      </c>
      <c r="K255" s="2"/>
      <c r="L255" s="1">
        <v>4.0</v>
      </c>
      <c r="M255" s="1"/>
      <c r="N255" s="1">
        <v>19.654933333333332</v>
      </c>
      <c r="O255" s="1" t="s">
        <v>22</v>
      </c>
      <c r="P255" s="1" t="s">
        <v>903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 hidden="1">
      <c r="A256" s="1" t="s">
        <v>16</v>
      </c>
      <c r="B256" s="1" t="s">
        <v>364</v>
      </c>
      <c r="C256" s="3">
        <v>857.0</v>
      </c>
      <c r="D256" s="1">
        <v>0.0</v>
      </c>
      <c r="E256" s="2"/>
      <c r="F256" s="1" t="s">
        <v>18</v>
      </c>
      <c r="G256" s="1" t="s">
        <v>19</v>
      </c>
      <c r="H256" s="1" t="s">
        <v>904</v>
      </c>
      <c r="I256" s="1" t="s">
        <v>905</v>
      </c>
      <c r="J256" s="1" t="s">
        <v>905</v>
      </c>
      <c r="K256" s="2"/>
      <c r="L256" s="1">
        <v>4.0</v>
      </c>
      <c r="M256" s="1"/>
      <c r="N256" s="1">
        <v>19.1177</v>
      </c>
      <c r="O256" s="1" t="s">
        <v>22</v>
      </c>
      <c r="P256" s="1" t="s">
        <v>906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60</v>
      </c>
      <c r="B257" s="1" t="s">
        <v>17</v>
      </c>
      <c r="C257" s="3">
        <v>618.0</v>
      </c>
      <c r="D257" s="1">
        <v>0.0</v>
      </c>
      <c r="E257" s="1" t="s">
        <v>65</v>
      </c>
      <c r="F257" s="1" t="s">
        <v>66</v>
      </c>
      <c r="G257" s="1" t="s">
        <v>19</v>
      </c>
      <c r="H257" s="1" t="s">
        <v>907</v>
      </c>
      <c r="I257" s="1" t="s">
        <v>908</v>
      </c>
      <c r="J257" s="1" t="s">
        <v>909</v>
      </c>
      <c r="K257" s="1" t="s">
        <v>910</v>
      </c>
      <c r="L257" s="1">
        <v>-7.0</v>
      </c>
      <c r="M257" s="1">
        <v>0.013183333333333333</v>
      </c>
      <c r="N257" s="1">
        <v>14.02045</v>
      </c>
      <c r="O257" s="1" t="s">
        <v>63</v>
      </c>
      <c r="P257" s="1" t="s">
        <v>911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28</v>
      </c>
      <c r="B258" s="1" t="s">
        <v>17</v>
      </c>
      <c r="C258" s="1">
        <v>1122.0</v>
      </c>
      <c r="D258" s="1">
        <v>0.0</v>
      </c>
      <c r="E258" s="1" t="s">
        <v>29</v>
      </c>
      <c r="F258" s="1" t="s">
        <v>18</v>
      </c>
      <c r="G258" s="1" t="s">
        <v>19</v>
      </c>
      <c r="H258" s="1" t="s">
        <v>912</v>
      </c>
      <c r="I258" s="1" t="s">
        <v>913</v>
      </c>
      <c r="J258" s="1" t="s">
        <v>913</v>
      </c>
      <c r="K258" s="2"/>
      <c r="L258" s="1">
        <v>-3.0</v>
      </c>
      <c r="M258" s="1"/>
      <c r="N258" s="1">
        <v>12.85665</v>
      </c>
      <c r="O258" s="1" t="s">
        <v>22</v>
      </c>
      <c r="P258" s="1" t="s">
        <v>914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16</v>
      </c>
      <c r="B259" s="1" t="s">
        <v>364</v>
      </c>
      <c r="C259" s="1">
        <v>558.0</v>
      </c>
      <c r="D259" s="1">
        <v>0.0</v>
      </c>
      <c r="E259" s="2"/>
      <c r="F259" s="1" t="s">
        <v>18</v>
      </c>
      <c r="G259" s="1" t="s">
        <v>19</v>
      </c>
      <c r="H259" s="1" t="s">
        <v>915</v>
      </c>
      <c r="I259" s="1" t="s">
        <v>916</v>
      </c>
      <c r="J259" s="1" t="s">
        <v>916</v>
      </c>
      <c r="K259" s="2"/>
      <c r="L259" s="1">
        <v>-4.0</v>
      </c>
      <c r="M259" s="1"/>
      <c r="N259" s="1">
        <v>10.707633333333334</v>
      </c>
      <c r="O259" s="1" t="s">
        <v>22</v>
      </c>
      <c r="P259" s="1" t="s">
        <v>917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 hidden="1">
      <c r="A260" s="1" t="s">
        <v>16</v>
      </c>
      <c r="B260" s="1" t="s">
        <v>364</v>
      </c>
      <c r="C260" s="3">
        <v>264.0</v>
      </c>
      <c r="D260" s="1">
        <v>0.0</v>
      </c>
      <c r="E260" s="2"/>
      <c r="F260" s="1" t="s">
        <v>18</v>
      </c>
      <c r="G260" s="1" t="s">
        <v>19</v>
      </c>
      <c r="H260" s="1" t="s">
        <v>918</v>
      </c>
      <c r="I260" s="1" t="s">
        <v>919</v>
      </c>
      <c r="J260" s="1" t="s">
        <v>919</v>
      </c>
      <c r="K260" s="2"/>
      <c r="L260" s="1">
        <v>-13.0</v>
      </c>
      <c r="M260" s="1"/>
      <c r="N260" s="1">
        <v>1.1485166666666666</v>
      </c>
      <c r="O260" s="1" t="s">
        <v>22</v>
      </c>
      <c r="P260" s="1" t="s">
        <v>563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 hidden="1">
      <c r="A261" s="1" t="s">
        <v>28</v>
      </c>
      <c r="B261" s="1" t="s">
        <v>17</v>
      </c>
      <c r="C261" s="1">
        <v>264.0</v>
      </c>
      <c r="D261" s="1">
        <v>0.0</v>
      </c>
      <c r="E261" s="1" t="s">
        <v>29</v>
      </c>
      <c r="F261" s="1" t="s">
        <v>18</v>
      </c>
      <c r="G261" s="1" t="s">
        <v>19</v>
      </c>
      <c r="H261" s="1" t="s">
        <v>920</v>
      </c>
      <c r="I261" s="1" t="s">
        <v>921</v>
      </c>
      <c r="J261" s="1" t="s">
        <v>921</v>
      </c>
      <c r="K261" s="2"/>
      <c r="L261" s="1">
        <v>3.0</v>
      </c>
      <c r="M261" s="1"/>
      <c r="N261" s="1">
        <v>18.856883333333332</v>
      </c>
      <c r="O261" s="1" t="s">
        <v>22</v>
      </c>
      <c r="P261" s="1" t="s">
        <v>35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28</v>
      </c>
      <c r="B262" s="1" t="s">
        <v>17</v>
      </c>
      <c r="C262" s="3">
        <v>1024.0</v>
      </c>
      <c r="D262" s="1">
        <v>0.0</v>
      </c>
      <c r="E262" s="1" t="s">
        <v>29</v>
      </c>
      <c r="F262" s="1" t="s">
        <v>18</v>
      </c>
      <c r="G262" s="1" t="s">
        <v>19</v>
      </c>
      <c r="H262" s="1" t="s">
        <v>922</v>
      </c>
      <c r="I262" s="1" t="s">
        <v>923</v>
      </c>
      <c r="J262" s="1" t="s">
        <v>923</v>
      </c>
      <c r="K262" s="2"/>
      <c r="L262" s="1">
        <v>0.0</v>
      </c>
      <c r="M262" s="1"/>
      <c r="N262" s="1">
        <v>14.611083333333333</v>
      </c>
      <c r="O262" s="1" t="s">
        <v>22</v>
      </c>
      <c r="P262" s="1" t="s">
        <v>924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16</v>
      </c>
      <c r="B263" s="1" t="s">
        <v>364</v>
      </c>
      <c r="C263" s="3">
        <v>593.0</v>
      </c>
      <c r="D263" s="1">
        <v>0.0</v>
      </c>
      <c r="E263" s="2"/>
      <c r="F263" s="1" t="s">
        <v>18</v>
      </c>
      <c r="G263" s="1" t="s">
        <v>19</v>
      </c>
      <c r="H263" s="1" t="s">
        <v>925</v>
      </c>
      <c r="I263" s="1" t="s">
        <v>926</v>
      </c>
      <c r="J263" s="1" t="s">
        <v>926</v>
      </c>
      <c r="K263" s="2"/>
      <c r="L263" s="1">
        <v>-5.0</v>
      </c>
      <c r="M263" s="1"/>
      <c r="N263" s="1">
        <v>9.911216666666666</v>
      </c>
      <c r="O263" s="1" t="s">
        <v>22</v>
      </c>
      <c r="P263" s="1" t="s">
        <v>927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28</v>
      </c>
      <c r="B264" s="1" t="s">
        <v>17</v>
      </c>
      <c r="C264" s="1">
        <v>368.0</v>
      </c>
      <c r="D264" s="1">
        <v>0.0</v>
      </c>
      <c r="E264" s="1" t="s">
        <v>29</v>
      </c>
      <c r="F264" s="1" t="s">
        <v>18</v>
      </c>
      <c r="G264" s="1" t="s">
        <v>19</v>
      </c>
      <c r="H264" s="1" t="s">
        <v>928</v>
      </c>
      <c r="I264" s="1" t="s">
        <v>929</v>
      </c>
      <c r="J264" s="1" t="s">
        <v>929</v>
      </c>
      <c r="K264" s="2"/>
      <c r="L264" s="1">
        <v>-7.0</v>
      </c>
      <c r="M264" s="1"/>
      <c r="N264" s="1">
        <v>7.9787333333333335</v>
      </c>
      <c r="O264" s="1" t="s">
        <v>22</v>
      </c>
      <c r="P264" s="1" t="s">
        <v>930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60</v>
      </c>
      <c r="B265" s="1" t="s">
        <v>17</v>
      </c>
      <c r="C265" s="1">
        <v>204.0</v>
      </c>
      <c r="D265" s="1">
        <v>50.0</v>
      </c>
      <c r="E265" s="2"/>
      <c r="F265" s="1" t="s">
        <v>49</v>
      </c>
      <c r="G265" s="1" t="s">
        <v>19</v>
      </c>
      <c r="H265" s="1" t="s">
        <v>931</v>
      </c>
      <c r="I265" s="1" t="s">
        <v>932</v>
      </c>
      <c r="J265" s="1" t="s">
        <v>932</v>
      </c>
      <c r="K265" s="2"/>
      <c r="L265" s="1">
        <v>-9.0</v>
      </c>
      <c r="M265" s="1"/>
      <c r="N265" s="1">
        <v>24.11081666666667</v>
      </c>
      <c r="O265" s="1" t="s">
        <v>63</v>
      </c>
      <c r="P265" s="1" t="s">
        <v>670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 hidden="1">
      <c r="A266" s="1" t="s">
        <v>60</v>
      </c>
      <c r="B266" s="1" t="s">
        <v>17</v>
      </c>
      <c r="C266" s="1">
        <v>484.0</v>
      </c>
      <c r="D266" s="1">
        <v>0.0</v>
      </c>
      <c r="E266" s="1" t="s">
        <v>65</v>
      </c>
      <c r="F266" s="1" t="s">
        <v>66</v>
      </c>
      <c r="G266" s="1" t="s">
        <v>19</v>
      </c>
      <c r="H266" s="1" t="s">
        <v>933</v>
      </c>
      <c r="I266" s="1" t="s">
        <v>934</v>
      </c>
      <c r="J266" s="1" t="s">
        <v>935</v>
      </c>
      <c r="K266" s="1" t="s">
        <v>936</v>
      </c>
      <c r="L266" s="1">
        <v>-14.0</v>
      </c>
      <c r="M266" s="1">
        <v>0.011333333333333334</v>
      </c>
      <c r="N266" s="1">
        <v>14.1506</v>
      </c>
      <c r="O266" s="1" t="s">
        <v>63</v>
      </c>
      <c r="P266" s="1" t="s">
        <v>937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48</v>
      </c>
      <c r="B267" s="1" t="s">
        <v>17</v>
      </c>
      <c r="C267" s="1">
        <v>309.0</v>
      </c>
      <c r="D267" s="1">
        <v>0.0</v>
      </c>
      <c r="E267" s="2"/>
      <c r="F267" s="1" t="s">
        <v>49</v>
      </c>
      <c r="G267" s="1" t="s">
        <v>24</v>
      </c>
      <c r="H267" s="1" t="s">
        <v>938</v>
      </c>
      <c r="I267" s="1" t="s">
        <v>939</v>
      </c>
      <c r="J267" s="1" t="s">
        <v>939</v>
      </c>
      <c r="K267" s="2"/>
      <c r="L267" s="1">
        <v>6.0</v>
      </c>
      <c r="M267" s="1"/>
      <c r="N267" s="1">
        <v>11.9583</v>
      </c>
      <c r="O267" s="1" t="s">
        <v>53</v>
      </c>
      <c r="P267" s="1" t="s">
        <v>940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60</v>
      </c>
      <c r="B268" s="1" t="s">
        <v>17</v>
      </c>
      <c r="C268" s="1">
        <v>576.0</v>
      </c>
      <c r="D268" s="1">
        <v>141.0</v>
      </c>
      <c r="E268" s="2"/>
      <c r="F268" s="1" t="s">
        <v>49</v>
      </c>
      <c r="G268" s="1" t="s">
        <v>19</v>
      </c>
      <c r="H268" s="1" t="s">
        <v>941</v>
      </c>
      <c r="I268" s="1" t="s">
        <v>942</v>
      </c>
      <c r="J268" s="1" t="s">
        <v>942</v>
      </c>
      <c r="K268" s="2"/>
      <c r="L268" s="1">
        <v>-7.0</v>
      </c>
      <c r="M268" s="1"/>
      <c r="N268" s="1">
        <v>11.148966666666666</v>
      </c>
      <c r="O268" s="1" t="s">
        <v>63</v>
      </c>
      <c r="P268" s="1" t="s">
        <v>943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16</v>
      </c>
      <c r="B269" s="1" t="s">
        <v>492</v>
      </c>
      <c r="C269" s="1">
        <v>264.0</v>
      </c>
      <c r="D269" s="1">
        <v>0.0</v>
      </c>
      <c r="E269" s="2"/>
      <c r="F269" s="1" t="s">
        <v>18</v>
      </c>
      <c r="G269" s="1" t="s">
        <v>19</v>
      </c>
      <c r="H269" s="1" t="s">
        <v>944</v>
      </c>
      <c r="I269" s="1" t="s">
        <v>945</v>
      </c>
      <c r="J269" s="1" t="s">
        <v>945</v>
      </c>
      <c r="K269" s="2"/>
      <c r="L269" s="1">
        <v>-7.0</v>
      </c>
      <c r="M269" s="1"/>
      <c r="N269" s="1">
        <v>7.62615</v>
      </c>
      <c r="O269" s="1" t="s">
        <v>22</v>
      </c>
      <c r="P269" s="1" t="s">
        <v>563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16</v>
      </c>
      <c r="B270" s="1" t="s">
        <v>364</v>
      </c>
      <c r="C270" s="1">
        <v>329.0</v>
      </c>
      <c r="D270" s="1">
        <v>0.0</v>
      </c>
      <c r="E270" s="2"/>
      <c r="F270" s="1" t="s">
        <v>18</v>
      </c>
      <c r="G270" s="1" t="s">
        <v>19</v>
      </c>
      <c r="H270" s="1" t="s">
        <v>946</v>
      </c>
      <c r="I270" s="1" t="s">
        <v>947</v>
      </c>
      <c r="J270" s="1" t="s">
        <v>947</v>
      </c>
      <c r="K270" s="2"/>
      <c r="L270" s="1">
        <v>-4.0</v>
      </c>
      <c r="M270" s="1"/>
      <c r="N270" s="1">
        <v>10.304683333333333</v>
      </c>
      <c r="O270" s="1" t="s">
        <v>22</v>
      </c>
      <c r="P270" s="1" t="s">
        <v>948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 hidden="1">
      <c r="A271" s="1" t="s">
        <v>60</v>
      </c>
      <c r="B271" s="1" t="s">
        <v>17</v>
      </c>
      <c r="C271" s="3">
        <v>514.0</v>
      </c>
      <c r="D271" s="1">
        <v>124.0</v>
      </c>
      <c r="E271" s="2"/>
      <c r="F271" s="1" t="s">
        <v>49</v>
      </c>
      <c r="G271" s="1" t="s">
        <v>19</v>
      </c>
      <c r="H271" s="1" t="s">
        <v>949</v>
      </c>
      <c r="I271" s="1" t="s">
        <v>950</v>
      </c>
      <c r="J271" s="1" t="s">
        <v>950</v>
      </c>
      <c r="K271" s="2"/>
      <c r="L271" s="1">
        <v>-9.0</v>
      </c>
      <c r="M271" s="1"/>
      <c r="N271" s="1">
        <v>9.547083333333333</v>
      </c>
      <c r="O271" s="1" t="s">
        <v>63</v>
      </c>
      <c r="P271" s="1" t="s">
        <v>951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28</v>
      </c>
      <c r="B272" s="1" t="s">
        <v>17</v>
      </c>
      <c r="C272" s="3">
        <v>513.0</v>
      </c>
      <c r="D272" s="1">
        <v>0.0</v>
      </c>
      <c r="E272" s="1" t="s">
        <v>29</v>
      </c>
      <c r="F272" s="1" t="s">
        <v>18</v>
      </c>
      <c r="G272" s="1" t="s">
        <v>19</v>
      </c>
      <c r="H272" s="1" t="s">
        <v>952</v>
      </c>
      <c r="I272" s="1" t="s">
        <v>953</v>
      </c>
      <c r="J272" s="1" t="s">
        <v>953</v>
      </c>
      <c r="K272" s="2"/>
      <c r="L272" s="1">
        <v>-8.0</v>
      </c>
      <c r="M272" s="1"/>
      <c r="N272" s="1">
        <v>6.068883333333333</v>
      </c>
      <c r="O272" s="1" t="s">
        <v>22</v>
      </c>
      <c r="P272" s="1" t="s">
        <v>954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28</v>
      </c>
      <c r="B273" s="1" t="s">
        <v>17</v>
      </c>
      <c r="C273" s="1">
        <v>497.0</v>
      </c>
      <c r="D273" s="1">
        <v>0.0</v>
      </c>
      <c r="E273" s="1" t="s">
        <v>29</v>
      </c>
      <c r="F273" s="1" t="s">
        <v>18</v>
      </c>
      <c r="G273" s="1" t="s">
        <v>19</v>
      </c>
      <c r="H273" s="1" t="s">
        <v>955</v>
      </c>
      <c r="I273" s="1" t="s">
        <v>956</v>
      </c>
      <c r="J273" s="1" t="s">
        <v>956</v>
      </c>
      <c r="K273" s="2"/>
      <c r="L273" s="1">
        <v>-3.0</v>
      </c>
      <c r="M273" s="1"/>
      <c r="N273" s="1">
        <v>11.0954</v>
      </c>
      <c r="O273" s="1" t="s">
        <v>22</v>
      </c>
      <c r="P273" s="1" t="s">
        <v>957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81</v>
      </c>
      <c r="B274" s="1" t="s">
        <v>364</v>
      </c>
      <c r="C274" s="1">
        <v>321.0</v>
      </c>
      <c r="D274" s="1">
        <v>0.0</v>
      </c>
      <c r="E274" s="1" t="s">
        <v>958</v>
      </c>
      <c r="F274" s="1" t="s">
        <v>18</v>
      </c>
      <c r="G274" s="1" t="s">
        <v>19</v>
      </c>
      <c r="H274" s="1" t="s">
        <v>959</v>
      </c>
      <c r="I274" s="1" t="s">
        <v>960</v>
      </c>
      <c r="J274" s="1" t="s">
        <v>960</v>
      </c>
      <c r="K274" s="2"/>
      <c r="L274" s="1">
        <v>-4.0</v>
      </c>
      <c r="M274" s="1"/>
      <c r="N274" s="1">
        <v>10.158766666666667</v>
      </c>
      <c r="O274" s="1" t="s">
        <v>22</v>
      </c>
      <c r="P274" s="1" t="s">
        <v>961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16</v>
      </c>
      <c r="B275" s="1" t="s">
        <v>364</v>
      </c>
      <c r="C275" s="1">
        <v>488.0</v>
      </c>
      <c r="D275" s="1">
        <v>0.0</v>
      </c>
      <c r="E275" s="2"/>
      <c r="F275" s="1" t="s">
        <v>18</v>
      </c>
      <c r="G275" s="1" t="s">
        <v>19</v>
      </c>
      <c r="H275" s="1" t="s">
        <v>962</v>
      </c>
      <c r="I275" s="1" t="s">
        <v>963</v>
      </c>
      <c r="J275" s="1" t="s">
        <v>963</v>
      </c>
      <c r="K275" s="2"/>
      <c r="L275" s="1">
        <v>-3.0</v>
      </c>
      <c r="M275" s="1"/>
      <c r="N275" s="1">
        <v>11.073683333333333</v>
      </c>
      <c r="O275" s="1" t="s">
        <v>22</v>
      </c>
      <c r="P275" s="1" t="s">
        <v>964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60</v>
      </c>
      <c r="B276" s="1" t="s">
        <v>17</v>
      </c>
      <c r="C276" s="1">
        <v>428.0</v>
      </c>
      <c r="D276" s="1">
        <v>0.0</v>
      </c>
      <c r="E276" s="1" t="s">
        <v>627</v>
      </c>
      <c r="F276" s="1" t="s">
        <v>66</v>
      </c>
      <c r="G276" s="1" t="s">
        <v>19</v>
      </c>
      <c r="H276" s="1" t="s">
        <v>965</v>
      </c>
      <c r="I276" s="1" t="s">
        <v>966</v>
      </c>
      <c r="J276" s="1" t="s">
        <v>967</v>
      </c>
      <c r="K276" s="1" t="s">
        <v>968</v>
      </c>
      <c r="L276" s="1">
        <v>-9.0</v>
      </c>
      <c r="M276" s="1">
        <v>0.0182</v>
      </c>
      <c r="N276" s="1">
        <v>12.006366666666667</v>
      </c>
      <c r="O276" s="1" t="s">
        <v>63</v>
      </c>
      <c r="P276" s="1" t="s">
        <v>969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16</v>
      </c>
      <c r="B277" s="1" t="s">
        <v>364</v>
      </c>
      <c r="C277" s="1">
        <v>1057.0</v>
      </c>
      <c r="D277" s="1">
        <v>0.0</v>
      </c>
      <c r="E277" s="2"/>
      <c r="F277" s="1" t="s">
        <v>18</v>
      </c>
      <c r="G277" s="1" t="s">
        <v>19</v>
      </c>
      <c r="H277" s="1" t="s">
        <v>970</v>
      </c>
      <c r="I277" s="1" t="s">
        <v>971</v>
      </c>
      <c r="J277" s="1" t="s">
        <v>971</v>
      </c>
      <c r="K277" s="2"/>
      <c r="L277" s="1">
        <v>1.0</v>
      </c>
      <c r="M277" s="1"/>
      <c r="N277" s="1">
        <v>16.324066666666667</v>
      </c>
      <c r="O277" s="1" t="s">
        <v>22</v>
      </c>
      <c r="P277" s="1" t="s">
        <v>972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 hidden="1">
      <c r="A278" s="1" t="s">
        <v>16</v>
      </c>
      <c r="B278" s="1" t="s">
        <v>364</v>
      </c>
      <c r="C278" s="3">
        <v>799.0</v>
      </c>
      <c r="D278" s="1">
        <v>0.0</v>
      </c>
      <c r="E278" s="2"/>
      <c r="F278" s="1" t="s">
        <v>18</v>
      </c>
      <c r="G278" s="1" t="s">
        <v>19</v>
      </c>
      <c r="H278" s="1" t="s">
        <v>973</v>
      </c>
      <c r="I278" s="1" t="s">
        <v>974</v>
      </c>
      <c r="J278" s="1" t="s">
        <v>974</v>
      </c>
      <c r="K278" s="2"/>
      <c r="L278" s="1">
        <v>-3.0</v>
      </c>
      <c r="M278" s="1"/>
      <c r="N278" s="1">
        <v>11.829466666666667</v>
      </c>
      <c r="O278" s="1" t="s">
        <v>22</v>
      </c>
      <c r="P278" s="1" t="s">
        <v>975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60</v>
      </c>
      <c r="B279" s="1" t="s">
        <v>17</v>
      </c>
      <c r="C279" s="1">
        <v>319.0</v>
      </c>
      <c r="D279" s="1">
        <v>75.0</v>
      </c>
      <c r="E279" s="2"/>
      <c r="F279" s="1" t="s">
        <v>49</v>
      </c>
      <c r="G279" s="1" t="s">
        <v>24</v>
      </c>
      <c r="H279" s="1" t="s">
        <v>976</v>
      </c>
      <c r="I279" s="1" t="s">
        <v>977</v>
      </c>
      <c r="J279" s="1" t="s">
        <v>977</v>
      </c>
      <c r="K279" s="2"/>
      <c r="L279" s="1">
        <v>-8.0</v>
      </c>
      <c r="M279" s="1"/>
      <c r="N279" s="1">
        <v>10.450683333333334</v>
      </c>
      <c r="O279" s="1" t="s">
        <v>63</v>
      </c>
      <c r="P279" s="1" t="s">
        <v>978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28</v>
      </c>
      <c r="B280" s="1" t="s">
        <v>17</v>
      </c>
      <c r="C280" s="1">
        <v>470.0</v>
      </c>
      <c r="D280" s="1">
        <v>0.0</v>
      </c>
      <c r="E280" s="1" t="s">
        <v>29</v>
      </c>
      <c r="F280" s="1" t="s">
        <v>18</v>
      </c>
      <c r="G280" s="1" t="s">
        <v>19</v>
      </c>
      <c r="H280" s="1" t="s">
        <v>979</v>
      </c>
      <c r="I280" s="1" t="s">
        <v>980</v>
      </c>
      <c r="J280" s="1" t="s">
        <v>980</v>
      </c>
      <c r="K280" s="2"/>
      <c r="L280" s="1">
        <v>0.0</v>
      </c>
      <c r="M280" s="1"/>
      <c r="N280" s="1">
        <v>15.156883333333333</v>
      </c>
      <c r="O280" s="1" t="s">
        <v>22</v>
      </c>
      <c r="P280" s="1" t="s">
        <v>981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60</v>
      </c>
      <c r="B281" s="1" t="s">
        <v>17</v>
      </c>
      <c r="C281" s="3">
        <v>683.0</v>
      </c>
      <c r="D281" s="1">
        <v>0.0</v>
      </c>
      <c r="E281" s="1" t="s">
        <v>627</v>
      </c>
      <c r="F281" s="1" t="s">
        <v>66</v>
      </c>
      <c r="G281" s="1" t="s">
        <v>19</v>
      </c>
      <c r="H281" s="1" t="s">
        <v>982</v>
      </c>
      <c r="I281" s="1" t="s">
        <v>983</v>
      </c>
      <c r="J281" s="1" t="s">
        <v>984</v>
      </c>
      <c r="K281" s="1" t="s">
        <v>985</v>
      </c>
      <c r="L281" s="1">
        <v>-12.0</v>
      </c>
      <c r="M281" s="1">
        <v>0.0132</v>
      </c>
      <c r="N281" s="1">
        <v>10.786583333333333</v>
      </c>
      <c r="O281" s="1" t="s">
        <v>63</v>
      </c>
      <c r="P281" s="1" t="s">
        <v>986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16</v>
      </c>
      <c r="B282" s="1" t="s">
        <v>17</v>
      </c>
      <c r="C282" s="3">
        <v>788.0</v>
      </c>
      <c r="D282" s="1">
        <v>0.0</v>
      </c>
      <c r="E282" s="2"/>
      <c r="F282" s="1" t="s">
        <v>18</v>
      </c>
      <c r="G282" s="1" t="s">
        <v>19</v>
      </c>
      <c r="H282" s="1" t="s">
        <v>987</v>
      </c>
      <c r="I282" s="1" t="s">
        <v>988</v>
      </c>
      <c r="J282" s="1" t="s">
        <v>988</v>
      </c>
      <c r="K282" s="2"/>
      <c r="L282" s="1">
        <v>0.0</v>
      </c>
      <c r="M282" s="1"/>
      <c r="N282" s="1">
        <v>15.996016666666666</v>
      </c>
      <c r="O282" s="1" t="s">
        <v>22</v>
      </c>
      <c r="P282" s="1" t="s">
        <v>989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 hidden="1">
      <c r="A283" s="1" t="s">
        <v>28</v>
      </c>
      <c r="B283" s="1" t="s">
        <v>17</v>
      </c>
      <c r="C283" s="1">
        <v>528.0</v>
      </c>
      <c r="D283" s="1">
        <v>0.0</v>
      </c>
      <c r="E283" s="1" t="s">
        <v>29</v>
      </c>
      <c r="F283" s="1" t="s">
        <v>18</v>
      </c>
      <c r="G283" s="1" t="s">
        <v>19</v>
      </c>
      <c r="H283" s="1" t="s">
        <v>990</v>
      </c>
      <c r="I283" s="1" t="s">
        <v>991</v>
      </c>
      <c r="J283" s="1" t="s">
        <v>991</v>
      </c>
      <c r="K283" s="2"/>
      <c r="L283" s="1">
        <v>-4.0</v>
      </c>
      <c r="M283" s="1"/>
      <c r="N283" s="1">
        <v>10.124966666666667</v>
      </c>
      <c r="O283" s="1" t="s">
        <v>22</v>
      </c>
      <c r="P283" s="1" t="s">
        <v>992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16</v>
      </c>
      <c r="B284" s="1" t="s">
        <v>17</v>
      </c>
      <c r="C284" s="1">
        <v>538.0</v>
      </c>
      <c r="D284" s="1">
        <v>0.0</v>
      </c>
      <c r="E284" s="2"/>
      <c r="F284" s="1" t="s">
        <v>18</v>
      </c>
      <c r="G284" s="1" t="s">
        <v>19</v>
      </c>
      <c r="H284" s="1" t="s">
        <v>993</v>
      </c>
      <c r="I284" s="1" t="s">
        <v>994</v>
      </c>
      <c r="J284" s="1" t="s">
        <v>994</v>
      </c>
      <c r="K284" s="2"/>
      <c r="L284" s="1">
        <v>-7.0</v>
      </c>
      <c r="M284" s="1"/>
      <c r="N284" s="1">
        <v>7.07345</v>
      </c>
      <c r="O284" s="1" t="s">
        <v>22</v>
      </c>
      <c r="P284" s="1" t="s">
        <v>995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16</v>
      </c>
      <c r="B285" s="1" t="s">
        <v>17</v>
      </c>
      <c r="C285" s="1">
        <v>329.0</v>
      </c>
      <c r="D285" s="1">
        <v>0.0</v>
      </c>
      <c r="E285" s="2"/>
      <c r="F285" s="1" t="s">
        <v>18</v>
      </c>
      <c r="G285" s="1" t="s">
        <v>19</v>
      </c>
      <c r="H285" s="1" t="s">
        <v>996</v>
      </c>
      <c r="I285" s="1" t="s">
        <v>997</v>
      </c>
      <c r="J285" s="1" t="s">
        <v>997</v>
      </c>
      <c r="K285" s="2"/>
      <c r="L285" s="1">
        <v>-5.0</v>
      </c>
      <c r="M285" s="1"/>
      <c r="N285" s="1">
        <v>9.507766666666667</v>
      </c>
      <c r="O285" s="1" t="s">
        <v>22</v>
      </c>
      <c r="P285" s="1" t="s">
        <v>998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16</v>
      </c>
      <c r="B286" s="1" t="s">
        <v>17</v>
      </c>
      <c r="C286" s="1">
        <v>329.0</v>
      </c>
      <c r="D286" s="1">
        <v>0.0</v>
      </c>
      <c r="E286" s="2"/>
      <c r="F286" s="1" t="s">
        <v>18</v>
      </c>
      <c r="G286" s="1" t="s">
        <v>24</v>
      </c>
      <c r="H286" s="1" t="s">
        <v>999</v>
      </c>
      <c r="I286" s="1" t="s">
        <v>1000</v>
      </c>
      <c r="J286" s="1" t="s">
        <v>1000</v>
      </c>
      <c r="K286" s="2"/>
      <c r="L286" s="1">
        <v>-6.0</v>
      </c>
      <c r="M286" s="1"/>
      <c r="N286" s="1">
        <v>8.190016666666667</v>
      </c>
      <c r="O286" s="1" t="s">
        <v>22</v>
      </c>
      <c r="P286" s="1" t="s">
        <v>338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16</v>
      </c>
      <c r="B287" s="1" t="s">
        <v>17</v>
      </c>
      <c r="C287" s="1">
        <v>542.0</v>
      </c>
      <c r="D287" s="1">
        <v>0.0</v>
      </c>
      <c r="E287" s="2"/>
      <c r="F287" s="1" t="s">
        <v>18</v>
      </c>
      <c r="G287" s="1" t="s">
        <v>19</v>
      </c>
      <c r="H287" s="1" t="s">
        <v>1001</v>
      </c>
      <c r="I287" s="1" t="s">
        <v>1002</v>
      </c>
      <c r="J287" s="1" t="s">
        <v>1002</v>
      </c>
      <c r="K287" s="2"/>
      <c r="L287" s="1">
        <v>-4.0</v>
      </c>
      <c r="M287" s="1"/>
      <c r="N287" s="1">
        <v>10.6582</v>
      </c>
      <c r="O287" s="1" t="s">
        <v>22</v>
      </c>
      <c r="P287" s="1" t="s">
        <v>1003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28</v>
      </c>
      <c r="B288" s="1" t="s">
        <v>17</v>
      </c>
      <c r="C288" s="3">
        <v>264.0</v>
      </c>
      <c r="D288" s="1">
        <v>0.0</v>
      </c>
      <c r="E288" s="1" t="s">
        <v>29</v>
      </c>
      <c r="F288" s="1" t="s">
        <v>18</v>
      </c>
      <c r="G288" s="1" t="s">
        <v>19</v>
      </c>
      <c r="H288" s="1" t="s">
        <v>1004</v>
      </c>
      <c r="I288" s="1" t="s">
        <v>1005</v>
      </c>
      <c r="J288" s="1" t="s">
        <v>1005</v>
      </c>
      <c r="K288" s="2"/>
      <c r="L288" s="1">
        <v>-8.0</v>
      </c>
      <c r="M288" s="1"/>
      <c r="N288" s="1">
        <v>6.767066666666667</v>
      </c>
      <c r="O288" s="1" t="s">
        <v>22</v>
      </c>
      <c r="P288" s="1" t="s">
        <v>35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16</v>
      </c>
      <c r="B289" s="1" t="s">
        <v>17</v>
      </c>
      <c r="C289" s="1">
        <v>1227.0</v>
      </c>
      <c r="D289" s="1">
        <v>0.0</v>
      </c>
      <c r="E289" s="2"/>
      <c r="F289" s="1" t="s">
        <v>18</v>
      </c>
      <c r="G289" s="1" t="s">
        <v>24</v>
      </c>
      <c r="H289" s="1" t="s">
        <v>1006</v>
      </c>
      <c r="I289" s="1" t="s">
        <v>1007</v>
      </c>
      <c r="J289" s="1" t="s">
        <v>1007</v>
      </c>
      <c r="K289" s="2"/>
      <c r="L289" s="1">
        <v>-4.0</v>
      </c>
      <c r="M289" s="1"/>
      <c r="N289" s="1">
        <v>10.304483333333334</v>
      </c>
      <c r="O289" s="1" t="s">
        <v>22</v>
      </c>
      <c r="P289" s="1" t="s">
        <v>1008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28</v>
      </c>
      <c r="B290" s="1" t="s">
        <v>17</v>
      </c>
      <c r="C290" s="3">
        <v>321.0</v>
      </c>
      <c r="D290" s="1">
        <v>0.0</v>
      </c>
      <c r="E290" s="1" t="s">
        <v>29</v>
      </c>
      <c r="F290" s="1" t="s">
        <v>18</v>
      </c>
      <c r="G290" s="1" t="s">
        <v>19</v>
      </c>
      <c r="H290" s="1" t="s">
        <v>1009</v>
      </c>
      <c r="I290" s="1" t="s">
        <v>1010</v>
      </c>
      <c r="J290" s="1" t="s">
        <v>1010</v>
      </c>
      <c r="K290" s="2"/>
      <c r="L290" s="1">
        <v>-7.0</v>
      </c>
      <c r="M290" s="1"/>
      <c r="N290" s="1">
        <v>7.406316666666667</v>
      </c>
      <c r="O290" s="1" t="s">
        <v>22</v>
      </c>
      <c r="P290" s="1" t="s">
        <v>1011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 hidden="1">
      <c r="A291" s="1" t="s">
        <v>60</v>
      </c>
      <c r="B291" s="1" t="s">
        <v>17</v>
      </c>
      <c r="C291" s="3">
        <v>429.0</v>
      </c>
      <c r="D291" s="1">
        <v>0.0</v>
      </c>
      <c r="E291" s="1" t="s">
        <v>627</v>
      </c>
      <c r="F291" s="1" t="s">
        <v>66</v>
      </c>
      <c r="G291" s="1" t="s">
        <v>19</v>
      </c>
      <c r="H291" s="1" t="s">
        <v>1012</v>
      </c>
      <c r="I291" s="1" t="s">
        <v>1013</v>
      </c>
      <c r="J291" s="1" t="s">
        <v>1014</v>
      </c>
      <c r="K291" s="1" t="s">
        <v>1015</v>
      </c>
      <c r="L291" s="1">
        <v>-8.0</v>
      </c>
      <c r="M291" s="1">
        <v>0.021083333333333332</v>
      </c>
      <c r="N291" s="1">
        <v>10.769816666666667</v>
      </c>
      <c r="O291" s="1" t="s">
        <v>63</v>
      </c>
      <c r="P291" s="1" t="s">
        <v>1016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28</v>
      </c>
      <c r="B292" s="1" t="s">
        <v>17</v>
      </c>
      <c r="C292" s="3">
        <v>423.0</v>
      </c>
      <c r="D292" s="1">
        <v>0.0</v>
      </c>
      <c r="E292" s="1" t="s">
        <v>29</v>
      </c>
      <c r="F292" s="1" t="s">
        <v>18</v>
      </c>
      <c r="G292" s="1" t="s">
        <v>19</v>
      </c>
      <c r="H292" s="1" t="s">
        <v>1017</v>
      </c>
      <c r="I292" s="1" t="s">
        <v>1018</v>
      </c>
      <c r="J292" s="1" t="s">
        <v>1018</v>
      </c>
      <c r="K292" s="2"/>
      <c r="L292" s="1">
        <v>1.0</v>
      </c>
      <c r="M292" s="1"/>
      <c r="N292" s="1">
        <v>16.367166666666666</v>
      </c>
      <c r="O292" s="1" t="s">
        <v>22</v>
      </c>
      <c r="P292" s="1" t="s">
        <v>1019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28</v>
      </c>
      <c r="B293" s="1" t="s">
        <v>17</v>
      </c>
      <c r="C293" s="1">
        <v>264.0</v>
      </c>
      <c r="D293" s="1">
        <v>0.0</v>
      </c>
      <c r="E293" s="1" t="s">
        <v>29</v>
      </c>
      <c r="F293" s="1" t="s">
        <v>18</v>
      </c>
      <c r="G293" s="1" t="s">
        <v>19</v>
      </c>
      <c r="H293" s="1" t="s">
        <v>1020</v>
      </c>
      <c r="I293" s="1" t="s">
        <v>1021</v>
      </c>
      <c r="J293" s="1" t="s">
        <v>1021</v>
      </c>
      <c r="K293" s="2"/>
      <c r="L293" s="1">
        <v>-7.0</v>
      </c>
      <c r="M293" s="1"/>
      <c r="N293" s="1">
        <v>7.097083333333333</v>
      </c>
      <c r="O293" s="1" t="s">
        <v>22</v>
      </c>
      <c r="P293" s="1" t="s">
        <v>1022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60</v>
      </c>
      <c r="B294" s="1" t="s">
        <v>17</v>
      </c>
      <c r="C294" s="1">
        <v>344.0</v>
      </c>
      <c r="D294" s="1">
        <v>0.0</v>
      </c>
      <c r="E294" s="1" t="s">
        <v>627</v>
      </c>
      <c r="F294" s="1" t="s">
        <v>66</v>
      </c>
      <c r="G294" s="1" t="s">
        <v>19</v>
      </c>
      <c r="H294" s="1" t="s">
        <v>1023</v>
      </c>
      <c r="I294" s="1" t="s">
        <v>1024</v>
      </c>
      <c r="J294" s="1" t="s">
        <v>1025</v>
      </c>
      <c r="K294" s="1" t="s">
        <v>1026</v>
      </c>
      <c r="L294" s="1">
        <v>0.0</v>
      </c>
      <c r="M294" s="1">
        <v>0.018283333333333332</v>
      </c>
      <c r="N294" s="1">
        <v>16.4529</v>
      </c>
      <c r="O294" s="1" t="s">
        <v>63</v>
      </c>
      <c r="P294" s="1" t="s">
        <v>1027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28</v>
      </c>
      <c r="B295" s="1" t="s">
        <v>17</v>
      </c>
      <c r="C295" s="1">
        <v>642.0</v>
      </c>
      <c r="D295" s="1">
        <v>0.0</v>
      </c>
      <c r="E295" s="1" t="s">
        <v>29</v>
      </c>
      <c r="F295" s="1" t="s">
        <v>18</v>
      </c>
      <c r="G295" s="1" t="s">
        <v>19</v>
      </c>
      <c r="H295" s="1" t="s">
        <v>1028</v>
      </c>
      <c r="I295" s="1" t="s">
        <v>1029</v>
      </c>
      <c r="J295" s="1" t="s">
        <v>1029</v>
      </c>
      <c r="K295" s="2"/>
      <c r="L295" s="1">
        <v>-2.0</v>
      </c>
      <c r="M295" s="1"/>
      <c r="N295" s="1">
        <v>12.18175</v>
      </c>
      <c r="O295" s="1" t="s">
        <v>22</v>
      </c>
      <c r="P295" s="1" t="s">
        <v>1030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16</v>
      </c>
      <c r="B296" s="1" t="s">
        <v>17</v>
      </c>
      <c r="C296" s="1">
        <v>329.0</v>
      </c>
      <c r="D296" s="1">
        <v>0.0</v>
      </c>
      <c r="E296" s="2"/>
      <c r="F296" s="1" t="s">
        <v>18</v>
      </c>
      <c r="G296" s="1" t="s">
        <v>19</v>
      </c>
      <c r="H296" s="1" t="s">
        <v>1031</v>
      </c>
      <c r="I296" s="1" t="s">
        <v>1032</v>
      </c>
      <c r="J296" s="1" t="s">
        <v>1032</v>
      </c>
      <c r="K296" s="2"/>
      <c r="L296" s="1">
        <v>-7.0</v>
      </c>
      <c r="M296" s="1"/>
      <c r="N296" s="1">
        <v>7.659666666666666</v>
      </c>
      <c r="O296" s="1" t="s">
        <v>22</v>
      </c>
      <c r="P296" s="1" t="s">
        <v>338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16</v>
      </c>
      <c r="B297" s="1" t="s">
        <v>17</v>
      </c>
      <c r="C297" s="1">
        <v>488.0</v>
      </c>
      <c r="D297" s="1">
        <v>0.0</v>
      </c>
      <c r="E297" s="2"/>
      <c r="F297" s="1" t="s">
        <v>18</v>
      </c>
      <c r="G297" s="1" t="s">
        <v>19</v>
      </c>
      <c r="H297" s="1" t="s">
        <v>1033</v>
      </c>
      <c r="I297" s="1" t="s">
        <v>1034</v>
      </c>
      <c r="J297" s="1" t="s">
        <v>1034</v>
      </c>
      <c r="K297" s="2"/>
      <c r="L297" s="1">
        <v>-3.0</v>
      </c>
      <c r="M297" s="1"/>
      <c r="N297" s="1">
        <v>11.22365</v>
      </c>
      <c r="O297" s="1" t="s">
        <v>22</v>
      </c>
      <c r="P297" s="1" t="s">
        <v>1035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60</v>
      </c>
      <c r="B298" s="1" t="s">
        <v>17</v>
      </c>
      <c r="C298" s="1">
        <v>199.0</v>
      </c>
      <c r="D298" s="1">
        <v>50.0</v>
      </c>
      <c r="E298" s="2"/>
      <c r="F298" s="1" t="s">
        <v>49</v>
      </c>
      <c r="G298" s="1" t="s">
        <v>24</v>
      </c>
      <c r="H298" s="1" t="s">
        <v>1036</v>
      </c>
      <c r="I298" s="1" t="s">
        <v>1037</v>
      </c>
      <c r="J298" s="1" t="s">
        <v>1037</v>
      </c>
      <c r="K298" s="2"/>
      <c r="L298" s="1">
        <v>-8.0</v>
      </c>
      <c r="M298" s="1"/>
      <c r="N298" s="1">
        <v>10.707916666666666</v>
      </c>
      <c r="O298" s="1" t="s">
        <v>63</v>
      </c>
      <c r="P298" s="1" t="s">
        <v>92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60</v>
      </c>
      <c r="B299" s="1" t="s">
        <v>17</v>
      </c>
      <c r="C299" s="1">
        <v>309.0</v>
      </c>
      <c r="D299" s="1">
        <v>0.0</v>
      </c>
      <c r="E299" s="1" t="s">
        <v>65</v>
      </c>
      <c r="F299" s="1" t="s">
        <v>66</v>
      </c>
      <c r="G299" s="1" t="s">
        <v>19</v>
      </c>
      <c r="H299" s="1" t="s">
        <v>1038</v>
      </c>
      <c r="I299" s="1" t="s">
        <v>1039</v>
      </c>
      <c r="J299" s="1" t="s">
        <v>1040</v>
      </c>
      <c r="K299" s="1" t="s">
        <v>1041</v>
      </c>
      <c r="L299" s="1">
        <v>-8.0</v>
      </c>
      <c r="M299" s="1">
        <v>0.026583333333333334</v>
      </c>
      <c r="N299" s="1">
        <v>12.39575</v>
      </c>
      <c r="O299" s="1" t="s">
        <v>63</v>
      </c>
      <c r="P299" s="1" t="s">
        <v>432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48</v>
      </c>
      <c r="B300" s="1" t="s">
        <v>17</v>
      </c>
      <c r="C300" s="1">
        <v>139.0</v>
      </c>
      <c r="D300" s="1">
        <v>0.0</v>
      </c>
      <c r="E300" s="2"/>
      <c r="F300" s="1" t="s">
        <v>49</v>
      </c>
      <c r="G300" s="1" t="s">
        <v>24</v>
      </c>
      <c r="H300" s="1" t="s">
        <v>1042</v>
      </c>
      <c r="I300" s="1" t="s">
        <v>1043</v>
      </c>
      <c r="J300" s="1" t="s">
        <v>1043</v>
      </c>
      <c r="K300" s="2"/>
      <c r="L300" s="1">
        <v>2.0</v>
      </c>
      <c r="M300" s="1"/>
      <c r="N300" s="1">
        <v>7.538083333333334</v>
      </c>
      <c r="O300" s="1" t="s">
        <v>53</v>
      </c>
      <c r="P300" s="1" t="s">
        <v>1044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28</v>
      </c>
      <c r="B301" s="1" t="s">
        <v>17</v>
      </c>
      <c r="C301" s="3">
        <v>329.0</v>
      </c>
      <c r="D301" s="1">
        <v>0.0</v>
      </c>
      <c r="E301" s="1" t="s">
        <v>29</v>
      </c>
      <c r="F301" s="1" t="s">
        <v>18</v>
      </c>
      <c r="G301" s="1" t="s">
        <v>19</v>
      </c>
      <c r="H301" s="1" t="s">
        <v>1045</v>
      </c>
      <c r="I301" s="1" t="s">
        <v>1046</v>
      </c>
      <c r="J301" s="1" t="s">
        <v>1046</v>
      </c>
      <c r="K301" s="2"/>
      <c r="L301" s="1">
        <v>-1.0</v>
      </c>
      <c r="M301" s="1"/>
      <c r="N301" s="1">
        <v>13.03435</v>
      </c>
      <c r="O301" s="1" t="s">
        <v>22</v>
      </c>
      <c r="P301" s="1" t="s">
        <v>383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60</v>
      </c>
      <c r="B302" s="1" t="s">
        <v>17</v>
      </c>
      <c r="C302" s="1">
        <v>763.0</v>
      </c>
      <c r="D302" s="1">
        <v>0.0</v>
      </c>
      <c r="E302" s="1" t="s">
        <v>65</v>
      </c>
      <c r="F302" s="1" t="s">
        <v>66</v>
      </c>
      <c r="G302" s="1" t="s">
        <v>24</v>
      </c>
      <c r="H302" s="1" t="s">
        <v>1047</v>
      </c>
      <c r="I302" s="1" t="s">
        <v>1048</v>
      </c>
      <c r="J302" s="1" t="s">
        <v>1049</v>
      </c>
      <c r="K302" s="1" t="s">
        <v>1050</v>
      </c>
      <c r="L302" s="1">
        <v>-6.0</v>
      </c>
      <c r="M302" s="1">
        <v>0.025316666666666668</v>
      </c>
      <c r="N302" s="1">
        <v>12.11835</v>
      </c>
      <c r="O302" s="1" t="s">
        <v>63</v>
      </c>
      <c r="P302" s="1" t="s">
        <v>1051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 hidden="1">
      <c r="A303" s="1" t="s">
        <v>28</v>
      </c>
      <c r="B303" s="1" t="s">
        <v>17</v>
      </c>
      <c r="C303" s="1">
        <v>851.0</v>
      </c>
      <c r="D303" s="1">
        <v>0.0</v>
      </c>
      <c r="E303" s="1" t="s">
        <v>29</v>
      </c>
      <c r="F303" s="1" t="s">
        <v>18</v>
      </c>
      <c r="G303" s="1" t="s">
        <v>19</v>
      </c>
      <c r="H303" s="1" t="s">
        <v>1052</v>
      </c>
      <c r="I303" s="1" t="s">
        <v>1053</v>
      </c>
      <c r="J303" s="1" t="s">
        <v>1053</v>
      </c>
      <c r="K303" s="2"/>
      <c r="L303" s="1">
        <v>-1.0</v>
      </c>
      <c r="M303" s="1"/>
      <c r="N303" s="1">
        <v>13.8161</v>
      </c>
      <c r="O303" s="1" t="s">
        <v>22</v>
      </c>
      <c r="P303" s="1" t="s">
        <v>1054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60</v>
      </c>
      <c r="B304" s="1" t="s">
        <v>17</v>
      </c>
      <c r="C304" s="1">
        <v>598.0</v>
      </c>
      <c r="D304" s="1">
        <v>149.0</v>
      </c>
      <c r="E304" s="2"/>
      <c r="F304" s="1" t="s">
        <v>49</v>
      </c>
      <c r="G304" s="1" t="s">
        <v>19</v>
      </c>
      <c r="H304" s="1" t="s">
        <v>1055</v>
      </c>
      <c r="I304" s="1" t="s">
        <v>1056</v>
      </c>
      <c r="J304" s="1" t="s">
        <v>1056</v>
      </c>
      <c r="K304" s="2"/>
      <c r="L304" s="1">
        <v>-11.0</v>
      </c>
      <c r="M304" s="1"/>
      <c r="N304" s="1">
        <v>247.76838333333333</v>
      </c>
      <c r="O304" s="1" t="s">
        <v>63</v>
      </c>
      <c r="P304" s="1" t="s">
        <v>1057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81</v>
      </c>
      <c r="B305" s="1" t="s">
        <v>17</v>
      </c>
      <c r="C305" s="1">
        <v>463.0</v>
      </c>
      <c r="D305" s="1">
        <v>0.0</v>
      </c>
      <c r="E305" s="1" t="s">
        <v>1058</v>
      </c>
      <c r="F305" s="1" t="s">
        <v>18</v>
      </c>
      <c r="G305" s="1" t="s">
        <v>19</v>
      </c>
      <c r="H305" s="1" t="s">
        <v>1059</v>
      </c>
      <c r="I305" s="1" t="s">
        <v>1060</v>
      </c>
      <c r="J305" s="1" t="s">
        <v>1060</v>
      </c>
      <c r="K305" s="2"/>
      <c r="L305" s="1">
        <v>-5.0</v>
      </c>
      <c r="M305" s="1"/>
      <c r="N305" s="1">
        <v>9.49865</v>
      </c>
      <c r="O305" s="1" t="s">
        <v>22</v>
      </c>
      <c r="P305" s="1" t="s">
        <v>1061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60</v>
      </c>
      <c r="B306" s="1" t="s">
        <v>17</v>
      </c>
      <c r="C306" s="1">
        <v>199.0</v>
      </c>
      <c r="D306" s="1">
        <v>50.0</v>
      </c>
      <c r="E306" s="2"/>
      <c r="F306" s="1" t="s">
        <v>49</v>
      </c>
      <c r="G306" s="1" t="s">
        <v>173</v>
      </c>
      <c r="H306" s="1" t="s">
        <v>1062</v>
      </c>
      <c r="I306" s="1" t="s">
        <v>1063</v>
      </c>
      <c r="J306" s="1" t="s">
        <v>1063</v>
      </c>
      <c r="K306" s="2"/>
      <c r="L306" s="1">
        <v>-13.0</v>
      </c>
      <c r="M306" s="1"/>
      <c r="N306" s="1">
        <v>6.7248</v>
      </c>
      <c r="O306" s="1" t="s">
        <v>63</v>
      </c>
      <c r="P306" s="1" t="s">
        <v>395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60</v>
      </c>
      <c r="B307" s="1" t="s">
        <v>17</v>
      </c>
      <c r="C307" s="1">
        <v>270.0</v>
      </c>
      <c r="D307" s="1">
        <v>0.0</v>
      </c>
      <c r="E307" s="1" t="s">
        <v>65</v>
      </c>
      <c r="F307" s="1" t="s">
        <v>66</v>
      </c>
      <c r="G307" s="1" t="s">
        <v>19</v>
      </c>
      <c r="H307" s="1" t="s">
        <v>1064</v>
      </c>
      <c r="I307" s="1" t="s">
        <v>1065</v>
      </c>
      <c r="J307" s="1" t="s">
        <v>1066</v>
      </c>
      <c r="K307" s="1" t="s">
        <v>1067</v>
      </c>
      <c r="L307" s="1">
        <v>-2.0</v>
      </c>
      <c r="M307" s="1">
        <v>0.017233333333333333</v>
      </c>
      <c r="N307" s="1">
        <v>11.452616666666666</v>
      </c>
      <c r="O307" s="1" t="s">
        <v>63</v>
      </c>
      <c r="P307" s="1" t="s">
        <v>670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48</v>
      </c>
      <c r="B308" s="1" t="s">
        <v>17</v>
      </c>
      <c r="C308" s="3">
        <v>209.0</v>
      </c>
      <c r="D308" s="1">
        <v>0.0</v>
      </c>
      <c r="E308" s="2"/>
      <c r="F308" s="1" t="s">
        <v>49</v>
      </c>
      <c r="G308" s="1" t="s">
        <v>24</v>
      </c>
      <c r="H308" s="1" t="s">
        <v>1068</v>
      </c>
      <c r="I308" s="1" t="s">
        <v>1069</v>
      </c>
      <c r="J308" s="1" t="s">
        <v>1069</v>
      </c>
      <c r="K308" s="2"/>
      <c r="L308" s="1">
        <v>7.0</v>
      </c>
      <c r="M308" s="1"/>
      <c r="N308" s="1">
        <v>12.3387</v>
      </c>
      <c r="O308" s="1" t="s">
        <v>53</v>
      </c>
      <c r="P308" s="1" t="s">
        <v>1070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28</v>
      </c>
      <c r="B309" s="1" t="s">
        <v>17</v>
      </c>
      <c r="C309" s="3">
        <v>394.0</v>
      </c>
      <c r="D309" s="1">
        <v>0.0</v>
      </c>
      <c r="E309" s="1" t="s">
        <v>29</v>
      </c>
      <c r="F309" s="1" t="s">
        <v>18</v>
      </c>
      <c r="G309" s="1" t="s">
        <v>19</v>
      </c>
      <c r="H309" s="1" t="s">
        <v>1071</v>
      </c>
      <c r="I309" s="1" t="s">
        <v>1072</v>
      </c>
      <c r="J309" s="1" t="s">
        <v>1072</v>
      </c>
      <c r="K309" s="2"/>
      <c r="L309" s="1">
        <v>2.0</v>
      </c>
      <c r="M309" s="1"/>
      <c r="N309" s="1">
        <v>17.028366666666667</v>
      </c>
      <c r="O309" s="1" t="s">
        <v>22</v>
      </c>
      <c r="P309" s="1" t="s">
        <v>1073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28</v>
      </c>
      <c r="B310" s="1" t="s">
        <v>17</v>
      </c>
      <c r="C310" s="1">
        <v>633.0</v>
      </c>
      <c r="D310" s="1">
        <v>0.0</v>
      </c>
      <c r="E310" s="1" t="s">
        <v>29</v>
      </c>
      <c r="F310" s="1" t="s">
        <v>18</v>
      </c>
      <c r="G310" s="1" t="s">
        <v>19</v>
      </c>
      <c r="H310" s="1" t="s">
        <v>1074</v>
      </c>
      <c r="I310" s="1" t="s">
        <v>1075</v>
      </c>
      <c r="J310" s="1" t="s">
        <v>1075</v>
      </c>
      <c r="K310" s="2"/>
      <c r="L310" s="1">
        <v>5.0</v>
      </c>
      <c r="M310" s="1"/>
      <c r="N310" s="1">
        <v>20.901133333333334</v>
      </c>
      <c r="O310" s="1" t="s">
        <v>22</v>
      </c>
      <c r="P310" s="1" t="s">
        <v>1076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 hidden="1">
      <c r="A311" s="1" t="s">
        <v>60</v>
      </c>
      <c r="B311" s="1" t="s">
        <v>17</v>
      </c>
      <c r="C311" s="1">
        <v>582.0</v>
      </c>
      <c r="D311" s="1">
        <v>104.0</v>
      </c>
      <c r="E311" s="2"/>
      <c r="F311" s="1" t="s">
        <v>49</v>
      </c>
      <c r="G311" s="1" t="s">
        <v>173</v>
      </c>
      <c r="H311" s="1" t="s">
        <v>1077</v>
      </c>
      <c r="I311" s="1" t="s">
        <v>1078</v>
      </c>
      <c r="J311" s="1" t="s">
        <v>1078</v>
      </c>
      <c r="K311" s="2"/>
      <c r="L311" s="1">
        <v>-8.0</v>
      </c>
      <c r="M311" s="1"/>
      <c r="N311" s="1">
        <v>11.069783333333334</v>
      </c>
      <c r="O311" s="1" t="s">
        <v>63</v>
      </c>
      <c r="P311" s="1" t="s">
        <v>1079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 hidden="1">
      <c r="A312" s="1" t="s">
        <v>16</v>
      </c>
      <c r="B312" s="1" t="s">
        <v>17</v>
      </c>
      <c r="C312" s="3">
        <v>453.0</v>
      </c>
      <c r="D312" s="1">
        <v>0.0</v>
      </c>
      <c r="E312" s="2"/>
      <c r="F312" s="1" t="s">
        <v>18</v>
      </c>
      <c r="G312" s="1" t="s">
        <v>19</v>
      </c>
      <c r="H312" s="1" t="s">
        <v>1080</v>
      </c>
      <c r="I312" s="1" t="s">
        <v>1081</v>
      </c>
      <c r="J312" s="1" t="s">
        <v>1081</v>
      </c>
      <c r="K312" s="2"/>
      <c r="L312" s="1">
        <v>3.0</v>
      </c>
      <c r="M312" s="1"/>
      <c r="N312" s="1">
        <v>18.585916666666666</v>
      </c>
      <c r="O312" s="1" t="s">
        <v>22</v>
      </c>
      <c r="P312" s="1" t="s">
        <v>1082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 hidden="1">
      <c r="A313" s="1" t="s">
        <v>48</v>
      </c>
      <c r="B313" s="1" t="s">
        <v>17</v>
      </c>
      <c r="C313" s="3">
        <v>498.0</v>
      </c>
      <c r="D313" s="1">
        <v>0.0</v>
      </c>
      <c r="E313" s="2"/>
      <c r="F313" s="1" t="s">
        <v>49</v>
      </c>
      <c r="G313" s="1" t="s">
        <v>24</v>
      </c>
      <c r="H313" s="1" t="s">
        <v>1083</v>
      </c>
      <c r="I313" s="1" t="s">
        <v>1084</v>
      </c>
      <c r="J313" s="1" t="s">
        <v>1084</v>
      </c>
      <c r="K313" s="2"/>
      <c r="L313" s="1">
        <v>6.0</v>
      </c>
      <c r="M313" s="1"/>
      <c r="N313" s="1">
        <v>11.52405</v>
      </c>
      <c r="O313" s="1" t="s">
        <v>53</v>
      </c>
      <c r="P313" s="1" t="s">
        <v>1085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81</v>
      </c>
      <c r="B314" s="1" t="s">
        <v>17</v>
      </c>
      <c r="C314" s="1">
        <v>264.0</v>
      </c>
      <c r="D314" s="1">
        <v>0.0</v>
      </c>
      <c r="E314" s="1" t="s">
        <v>1058</v>
      </c>
      <c r="F314" s="1" t="s">
        <v>18</v>
      </c>
      <c r="G314" s="1" t="s">
        <v>19</v>
      </c>
      <c r="H314" s="1" t="s">
        <v>1086</v>
      </c>
      <c r="I314" s="1" t="s">
        <v>1087</v>
      </c>
      <c r="J314" s="1" t="s">
        <v>1087</v>
      </c>
      <c r="K314" s="2"/>
      <c r="L314" s="1">
        <v>-6.0</v>
      </c>
      <c r="M314" s="1"/>
      <c r="N314" s="1">
        <v>8.852583333333333</v>
      </c>
      <c r="O314" s="1" t="s">
        <v>22</v>
      </c>
      <c r="P314" s="1" t="s">
        <v>1088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48</v>
      </c>
      <c r="B315" s="1" t="s">
        <v>17</v>
      </c>
      <c r="C315" s="3">
        <v>309.0</v>
      </c>
      <c r="D315" s="1">
        <v>0.0</v>
      </c>
      <c r="E315" s="2"/>
      <c r="F315" s="1" t="s">
        <v>49</v>
      </c>
      <c r="G315" s="1" t="s">
        <v>24</v>
      </c>
      <c r="H315" s="1" t="s">
        <v>1089</v>
      </c>
      <c r="I315" s="1" t="s">
        <v>1090</v>
      </c>
      <c r="J315" s="1" t="s">
        <v>1090</v>
      </c>
      <c r="K315" s="2"/>
      <c r="L315" s="1">
        <v>2.0</v>
      </c>
      <c r="M315" s="1"/>
      <c r="N315" s="1">
        <v>7.7432</v>
      </c>
      <c r="O315" s="1" t="s">
        <v>53</v>
      </c>
      <c r="P315" s="1" t="s">
        <v>1091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 hidden="1">
      <c r="A316" s="1" t="s">
        <v>60</v>
      </c>
      <c r="B316" s="1" t="s">
        <v>17</v>
      </c>
      <c r="C316" s="1">
        <v>199.0</v>
      </c>
      <c r="D316" s="1">
        <v>50.0</v>
      </c>
      <c r="E316" s="2"/>
      <c r="F316" s="1" t="s">
        <v>49</v>
      </c>
      <c r="G316" s="1" t="s">
        <v>173</v>
      </c>
      <c r="H316" s="1" t="s">
        <v>1092</v>
      </c>
      <c r="I316" s="1" t="s">
        <v>1093</v>
      </c>
      <c r="J316" s="1" t="s">
        <v>1093</v>
      </c>
      <c r="K316" s="2"/>
      <c r="L316" s="1">
        <v>-53.0</v>
      </c>
      <c r="M316" s="1"/>
      <c r="N316" s="1">
        <v>175.15286666666665</v>
      </c>
      <c r="O316" s="1" t="s">
        <v>63</v>
      </c>
      <c r="P316" s="1" t="s">
        <v>1094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 hidden="1">
      <c r="A317" s="1" t="s">
        <v>28</v>
      </c>
      <c r="B317" s="1" t="s">
        <v>17</v>
      </c>
      <c r="C317" s="1">
        <v>492.0</v>
      </c>
      <c r="D317" s="1">
        <v>0.0</v>
      </c>
      <c r="E317" s="1" t="s">
        <v>29</v>
      </c>
      <c r="F317" s="1" t="s">
        <v>18</v>
      </c>
      <c r="G317" s="1" t="s">
        <v>19</v>
      </c>
      <c r="H317" s="1" t="s">
        <v>1095</v>
      </c>
      <c r="I317" s="1" t="s">
        <v>1096</v>
      </c>
      <c r="J317" s="1" t="s">
        <v>1096</v>
      </c>
      <c r="K317" s="2"/>
      <c r="L317" s="1">
        <v>0.0</v>
      </c>
      <c r="M317" s="1"/>
      <c r="N317" s="1">
        <v>15.5657</v>
      </c>
      <c r="O317" s="1" t="s">
        <v>22</v>
      </c>
      <c r="P317" s="1" t="s">
        <v>1097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48</v>
      </c>
      <c r="B318" s="1" t="s">
        <v>17</v>
      </c>
      <c r="C318" s="3">
        <v>249.0</v>
      </c>
      <c r="D318" s="1">
        <v>0.0</v>
      </c>
      <c r="E318" s="2"/>
      <c r="F318" s="1" t="s">
        <v>49</v>
      </c>
      <c r="G318" s="1" t="s">
        <v>24</v>
      </c>
      <c r="H318" s="1" t="s">
        <v>1098</v>
      </c>
      <c r="I318" s="1" t="s">
        <v>1099</v>
      </c>
      <c r="J318" s="1" t="s">
        <v>1099</v>
      </c>
      <c r="K318" s="2"/>
      <c r="L318" s="1">
        <v>12.0</v>
      </c>
      <c r="M318" s="1"/>
      <c r="N318" s="1">
        <v>17.118866666666666</v>
      </c>
      <c r="O318" s="1" t="s">
        <v>53</v>
      </c>
      <c r="P318" s="1" t="s">
        <v>1100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 hidden="1">
      <c r="A319" s="1" t="s">
        <v>48</v>
      </c>
      <c r="B319" s="1" t="s">
        <v>17</v>
      </c>
      <c r="C319" s="3">
        <v>249.0</v>
      </c>
      <c r="D319" s="1">
        <v>0.0</v>
      </c>
      <c r="E319" s="2"/>
      <c r="F319" s="1" t="s">
        <v>49</v>
      </c>
      <c r="G319" s="1" t="s">
        <v>24</v>
      </c>
      <c r="H319" s="1" t="s">
        <v>1101</v>
      </c>
      <c r="I319" s="1" t="s">
        <v>1102</v>
      </c>
      <c r="J319" s="1" t="s">
        <v>1102</v>
      </c>
      <c r="K319" s="2"/>
      <c r="L319" s="1">
        <v>10.0</v>
      </c>
      <c r="M319" s="1"/>
      <c r="N319" s="1">
        <v>15.69955</v>
      </c>
      <c r="O319" s="1" t="s">
        <v>53</v>
      </c>
      <c r="P319" s="1" t="s">
        <v>1103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48</v>
      </c>
      <c r="B320" s="1" t="s">
        <v>17</v>
      </c>
      <c r="C320" s="3">
        <v>306.0</v>
      </c>
      <c r="D320" s="1">
        <v>0.0</v>
      </c>
      <c r="E320" s="2"/>
      <c r="F320" s="1" t="s">
        <v>49</v>
      </c>
      <c r="G320" s="1" t="s">
        <v>24</v>
      </c>
      <c r="H320" s="1" t="s">
        <v>1104</v>
      </c>
      <c r="I320" s="1" t="s">
        <v>1105</v>
      </c>
      <c r="J320" s="1" t="s">
        <v>1105</v>
      </c>
      <c r="K320" s="2"/>
      <c r="L320" s="1">
        <v>9.0</v>
      </c>
      <c r="M320" s="1"/>
      <c r="N320" s="1">
        <v>14.458133333333333</v>
      </c>
      <c r="O320" s="1" t="s">
        <v>53</v>
      </c>
      <c r="P320" s="1" t="s">
        <v>1106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 hidden="1">
      <c r="A321" s="1" t="s">
        <v>48</v>
      </c>
      <c r="B321" s="1" t="s">
        <v>17</v>
      </c>
      <c r="C321" s="1">
        <v>20.0</v>
      </c>
      <c r="D321" s="1">
        <v>35.0</v>
      </c>
      <c r="E321" s="2"/>
      <c r="F321" s="1" t="s">
        <v>49</v>
      </c>
      <c r="G321" s="1" t="s">
        <v>24</v>
      </c>
      <c r="H321" s="1" t="s">
        <v>1107</v>
      </c>
      <c r="I321" s="1" t="s">
        <v>1108</v>
      </c>
      <c r="J321" s="1" t="s">
        <v>1108</v>
      </c>
      <c r="K321" s="2"/>
      <c r="L321" s="1">
        <v>-1.0</v>
      </c>
      <c r="M321" s="1"/>
      <c r="N321" s="1">
        <v>3.6463</v>
      </c>
      <c r="O321" s="1" t="s">
        <v>53</v>
      </c>
      <c r="P321" s="1" t="s">
        <v>1109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16</v>
      </c>
      <c r="B322" s="1" t="s">
        <v>17</v>
      </c>
      <c r="C322" s="1">
        <v>718.0</v>
      </c>
      <c r="D322" s="1">
        <v>0.0</v>
      </c>
      <c r="E322" s="2"/>
      <c r="F322" s="1" t="s">
        <v>18</v>
      </c>
      <c r="G322" s="1" t="s">
        <v>19</v>
      </c>
      <c r="H322" s="1" t="s">
        <v>1110</v>
      </c>
      <c r="I322" s="1" t="s">
        <v>1111</v>
      </c>
      <c r="J322" s="1" t="s">
        <v>1111</v>
      </c>
      <c r="K322" s="2"/>
      <c r="L322" s="1">
        <v>0.0</v>
      </c>
      <c r="M322" s="1"/>
      <c r="N322" s="1">
        <v>15.900316666666667</v>
      </c>
      <c r="O322" s="1" t="s">
        <v>22</v>
      </c>
      <c r="P322" s="1" t="s">
        <v>1112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60</v>
      </c>
      <c r="B323" s="1" t="s">
        <v>17</v>
      </c>
      <c r="C323" s="3">
        <v>219.0</v>
      </c>
      <c r="D323" s="1">
        <v>50.0</v>
      </c>
      <c r="E323" s="2"/>
      <c r="F323" s="1" t="s">
        <v>49</v>
      </c>
      <c r="G323" s="1" t="s">
        <v>173</v>
      </c>
      <c r="H323" s="1" t="s">
        <v>1113</v>
      </c>
      <c r="I323" s="1" t="s">
        <v>1114</v>
      </c>
      <c r="J323" s="1" t="s">
        <v>1114</v>
      </c>
      <c r="K323" s="2"/>
      <c r="L323" s="1">
        <v>-5.0</v>
      </c>
      <c r="M323" s="1"/>
      <c r="N323" s="1">
        <v>14.226416666666667</v>
      </c>
      <c r="O323" s="1" t="s">
        <v>63</v>
      </c>
      <c r="P323" s="1" t="s">
        <v>1115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 hidden="1">
      <c r="A324" s="1" t="s">
        <v>60</v>
      </c>
      <c r="B324" s="3" t="s">
        <v>17</v>
      </c>
      <c r="C324" s="1">
        <v>199.0</v>
      </c>
      <c r="D324" s="1">
        <v>50.0</v>
      </c>
      <c r="E324" s="2"/>
      <c r="F324" s="1" t="s">
        <v>49</v>
      </c>
      <c r="G324" s="1" t="s">
        <v>173</v>
      </c>
      <c r="H324" s="1" t="s">
        <v>1116</v>
      </c>
      <c r="I324" s="1" t="s">
        <v>1117</v>
      </c>
      <c r="J324" s="1" t="s">
        <v>1117</v>
      </c>
      <c r="K324" s="2"/>
      <c r="L324" s="1">
        <v>-4.0</v>
      </c>
      <c r="M324" s="1"/>
      <c r="N324" s="1">
        <v>14.16955</v>
      </c>
      <c r="O324" s="1" t="s">
        <v>63</v>
      </c>
      <c r="P324" s="1" t="s">
        <v>395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48</v>
      </c>
      <c r="B325" s="1" t="s">
        <v>17</v>
      </c>
      <c r="C325" s="1">
        <v>558.0</v>
      </c>
      <c r="D325" s="1">
        <v>0.0</v>
      </c>
      <c r="E325" s="2"/>
      <c r="F325" s="1" t="s">
        <v>49</v>
      </c>
      <c r="G325" s="1" t="s">
        <v>24</v>
      </c>
      <c r="H325" s="1" t="s">
        <v>1118</v>
      </c>
      <c r="I325" s="1" t="s">
        <v>1119</v>
      </c>
      <c r="J325" s="1" t="s">
        <v>1119</v>
      </c>
      <c r="K325" s="2"/>
      <c r="L325" s="1">
        <v>5.0</v>
      </c>
      <c r="M325" s="1"/>
      <c r="N325" s="1">
        <v>10.2175</v>
      </c>
      <c r="O325" s="1" t="s">
        <v>53</v>
      </c>
      <c r="P325" s="1" t="s">
        <v>1120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60</v>
      </c>
      <c r="B326" s="1" t="s">
        <v>17</v>
      </c>
      <c r="C326" s="3">
        <v>592.0</v>
      </c>
      <c r="D326" s="1">
        <v>0.0</v>
      </c>
      <c r="E326" s="1" t="s">
        <v>65</v>
      </c>
      <c r="F326" s="1" t="s">
        <v>66</v>
      </c>
      <c r="G326" s="1" t="s">
        <v>19</v>
      </c>
      <c r="H326" s="1" t="s">
        <v>1121</v>
      </c>
      <c r="I326" s="1" t="s">
        <v>1122</v>
      </c>
      <c r="J326" s="1" t="s">
        <v>1123</v>
      </c>
      <c r="K326" s="1" t="s">
        <v>1124</v>
      </c>
      <c r="L326" s="1">
        <v>-8.0</v>
      </c>
      <c r="M326" s="1">
        <v>0.013716666666666667</v>
      </c>
      <c r="N326" s="1">
        <v>12.824966666666667</v>
      </c>
      <c r="O326" s="1" t="s">
        <v>63</v>
      </c>
      <c r="P326" s="1" t="s">
        <v>1125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16</v>
      </c>
      <c r="B327" s="1" t="s">
        <v>17</v>
      </c>
      <c r="C327" s="1">
        <v>329.0</v>
      </c>
      <c r="D327" s="1">
        <v>0.0</v>
      </c>
      <c r="E327" s="2"/>
      <c r="F327" s="1" t="s">
        <v>18</v>
      </c>
      <c r="G327" s="1" t="s">
        <v>19</v>
      </c>
      <c r="H327" s="1" t="s">
        <v>1126</v>
      </c>
      <c r="I327" s="1" t="s">
        <v>1127</v>
      </c>
      <c r="J327" s="1" t="s">
        <v>1127</v>
      </c>
      <c r="K327" s="2"/>
      <c r="L327" s="1">
        <v>-3.0</v>
      </c>
      <c r="M327" s="1"/>
      <c r="N327" s="1">
        <v>11.081</v>
      </c>
      <c r="O327" s="1" t="s">
        <v>22</v>
      </c>
      <c r="P327" s="1" t="s">
        <v>1128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60</v>
      </c>
      <c r="B328" s="1" t="s">
        <v>17</v>
      </c>
      <c r="C328" s="1">
        <v>247.0</v>
      </c>
      <c r="D328" s="1">
        <v>62.0</v>
      </c>
      <c r="E328" s="2"/>
      <c r="F328" s="1" t="s">
        <v>49</v>
      </c>
      <c r="G328" s="1" t="s">
        <v>19</v>
      </c>
      <c r="H328" s="1" t="s">
        <v>1129</v>
      </c>
      <c r="I328" s="1" t="s">
        <v>1130</v>
      </c>
      <c r="J328" s="1" t="s">
        <v>1130</v>
      </c>
      <c r="K328" s="2"/>
      <c r="L328" s="1">
        <v>-9.0</v>
      </c>
      <c r="M328" s="1"/>
      <c r="N328" s="1">
        <v>8.541716666666666</v>
      </c>
      <c r="O328" s="1" t="s">
        <v>63</v>
      </c>
      <c r="P328" s="1" t="s">
        <v>1131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60</v>
      </c>
      <c r="B329" s="1" t="s">
        <v>17</v>
      </c>
      <c r="C329" s="1">
        <v>522.0</v>
      </c>
      <c r="D329" s="1">
        <v>26.0</v>
      </c>
      <c r="E329" s="1" t="s">
        <v>65</v>
      </c>
      <c r="F329" s="1" t="s">
        <v>66</v>
      </c>
      <c r="G329" s="1" t="s">
        <v>19</v>
      </c>
      <c r="H329" s="1" t="s">
        <v>1132</v>
      </c>
      <c r="I329" s="1" t="s">
        <v>1133</v>
      </c>
      <c r="J329" s="1" t="s">
        <v>1134</v>
      </c>
      <c r="K329" s="1" t="s">
        <v>1135</v>
      </c>
      <c r="L329" s="1">
        <v>-6.0</v>
      </c>
      <c r="M329" s="1">
        <v>0.013716666666666667</v>
      </c>
      <c r="N329" s="1">
        <v>14.4528</v>
      </c>
      <c r="O329" s="1" t="s">
        <v>63</v>
      </c>
      <c r="P329" s="1" t="s">
        <v>1136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 hidden="1">
      <c r="A330" s="1" t="s">
        <v>60</v>
      </c>
      <c r="B330" s="1" t="s">
        <v>17</v>
      </c>
      <c r="C330" s="1">
        <v>473.0</v>
      </c>
      <c r="D330" s="1">
        <v>0.0</v>
      </c>
      <c r="E330" s="1" t="s">
        <v>65</v>
      </c>
      <c r="F330" s="1" t="s">
        <v>66</v>
      </c>
      <c r="G330" s="1" t="s">
        <v>19</v>
      </c>
      <c r="H330" s="1" t="s">
        <v>1137</v>
      </c>
      <c r="I330" s="1" t="s">
        <v>1138</v>
      </c>
      <c r="J330" s="1" t="s">
        <v>1139</v>
      </c>
      <c r="K330" s="1" t="s">
        <v>1140</v>
      </c>
      <c r="L330" s="1">
        <v>-4.0</v>
      </c>
      <c r="M330" s="1">
        <v>0.01285</v>
      </c>
      <c r="N330" s="1">
        <v>13.699316666666666</v>
      </c>
      <c r="O330" s="1" t="s">
        <v>63</v>
      </c>
      <c r="P330" s="1" t="s">
        <v>1141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60</v>
      </c>
      <c r="B331" s="1" t="s">
        <v>17</v>
      </c>
      <c r="C331" s="3">
        <v>518.0</v>
      </c>
      <c r="D331" s="1">
        <v>0.0</v>
      </c>
      <c r="E331" s="1" t="s">
        <v>1142</v>
      </c>
      <c r="F331" s="1" t="s">
        <v>66</v>
      </c>
      <c r="G331" s="1" t="s">
        <v>19</v>
      </c>
      <c r="H331" s="1" t="s">
        <v>1143</v>
      </c>
      <c r="I331" s="1" t="s">
        <v>1144</v>
      </c>
      <c r="J331" s="1" t="s">
        <v>1145</v>
      </c>
      <c r="K331" s="1" t="s">
        <v>1146</v>
      </c>
      <c r="L331" s="1">
        <v>-7.0</v>
      </c>
      <c r="M331" s="1">
        <v>0.012366666666666666</v>
      </c>
      <c r="N331" s="1">
        <v>15.851016666666666</v>
      </c>
      <c r="O331" s="1" t="s">
        <v>63</v>
      </c>
      <c r="P331" s="1" t="s">
        <v>1147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 hidden="1">
      <c r="A332" s="1" t="s">
        <v>60</v>
      </c>
      <c r="B332" s="1" t="s">
        <v>17</v>
      </c>
      <c r="C332" s="3">
        <v>572.0</v>
      </c>
      <c r="D332" s="1">
        <v>0.0</v>
      </c>
      <c r="E332" s="1" t="s">
        <v>1142</v>
      </c>
      <c r="F332" s="1" t="s">
        <v>66</v>
      </c>
      <c r="G332" s="1" t="s">
        <v>19</v>
      </c>
      <c r="H332" s="1" t="s">
        <v>1148</v>
      </c>
      <c r="I332" s="1" t="s">
        <v>1149</v>
      </c>
      <c r="J332" s="1" t="s">
        <v>1150</v>
      </c>
      <c r="K332" s="1" t="s">
        <v>1151</v>
      </c>
      <c r="L332" s="1">
        <v>4.0</v>
      </c>
      <c r="M332" s="1">
        <v>0.01335</v>
      </c>
      <c r="N332" s="1">
        <v>14.05785</v>
      </c>
      <c r="O332" s="1" t="s">
        <v>63</v>
      </c>
      <c r="P332" s="1" t="s">
        <v>1152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60</v>
      </c>
      <c r="B333" s="1" t="s">
        <v>17</v>
      </c>
      <c r="C333" s="3">
        <v>636.0</v>
      </c>
      <c r="D333" s="1">
        <v>0.0</v>
      </c>
      <c r="E333" s="1" t="s">
        <v>65</v>
      </c>
      <c r="F333" s="1" t="s">
        <v>66</v>
      </c>
      <c r="G333" s="1" t="s">
        <v>19</v>
      </c>
      <c r="H333" s="1" t="s">
        <v>1153</v>
      </c>
      <c r="I333" s="1" t="s">
        <v>1154</v>
      </c>
      <c r="J333" s="1" t="s">
        <v>1155</v>
      </c>
      <c r="K333" s="1" t="s">
        <v>1156</v>
      </c>
      <c r="L333" s="1">
        <v>-1.0</v>
      </c>
      <c r="M333" s="1">
        <v>0.01205</v>
      </c>
      <c r="N333" s="1">
        <v>12.986516666666667</v>
      </c>
      <c r="O333" s="1" t="s">
        <v>63</v>
      </c>
      <c r="P333" s="1" t="s">
        <v>1157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 hidden="1">
      <c r="A334" s="1" t="s">
        <v>28</v>
      </c>
      <c r="B334" s="1" t="s">
        <v>17</v>
      </c>
      <c r="C334" s="3">
        <v>595.0</v>
      </c>
      <c r="D334" s="1">
        <v>0.0</v>
      </c>
      <c r="E334" s="1" t="s">
        <v>29</v>
      </c>
      <c r="F334" s="1" t="s">
        <v>18</v>
      </c>
      <c r="G334" s="1" t="s">
        <v>19</v>
      </c>
      <c r="H334" s="1" t="s">
        <v>1158</v>
      </c>
      <c r="I334" s="1" t="s">
        <v>1159</v>
      </c>
      <c r="J334" s="1" t="s">
        <v>1159</v>
      </c>
      <c r="K334" s="2"/>
      <c r="L334" s="1">
        <v>-4.0</v>
      </c>
      <c r="M334" s="1"/>
      <c r="N334" s="1">
        <v>10.782833333333333</v>
      </c>
      <c r="O334" s="1" t="s">
        <v>22</v>
      </c>
      <c r="P334" s="1" t="s">
        <v>1160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48</v>
      </c>
      <c r="B335" s="1" t="s">
        <v>17</v>
      </c>
      <c r="C335" s="3">
        <v>249.0</v>
      </c>
      <c r="D335" s="1">
        <v>0.0</v>
      </c>
      <c r="E335" s="2"/>
      <c r="F335" s="1" t="s">
        <v>49</v>
      </c>
      <c r="G335" s="1" t="s">
        <v>24</v>
      </c>
      <c r="H335" s="1" t="s">
        <v>1161</v>
      </c>
      <c r="I335" s="1" t="s">
        <v>1162</v>
      </c>
      <c r="J335" s="1" t="s">
        <v>1162</v>
      </c>
      <c r="K335" s="2"/>
      <c r="L335" s="1">
        <v>1.0</v>
      </c>
      <c r="M335" s="1"/>
      <c r="N335" s="1">
        <v>6.9760333333333335</v>
      </c>
      <c r="O335" s="1" t="s">
        <v>53</v>
      </c>
      <c r="P335" s="1" t="s">
        <v>1163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60</v>
      </c>
      <c r="B336" s="1" t="s">
        <v>17</v>
      </c>
      <c r="C336" s="1">
        <v>167.0</v>
      </c>
      <c r="D336" s="1">
        <v>42.0</v>
      </c>
      <c r="E336" s="2"/>
      <c r="F336" s="1" t="s">
        <v>49</v>
      </c>
      <c r="G336" s="1" t="s">
        <v>24</v>
      </c>
      <c r="H336" s="1" t="s">
        <v>1164</v>
      </c>
      <c r="I336" s="1" t="s">
        <v>1165</v>
      </c>
      <c r="J336" s="1" t="s">
        <v>1165</v>
      </c>
      <c r="K336" s="2"/>
      <c r="L336" s="1">
        <v>-22.0</v>
      </c>
      <c r="M336" s="1"/>
      <c r="N336" s="1">
        <v>22.377116666666666</v>
      </c>
      <c r="O336" s="1" t="s">
        <v>63</v>
      </c>
      <c r="P336" s="1" t="s">
        <v>1166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 hidden="1">
      <c r="A337" s="1" t="s">
        <v>16</v>
      </c>
      <c r="B337" s="1" t="s">
        <v>17</v>
      </c>
      <c r="C337" s="3">
        <v>264.0</v>
      </c>
      <c r="D337" s="1">
        <v>0.0</v>
      </c>
      <c r="E337" s="2"/>
      <c r="F337" s="1" t="s">
        <v>18</v>
      </c>
      <c r="G337" s="1" t="s">
        <v>19</v>
      </c>
      <c r="H337" s="1" t="s">
        <v>1167</v>
      </c>
      <c r="I337" s="1" t="s">
        <v>1168</v>
      </c>
      <c r="J337" s="1" t="s">
        <v>1168</v>
      </c>
      <c r="K337" s="2"/>
      <c r="L337" s="1">
        <v>-5.0</v>
      </c>
      <c r="M337" s="1"/>
      <c r="N337" s="1">
        <v>9.344516666666667</v>
      </c>
      <c r="O337" s="1" t="s">
        <v>22</v>
      </c>
      <c r="P337" s="1" t="s">
        <v>1169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60</v>
      </c>
      <c r="B338" s="1" t="s">
        <v>17</v>
      </c>
      <c r="C338" s="1">
        <v>215.0</v>
      </c>
      <c r="D338" s="1">
        <v>54.0</v>
      </c>
      <c r="E338" s="2"/>
      <c r="F338" s="1" t="s">
        <v>49</v>
      </c>
      <c r="G338" s="1" t="s">
        <v>173</v>
      </c>
      <c r="H338" s="1" t="s">
        <v>1170</v>
      </c>
      <c r="I338" s="1" t="s">
        <v>1171</v>
      </c>
      <c r="J338" s="1" t="s">
        <v>1171</v>
      </c>
      <c r="K338" s="2"/>
      <c r="L338" s="1">
        <v>-9.0</v>
      </c>
      <c r="M338" s="1"/>
      <c r="N338" s="1">
        <v>26.358433333333334</v>
      </c>
      <c r="O338" s="1" t="s">
        <v>63</v>
      </c>
      <c r="P338" s="1" t="s">
        <v>1172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60</v>
      </c>
      <c r="B339" s="1" t="s">
        <v>17</v>
      </c>
      <c r="C339" s="1">
        <v>491.0</v>
      </c>
      <c r="D339" s="1">
        <v>27.0</v>
      </c>
      <c r="E339" s="1" t="s">
        <v>65</v>
      </c>
      <c r="F339" s="1" t="s">
        <v>66</v>
      </c>
      <c r="G339" s="1" t="s">
        <v>19</v>
      </c>
      <c r="H339" s="1" t="s">
        <v>1173</v>
      </c>
      <c r="I339" s="1" t="s">
        <v>1174</v>
      </c>
      <c r="J339" s="1" t="s">
        <v>1175</v>
      </c>
      <c r="K339" s="1" t="s">
        <v>1176</v>
      </c>
      <c r="L339" s="1">
        <v>11.0</v>
      </c>
      <c r="M339" s="1">
        <v>0.014616666666666667</v>
      </c>
      <c r="N339" s="1">
        <v>30.388516666666668</v>
      </c>
      <c r="O339" s="1" t="s">
        <v>63</v>
      </c>
      <c r="P339" s="1" t="s">
        <v>1177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 hidden="1">
      <c r="A340" s="1" t="s">
        <v>60</v>
      </c>
      <c r="B340" s="1" t="s">
        <v>17</v>
      </c>
      <c r="C340" s="1">
        <v>811.0</v>
      </c>
      <c r="D340" s="1">
        <v>0.0</v>
      </c>
      <c r="E340" s="1" t="s">
        <v>65</v>
      </c>
      <c r="F340" s="1" t="s">
        <v>66</v>
      </c>
      <c r="G340" s="1" t="s">
        <v>19</v>
      </c>
      <c r="H340" s="1" t="s">
        <v>1178</v>
      </c>
      <c r="I340" s="1" t="s">
        <v>1179</v>
      </c>
      <c r="J340" s="1" t="s">
        <v>1180</v>
      </c>
      <c r="K340" s="1" t="s">
        <v>1181</v>
      </c>
      <c r="L340" s="1">
        <v>7.0</v>
      </c>
      <c r="M340" s="1">
        <v>0.015816666666666666</v>
      </c>
      <c r="N340" s="1">
        <v>29.2297</v>
      </c>
      <c r="O340" s="1" t="s">
        <v>63</v>
      </c>
      <c r="P340" s="1" t="s">
        <v>1182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60</v>
      </c>
      <c r="B341" s="1" t="s">
        <v>17</v>
      </c>
      <c r="C341" s="3">
        <v>250.0</v>
      </c>
      <c r="D341" s="1">
        <v>0.0</v>
      </c>
      <c r="E341" s="1" t="s">
        <v>65</v>
      </c>
      <c r="F341" s="1" t="s">
        <v>66</v>
      </c>
      <c r="G341" s="1" t="s">
        <v>19</v>
      </c>
      <c r="H341" s="1" t="s">
        <v>1183</v>
      </c>
      <c r="I341" s="1" t="s">
        <v>1184</v>
      </c>
      <c r="J341" s="1" t="s">
        <v>1185</v>
      </c>
      <c r="K341" s="1" t="s">
        <v>1186</v>
      </c>
      <c r="L341" s="1">
        <v>-11.0</v>
      </c>
      <c r="M341" s="1">
        <v>0.013233333333333333</v>
      </c>
      <c r="N341" s="1">
        <v>47.32298333333333</v>
      </c>
      <c r="O341" s="1" t="s">
        <v>63</v>
      </c>
      <c r="P341" s="1" t="s">
        <v>450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 hidden="1">
      <c r="A342" s="1" t="s">
        <v>28</v>
      </c>
      <c r="B342" s="1" t="s">
        <v>17</v>
      </c>
      <c r="C342" s="1">
        <v>354.0</v>
      </c>
      <c r="D342" s="1">
        <v>0.0</v>
      </c>
      <c r="E342" s="1" t="s">
        <v>29</v>
      </c>
      <c r="F342" s="1" t="s">
        <v>18</v>
      </c>
      <c r="G342" s="1" t="s">
        <v>19</v>
      </c>
      <c r="H342" s="1" t="s">
        <v>1187</v>
      </c>
      <c r="I342" s="1" t="s">
        <v>1188</v>
      </c>
      <c r="J342" s="1" t="s">
        <v>1188</v>
      </c>
      <c r="K342" s="2"/>
      <c r="L342" s="1">
        <v>-7.0</v>
      </c>
      <c r="M342" s="1"/>
      <c r="N342" s="1">
        <v>51.886433333333336</v>
      </c>
      <c r="O342" s="1" t="s">
        <v>22</v>
      </c>
      <c r="P342" s="1" t="s">
        <v>1189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60</v>
      </c>
      <c r="B343" s="1" t="s">
        <v>17</v>
      </c>
      <c r="C343" s="1">
        <v>808.0</v>
      </c>
      <c r="D343" s="1">
        <v>0.0</v>
      </c>
      <c r="E343" s="1" t="s">
        <v>65</v>
      </c>
      <c r="F343" s="1" t="s">
        <v>66</v>
      </c>
      <c r="G343" s="1" t="s">
        <v>19</v>
      </c>
      <c r="H343" s="1" t="s">
        <v>1190</v>
      </c>
      <c r="I343" s="1" t="s">
        <v>1191</v>
      </c>
      <c r="J343" s="1" t="s">
        <v>1192</v>
      </c>
      <c r="K343" s="1" t="s">
        <v>1193</v>
      </c>
      <c r="L343" s="1">
        <v>0.0</v>
      </c>
      <c r="M343" s="1">
        <v>0.0124</v>
      </c>
      <c r="N343" s="1">
        <v>53.59113333333333</v>
      </c>
      <c r="O343" s="1" t="s">
        <v>63</v>
      </c>
      <c r="P343" s="1" t="s">
        <v>1194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60</v>
      </c>
      <c r="B344" s="3" t="s">
        <v>17</v>
      </c>
      <c r="C344" s="1">
        <v>765.0</v>
      </c>
      <c r="D344" s="1">
        <v>191.0</v>
      </c>
      <c r="E344" s="2"/>
      <c r="F344" s="1" t="s">
        <v>49</v>
      </c>
      <c r="G344" s="1" t="s">
        <v>19</v>
      </c>
      <c r="H344" s="1" t="s">
        <v>1195</v>
      </c>
      <c r="I344" s="1" t="s">
        <v>1196</v>
      </c>
      <c r="J344" s="1" t="s">
        <v>1196</v>
      </c>
      <c r="K344" s="2"/>
      <c r="L344" s="1">
        <v>-1.0</v>
      </c>
      <c r="M344" s="1"/>
      <c r="N344" s="1">
        <v>50.16908333333333</v>
      </c>
      <c r="O344" s="1" t="s">
        <v>63</v>
      </c>
      <c r="P344" s="1" t="s">
        <v>1197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81</v>
      </c>
      <c r="B345" s="1" t="s">
        <v>364</v>
      </c>
      <c r="C345" s="1">
        <v>394.0</v>
      </c>
      <c r="D345" s="1">
        <v>0.0</v>
      </c>
      <c r="E345" s="1" t="s">
        <v>1198</v>
      </c>
      <c r="F345" s="1" t="s">
        <v>18</v>
      </c>
      <c r="G345" s="1" t="s">
        <v>19</v>
      </c>
      <c r="H345" s="1" t="s">
        <v>1199</v>
      </c>
      <c r="I345" s="1" t="s">
        <v>1200</v>
      </c>
      <c r="J345" s="1" t="s">
        <v>1200</v>
      </c>
      <c r="K345" s="2"/>
      <c r="L345" s="1">
        <v>-7.0</v>
      </c>
      <c r="M345" s="1"/>
      <c r="N345" s="1">
        <v>7.840766666666667</v>
      </c>
      <c r="O345" s="1" t="s">
        <v>22</v>
      </c>
      <c r="P345" s="1" t="s">
        <v>1201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60</v>
      </c>
      <c r="B346" s="1" t="s">
        <v>17</v>
      </c>
      <c r="C346" s="1">
        <v>306.0</v>
      </c>
      <c r="D346" s="1">
        <v>0.0</v>
      </c>
      <c r="E346" s="1" t="s">
        <v>1202</v>
      </c>
      <c r="F346" s="1" t="s">
        <v>66</v>
      </c>
      <c r="G346" s="1" t="s">
        <v>19</v>
      </c>
      <c r="H346" s="1" t="s">
        <v>1203</v>
      </c>
      <c r="I346" s="1" t="s">
        <v>1204</v>
      </c>
      <c r="J346" s="1" t="s">
        <v>1205</v>
      </c>
      <c r="K346" s="1" t="s">
        <v>1206</v>
      </c>
      <c r="L346" s="1">
        <v>-3.0</v>
      </c>
      <c r="M346" s="1">
        <v>0.03206666666666667</v>
      </c>
      <c r="N346" s="1">
        <v>13.280216666666666</v>
      </c>
      <c r="O346" s="1" t="s">
        <v>63</v>
      </c>
      <c r="P346" s="1" t="s">
        <v>1207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28</v>
      </c>
      <c r="B347" s="1" t="s">
        <v>17</v>
      </c>
      <c r="C347" s="1">
        <v>329.0</v>
      </c>
      <c r="D347" s="1">
        <v>0.0</v>
      </c>
      <c r="E347" s="1" t="s">
        <v>29</v>
      </c>
      <c r="F347" s="1" t="s">
        <v>18</v>
      </c>
      <c r="G347" s="1" t="s">
        <v>19</v>
      </c>
      <c r="H347" s="1" t="s">
        <v>1208</v>
      </c>
      <c r="I347" s="1" t="s">
        <v>1209</v>
      </c>
      <c r="J347" s="1" t="s">
        <v>1209</v>
      </c>
      <c r="K347" s="2"/>
      <c r="L347" s="1">
        <v>-1.0</v>
      </c>
      <c r="M347" s="1"/>
      <c r="N347" s="1">
        <v>13.79485</v>
      </c>
      <c r="O347" s="1" t="s">
        <v>22</v>
      </c>
      <c r="P347" s="1" t="s">
        <v>383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16</v>
      </c>
      <c r="B348" s="1" t="s">
        <v>364</v>
      </c>
      <c r="C348" s="1">
        <v>538.0</v>
      </c>
      <c r="D348" s="1">
        <v>0.0</v>
      </c>
      <c r="E348" s="2"/>
      <c r="F348" s="1" t="s">
        <v>18</v>
      </c>
      <c r="G348" s="1" t="s">
        <v>19</v>
      </c>
      <c r="H348" s="1" t="s">
        <v>1210</v>
      </c>
      <c r="I348" s="1" t="s">
        <v>1211</v>
      </c>
      <c r="J348" s="1" t="s">
        <v>1211</v>
      </c>
      <c r="K348" s="2"/>
      <c r="L348" s="1">
        <v>-3.0</v>
      </c>
      <c r="M348" s="1"/>
      <c r="N348" s="1">
        <v>11.3114</v>
      </c>
      <c r="O348" s="1" t="s">
        <v>22</v>
      </c>
      <c r="P348" s="1" t="s">
        <v>1212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60</v>
      </c>
      <c r="B349" s="1" t="s">
        <v>17</v>
      </c>
      <c r="C349" s="3">
        <v>618.0</v>
      </c>
      <c r="D349" s="1">
        <v>0.0</v>
      </c>
      <c r="E349" s="1" t="s">
        <v>1202</v>
      </c>
      <c r="F349" s="1" t="s">
        <v>66</v>
      </c>
      <c r="G349" s="1" t="s">
        <v>19</v>
      </c>
      <c r="H349" s="1" t="s">
        <v>1213</v>
      </c>
      <c r="I349" s="1" t="s">
        <v>1214</v>
      </c>
      <c r="J349" s="1" t="s">
        <v>1215</v>
      </c>
      <c r="K349" s="1" t="s">
        <v>1216</v>
      </c>
      <c r="L349" s="1">
        <v>-1.0</v>
      </c>
      <c r="M349" s="1">
        <v>0.016016666666666665</v>
      </c>
      <c r="N349" s="1">
        <v>9.678016666666666</v>
      </c>
      <c r="O349" s="1" t="s">
        <v>63</v>
      </c>
      <c r="P349" s="1" t="s">
        <v>1217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 hidden="1">
      <c r="A350" s="1" t="s">
        <v>81</v>
      </c>
      <c r="B350" s="1" t="s">
        <v>364</v>
      </c>
      <c r="C350" s="3">
        <v>868.0</v>
      </c>
      <c r="D350" s="1">
        <v>0.0</v>
      </c>
      <c r="E350" s="1" t="s">
        <v>1058</v>
      </c>
      <c r="F350" s="1" t="s">
        <v>18</v>
      </c>
      <c r="G350" s="1" t="s">
        <v>19</v>
      </c>
      <c r="H350" s="1" t="s">
        <v>1218</v>
      </c>
      <c r="I350" s="1" t="s">
        <v>1219</v>
      </c>
      <c r="J350" s="1" t="s">
        <v>1219</v>
      </c>
      <c r="K350" s="2"/>
      <c r="L350" s="1">
        <v>-2.0</v>
      </c>
      <c r="M350" s="1"/>
      <c r="N350" s="1">
        <v>12.260666666666667</v>
      </c>
      <c r="O350" s="1" t="s">
        <v>22</v>
      </c>
      <c r="P350" s="1" t="s">
        <v>1220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16</v>
      </c>
      <c r="B351" s="1" t="s">
        <v>17</v>
      </c>
      <c r="C351" s="1">
        <v>380.0</v>
      </c>
      <c r="D351" s="1">
        <v>0.0</v>
      </c>
      <c r="E351" s="2"/>
      <c r="F351" s="1" t="s">
        <v>18</v>
      </c>
      <c r="G351" s="1" t="s">
        <v>19</v>
      </c>
      <c r="H351" s="1" t="s">
        <v>1221</v>
      </c>
      <c r="I351" s="1" t="s">
        <v>1222</v>
      </c>
      <c r="J351" s="1" t="s">
        <v>1222</v>
      </c>
      <c r="K351" s="2"/>
      <c r="L351" s="1">
        <v>-7.0</v>
      </c>
      <c r="M351" s="1"/>
      <c r="N351" s="1">
        <v>7.7482</v>
      </c>
      <c r="O351" s="1" t="s">
        <v>22</v>
      </c>
      <c r="P351" s="1" t="s">
        <v>1223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60</v>
      </c>
      <c r="B352" s="1" t="s">
        <v>17</v>
      </c>
      <c r="C352" s="1">
        <v>443.0</v>
      </c>
      <c r="D352" s="1">
        <v>0.0</v>
      </c>
      <c r="E352" s="1" t="s">
        <v>1202</v>
      </c>
      <c r="F352" s="1" t="s">
        <v>66</v>
      </c>
      <c r="G352" s="1" t="s">
        <v>19</v>
      </c>
      <c r="H352" s="1" t="s">
        <v>1224</v>
      </c>
      <c r="I352" s="1" t="s">
        <v>1225</v>
      </c>
      <c r="J352" s="1" t="s">
        <v>1226</v>
      </c>
      <c r="K352" s="1" t="s">
        <v>1227</v>
      </c>
      <c r="L352" s="1">
        <v>-1.0</v>
      </c>
      <c r="M352" s="1">
        <v>0.0227</v>
      </c>
      <c r="N352" s="1">
        <v>10.107666666666667</v>
      </c>
      <c r="O352" s="1" t="s">
        <v>63</v>
      </c>
      <c r="P352" s="1" t="s">
        <v>978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81</v>
      </c>
      <c r="B353" s="1" t="s">
        <v>17</v>
      </c>
      <c r="C353" s="1">
        <v>321.0</v>
      </c>
      <c r="D353" s="1">
        <v>0.0</v>
      </c>
      <c r="E353" s="1" t="s">
        <v>1228</v>
      </c>
      <c r="F353" s="1" t="s">
        <v>18</v>
      </c>
      <c r="G353" s="1" t="s">
        <v>19</v>
      </c>
      <c r="H353" s="1" t="s">
        <v>1229</v>
      </c>
      <c r="I353" s="1" t="s">
        <v>1230</v>
      </c>
      <c r="J353" s="1" t="s">
        <v>1230</v>
      </c>
      <c r="K353" s="2"/>
      <c r="L353" s="1">
        <v>-5.0</v>
      </c>
      <c r="M353" s="1"/>
      <c r="N353" s="1">
        <v>9.435633333333334</v>
      </c>
      <c r="O353" s="1" t="s">
        <v>22</v>
      </c>
      <c r="P353" s="1" t="s">
        <v>1231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28</v>
      </c>
      <c r="B354" s="1" t="s">
        <v>17</v>
      </c>
      <c r="C354" s="1">
        <v>324.0</v>
      </c>
      <c r="D354" s="1">
        <v>0.0</v>
      </c>
      <c r="E354" s="1" t="s">
        <v>29</v>
      </c>
      <c r="F354" s="1" t="s">
        <v>18</v>
      </c>
      <c r="G354" s="1" t="s">
        <v>19</v>
      </c>
      <c r="H354" s="1" t="s">
        <v>1232</v>
      </c>
      <c r="I354" s="1" t="s">
        <v>1233</v>
      </c>
      <c r="J354" s="1" t="s">
        <v>1233</v>
      </c>
      <c r="K354" s="2"/>
      <c r="L354" s="1">
        <v>-7.0</v>
      </c>
      <c r="M354" s="1"/>
      <c r="N354" s="1">
        <v>7.538133333333334</v>
      </c>
      <c r="O354" s="1" t="s">
        <v>22</v>
      </c>
      <c r="P354" s="1" t="s">
        <v>1234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 hidden="1">
      <c r="A355" s="1" t="s">
        <v>60</v>
      </c>
      <c r="B355" s="1" t="s">
        <v>17</v>
      </c>
      <c r="C355" s="1">
        <v>747.0</v>
      </c>
      <c r="D355" s="1">
        <v>0.0</v>
      </c>
      <c r="E355" s="1" t="s">
        <v>1202</v>
      </c>
      <c r="F355" s="1" t="s">
        <v>66</v>
      </c>
      <c r="G355" s="1" t="s">
        <v>19</v>
      </c>
      <c r="H355" s="1" t="s">
        <v>1235</v>
      </c>
      <c r="I355" s="1" t="s">
        <v>1236</v>
      </c>
      <c r="J355" s="1" t="s">
        <v>1237</v>
      </c>
      <c r="K355" s="1" t="s">
        <v>1238</v>
      </c>
      <c r="L355" s="1">
        <v>-13.0</v>
      </c>
      <c r="M355" s="1">
        <v>0.013566666666666666</v>
      </c>
      <c r="N355" s="1">
        <v>8.9759</v>
      </c>
      <c r="O355" s="1" t="s">
        <v>63</v>
      </c>
      <c r="P355" s="1" t="s">
        <v>1239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60</v>
      </c>
      <c r="B356" s="1" t="s">
        <v>17</v>
      </c>
      <c r="C356" s="3">
        <v>927.0</v>
      </c>
      <c r="D356" s="1">
        <v>0.0</v>
      </c>
      <c r="E356" s="1" t="s">
        <v>1202</v>
      </c>
      <c r="F356" s="1" t="s">
        <v>66</v>
      </c>
      <c r="G356" s="1" t="s">
        <v>19</v>
      </c>
      <c r="H356" s="1" t="s">
        <v>1240</v>
      </c>
      <c r="I356" s="1" t="s">
        <v>1241</v>
      </c>
      <c r="J356" s="1" t="s">
        <v>1242</v>
      </c>
      <c r="K356" s="1" t="s">
        <v>1243</v>
      </c>
      <c r="L356" s="1">
        <v>-1.0</v>
      </c>
      <c r="M356" s="1">
        <v>0.0141</v>
      </c>
      <c r="N356" s="1">
        <v>12.168</v>
      </c>
      <c r="O356" s="1" t="s">
        <v>63</v>
      </c>
      <c r="P356" s="1" t="s">
        <v>1244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28</v>
      </c>
      <c r="B357" s="1" t="s">
        <v>17</v>
      </c>
      <c r="C357" s="1">
        <v>329.0</v>
      </c>
      <c r="D357" s="1">
        <v>0.0</v>
      </c>
      <c r="E357" s="1" t="s">
        <v>29</v>
      </c>
      <c r="F357" s="1" t="s">
        <v>18</v>
      </c>
      <c r="G357" s="1" t="s">
        <v>19</v>
      </c>
      <c r="H357" s="1" t="s">
        <v>1245</v>
      </c>
      <c r="I357" s="1" t="s">
        <v>1246</v>
      </c>
      <c r="J357" s="1" t="s">
        <v>1246</v>
      </c>
      <c r="K357" s="2"/>
      <c r="L357" s="1">
        <v>-6.0</v>
      </c>
      <c r="M357" s="1"/>
      <c r="N357" s="1">
        <v>8.0701</v>
      </c>
      <c r="O357" s="1" t="s">
        <v>22</v>
      </c>
      <c r="P357" s="1" t="s">
        <v>383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16</v>
      </c>
      <c r="B358" s="1" t="s">
        <v>17</v>
      </c>
      <c r="C358" s="1">
        <v>264.0</v>
      </c>
      <c r="D358" s="1">
        <v>0.0</v>
      </c>
      <c r="E358" s="2"/>
      <c r="F358" s="1" t="s">
        <v>18</v>
      </c>
      <c r="G358" s="1" t="s">
        <v>19</v>
      </c>
      <c r="H358" s="1" t="s">
        <v>1247</v>
      </c>
      <c r="I358" s="1" t="s">
        <v>1248</v>
      </c>
      <c r="J358" s="1" t="s">
        <v>1248</v>
      </c>
      <c r="K358" s="2"/>
      <c r="L358" s="1">
        <v>-1.0</v>
      </c>
      <c r="M358" s="1"/>
      <c r="N358" s="1">
        <v>13.513966666666667</v>
      </c>
      <c r="O358" s="1" t="s">
        <v>22</v>
      </c>
      <c r="P358" s="1" t="s">
        <v>1249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 hidden="1">
      <c r="A359" s="1" t="s">
        <v>28</v>
      </c>
      <c r="B359" s="1" t="s">
        <v>17</v>
      </c>
      <c r="C359" s="1">
        <v>329.0</v>
      </c>
      <c r="D359" s="1">
        <v>0.0</v>
      </c>
      <c r="E359" s="1" t="s">
        <v>29</v>
      </c>
      <c r="F359" s="1" t="s">
        <v>18</v>
      </c>
      <c r="G359" s="1" t="s">
        <v>19</v>
      </c>
      <c r="H359" s="1" t="s">
        <v>1250</v>
      </c>
      <c r="I359" s="1" t="s">
        <v>1251</v>
      </c>
      <c r="J359" s="1" t="s">
        <v>1251</v>
      </c>
      <c r="K359" s="2"/>
      <c r="L359" s="1">
        <v>-2.0</v>
      </c>
      <c r="M359" s="1"/>
      <c r="N359" s="1">
        <v>12.5517</v>
      </c>
      <c r="O359" s="1" t="s">
        <v>22</v>
      </c>
      <c r="P359" s="1" t="s">
        <v>128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60</v>
      </c>
      <c r="B360" s="1" t="s">
        <v>17</v>
      </c>
      <c r="C360" s="1">
        <v>318.0</v>
      </c>
      <c r="D360" s="1">
        <v>0.0</v>
      </c>
      <c r="E360" s="1" t="s">
        <v>1202</v>
      </c>
      <c r="F360" s="1" t="s">
        <v>66</v>
      </c>
      <c r="G360" s="1" t="s">
        <v>19</v>
      </c>
      <c r="H360" s="1" t="s">
        <v>1252</v>
      </c>
      <c r="I360" s="1" t="s">
        <v>1253</v>
      </c>
      <c r="J360" s="1" t="s">
        <v>1254</v>
      </c>
      <c r="K360" s="1" t="s">
        <v>1255</v>
      </c>
      <c r="L360" s="1">
        <v>-9.0</v>
      </c>
      <c r="M360" s="1">
        <v>0.014666666666666666</v>
      </c>
      <c r="N360" s="1">
        <v>15.630916666666666</v>
      </c>
      <c r="O360" s="1" t="s">
        <v>63</v>
      </c>
      <c r="P360" s="1" t="s">
        <v>1256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 hidden="1">
      <c r="A361" s="1" t="s">
        <v>28</v>
      </c>
      <c r="B361" s="1" t="s">
        <v>17</v>
      </c>
      <c r="C361" s="3">
        <v>593.0</v>
      </c>
      <c r="D361" s="1">
        <v>0.0</v>
      </c>
      <c r="E361" s="1" t="s">
        <v>29</v>
      </c>
      <c r="F361" s="1" t="s">
        <v>18</v>
      </c>
      <c r="G361" s="1" t="s">
        <v>19</v>
      </c>
      <c r="H361" s="1" t="s">
        <v>1257</v>
      </c>
      <c r="I361" s="1" t="s">
        <v>1258</v>
      </c>
      <c r="J361" s="1" t="s">
        <v>1258</v>
      </c>
      <c r="K361" s="2"/>
      <c r="L361" s="1">
        <v>0.0</v>
      </c>
      <c r="M361" s="1"/>
      <c r="N361" s="1">
        <v>14.91455</v>
      </c>
      <c r="O361" s="1" t="s">
        <v>22</v>
      </c>
      <c r="P361" s="1" t="s">
        <v>1259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60</v>
      </c>
      <c r="B362" s="1" t="s">
        <v>17</v>
      </c>
      <c r="C362" s="1">
        <v>199.0</v>
      </c>
      <c r="D362" s="1">
        <v>50.0</v>
      </c>
      <c r="E362" s="2"/>
      <c r="F362" s="1" t="s">
        <v>49</v>
      </c>
      <c r="G362" s="1" t="s">
        <v>24</v>
      </c>
      <c r="H362" s="1" t="s">
        <v>1260</v>
      </c>
      <c r="I362" s="1" t="s">
        <v>1261</v>
      </c>
      <c r="J362" s="1" t="s">
        <v>1261</v>
      </c>
      <c r="K362" s="2"/>
      <c r="L362" s="1">
        <v>-6.0</v>
      </c>
      <c r="M362" s="1"/>
      <c r="N362" s="1">
        <v>12.796133333333334</v>
      </c>
      <c r="O362" s="1" t="s">
        <v>63</v>
      </c>
      <c r="P362" s="1" t="s">
        <v>1262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 hidden="1">
      <c r="A363" s="1" t="s">
        <v>28</v>
      </c>
      <c r="B363" s="1" t="s">
        <v>17</v>
      </c>
      <c r="C363" s="1">
        <v>1316.0</v>
      </c>
      <c r="D363" s="1">
        <v>0.0</v>
      </c>
      <c r="E363" s="1" t="s">
        <v>29</v>
      </c>
      <c r="F363" s="1" t="s">
        <v>18</v>
      </c>
      <c r="G363" s="1" t="s">
        <v>19</v>
      </c>
      <c r="H363" s="1" t="s">
        <v>1263</v>
      </c>
      <c r="I363" s="1" t="s">
        <v>1264</v>
      </c>
      <c r="J363" s="1" t="s">
        <v>1264</v>
      </c>
      <c r="K363" s="2"/>
      <c r="L363" s="1">
        <v>0.0</v>
      </c>
      <c r="M363" s="1"/>
      <c r="N363" s="1">
        <v>14.396933333333333</v>
      </c>
      <c r="O363" s="1" t="s">
        <v>22</v>
      </c>
      <c r="P363" s="1" t="s">
        <v>1265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48</v>
      </c>
      <c r="B364" s="1" t="s">
        <v>17</v>
      </c>
      <c r="C364" s="3">
        <v>249.0</v>
      </c>
      <c r="D364" s="1">
        <v>0.0</v>
      </c>
      <c r="E364" s="2"/>
      <c r="F364" s="1" t="s">
        <v>49</v>
      </c>
      <c r="G364" s="1" t="s">
        <v>24</v>
      </c>
      <c r="H364" s="1" t="s">
        <v>1266</v>
      </c>
      <c r="I364" s="1" t="s">
        <v>1267</v>
      </c>
      <c r="J364" s="1" t="s">
        <v>1267</v>
      </c>
      <c r="K364" s="2"/>
      <c r="L364" s="1">
        <v>2.0</v>
      </c>
      <c r="M364" s="1"/>
      <c r="N364" s="1">
        <v>7.56405</v>
      </c>
      <c r="O364" s="1" t="s">
        <v>53</v>
      </c>
      <c r="P364" s="1" t="s">
        <v>1268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16</v>
      </c>
      <c r="B365" s="1" t="s">
        <v>17</v>
      </c>
      <c r="C365" s="1">
        <v>505.0</v>
      </c>
      <c r="D365" s="1">
        <v>0.0</v>
      </c>
      <c r="E365" s="2"/>
      <c r="F365" s="1" t="s">
        <v>18</v>
      </c>
      <c r="G365" s="1" t="s">
        <v>19</v>
      </c>
      <c r="H365" s="1" t="s">
        <v>1269</v>
      </c>
      <c r="I365" s="1" t="s">
        <v>1270</v>
      </c>
      <c r="J365" s="1" t="s">
        <v>1270</v>
      </c>
      <c r="K365" s="2"/>
      <c r="L365" s="1">
        <v>-2.0</v>
      </c>
      <c r="M365" s="1"/>
      <c r="N365" s="1">
        <v>12.321866666666667</v>
      </c>
      <c r="O365" s="1" t="s">
        <v>22</v>
      </c>
      <c r="P365" s="1" t="s">
        <v>1271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 hidden="1">
      <c r="A366" s="1" t="s">
        <v>60</v>
      </c>
      <c r="B366" s="1" t="s">
        <v>17</v>
      </c>
      <c r="C366" s="3">
        <v>318.0</v>
      </c>
      <c r="D366" s="1">
        <v>50.0</v>
      </c>
      <c r="E366" s="2"/>
      <c r="F366" s="1" t="s">
        <v>49</v>
      </c>
      <c r="G366" s="1" t="s">
        <v>19</v>
      </c>
      <c r="H366" s="1" t="s">
        <v>1272</v>
      </c>
      <c r="I366" s="1" t="s">
        <v>1273</v>
      </c>
      <c r="J366" s="1" t="s">
        <v>1273</v>
      </c>
      <c r="K366" s="2"/>
      <c r="L366" s="1">
        <v>-12.0</v>
      </c>
      <c r="M366" s="1"/>
      <c r="N366" s="1">
        <v>7.277166666666667</v>
      </c>
      <c r="O366" s="1" t="s">
        <v>63</v>
      </c>
      <c r="P366" s="1" t="s">
        <v>1274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60</v>
      </c>
      <c r="B367" s="1" t="s">
        <v>17</v>
      </c>
      <c r="C367" s="1">
        <v>247.0</v>
      </c>
      <c r="D367" s="1">
        <v>62.0</v>
      </c>
      <c r="E367" s="2"/>
      <c r="F367" s="1" t="s">
        <v>49</v>
      </c>
      <c r="G367" s="1" t="s">
        <v>24</v>
      </c>
      <c r="H367" s="1" t="s">
        <v>1275</v>
      </c>
      <c r="I367" s="1" t="s">
        <v>1276</v>
      </c>
      <c r="J367" s="1" t="s">
        <v>1276</v>
      </c>
      <c r="K367" s="2"/>
      <c r="L367" s="1">
        <v>-10.0</v>
      </c>
      <c r="M367" s="1"/>
      <c r="N367" s="1">
        <v>9.41505</v>
      </c>
      <c r="O367" s="1" t="s">
        <v>63</v>
      </c>
      <c r="P367" s="1" t="s">
        <v>125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81</v>
      </c>
      <c r="B368" s="1" t="s">
        <v>17</v>
      </c>
      <c r="C368" s="3">
        <v>329.0</v>
      </c>
      <c r="D368" s="1">
        <v>0.0</v>
      </c>
      <c r="E368" s="1" t="s">
        <v>1277</v>
      </c>
      <c r="F368" s="1" t="s">
        <v>18</v>
      </c>
      <c r="G368" s="1" t="s">
        <v>19</v>
      </c>
      <c r="H368" s="1" t="s">
        <v>1278</v>
      </c>
      <c r="I368" s="1" t="s">
        <v>1279</v>
      </c>
      <c r="J368" s="1" t="s">
        <v>1279</v>
      </c>
      <c r="K368" s="2"/>
      <c r="L368" s="1">
        <v>-6.0</v>
      </c>
      <c r="M368" s="1"/>
      <c r="N368" s="1">
        <v>8.669016666666666</v>
      </c>
      <c r="O368" s="1" t="s">
        <v>22</v>
      </c>
      <c r="P368" s="1" t="s">
        <v>1280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16</v>
      </c>
      <c r="B369" s="1" t="s">
        <v>17</v>
      </c>
      <c r="C369" s="1">
        <v>264.0</v>
      </c>
      <c r="D369" s="1">
        <v>0.0</v>
      </c>
      <c r="E369" s="2"/>
      <c r="F369" s="1" t="s">
        <v>18</v>
      </c>
      <c r="G369" s="1" t="s">
        <v>19</v>
      </c>
      <c r="H369" s="1" t="s">
        <v>1281</v>
      </c>
      <c r="I369" s="1" t="s">
        <v>1282</v>
      </c>
      <c r="J369" s="1" t="s">
        <v>1282</v>
      </c>
      <c r="K369" s="2"/>
      <c r="L369" s="1">
        <v>-7.0</v>
      </c>
      <c r="M369" s="1"/>
      <c r="N369" s="1">
        <v>7.9632</v>
      </c>
      <c r="O369" s="1" t="s">
        <v>22</v>
      </c>
      <c r="P369" s="1" t="s">
        <v>1169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48</v>
      </c>
      <c r="B370" s="1" t="s">
        <v>17</v>
      </c>
      <c r="C370" s="1">
        <v>309.0</v>
      </c>
      <c r="D370" s="1">
        <v>0.0</v>
      </c>
      <c r="E370" s="2"/>
      <c r="F370" s="1" t="s">
        <v>49</v>
      </c>
      <c r="G370" s="1" t="s">
        <v>24</v>
      </c>
      <c r="H370" s="1" t="s">
        <v>1283</v>
      </c>
      <c r="I370" s="1" t="s">
        <v>1284</v>
      </c>
      <c r="J370" s="1" t="s">
        <v>1284</v>
      </c>
      <c r="K370" s="2"/>
      <c r="L370" s="1">
        <v>0.0</v>
      </c>
      <c r="M370" s="1"/>
      <c r="N370" s="1">
        <v>5.7238</v>
      </c>
      <c r="O370" s="1" t="s">
        <v>53</v>
      </c>
      <c r="P370" s="1" t="s">
        <v>1285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48</v>
      </c>
      <c r="B371" s="1" t="s">
        <v>17</v>
      </c>
      <c r="C371" s="1">
        <v>59.0</v>
      </c>
      <c r="D371" s="1">
        <v>0.0</v>
      </c>
      <c r="E371" s="2"/>
      <c r="F371" s="1" t="s">
        <v>49</v>
      </c>
      <c r="G371" s="1" t="s">
        <v>24</v>
      </c>
      <c r="H371" s="1" t="s">
        <v>1286</v>
      </c>
      <c r="I371" s="1" t="s">
        <v>1287</v>
      </c>
      <c r="J371" s="1" t="s">
        <v>1287</v>
      </c>
      <c r="K371" s="2"/>
      <c r="L371" s="1">
        <v>5.0</v>
      </c>
      <c r="M371" s="1"/>
      <c r="N371" s="1">
        <v>10.276366666666666</v>
      </c>
      <c r="O371" s="1" t="s">
        <v>53</v>
      </c>
      <c r="P371" s="1" t="s">
        <v>1288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60</v>
      </c>
      <c r="B372" s="1" t="s">
        <v>17</v>
      </c>
      <c r="C372" s="1">
        <v>199.0</v>
      </c>
      <c r="D372" s="1">
        <v>50.0</v>
      </c>
      <c r="E372" s="2"/>
      <c r="F372" s="1" t="s">
        <v>49</v>
      </c>
      <c r="G372" s="1" t="s">
        <v>173</v>
      </c>
      <c r="H372" s="1" t="s">
        <v>1289</v>
      </c>
      <c r="I372" s="1" t="s">
        <v>1290</v>
      </c>
      <c r="J372" s="1" t="s">
        <v>1290</v>
      </c>
      <c r="K372" s="2"/>
      <c r="L372" s="1">
        <v>-4.0</v>
      </c>
      <c r="M372" s="1"/>
      <c r="N372" s="1">
        <v>14.678916666666666</v>
      </c>
      <c r="O372" s="1" t="s">
        <v>63</v>
      </c>
      <c r="P372" s="1" t="s">
        <v>1291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60</v>
      </c>
      <c r="B373" s="1" t="s">
        <v>17</v>
      </c>
      <c r="C373" s="1">
        <v>329.0</v>
      </c>
      <c r="D373" s="1">
        <v>0.0</v>
      </c>
      <c r="E373" s="1" t="s">
        <v>627</v>
      </c>
      <c r="F373" s="1" t="s">
        <v>66</v>
      </c>
      <c r="G373" s="1" t="s">
        <v>19</v>
      </c>
      <c r="H373" s="1" t="s">
        <v>1292</v>
      </c>
      <c r="I373" s="1" t="s">
        <v>1293</v>
      </c>
      <c r="J373" s="1" t="s">
        <v>1294</v>
      </c>
      <c r="K373" s="1" t="s">
        <v>1295</v>
      </c>
      <c r="L373" s="1">
        <v>0.0</v>
      </c>
      <c r="M373" s="1">
        <v>0.019266666666666668</v>
      </c>
      <c r="N373" s="1">
        <v>19.710066666666666</v>
      </c>
      <c r="O373" s="1" t="s">
        <v>63</v>
      </c>
      <c r="P373" s="1" t="s">
        <v>477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48</v>
      </c>
      <c r="B374" s="1" t="s">
        <v>17</v>
      </c>
      <c r="C374" s="1">
        <v>308.0</v>
      </c>
      <c r="D374" s="1">
        <v>0.0</v>
      </c>
      <c r="E374" s="2"/>
      <c r="F374" s="1" t="s">
        <v>49</v>
      </c>
      <c r="G374" s="1" t="s">
        <v>24</v>
      </c>
      <c r="H374" s="1" t="s">
        <v>1296</v>
      </c>
      <c r="I374" s="1" t="s">
        <v>1297</v>
      </c>
      <c r="J374" s="1" t="s">
        <v>1297</v>
      </c>
      <c r="K374" s="2"/>
      <c r="L374" s="1">
        <v>9.0</v>
      </c>
      <c r="M374" s="1"/>
      <c r="N374" s="1">
        <v>14.864016666666666</v>
      </c>
      <c r="O374" s="1" t="s">
        <v>53</v>
      </c>
      <c r="P374" s="1" t="s">
        <v>1298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 hidden="1">
      <c r="A375" s="1" t="s">
        <v>28</v>
      </c>
      <c r="B375" s="1" t="s">
        <v>17</v>
      </c>
      <c r="C375" s="1">
        <v>329.0</v>
      </c>
      <c r="D375" s="1">
        <v>0.0</v>
      </c>
      <c r="E375" s="1" t="s">
        <v>29</v>
      </c>
      <c r="F375" s="1" t="s">
        <v>18</v>
      </c>
      <c r="G375" s="1" t="s">
        <v>19</v>
      </c>
      <c r="H375" s="1" t="s">
        <v>1299</v>
      </c>
      <c r="I375" s="1" t="s">
        <v>1300</v>
      </c>
      <c r="J375" s="1" t="s">
        <v>1300</v>
      </c>
      <c r="K375" s="2"/>
      <c r="L375" s="1">
        <v>4.0</v>
      </c>
      <c r="M375" s="1"/>
      <c r="N375" s="1">
        <v>19.1298</v>
      </c>
      <c r="O375" s="1" t="s">
        <v>22</v>
      </c>
      <c r="P375" s="1" t="s">
        <v>1301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48</v>
      </c>
      <c r="B376" s="1" t="s">
        <v>17</v>
      </c>
      <c r="C376" s="1">
        <v>309.0</v>
      </c>
      <c r="D376" s="1">
        <v>0.0</v>
      </c>
      <c r="E376" s="2"/>
      <c r="F376" s="1" t="s">
        <v>49</v>
      </c>
      <c r="G376" s="1" t="s">
        <v>24</v>
      </c>
      <c r="H376" s="1" t="s">
        <v>1302</v>
      </c>
      <c r="I376" s="1" t="s">
        <v>1303</v>
      </c>
      <c r="J376" s="1" t="s">
        <v>1303</v>
      </c>
      <c r="K376" s="2"/>
      <c r="L376" s="1">
        <v>14.0</v>
      </c>
      <c r="M376" s="1"/>
      <c r="N376" s="1">
        <v>19.1637</v>
      </c>
      <c r="O376" s="1" t="s">
        <v>53</v>
      </c>
      <c r="P376" s="1" t="s">
        <v>1304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81</v>
      </c>
      <c r="B377" s="1" t="s">
        <v>17</v>
      </c>
      <c r="C377" s="3">
        <v>1407.0</v>
      </c>
      <c r="D377" s="1">
        <v>0.0</v>
      </c>
      <c r="E377" s="1" t="s">
        <v>1305</v>
      </c>
      <c r="F377" s="1" t="s">
        <v>18</v>
      </c>
      <c r="G377" s="1" t="s">
        <v>19</v>
      </c>
      <c r="H377" s="1" t="s">
        <v>1306</v>
      </c>
      <c r="I377" s="1" t="s">
        <v>1307</v>
      </c>
      <c r="J377" s="1" t="s">
        <v>1307</v>
      </c>
      <c r="K377" s="2"/>
      <c r="L377" s="1">
        <v>0.0</v>
      </c>
      <c r="M377" s="1"/>
      <c r="N377" s="1">
        <v>17.361066666666666</v>
      </c>
      <c r="O377" s="1" t="s">
        <v>22</v>
      </c>
      <c r="P377" s="1" t="s">
        <v>1308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16</v>
      </c>
      <c r="B378" s="1" t="s">
        <v>17</v>
      </c>
      <c r="C378" s="3">
        <v>499.0</v>
      </c>
      <c r="D378" s="1">
        <v>0.0</v>
      </c>
      <c r="E378" s="2"/>
      <c r="F378" s="1" t="s">
        <v>18</v>
      </c>
      <c r="G378" s="1" t="s">
        <v>24</v>
      </c>
      <c r="H378" s="1" t="s">
        <v>1309</v>
      </c>
      <c r="I378" s="1" t="s">
        <v>1310</v>
      </c>
      <c r="J378" s="1" t="s">
        <v>1310</v>
      </c>
      <c r="K378" s="2"/>
      <c r="L378" s="1">
        <v>-5.0</v>
      </c>
      <c r="M378" s="1"/>
      <c r="N378" s="1">
        <v>9.726233333333333</v>
      </c>
      <c r="O378" s="1" t="s">
        <v>22</v>
      </c>
      <c r="P378" s="1" t="s">
        <v>1311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28</v>
      </c>
      <c r="B379" s="1" t="s">
        <v>17</v>
      </c>
      <c r="C379" s="1">
        <v>593.0</v>
      </c>
      <c r="D379" s="1">
        <v>0.0</v>
      </c>
      <c r="E379" s="1" t="s">
        <v>29</v>
      </c>
      <c r="F379" s="1" t="s">
        <v>18</v>
      </c>
      <c r="G379" s="1" t="s">
        <v>19</v>
      </c>
      <c r="H379" s="1" t="s">
        <v>1312</v>
      </c>
      <c r="I379" s="1" t="s">
        <v>1313</v>
      </c>
      <c r="J379" s="1" t="s">
        <v>1313</v>
      </c>
      <c r="K379" s="2"/>
      <c r="L379" s="1">
        <v>-4.0</v>
      </c>
      <c r="M379" s="1"/>
      <c r="N379" s="1">
        <v>10.656966666666667</v>
      </c>
      <c r="O379" s="1" t="s">
        <v>22</v>
      </c>
      <c r="P379" s="1" t="s">
        <v>1314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28</v>
      </c>
      <c r="B380" s="1" t="s">
        <v>17</v>
      </c>
      <c r="C380" s="1">
        <v>289.0</v>
      </c>
      <c r="D380" s="1">
        <v>0.0</v>
      </c>
      <c r="E380" s="1" t="s">
        <v>29</v>
      </c>
      <c r="F380" s="1" t="s">
        <v>18</v>
      </c>
      <c r="G380" s="1" t="s">
        <v>19</v>
      </c>
      <c r="H380" s="1" t="s">
        <v>1315</v>
      </c>
      <c r="I380" s="1" t="s">
        <v>1316</v>
      </c>
      <c r="J380" s="1" t="s">
        <v>1316</v>
      </c>
      <c r="K380" s="2"/>
      <c r="L380" s="1">
        <v>-8.0</v>
      </c>
      <c r="M380" s="1"/>
      <c r="N380" s="1">
        <v>6.809983333333333</v>
      </c>
      <c r="O380" s="1" t="s">
        <v>22</v>
      </c>
      <c r="P380" s="1" t="s">
        <v>1317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 hidden="1">
      <c r="A381" s="1" t="s">
        <v>48</v>
      </c>
      <c r="B381" s="1" t="s">
        <v>17</v>
      </c>
      <c r="C381" s="1">
        <v>20.0</v>
      </c>
      <c r="D381" s="1">
        <v>35.0</v>
      </c>
      <c r="E381" s="2"/>
      <c r="F381" s="1" t="s">
        <v>49</v>
      </c>
      <c r="G381" s="1" t="s">
        <v>24</v>
      </c>
      <c r="H381" s="1" t="s">
        <v>1318</v>
      </c>
      <c r="I381" s="1" t="s">
        <v>1319</v>
      </c>
      <c r="J381" s="1" t="s">
        <v>1319</v>
      </c>
      <c r="K381" s="2"/>
      <c r="L381" s="1">
        <v>-4.0</v>
      </c>
      <c r="M381" s="1"/>
      <c r="N381" s="1">
        <v>0.6326166666666667</v>
      </c>
      <c r="O381" s="1" t="s">
        <v>53</v>
      </c>
      <c r="P381" s="1" t="s">
        <v>1320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60</v>
      </c>
      <c r="B382" s="1" t="s">
        <v>17</v>
      </c>
      <c r="C382" s="1">
        <v>188.0</v>
      </c>
      <c r="D382" s="1">
        <v>0.0</v>
      </c>
      <c r="E382" s="2"/>
      <c r="F382" s="1" t="s">
        <v>49</v>
      </c>
      <c r="G382" s="1" t="s">
        <v>173</v>
      </c>
      <c r="H382" s="1" t="s">
        <v>1321</v>
      </c>
      <c r="I382" s="1" t="s">
        <v>1322</v>
      </c>
      <c r="J382" s="1" t="s">
        <v>1322</v>
      </c>
      <c r="K382" s="2"/>
      <c r="L382" s="1">
        <v>-13.0</v>
      </c>
      <c r="M382" s="1"/>
      <c r="N382" s="1">
        <v>5.7929</v>
      </c>
      <c r="O382" s="1" t="s">
        <v>63</v>
      </c>
      <c r="P382" s="1" t="s">
        <v>1323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81</v>
      </c>
      <c r="B383" s="1" t="s">
        <v>17</v>
      </c>
      <c r="C383" s="1">
        <v>351.0</v>
      </c>
      <c r="D383" s="1">
        <v>0.0</v>
      </c>
      <c r="E383" s="1" t="s">
        <v>1324</v>
      </c>
      <c r="F383" s="1" t="s">
        <v>18</v>
      </c>
      <c r="G383" s="1" t="s">
        <v>19</v>
      </c>
      <c r="H383" s="1" t="s">
        <v>1325</v>
      </c>
      <c r="I383" s="1" t="s">
        <v>1326</v>
      </c>
      <c r="J383" s="1" t="s">
        <v>1326</v>
      </c>
      <c r="K383" s="2"/>
      <c r="L383" s="1">
        <v>-6.0</v>
      </c>
      <c r="M383" s="1"/>
      <c r="N383" s="1">
        <v>8.64165</v>
      </c>
      <c r="O383" s="1" t="s">
        <v>22</v>
      </c>
      <c r="P383" s="1" t="s">
        <v>1327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28</v>
      </c>
      <c r="B384" s="1" t="s">
        <v>17</v>
      </c>
      <c r="C384" s="3">
        <v>324.0</v>
      </c>
      <c r="D384" s="1">
        <v>0.0</v>
      </c>
      <c r="E384" s="1" t="s">
        <v>29</v>
      </c>
      <c r="F384" s="1" t="s">
        <v>18</v>
      </c>
      <c r="G384" s="1" t="s">
        <v>19</v>
      </c>
      <c r="H384" s="1" t="s">
        <v>1328</v>
      </c>
      <c r="I384" s="1" t="s">
        <v>1329</v>
      </c>
      <c r="J384" s="1" t="s">
        <v>1329</v>
      </c>
      <c r="K384" s="2"/>
      <c r="L384" s="1">
        <v>-2.0</v>
      </c>
      <c r="M384" s="1"/>
      <c r="N384" s="1">
        <v>12.4771</v>
      </c>
      <c r="O384" s="1" t="s">
        <v>22</v>
      </c>
      <c r="P384" s="1" t="s">
        <v>1330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 hidden="1">
      <c r="A385" s="1" t="s">
        <v>28</v>
      </c>
      <c r="B385" s="1" t="s">
        <v>17</v>
      </c>
      <c r="C385" s="1">
        <v>329.0</v>
      </c>
      <c r="D385" s="1">
        <v>0.0</v>
      </c>
      <c r="E385" s="1" t="s">
        <v>29</v>
      </c>
      <c r="F385" s="1" t="s">
        <v>18</v>
      </c>
      <c r="G385" s="1" t="s">
        <v>19</v>
      </c>
      <c r="H385" s="1" t="s">
        <v>1331</v>
      </c>
      <c r="I385" s="1" t="s">
        <v>1332</v>
      </c>
      <c r="J385" s="1" t="s">
        <v>1332</v>
      </c>
      <c r="K385" s="2"/>
      <c r="L385" s="1">
        <v>-3.0</v>
      </c>
      <c r="M385" s="1"/>
      <c r="N385" s="1">
        <v>11.418983333333333</v>
      </c>
      <c r="O385" s="1" t="s">
        <v>22</v>
      </c>
      <c r="P385" s="1" t="s">
        <v>128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60</v>
      </c>
      <c r="B386" s="1" t="s">
        <v>17</v>
      </c>
      <c r="C386" s="1">
        <v>474.0</v>
      </c>
      <c r="D386" s="1">
        <v>0.0</v>
      </c>
      <c r="E386" s="1" t="s">
        <v>1202</v>
      </c>
      <c r="F386" s="1" t="s">
        <v>66</v>
      </c>
      <c r="G386" s="1" t="s">
        <v>19</v>
      </c>
      <c r="H386" s="1" t="s">
        <v>1333</v>
      </c>
      <c r="I386" s="1" t="s">
        <v>1334</v>
      </c>
      <c r="J386" s="1" t="s">
        <v>1335</v>
      </c>
      <c r="K386" s="1" t="s">
        <v>1336</v>
      </c>
      <c r="L386" s="1">
        <v>-14.0</v>
      </c>
      <c r="M386" s="1">
        <v>0.023883333333333333</v>
      </c>
      <c r="N386" s="1">
        <v>8.372566666666666</v>
      </c>
      <c r="O386" s="1" t="s">
        <v>63</v>
      </c>
      <c r="P386" s="1" t="s">
        <v>1337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60</v>
      </c>
      <c r="B387" s="1" t="s">
        <v>17</v>
      </c>
      <c r="C387" s="1">
        <v>250.0</v>
      </c>
      <c r="D387" s="1">
        <v>0.0</v>
      </c>
      <c r="E387" s="1" t="s">
        <v>627</v>
      </c>
      <c r="F387" s="1" t="s">
        <v>66</v>
      </c>
      <c r="G387" s="1" t="s">
        <v>19</v>
      </c>
      <c r="H387" s="1" t="s">
        <v>1338</v>
      </c>
      <c r="I387" s="1" t="s">
        <v>1339</v>
      </c>
      <c r="J387" s="1" t="s">
        <v>1340</v>
      </c>
      <c r="K387" s="1" t="s">
        <v>1341</v>
      </c>
      <c r="L387" s="1">
        <v>-5.0</v>
      </c>
      <c r="M387" s="1">
        <v>0.03281666666666667</v>
      </c>
      <c r="N387" s="1">
        <v>6.113483333333333</v>
      </c>
      <c r="O387" s="1" t="s">
        <v>63</v>
      </c>
      <c r="P387" s="1" t="s">
        <v>1342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 hidden="1">
      <c r="A388" s="1" t="s">
        <v>28</v>
      </c>
      <c r="B388" s="1" t="s">
        <v>17</v>
      </c>
      <c r="C388" s="1">
        <v>329.0</v>
      </c>
      <c r="D388" s="1">
        <v>0.0</v>
      </c>
      <c r="E388" s="1" t="s">
        <v>29</v>
      </c>
      <c r="F388" s="1" t="s">
        <v>18</v>
      </c>
      <c r="G388" s="1" t="s">
        <v>19</v>
      </c>
      <c r="H388" s="1" t="s">
        <v>1343</v>
      </c>
      <c r="I388" s="1" t="s">
        <v>1344</v>
      </c>
      <c r="J388" s="1" t="s">
        <v>1344</v>
      </c>
      <c r="K388" s="2"/>
      <c r="L388" s="1">
        <v>-4.0</v>
      </c>
      <c r="M388" s="1"/>
      <c r="N388" s="1">
        <v>10.5083</v>
      </c>
      <c r="O388" s="1" t="s">
        <v>22</v>
      </c>
      <c r="P388" s="1" t="s">
        <v>1345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28</v>
      </c>
      <c r="B389" s="1" t="s">
        <v>17</v>
      </c>
      <c r="C389" s="1">
        <v>264.0</v>
      </c>
      <c r="D389" s="1">
        <v>0.0</v>
      </c>
      <c r="E389" s="1" t="s">
        <v>29</v>
      </c>
      <c r="F389" s="1" t="s">
        <v>18</v>
      </c>
      <c r="G389" s="1" t="s">
        <v>19</v>
      </c>
      <c r="H389" s="1" t="s">
        <v>1346</v>
      </c>
      <c r="I389" s="1" t="s">
        <v>1347</v>
      </c>
      <c r="J389" s="1" t="s">
        <v>1347</v>
      </c>
      <c r="K389" s="2"/>
      <c r="L389" s="1">
        <v>-6.0</v>
      </c>
      <c r="M389" s="1"/>
      <c r="N389" s="1">
        <v>8.19345</v>
      </c>
      <c r="O389" s="1" t="s">
        <v>22</v>
      </c>
      <c r="P389" s="1" t="s">
        <v>1022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16</v>
      </c>
      <c r="B390" s="1" t="s">
        <v>17</v>
      </c>
      <c r="C390" s="1">
        <v>313.0</v>
      </c>
      <c r="D390" s="1">
        <v>0.0</v>
      </c>
      <c r="E390" s="2"/>
      <c r="F390" s="1" t="s">
        <v>18</v>
      </c>
      <c r="G390" s="1" t="s">
        <v>19</v>
      </c>
      <c r="H390" s="1" t="s">
        <v>1348</v>
      </c>
      <c r="I390" s="1" t="s">
        <v>1349</v>
      </c>
      <c r="J390" s="1" t="s">
        <v>1349</v>
      </c>
      <c r="K390" s="2"/>
      <c r="L390" s="1">
        <v>-4.0</v>
      </c>
      <c r="M390" s="1"/>
      <c r="N390" s="1">
        <v>10.013316666666666</v>
      </c>
      <c r="O390" s="1" t="s">
        <v>22</v>
      </c>
      <c r="P390" s="1" t="s">
        <v>1350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60</v>
      </c>
      <c r="B391" s="1" t="s">
        <v>17</v>
      </c>
      <c r="C391" s="1">
        <v>498.0</v>
      </c>
      <c r="D391" s="1">
        <v>0.0</v>
      </c>
      <c r="E391" s="1" t="s">
        <v>1351</v>
      </c>
      <c r="F391" s="1" t="s">
        <v>66</v>
      </c>
      <c r="G391" s="1" t="s">
        <v>19</v>
      </c>
      <c r="H391" s="1" t="s">
        <v>1352</v>
      </c>
      <c r="I391" s="1" t="s">
        <v>1353</v>
      </c>
      <c r="J391" s="1" t="s">
        <v>1354</v>
      </c>
      <c r="K391" s="1" t="s">
        <v>1355</v>
      </c>
      <c r="L391" s="1">
        <v>-2.0</v>
      </c>
      <c r="M391" s="1">
        <v>0.03245</v>
      </c>
      <c r="N391" s="1">
        <v>9.317033333333333</v>
      </c>
      <c r="O391" s="1" t="s">
        <v>63</v>
      </c>
      <c r="P391" s="1" t="s">
        <v>1356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16</v>
      </c>
      <c r="B392" s="1" t="s">
        <v>17</v>
      </c>
      <c r="C392" s="1">
        <v>587.0</v>
      </c>
      <c r="D392" s="1">
        <v>0.0</v>
      </c>
      <c r="E392" s="2"/>
      <c r="F392" s="1" t="s">
        <v>18</v>
      </c>
      <c r="G392" s="1" t="s">
        <v>19</v>
      </c>
      <c r="H392" s="1" t="s">
        <v>1357</v>
      </c>
      <c r="I392" s="1" t="s">
        <v>1358</v>
      </c>
      <c r="J392" s="1" t="s">
        <v>1358</v>
      </c>
      <c r="K392" s="2"/>
      <c r="L392" s="1">
        <v>-3.0</v>
      </c>
      <c r="M392" s="1"/>
      <c r="N392" s="1">
        <v>11.011683333333334</v>
      </c>
      <c r="O392" s="1" t="s">
        <v>22</v>
      </c>
      <c r="P392" s="1" t="s">
        <v>1359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16</v>
      </c>
      <c r="B393" s="1" t="s">
        <v>17</v>
      </c>
      <c r="C393" s="1">
        <v>388.0</v>
      </c>
      <c r="D393" s="1">
        <v>0.0</v>
      </c>
      <c r="E393" s="2"/>
      <c r="F393" s="1" t="s">
        <v>18</v>
      </c>
      <c r="G393" s="1" t="s">
        <v>19</v>
      </c>
      <c r="H393" s="1" t="s">
        <v>1360</v>
      </c>
      <c r="I393" s="1" t="s">
        <v>1361</v>
      </c>
      <c r="J393" s="1" t="s">
        <v>1361</v>
      </c>
      <c r="K393" s="2"/>
      <c r="L393" s="1">
        <v>-5.0</v>
      </c>
      <c r="M393" s="1"/>
      <c r="N393" s="1">
        <v>9.1187</v>
      </c>
      <c r="O393" s="1" t="s">
        <v>22</v>
      </c>
      <c r="P393" s="1" t="s">
        <v>1362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 hidden="1">
      <c r="A394" s="1" t="s">
        <v>28</v>
      </c>
      <c r="B394" s="1" t="s">
        <v>17</v>
      </c>
      <c r="C394" s="1">
        <v>264.0</v>
      </c>
      <c r="D394" s="1">
        <v>0.0</v>
      </c>
      <c r="E394" s="1" t="s">
        <v>29</v>
      </c>
      <c r="F394" s="1" t="s">
        <v>18</v>
      </c>
      <c r="G394" s="1" t="s">
        <v>19</v>
      </c>
      <c r="H394" s="1" t="s">
        <v>1363</v>
      </c>
      <c r="I394" s="1" t="s">
        <v>1364</v>
      </c>
      <c r="J394" s="1" t="s">
        <v>1364</v>
      </c>
      <c r="K394" s="2"/>
      <c r="L394" s="1">
        <v>-2.0</v>
      </c>
      <c r="M394" s="1"/>
      <c r="N394" s="1">
        <v>12.502816666666666</v>
      </c>
      <c r="O394" s="1" t="s">
        <v>22</v>
      </c>
      <c r="P394" s="1" t="s">
        <v>1365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 hidden="1">
      <c r="A395" s="1" t="s">
        <v>60</v>
      </c>
      <c r="B395" s="1" t="s">
        <v>17</v>
      </c>
      <c r="C395" s="1">
        <v>365.0</v>
      </c>
      <c r="D395" s="1">
        <v>61.0</v>
      </c>
      <c r="E395" s="2"/>
      <c r="F395" s="1" t="s">
        <v>49</v>
      </c>
      <c r="G395" s="1" t="s">
        <v>19</v>
      </c>
      <c r="H395" s="1" t="s">
        <v>1366</v>
      </c>
      <c r="I395" s="1" t="s">
        <v>1367</v>
      </c>
      <c r="J395" s="1" t="s">
        <v>1367</v>
      </c>
      <c r="K395" s="2"/>
      <c r="L395" s="1">
        <v>0.0</v>
      </c>
      <c r="M395" s="1"/>
      <c r="N395" s="1">
        <v>17.995816666666666</v>
      </c>
      <c r="O395" s="1" t="s">
        <v>63</v>
      </c>
      <c r="P395" s="1" t="s">
        <v>1368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 hidden="1">
      <c r="A396" s="1" t="s">
        <v>60</v>
      </c>
      <c r="B396" s="1" t="s">
        <v>17</v>
      </c>
      <c r="C396" s="1">
        <v>364.0</v>
      </c>
      <c r="D396" s="1">
        <v>0.0</v>
      </c>
      <c r="E396" s="1" t="s">
        <v>627</v>
      </c>
      <c r="F396" s="1" t="s">
        <v>66</v>
      </c>
      <c r="G396" s="1" t="s">
        <v>19</v>
      </c>
      <c r="H396" s="1" t="s">
        <v>1369</v>
      </c>
      <c r="I396" s="1" t="s">
        <v>1370</v>
      </c>
      <c r="J396" s="1" t="s">
        <v>1371</v>
      </c>
      <c r="K396" s="1" t="s">
        <v>1372</v>
      </c>
      <c r="L396" s="1">
        <v>-11.0</v>
      </c>
      <c r="M396" s="1">
        <v>0.059666666666666666</v>
      </c>
      <c r="N396" s="1">
        <v>9.610483333333333</v>
      </c>
      <c r="O396" s="1" t="s">
        <v>63</v>
      </c>
      <c r="P396" s="1" t="s">
        <v>1373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28</v>
      </c>
      <c r="B397" s="1" t="s">
        <v>17</v>
      </c>
      <c r="C397" s="1">
        <v>394.0</v>
      </c>
      <c r="D397" s="1">
        <v>0.0</v>
      </c>
      <c r="E397" s="1" t="s">
        <v>29</v>
      </c>
      <c r="F397" s="1" t="s">
        <v>18</v>
      </c>
      <c r="G397" s="1" t="s">
        <v>19</v>
      </c>
      <c r="H397" s="1" t="s">
        <v>1374</v>
      </c>
      <c r="I397" s="1" t="s">
        <v>1375</v>
      </c>
      <c r="J397" s="1" t="s">
        <v>1375</v>
      </c>
      <c r="K397" s="2"/>
      <c r="L397" s="1">
        <v>-4.0</v>
      </c>
      <c r="M397" s="1"/>
      <c r="N397" s="1">
        <v>10.02555</v>
      </c>
      <c r="O397" s="1" t="s">
        <v>22</v>
      </c>
      <c r="P397" s="1" t="s">
        <v>1376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60</v>
      </c>
      <c r="B398" s="1" t="s">
        <v>17</v>
      </c>
      <c r="C398" s="3">
        <v>223.0</v>
      </c>
      <c r="D398" s="1">
        <v>56.0</v>
      </c>
      <c r="E398" s="2"/>
      <c r="F398" s="1" t="s">
        <v>49</v>
      </c>
      <c r="G398" s="1" t="s">
        <v>19</v>
      </c>
      <c r="H398" s="1" t="s">
        <v>1377</v>
      </c>
      <c r="I398" s="1" t="s">
        <v>1378</v>
      </c>
      <c r="J398" s="1" t="s">
        <v>1378</v>
      </c>
      <c r="K398" s="2"/>
      <c r="L398" s="1">
        <v>-12.0</v>
      </c>
      <c r="M398" s="1"/>
      <c r="N398" s="1">
        <v>6.875</v>
      </c>
      <c r="O398" s="1" t="s">
        <v>63</v>
      </c>
      <c r="P398" s="1" t="s">
        <v>1379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28</v>
      </c>
      <c r="B399" s="1" t="s">
        <v>17</v>
      </c>
      <c r="C399" s="1">
        <v>368.0</v>
      </c>
      <c r="D399" s="1">
        <v>0.0</v>
      </c>
      <c r="E399" s="1" t="s">
        <v>29</v>
      </c>
      <c r="F399" s="1" t="s">
        <v>18</v>
      </c>
      <c r="G399" s="1" t="s">
        <v>19</v>
      </c>
      <c r="H399" s="1" t="s">
        <v>1380</v>
      </c>
      <c r="I399" s="1" t="s">
        <v>1381</v>
      </c>
      <c r="J399" s="1" t="s">
        <v>1381</v>
      </c>
      <c r="K399" s="2"/>
      <c r="L399" s="1">
        <v>0.0</v>
      </c>
      <c r="M399" s="1"/>
      <c r="N399" s="1">
        <v>15.342416666666667</v>
      </c>
      <c r="O399" s="1" t="s">
        <v>22</v>
      </c>
      <c r="P399" s="1" t="s">
        <v>1382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60</v>
      </c>
      <c r="B400" s="3" t="s">
        <v>17</v>
      </c>
      <c r="C400" s="3">
        <v>979.0</v>
      </c>
      <c r="D400" s="1">
        <v>0.0</v>
      </c>
      <c r="E400" s="1" t="s">
        <v>1202</v>
      </c>
      <c r="F400" s="1" t="s">
        <v>66</v>
      </c>
      <c r="G400" s="1" t="s">
        <v>19</v>
      </c>
      <c r="H400" s="1" t="s">
        <v>1383</v>
      </c>
      <c r="I400" s="1" t="s">
        <v>1384</v>
      </c>
      <c r="J400" s="1" t="s">
        <v>1385</v>
      </c>
      <c r="K400" s="1" t="s">
        <v>1386</v>
      </c>
      <c r="L400" s="1">
        <v>0.0</v>
      </c>
      <c r="M400" s="1">
        <v>0.03925</v>
      </c>
      <c r="N400" s="1">
        <v>19.9844</v>
      </c>
      <c r="O400" s="1" t="s">
        <v>63</v>
      </c>
      <c r="P400" s="1" t="s">
        <v>1387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28</v>
      </c>
      <c r="B401" s="1" t="s">
        <v>17</v>
      </c>
      <c r="C401" s="1">
        <v>453.0</v>
      </c>
      <c r="D401" s="1">
        <v>0.0</v>
      </c>
      <c r="E401" s="1" t="s">
        <v>29</v>
      </c>
      <c r="F401" s="1" t="s">
        <v>18</v>
      </c>
      <c r="G401" s="1" t="s">
        <v>19</v>
      </c>
      <c r="H401" s="1" t="s">
        <v>1388</v>
      </c>
      <c r="I401" s="1" t="s">
        <v>1389</v>
      </c>
      <c r="J401" s="1" t="s">
        <v>1389</v>
      </c>
      <c r="K401" s="2"/>
      <c r="L401" s="1">
        <v>0.0</v>
      </c>
      <c r="M401" s="1"/>
      <c r="N401" s="1">
        <v>14.4792</v>
      </c>
      <c r="O401" s="1" t="s">
        <v>22</v>
      </c>
      <c r="P401" s="1" t="s">
        <v>1390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60</v>
      </c>
      <c r="B402" s="1" t="s">
        <v>17</v>
      </c>
      <c r="C402" s="3">
        <v>398.0</v>
      </c>
      <c r="D402" s="1">
        <v>100.0</v>
      </c>
      <c r="E402" s="2"/>
      <c r="F402" s="1" t="s">
        <v>49</v>
      </c>
      <c r="G402" s="1" t="s">
        <v>19</v>
      </c>
      <c r="H402" s="1" t="s">
        <v>1391</v>
      </c>
      <c r="I402" s="1" t="s">
        <v>1392</v>
      </c>
      <c r="J402" s="1" t="s">
        <v>1392</v>
      </c>
      <c r="K402" s="2"/>
      <c r="L402" s="1">
        <v>-8.0</v>
      </c>
      <c r="M402" s="1"/>
      <c r="N402" s="1">
        <v>10.118416666666667</v>
      </c>
      <c r="O402" s="1" t="s">
        <v>63</v>
      </c>
      <c r="P402" s="1" t="s">
        <v>1393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16</v>
      </c>
      <c r="B403" s="1" t="s">
        <v>17</v>
      </c>
      <c r="C403" s="1">
        <v>538.0</v>
      </c>
      <c r="D403" s="1">
        <v>0.0</v>
      </c>
      <c r="E403" s="2"/>
      <c r="F403" s="1" t="s">
        <v>18</v>
      </c>
      <c r="G403" s="1" t="s">
        <v>19</v>
      </c>
      <c r="H403" s="1" t="s">
        <v>1394</v>
      </c>
      <c r="I403" s="1" t="s">
        <v>1395</v>
      </c>
      <c r="J403" s="1" t="s">
        <v>1395</v>
      </c>
      <c r="K403" s="2"/>
      <c r="L403" s="1">
        <v>0.0</v>
      </c>
      <c r="M403" s="1"/>
      <c r="N403" s="1">
        <v>15.093</v>
      </c>
      <c r="O403" s="1" t="s">
        <v>22</v>
      </c>
      <c r="P403" s="1" t="s">
        <v>1396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 hidden="1">
      <c r="A404" s="1" t="s">
        <v>48</v>
      </c>
      <c r="B404" s="1" t="s">
        <v>17</v>
      </c>
      <c r="C404" s="3">
        <v>478.0</v>
      </c>
      <c r="D404" s="1">
        <v>478.0</v>
      </c>
      <c r="E404" s="2"/>
      <c r="F404" s="1" t="s">
        <v>49</v>
      </c>
      <c r="G404" s="1" t="s">
        <v>24</v>
      </c>
      <c r="H404" s="1" t="s">
        <v>1397</v>
      </c>
      <c r="I404" s="1" t="s">
        <v>1398</v>
      </c>
      <c r="J404" s="1" t="s">
        <v>1398</v>
      </c>
      <c r="K404" s="2"/>
      <c r="L404" s="1">
        <v>6.0</v>
      </c>
      <c r="M404" s="1"/>
      <c r="N404" s="1">
        <v>11.459383333333333</v>
      </c>
      <c r="O404" s="1" t="s">
        <v>53</v>
      </c>
      <c r="P404" s="1" t="s">
        <v>1399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60</v>
      </c>
      <c r="B405" s="1" t="s">
        <v>17</v>
      </c>
      <c r="C405" s="1">
        <v>524.0</v>
      </c>
      <c r="D405" s="1">
        <v>0.0</v>
      </c>
      <c r="E405" s="1" t="s">
        <v>627</v>
      </c>
      <c r="F405" s="1" t="s">
        <v>66</v>
      </c>
      <c r="G405" s="1" t="s">
        <v>19</v>
      </c>
      <c r="H405" s="1" t="s">
        <v>1400</v>
      </c>
      <c r="I405" s="1" t="s">
        <v>1401</v>
      </c>
      <c r="J405" s="1" t="s">
        <v>1402</v>
      </c>
      <c r="K405" s="1" t="s">
        <v>1403</v>
      </c>
      <c r="L405" s="1">
        <v>-15.0</v>
      </c>
      <c r="M405" s="1">
        <v>0.0323</v>
      </c>
      <c r="N405" s="1">
        <v>10.365066666666667</v>
      </c>
      <c r="O405" s="1" t="s">
        <v>63</v>
      </c>
      <c r="P405" s="1" t="s">
        <v>1404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60</v>
      </c>
      <c r="B406" s="1" t="s">
        <v>17</v>
      </c>
      <c r="C406" s="3">
        <v>326.0</v>
      </c>
      <c r="D406" s="1">
        <v>67.0</v>
      </c>
      <c r="E406" s="2"/>
      <c r="F406" s="1" t="s">
        <v>49</v>
      </c>
      <c r="G406" s="1" t="s">
        <v>24</v>
      </c>
      <c r="H406" s="1" t="s">
        <v>1405</v>
      </c>
      <c r="I406" s="1" t="s">
        <v>1406</v>
      </c>
      <c r="J406" s="1" t="s">
        <v>1406</v>
      </c>
      <c r="K406" s="2"/>
      <c r="L406" s="1">
        <v>-10.0</v>
      </c>
      <c r="M406" s="1"/>
      <c r="N406" s="1">
        <v>9.155083333333334</v>
      </c>
      <c r="O406" s="1" t="s">
        <v>63</v>
      </c>
      <c r="P406" s="1" t="s">
        <v>1407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60</v>
      </c>
      <c r="B407" s="1" t="s">
        <v>17</v>
      </c>
      <c r="C407" s="1">
        <v>424.0</v>
      </c>
      <c r="D407" s="1">
        <v>0.0</v>
      </c>
      <c r="E407" s="1" t="s">
        <v>1202</v>
      </c>
      <c r="F407" s="1" t="s">
        <v>66</v>
      </c>
      <c r="G407" s="1" t="s">
        <v>19</v>
      </c>
      <c r="H407" s="1" t="s">
        <v>1408</v>
      </c>
      <c r="I407" s="1" t="s">
        <v>1409</v>
      </c>
      <c r="J407" s="1" t="s">
        <v>1410</v>
      </c>
      <c r="K407" s="1" t="s">
        <v>1411</v>
      </c>
      <c r="L407" s="1">
        <v>-7.0</v>
      </c>
      <c r="M407" s="1">
        <v>0.021116666666666666</v>
      </c>
      <c r="N407" s="1">
        <v>11.46965</v>
      </c>
      <c r="O407" s="1" t="s">
        <v>63</v>
      </c>
      <c r="P407" s="1" t="s">
        <v>1412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81</v>
      </c>
      <c r="B408" s="1" t="s">
        <v>17</v>
      </c>
      <c r="C408" s="3">
        <v>1060.0</v>
      </c>
      <c r="D408" s="1">
        <v>0.0</v>
      </c>
      <c r="E408" s="1" t="s">
        <v>1413</v>
      </c>
      <c r="F408" s="1" t="s">
        <v>18</v>
      </c>
      <c r="G408" s="1" t="s">
        <v>19</v>
      </c>
      <c r="H408" s="1" t="s">
        <v>1414</v>
      </c>
      <c r="I408" s="1" t="s">
        <v>1415</v>
      </c>
      <c r="J408" s="1" t="s">
        <v>1415</v>
      </c>
      <c r="K408" s="2"/>
      <c r="L408" s="1">
        <v>-7.0</v>
      </c>
      <c r="M408" s="1"/>
      <c r="N408" s="1">
        <v>10.6442</v>
      </c>
      <c r="O408" s="1" t="s">
        <v>22</v>
      </c>
      <c r="P408" s="1" t="s">
        <v>1416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28</v>
      </c>
      <c r="B409" s="1" t="s">
        <v>17</v>
      </c>
      <c r="C409" s="3">
        <v>658.0</v>
      </c>
      <c r="D409" s="1">
        <v>0.0</v>
      </c>
      <c r="E409" s="1" t="s">
        <v>29</v>
      </c>
      <c r="F409" s="1" t="s">
        <v>18</v>
      </c>
      <c r="G409" s="1" t="s">
        <v>19</v>
      </c>
      <c r="H409" s="1" t="s">
        <v>1417</v>
      </c>
      <c r="I409" s="1" t="s">
        <v>1418</v>
      </c>
      <c r="J409" s="1" t="s">
        <v>1418</v>
      </c>
      <c r="K409" s="2"/>
      <c r="L409" s="1">
        <v>-7.0</v>
      </c>
      <c r="M409" s="1"/>
      <c r="N409" s="1">
        <v>7.906533333333333</v>
      </c>
      <c r="O409" s="1" t="s">
        <v>22</v>
      </c>
      <c r="P409" s="1" t="s">
        <v>1419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 hidden="1">
      <c r="A410" s="1" t="s">
        <v>81</v>
      </c>
      <c r="B410" s="1" t="s">
        <v>364</v>
      </c>
      <c r="C410" s="1">
        <v>234.0</v>
      </c>
      <c r="D410" s="1">
        <v>0.0</v>
      </c>
      <c r="E410" s="1" t="s">
        <v>1420</v>
      </c>
      <c r="F410" s="1" t="s">
        <v>18</v>
      </c>
      <c r="G410" s="1" t="s">
        <v>19</v>
      </c>
      <c r="H410" s="1" t="s">
        <v>1421</v>
      </c>
      <c r="I410" s="1" t="s">
        <v>1422</v>
      </c>
      <c r="J410" s="1" t="s">
        <v>1422</v>
      </c>
      <c r="K410" s="2"/>
      <c r="L410" s="1">
        <v>-8.0</v>
      </c>
      <c r="M410" s="1"/>
      <c r="N410" s="1">
        <v>6.7664</v>
      </c>
      <c r="O410" s="1" t="s">
        <v>22</v>
      </c>
      <c r="P410" s="1" t="s">
        <v>1423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 hidden="1">
      <c r="A411" s="1" t="s">
        <v>28</v>
      </c>
      <c r="B411" s="1" t="s">
        <v>17</v>
      </c>
      <c r="C411" s="1">
        <v>429.0</v>
      </c>
      <c r="D411" s="1">
        <v>0.0</v>
      </c>
      <c r="E411" s="1" t="s">
        <v>29</v>
      </c>
      <c r="F411" s="1" t="s">
        <v>18</v>
      </c>
      <c r="G411" s="1" t="s">
        <v>19</v>
      </c>
      <c r="H411" s="1" t="s">
        <v>1424</v>
      </c>
      <c r="I411" s="1" t="s">
        <v>1425</v>
      </c>
      <c r="J411" s="1" t="s">
        <v>1425</v>
      </c>
      <c r="K411" s="2"/>
      <c r="L411" s="1">
        <v>0.0</v>
      </c>
      <c r="M411" s="1"/>
      <c r="N411" s="1">
        <v>14.2972</v>
      </c>
      <c r="O411" s="1" t="s">
        <v>22</v>
      </c>
      <c r="P411" s="1" t="s">
        <v>1426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48</v>
      </c>
      <c r="B412" s="1" t="s">
        <v>17</v>
      </c>
      <c r="C412" s="1">
        <v>309.0</v>
      </c>
      <c r="D412" s="1">
        <v>0.0</v>
      </c>
      <c r="E412" s="2"/>
      <c r="F412" s="1" t="s">
        <v>49</v>
      </c>
      <c r="G412" s="1" t="s">
        <v>24</v>
      </c>
      <c r="H412" s="1" t="s">
        <v>1427</v>
      </c>
      <c r="I412" s="1" t="s">
        <v>1428</v>
      </c>
      <c r="J412" s="1" t="s">
        <v>1428</v>
      </c>
      <c r="K412" s="2"/>
      <c r="L412" s="1">
        <v>4.0</v>
      </c>
      <c r="M412" s="1"/>
      <c r="N412" s="1">
        <v>9.8783</v>
      </c>
      <c r="O412" s="1" t="s">
        <v>53</v>
      </c>
      <c r="P412" s="1" t="s">
        <v>1429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 hidden="1">
      <c r="A413" s="1" t="s">
        <v>81</v>
      </c>
      <c r="B413" s="1" t="s">
        <v>364</v>
      </c>
      <c r="C413" s="1">
        <v>366.0</v>
      </c>
      <c r="D413" s="1">
        <v>0.0</v>
      </c>
      <c r="E413" s="1" t="s">
        <v>1430</v>
      </c>
      <c r="F413" s="1" t="s">
        <v>18</v>
      </c>
      <c r="G413" s="1" t="s">
        <v>19</v>
      </c>
      <c r="H413" s="1" t="s">
        <v>1431</v>
      </c>
      <c r="I413" s="1" t="s">
        <v>1432</v>
      </c>
      <c r="J413" s="1" t="s">
        <v>1432</v>
      </c>
      <c r="K413" s="2"/>
      <c r="L413" s="1">
        <v>-2.0</v>
      </c>
      <c r="M413" s="1"/>
      <c r="N413" s="1">
        <v>12.893616666666667</v>
      </c>
      <c r="O413" s="1" t="s">
        <v>22</v>
      </c>
      <c r="P413" s="1" t="s">
        <v>1433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28</v>
      </c>
      <c r="B414" s="1" t="s">
        <v>17</v>
      </c>
      <c r="C414" s="1">
        <v>433.0</v>
      </c>
      <c r="D414" s="1">
        <v>0.0</v>
      </c>
      <c r="E414" s="1" t="s">
        <v>29</v>
      </c>
      <c r="F414" s="1" t="s">
        <v>18</v>
      </c>
      <c r="G414" s="1" t="s">
        <v>19</v>
      </c>
      <c r="H414" s="1" t="s">
        <v>1434</v>
      </c>
      <c r="I414" s="1" t="s">
        <v>1435</v>
      </c>
      <c r="J414" s="1" t="s">
        <v>1435</v>
      </c>
      <c r="K414" s="2"/>
      <c r="L414" s="1">
        <v>0.0</v>
      </c>
      <c r="M414" s="1"/>
      <c r="N414" s="1">
        <v>14.930883333333334</v>
      </c>
      <c r="O414" s="1" t="s">
        <v>22</v>
      </c>
      <c r="P414" s="1" t="s">
        <v>1436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16</v>
      </c>
      <c r="B415" s="1" t="s">
        <v>364</v>
      </c>
      <c r="C415" s="3">
        <v>368.0</v>
      </c>
      <c r="D415" s="1">
        <v>0.0</v>
      </c>
      <c r="E415" s="2"/>
      <c r="F415" s="1" t="s">
        <v>18</v>
      </c>
      <c r="G415" s="1" t="s">
        <v>19</v>
      </c>
      <c r="H415" s="1" t="s">
        <v>1437</v>
      </c>
      <c r="I415" s="1" t="s">
        <v>1438</v>
      </c>
      <c r="J415" s="1" t="s">
        <v>1438</v>
      </c>
      <c r="K415" s="2"/>
      <c r="L415" s="1">
        <v>-3.0</v>
      </c>
      <c r="M415" s="1"/>
      <c r="N415" s="1">
        <v>11.394633333333333</v>
      </c>
      <c r="O415" s="1" t="s">
        <v>22</v>
      </c>
      <c r="P415" s="1" t="s">
        <v>1439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81</v>
      </c>
      <c r="B416" s="1" t="s">
        <v>364</v>
      </c>
      <c r="C416" s="3">
        <v>373.0</v>
      </c>
      <c r="D416" s="1">
        <v>0.0</v>
      </c>
      <c r="E416" s="1" t="s">
        <v>1324</v>
      </c>
      <c r="F416" s="1" t="s">
        <v>18</v>
      </c>
      <c r="G416" s="1" t="s">
        <v>19</v>
      </c>
      <c r="H416" s="1" t="s">
        <v>1440</v>
      </c>
      <c r="I416" s="1" t="s">
        <v>1441</v>
      </c>
      <c r="J416" s="1" t="s">
        <v>1441</v>
      </c>
      <c r="K416" s="2"/>
      <c r="L416" s="1">
        <v>-2.0</v>
      </c>
      <c r="M416" s="1"/>
      <c r="N416" s="1">
        <v>12.934983333333333</v>
      </c>
      <c r="O416" s="1" t="s">
        <v>22</v>
      </c>
      <c r="P416" s="1" t="s">
        <v>1442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 hidden="1">
      <c r="A417" s="1" t="s">
        <v>60</v>
      </c>
      <c r="B417" s="1" t="s">
        <v>17</v>
      </c>
      <c r="C417" s="1">
        <v>457.0</v>
      </c>
      <c r="D417" s="1">
        <v>0.0</v>
      </c>
      <c r="E417" s="1" t="s">
        <v>627</v>
      </c>
      <c r="F417" s="1" t="s">
        <v>66</v>
      </c>
      <c r="G417" s="1" t="s">
        <v>19</v>
      </c>
      <c r="H417" s="1" t="s">
        <v>1443</v>
      </c>
      <c r="I417" s="1" t="s">
        <v>1444</v>
      </c>
      <c r="J417" s="1" t="s">
        <v>1445</v>
      </c>
      <c r="K417" s="1" t="s">
        <v>1446</v>
      </c>
      <c r="L417" s="1">
        <v>-18.0</v>
      </c>
      <c r="M417" s="1">
        <v>0.02015</v>
      </c>
      <c r="N417" s="1">
        <v>10.581116666666667</v>
      </c>
      <c r="O417" s="1" t="s">
        <v>63</v>
      </c>
      <c r="P417" s="1" t="s">
        <v>1447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60</v>
      </c>
      <c r="B418" s="1" t="s">
        <v>17</v>
      </c>
      <c r="C418" s="1">
        <v>247.0</v>
      </c>
      <c r="D418" s="1">
        <v>62.0</v>
      </c>
      <c r="E418" s="2"/>
      <c r="F418" s="1" t="s">
        <v>49</v>
      </c>
      <c r="G418" s="1" t="s">
        <v>173</v>
      </c>
      <c r="H418" s="1" t="s">
        <v>1448</v>
      </c>
      <c r="I418" s="1" t="s">
        <v>1449</v>
      </c>
      <c r="J418" s="1" t="s">
        <v>1449</v>
      </c>
      <c r="K418" s="2"/>
      <c r="L418" s="1">
        <v>-2.0</v>
      </c>
      <c r="M418" s="1"/>
      <c r="N418" s="1">
        <v>17.094683333333332</v>
      </c>
      <c r="O418" s="1" t="s">
        <v>63</v>
      </c>
      <c r="P418" s="1" t="s">
        <v>477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28</v>
      </c>
      <c r="B419" s="1" t="s">
        <v>17</v>
      </c>
      <c r="C419" s="3">
        <v>617.0</v>
      </c>
      <c r="D419" s="1">
        <v>0.0</v>
      </c>
      <c r="E419" s="1" t="s">
        <v>29</v>
      </c>
      <c r="F419" s="1" t="s">
        <v>18</v>
      </c>
      <c r="G419" s="1" t="s">
        <v>19</v>
      </c>
      <c r="H419" s="1" t="s">
        <v>1450</v>
      </c>
      <c r="I419" s="1" t="s">
        <v>1451</v>
      </c>
      <c r="J419" s="1" t="s">
        <v>1451</v>
      </c>
      <c r="K419" s="2"/>
      <c r="L419" s="1">
        <v>-5.0</v>
      </c>
      <c r="M419" s="1"/>
      <c r="N419" s="1">
        <v>9.3257</v>
      </c>
      <c r="O419" s="1" t="s">
        <v>22</v>
      </c>
      <c r="P419" s="1" t="s">
        <v>1452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16</v>
      </c>
      <c r="B420" s="1" t="s">
        <v>364</v>
      </c>
      <c r="C420" s="1">
        <v>394.0</v>
      </c>
      <c r="D420" s="1">
        <v>0.0</v>
      </c>
      <c r="E420" s="2"/>
      <c r="F420" s="1" t="s">
        <v>18</v>
      </c>
      <c r="G420" s="1" t="s">
        <v>19</v>
      </c>
      <c r="H420" s="1" t="s">
        <v>1453</v>
      </c>
      <c r="I420" s="1" t="s">
        <v>1454</v>
      </c>
      <c r="J420" s="1" t="s">
        <v>1454</v>
      </c>
      <c r="K420" s="2"/>
      <c r="L420" s="1">
        <v>-6.0</v>
      </c>
      <c r="M420" s="1"/>
      <c r="N420" s="1">
        <v>8.93905</v>
      </c>
      <c r="O420" s="1" t="s">
        <v>22</v>
      </c>
      <c r="P420" s="1" t="s">
        <v>357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 hidden="1">
      <c r="A421" s="1" t="s">
        <v>16</v>
      </c>
      <c r="B421" s="1" t="s">
        <v>364</v>
      </c>
      <c r="C421" s="3">
        <v>394.0</v>
      </c>
      <c r="D421" s="1">
        <v>0.0</v>
      </c>
      <c r="E421" s="2"/>
      <c r="F421" s="1" t="s">
        <v>18</v>
      </c>
      <c r="G421" s="1" t="s">
        <v>19</v>
      </c>
      <c r="H421" s="1" t="s">
        <v>1455</v>
      </c>
      <c r="I421" s="1" t="s">
        <v>1456</v>
      </c>
      <c r="J421" s="1" t="s">
        <v>1456</v>
      </c>
      <c r="K421" s="2"/>
      <c r="L421" s="1">
        <v>-2.0</v>
      </c>
      <c r="M421" s="1"/>
      <c r="N421" s="1">
        <v>12.680383333333333</v>
      </c>
      <c r="O421" s="1" t="s">
        <v>22</v>
      </c>
      <c r="P421" s="1" t="s">
        <v>1457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60</v>
      </c>
      <c r="B422" s="1" t="s">
        <v>17</v>
      </c>
      <c r="C422" s="1">
        <v>329.0</v>
      </c>
      <c r="D422" s="1">
        <v>75.0</v>
      </c>
      <c r="E422" s="2"/>
      <c r="F422" s="1" t="s">
        <v>49</v>
      </c>
      <c r="G422" s="1" t="s">
        <v>19</v>
      </c>
      <c r="H422" s="1" t="s">
        <v>1458</v>
      </c>
      <c r="I422" s="1" t="s">
        <v>1459</v>
      </c>
      <c r="J422" s="1" t="s">
        <v>1459</v>
      </c>
      <c r="K422" s="2"/>
      <c r="L422" s="1">
        <v>0.0</v>
      </c>
      <c r="M422" s="1"/>
      <c r="N422" s="1">
        <v>17.078033333333334</v>
      </c>
      <c r="O422" s="1" t="s">
        <v>63</v>
      </c>
      <c r="P422" s="1" t="s">
        <v>1460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60</v>
      </c>
      <c r="B423" s="1" t="s">
        <v>17</v>
      </c>
      <c r="C423" s="1">
        <v>598.0</v>
      </c>
      <c r="D423" s="1">
        <v>149.0</v>
      </c>
      <c r="E423" s="2"/>
      <c r="F423" s="1" t="s">
        <v>49</v>
      </c>
      <c r="G423" s="1" t="s">
        <v>173</v>
      </c>
      <c r="H423" s="1" t="s">
        <v>1461</v>
      </c>
      <c r="I423" s="1" t="s">
        <v>1462</v>
      </c>
      <c r="J423" s="1" t="s">
        <v>1462</v>
      </c>
      <c r="K423" s="2"/>
      <c r="L423" s="1">
        <v>-6.0</v>
      </c>
      <c r="M423" s="1"/>
      <c r="N423" s="1">
        <v>13.420016666666667</v>
      </c>
      <c r="O423" s="1" t="s">
        <v>63</v>
      </c>
      <c r="P423" s="1" t="s">
        <v>1463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16</v>
      </c>
      <c r="B424" s="1" t="s">
        <v>364</v>
      </c>
      <c r="C424" s="1">
        <v>304.0</v>
      </c>
      <c r="D424" s="1">
        <v>0.0</v>
      </c>
      <c r="E424" s="2"/>
      <c r="F424" s="1" t="s">
        <v>18</v>
      </c>
      <c r="G424" s="1" t="s">
        <v>19</v>
      </c>
      <c r="H424" s="1" t="s">
        <v>1464</v>
      </c>
      <c r="I424" s="1" t="s">
        <v>1465</v>
      </c>
      <c r="J424" s="1" t="s">
        <v>1465</v>
      </c>
      <c r="K424" s="2"/>
      <c r="L424" s="1">
        <v>-4.0</v>
      </c>
      <c r="M424" s="1"/>
      <c r="N424" s="1">
        <v>10.7553</v>
      </c>
      <c r="O424" s="1" t="s">
        <v>22</v>
      </c>
      <c r="P424" s="1" t="s">
        <v>1466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28</v>
      </c>
      <c r="B425" s="1" t="s">
        <v>17</v>
      </c>
      <c r="C425" s="1">
        <v>264.0</v>
      </c>
      <c r="D425" s="1">
        <v>0.0</v>
      </c>
      <c r="E425" s="1" t="s">
        <v>29</v>
      </c>
      <c r="F425" s="1" t="s">
        <v>18</v>
      </c>
      <c r="G425" s="1" t="s">
        <v>19</v>
      </c>
      <c r="H425" s="1" t="s">
        <v>1467</v>
      </c>
      <c r="I425" s="1" t="s">
        <v>1468</v>
      </c>
      <c r="J425" s="1" t="s">
        <v>1468</v>
      </c>
      <c r="K425" s="2"/>
      <c r="L425" s="1">
        <v>-10.0</v>
      </c>
      <c r="M425" s="1"/>
      <c r="N425" s="1">
        <v>8.385733333333333</v>
      </c>
      <c r="O425" s="1" t="s">
        <v>22</v>
      </c>
      <c r="P425" s="1" t="s">
        <v>134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60</v>
      </c>
      <c r="B426" s="1" t="s">
        <v>17</v>
      </c>
      <c r="C426" s="1">
        <v>1066.0</v>
      </c>
      <c r="D426" s="1">
        <v>0.0</v>
      </c>
      <c r="E426" s="1" t="s">
        <v>1351</v>
      </c>
      <c r="F426" s="1" t="s">
        <v>66</v>
      </c>
      <c r="G426" s="1" t="s">
        <v>19</v>
      </c>
      <c r="H426" s="1" t="s">
        <v>1469</v>
      </c>
      <c r="I426" s="1" t="s">
        <v>1470</v>
      </c>
      <c r="J426" s="1" t="s">
        <v>1471</v>
      </c>
      <c r="K426" s="1" t="s">
        <v>1472</v>
      </c>
      <c r="L426" s="1">
        <v>3.0</v>
      </c>
      <c r="M426" s="1">
        <v>0.03938333333333333</v>
      </c>
      <c r="N426" s="1">
        <v>12.435866666666668</v>
      </c>
      <c r="O426" s="1" t="s">
        <v>63</v>
      </c>
      <c r="P426" s="1" t="s">
        <v>1473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60</v>
      </c>
      <c r="B427" s="1" t="s">
        <v>17</v>
      </c>
      <c r="C427" s="1">
        <v>308.0</v>
      </c>
      <c r="D427" s="1">
        <v>0.0</v>
      </c>
      <c r="E427" s="1" t="s">
        <v>1202</v>
      </c>
      <c r="F427" s="1" t="s">
        <v>66</v>
      </c>
      <c r="G427" s="1" t="s">
        <v>19</v>
      </c>
      <c r="H427" s="1" t="s">
        <v>1474</v>
      </c>
      <c r="I427" s="1" t="s">
        <v>1475</v>
      </c>
      <c r="J427" s="1" t="s">
        <v>1476</v>
      </c>
      <c r="K427" s="1" t="s">
        <v>1477</v>
      </c>
      <c r="L427" s="1">
        <v>0.0</v>
      </c>
      <c r="M427" s="1">
        <v>0.04198333333333333</v>
      </c>
      <c r="N427" s="1">
        <v>7.00605</v>
      </c>
      <c r="O427" s="1" t="s">
        <v>63</v>
      </c>
      <c r="P427" s="1" t="s">
        <v>1478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16</v>
      </c>
      <c r="B428" s="1" t="s">
        <v>364</v>
      </c>
      <c r="C428" s="1">
        <v>329.0</v>
      </c>
      <c r="D428" s="1">
        <v>0.0</v>
      </c>
      <c r="E428" s="2"/>
      <c r="F428" s="1" t="s">
        <v>18</v>
      </c>
      <c r="G428" s="1" t="s">
        <v>19</v>
      </c>
      <c r="H428" s="1" t="s">
        <v>1479</v>
      </c>
      <c r="I428" s="1" t="s">
        <v>1480</v>
      </c>
      <c r="J428" s="1" t="s">
        <v>1480</v>
      </c>
      <c r="K428" s="2"/>
      <c r="L428" s="1">
        <v>-6.0</v>
      </c>
      <c r="M428" s="1"/>
      <c r="N428" s="1">
        <v>8.18885</v>
      </c>
      <c r="O428" s="1" t="s">
        <v>22</v>
      </c>
      <c r="P428" s="1" t="s">
        <v>1481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 hidden="1">
      <c r="A429" s="1" t="s">
        <v>60</v>
      </c>
      <c r="B429" s="1" t="s">
        <v>17</v>
      </c>
      <c r="C429" s="1">
        <v>359.0</v>
      </c>
      <c r="D429" s="1">
        <v>0.0</v>
      </c>
      <c r="E429" s="1" t="s">
        <v>1202</v>
      </c>
      <c r="F429" s="1" t="s">
        <v>66</v>
      </c>
      <c r="G429" s="1" t="s">
        <v>19</v>
      </c>
      <c r="H429" s="1" t="s">
        <v>1482</v>
      </c>
      <c r="I429" s="1" t="s">
        <v>1483</v>
      </c>
      <c r="J429" s="1" t="s">
        <v>1484</v>
      </c>
      <c r="K429" s="1" t="s">
        <v>1485</v>
      </c>
      <c r="L429" s="1">
        <v>-3.0</v>
      </c>
      <c r="M429" s="1">
        <v>0.0197</v>
      </c>
      <c r="N429" s="1">
        <v>7.7431833333333335</v>
      </c>
      <c r="O429" s="1" t="s">
        <v>63</v>
      </c>
      <c r="P429" s="1" t="s">
        <v>1486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60</v>
      </c>
      <c r="B430" s="1" t="s">
        <v>17</v>
      </c>
      <c r="C430" s="1">
        <v>309.0</v>
      </c>
      <c r="D430" s="1">
        <v>0.0</v>
      </c>
      <c r="E430" s="1" t="s">
        <v>627</v>
      </c>
      <c r="F430" s="1" t="s">
        <v>66</v>
      </c>
      <c r="G430" s="1" t="s">
        <v>19</v>
      </c>
      <c r="H430" s="1" t="s">
        <v>1487</v>
      </c>
      <c r="I430" s="1" t="s">
        <v>1488</v>
      </c>
      <c r="J430" s="1" t="s">
        <v>1489</v>
      </c>
      <c r="K430" s="1" t="s">
        <v>1490</v>
      </c>
      <c r="L430" s="1">
        <v>-7.0</v>
      </c>
      <c r="M430" s="1">
        <v>0.012616666666666667</v>
      </c>
      <c r="N430" s="1">
        <v>6.770466666666667</v>
      </c>
      <c r="O430" s="1" t="s">
        <v>63</v>
      </c>
      <c r="P430" s="1" t="s">
        <v>125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60</v>
      </c>
      <c r="B431" s="1" t="s">
        <v>17</v>
      </c>
      <c r="C431" s="1">
        <v>558.0</v>
      </c>
      <c r="D431" s="1">
        <v>0.0</v>
      </c>
      <c r="E431" s="1" t="s">
        <v>627</v>
      </c>
      <c r="F431" s="1" t="s">
        <v>66</v>
      </c>
      <c r="G431" s="1" t="s">
        <v>19</v>
      </c>
      <c r="H431" s="1" t="s">
        <v>1491</v>
      </c>
      <c r="I431" s="1" t="s">
        <v>1492</v>
      </c>
      <c r="J431" s="1" t="s">
        <v>1493</v>
      </c>
      <c r="K431" s="1" t="s">
        <v>1494</v>
      </c>
      <c r="L431" s="1">
        <v>-10.0</v>
      </c>
      <c r="M431" s="1">
        <v>0.0097</v>
      </c>
      <c r="N431" s="1">
        <v>9.30045</v>
      </c>
      <c r="O431" s="1" t="s">
        <v>63</v>
      </c>
      <c r="P431" s="1" t="s">
        <v>1495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60</v>
      </c>
      <c r="B432" s="1" t="s">
        <v>17</v>
      </c>
      <c r="C432" s="1">
        <v>788.0</v>
      </c>
      <c r="D432" s="1">
        <v>0.0</v>
      </c>
      <c r="E432" s="1" t="s">
        <v>1351</v>
      </c>
      <c r="F432" s="1" t="s">
        <v>66</v>
      </c>
      <c r="G432" s="1" t="s">
        <v>19</v>
      </c>
      <c r="H432" s="1" t="s">
        <v>1496</v>
      </c>
      <c r="I432" s="1" t="s">
        <v>1497</v>
      </c>
      <c r="J432" s="1" t="s">
        <v>1498</v>
      </c>
      <c r="K432" s="1" t="s">
        <v>1499</v>
      </c>
      <c r="L432" s="1">
        <v>16.0</v>
      </c>
      <c r="M432" s="1">
        <v>0.021883333333333334</v>
      </c>
      <c r="N432" s="1">
        <v>34.2826</v>
      </c>
      <c r="O432" s="1" t="s">
        <v>63</v>
      </c>
      <c r="P432" s="1" t="s">
        <v>1500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 hidden="1">
      <c r="A433" s="1" t="s">
        <v>60</v>
      </c>
      <c r="B433" s="1" t="s">
        <v>17</v>
      </c>
      <c r="C433" s="3">
        <v>245.0</v>
      </c>
      <c r="D433" s="1">
        <v>61.0</v>
      </c>
      <c r="E433" s="2"/>
      <c r="F433" s="1" t="s">
        <v>49</v>
      </c>
      <c r="G433" s="1" t="s">
        <v>19</v>
      </c>
      <c r="H433" s="1" t="s">
        <v>1501</v>
      </c>
      <c r="I433" s="1" t="s">
        <v>1502</v>
      </c>
      <c r="J433" s="1" t="s">
        <v>1502</v>
      </c>
      <c r="K433" s="2"/>
      <c r="L433" s="1">
        <v>-11.0</v>
      </c>
      <c r="M433" s="1"/>
      <c r="N433" s="1">
        <v>8.162783333333334</v>
      </c>
      <c r="O433" s="1" t="s">
        <v>63</v>
      </c>
      <c r="P433" s="1" t="s">
        <v>1503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 hidden="1">
      <c r="A434" s="1" t="s">
        <v>60</v>
      </c>
      <c r="B434" s="1" t="s">
        <v>17</v>
      </c>
      <c r="C434" s="1">
        <v>498.0</v>
      </c>
      <c r="D434" s="1">
        <v>0.0</v>
      </c>
      <c r="E434" s="1" t="s">
        <v>1351</v>
      </c>
      <c r="F434" s="1" t="s">
        <v>66</v>
      </c>
      <c r="G434" s="1" t="s">
        <v>24</v>
      </c>
      <c r="H434" s="1" t="s">
        <v>1504</v>
      </c>
      <c r="I434" s="1" t="s">
        <v>1505</v>
      </c>
      <c r="J434" s="1" t="s">
        <v>1506</v>
      </c>
      <c r="K434" s="1" t="s">
        <v>1507</v>
      </c>
      <c r="L434" s="1">
        <v>-7.0</v>
      </c>
      <c r="M434" s="1">
        <v>0.03866666666666667</v>
      </c>
      <c r="N434" s="1">
        <v>11.0894</v>
      </c>
      <c r="O434" s="1" t="s">
        <v>63</v>
      </c>
      <c r="P434" s="1" t="s">
        <v>1508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16</v>
      </c>
      <c r="B435" s="1" t="s">
        <v>364</v>
      </c>
      <c r="C435" s="1">
        <v>658.0</v>
      </c>
      <c r="D435" s="1">
        <v>0.0</v>
      </c>
      <c r="E435" s="2"/>
      <c r="F435" s="1" t="s">
        <v>18</v>
      </c>
      <c r="G435" s="1" t="s">
        <v>19</v>
      </c>
      <c r="H435" s="1" t="s">
        <v>1509</v>
      </c>
      <c r="I435" s="1" t="s">
        <v>1510</v>
      </c>
      <c r="J435" s="1" t="s">
        <v>1510</v>
      </c>
      <c r="K435" s="2"/>
      <c r="L435" s="1">
        <v>-3.0</v>
      </c>
      <c r="M435" s="1"/>
      <c r="N435" s="1">
        <v>11.3233</v>
      </c>
      <c r="O435" s="1" t="s">
        <v>22</v>
      </c>
      <c r="P435" s="1" t="s">
        <v>1511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81</v>
      </c>
      <c r="B436" s="1" t="s">
        <v>364</v>
      </c>
      <c r="C436" s="1">
        <v>817.0</v>
      </c>
      <c r="D436" s="1">
        <v>0.0</v>
      </c>
      <c r="E436" s="1" t="s">
        <v>1512</v>
      </c>
      <c r="F436" s="1" t="s">
        <v>18</v>
      </c>
      <c r="G436" s="1" t="s">
        <v>19</v>
      </c>
      <c r="H436" s="1" t="s">
        <v>1513</v>
      </c>
      <c r="I436" s="1" t="s">
        <v>1514</v>
      </c>
      <c r="J436" s="1" t="s">
        <v>1514</v>
      </c>
      <c r="K436" s="2"/>
      <c r="L436" s="1">
        <v>-2.0</v>
      </c>
      <c r="M436" s="1"/>
      <c r="N436" s="1">
        <v>12.894083333333333</v>
      </c>
      <c r="O436" s="1" t="s">
        <v>22</v>
      </c>
      <c r="P436" s="1" t="s">
        <v>1515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16</v>
      </c>
      <c r="B437" s="1" t="s">
        <v>364</v>
      </c>
      <c r="C437" s="3">
        <v>437.0</v>
      </c>
      <c r="D437" s="1">
        <v>0.0</v>
      </c>
      <c r="E437" s="2"/>
      <c r="F437" s="1" t="s">
        <v>18</v>
      </c>
      <c r="G437" s="1" t="s">
        <v>19</v>
      </c>
      <c r="H437" s="1" t="s">
        <v>1516</v>
      </c>
      <c r="I437" s="1" t="s">
        <v>1517</v>
      </c>
      <c r="J437" s="1" t="s">
        <v>1517</v>
      </c>
      <c r="K437" s="2"/>
      <c r="L437" s="1">
        <v>-5.0</v>
      </c>
      <c r="M437" s="1"/>
      <c r="N437" s="1">
        <v>9.637333333333334</v>
      </c>
      <c r="O437" s="1" t="s">
        <v>22</v>
      </c>
      <c r="P437" s="1" t="s">
        <v>1518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60</v>
      </c>
      <c r="B438" s="1" t="s">
        <v>17</v>
      </c>
      <c r="C438" s="1">
        <v>742.0</v>
      </c>
      <c r="D438" s="1">
        <v>185.0</v>
      </c>
      <c r="E438" s="2"/>
      <c r="F438" s="1" t="s">
        <v>49</v>
      </c>
      <c r="G438" s="1" t="s">
        <v>24</v>
      </c>
      <c r="H438" s="1" t="s">
        <v>1519</v>
      </c>
      <c r="I438" s="1" t="s">
        <v>1520</v>
      </c>
      <c r="J438" s="1" t="s">
        <v>1520</v>
      </c>
      <c r="K438" s="2"/>
      <c r="L438" s="1">
        <v>-7.0</v>
      </c>
      <c r="M438" s="1"/>
      <c r="N438" s="1">
        <v>11.780983333333333</v>
      </c>
      <c r="O438" s="1" t="s">
        <v>63</v>
      </c>
      <c r="P438" s="1" t="s">
        <v>1521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60</v>
      </c>
      <c r="B439" s="1" t="s">
        <v>17</v>
      </c>
      <c r="C439" s="3">
        <v>446.0</v>
      </c>
      <c r="D439" s="1">
        <v>0.0</v>
      </c>
      <c r="E439" s="1" t="s">
        <v>1202</v>
      </c>
      <c r="F439" s="1" t="s">
        <v>66</v>
      </c>
      <c r="G439" s="1" t="s">
        <v>19</v>
      </c>
      <c r="H439" s="1" t="s">
        <v>1522</v>
      </c>
      <c r="I439" s="1" t="s">
        <v>1523</v>
      </c>
      <c r="J439" s="1" t="s">
        <v>1524</v>
      </c>
      <c r="K439" s="1" t="s">
        <v>1525</v>
      </c>
      <c r="L439" s="1">
        <v>-3.0</v>
      </c>
      <c r="M439" s="1">
        <v>0.0233</v>
      </c>
      <c r="N439" s="1">
        <v>19.353883333333332</v>
      </c>
      <c r="O439" s="1" t="s">
        <v>63</v>
      </c>
      <c r="P439" s="1" t="s">
        <v>1526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 hidden="1">
      <c r="A440" s="1" t="s">
        <v>48</v>
      </c>
      <c r="B440" s="1" t="s">
        <v>17</v>
      </c>
      <c r="C440" s="1">
        <v>279.0</v>
      </c>
      <c r="D440" s="1">
        <v>0.0</v>
      </c>
      <c r="E440" s="2"/>
      <c r="F440" s="1" t="s">
        <v>49</v>
      </c>
      <c r="G440" s="1" t="s">
        <v>24</v>
      </c>
      <c r="H440" s="1" t="s">
        <v>1527</v>
      </c>
      <c r="I440" s="1" t="s">
        <v>1528</v>
      </c>
      <c r="J440" s="1" t="s">
        <v>1528</v>
      </c>
      <c r="K440" s="2"/>
      <c r="L440" s="1">
        <v>7.0</v>
      </c>
      <c r="M440" s="1"/>
      <c r="N440" s="1">
        <v>12.702466666666666</v>
      </c>
      <c r="O440" s="1" t="s">
        <v>53</v>
      </c>
      <c r="P440" s="1" t="s">
        <v>1529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28</v>
      </c>
      <c r="B441" s="1" t="s">
        <v>17</v>
      </c>
      <c r="C441" s="1">
        <v>1317.0</v>
      </c>
      <c r="D441" s="1">
        <v>0.0</v>
      </c>
      <c r="E441" s="1" t="s">
        <v>29</v>
      </c>
      <c r="F441" s="1" t="s">
        <v>18</v>
      </c>
      <c r="G441" s="1" t="s">
        <v>19</v>
      </c>
      <c r="H441" s="1" t="s">
        <v>1530</v>
      </c>
      <c r="I441" s="1" t="s">
        <v>1531</v>
      </c>
      <c r="J441" s="1" t="s">
        <v>1531</v>
      </c>
      <c r="K441" s="2"/>
      <c r="L441" s="1">
        <v>7.0</v>
      </c>
      <c r="M441" s="1"/>
      <c r="N441" s="1">
        <v>22.41818333333333</v>
      </c>
      <c r="O441" s="1" t="s">
        <v>22</v>
      </c>
      <c r="P441" s="1" t="s">
        <v>1532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16</v>
      </c>
      <c r="B442" s="1" t="s">
        <v>364</v>
      </c>
      <c r="C442" s="1">
        <v>321.0</v>
      </c>
      <c r="D442" s="1">
        <v>0.0</v>
      </c>
      <c r="E442" s="2"/>
      <c r="F442" s="1" t="s">
        <v>18</v>
      </c>
      <c r="G442" s="1" t="s">
        <v>19</v>
      </c>
      <c r="H442" s="1" t="s">
        <v>1533</v>
      </c>
      <c r="I442" s="1" t="s">
        <v>1534</v>
      </c>
      <c r="J442" s="1" t="s">
        <v>1534</v>
      </c>
      <c r="K442" s="2"/>
      <c r="L442" s="1">
        <v>1.0</v>
      </c>
      <c r="M442" s="1"/>
      <c r="N442" s="1">
        <v>16.73445</v>
      </c>
      <c r="O442" s="1" t="s">
        <v>22</v>
      </c>
      <c r="P442" s="1" t="s">
        <v>1535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60</v>
      </c>
      <c r="B443" s="1" t="s">
        <v>17</v>
      </c>
      <c r="C443" s="1">
        <v>518.0</v>
      </c>
      <c r="D443" s="1">
        <v>0.0</v>
      </c>
      <c r="E443" s="1" t="s">
        <v>627</v>
      </c>
      <c r="F443" s="1" t="s">
        <v>66</v>
      </c>
      <c r="G443" s="1" t="s">
        <v>19</v>
      </c>
      <c r="H443" s="1" t="s">
        <v>1536</v>
      </c>
      <c r="I443" s="1" t="s">
        <v>1537</v>
      </c>
      <c r="J443" s="1" t="s">
        <v>1538</v>
      </c>
      <c r="K443" s="1" t="s">
        <v>1539</v>
      </c>
      <c r="L443" s="1">
        <v>-12.0</v>
      </c>
      <c r="M443" s="1">
        <v>0.010983333333333333</v>
      </c>
      <c r="N443" s="1">
        <v>13.0224</v>
      </c>
      <c r="O443" s="1" t="s">
        <v>63</v>
      </c>
      <c r="P443" s="1" t="s">
        <v>1540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81</v>
      </c>
      <c r="B444" s="1" t="s">
        <v>364</v>
      </c>
      <c r="C444" s="1">
        <v>553.0</v>
      </c>
      <c r="D444" s="1">
        <v>0.0</v>
      </c>
      <c r="E444" s="1" t="s">
        <v>1413</v>
      </c>
      <c r="F444" s="1" t="s">
        <v>18</v>
      </c>
      <c r="G444" s="1" t="s">
        <v>19</v>
      </c>
      <c r="H444" s="1" t="s">
        <v>1541</v>
      </c>
      <c r="I444" s="1" t="s">
        <v>1542</v>
      </c>
      <c r="J444" s="1" t="s">
        <v>1542</v>
      </c>
      <c r="K444" s="2"/>
      <c r="L444" s="1">
        <v>-2.0</v>
      </c>
      <c r="M444" s="1"/>
      <c r="N444" s="1">
        <v>12.939983333333334</v>
      </c>
      <c r="O444" s="1" t="s">
        <v>22</v>
      </c>
      <c r="P444" s="1" t="s">
        <v>1543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60</v>
      </c>
      <c r="B445" s="1" t="s">
        <v>17</v>
      </c>
      <c r="C445" s="1">
        <v>629.0</v>
      </c>
      <c r="D445" s="1">
        <v>0.0</v>
      </c>
      <c r="E445" s="1" t="s">
        <v>627</v>
      </c>
      <c r="F445" s="1" t="s">
        <v>66</v>
      </c>
      <c r="G445" s="1" t="s">
        <v>24</v>
      </c>
      <c r="H445" s="1" t="s">
        <v>1544</v>
      </c>
      <c r="I445" s="1" t="s">
        <v>1545</v>
      </c>
      <c r="J445" s="1" t="s">
        <v>1546</v>
      </c>
      <c r="K445" s="1" t="s">
        <v>1547</v>
      </c>
      <c r="L445" s="1">
        <v>-8.0</v>
      </c>
      <c r="M445" s="1">
        <v>0.07013333333333334</v>
      </c>
      <c r="N445" s="1">
        <v>12.396666666666667</v>
      </c>
      <c r="O445" s="1" t="s">
        <v>63</v>
      </c>
      <c r="P445" s="1" t="s">
        <v>1548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28</v>
      </c>
      <c r="B446" s="1" t="s">
        <v>17</v>
      </c>
      <c r="C446" s="1">
        <v>383.0</v>
      </c>
      <c r="D446" s="1">
        <v>0.0</v>
      </c>
      <c r="E446" s="1" t="s">
        <v>29</v>
      </c>
      <c r="F446" s="1" t="s">
        <v>18</v>
      </c>
      <c r="G446" s="1" t="s">
        <v>19</v>
      </c>
      <c r="H446" s="1" t="s">
        <v>1549</v>
      </c>
      <c r="I446" s="1" t="s">
        <v>1550</v>
      </c>
      <c r="J446" s="1" t="s">
        <v>1550</v>
      </c>
      <c r="K446" s="2"/>
      <c r="L446" s="1">
        <v>-7.0</v>
      </c>
      <c r="M446" s="1"/>
      <c r="N446" s="1">
        <v>7.332666666666666</v>
      </c>
      <c r="O446" s="1" t="s">
        <v>22</v>
      </c>
      <c r="P446" s="1" t="s">
        <v>1551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60</v>
      </c>
      <c r="B447" s="1" t="s">
        <v>17</v>
      </c>
      <c r="C447" s="1">
        <v>283.0</v>
      </c>
      <c r="D447" s="1">
        <v>16.0</v>
      </c>
      <c r="E447" s="1" t="s">
        <v>1351</v>
      </c>
      <c r="F447" s="1" t="s">
        <v>66</v>
      </c>
      <c r="G447" s="1" t="s">
        <v>19</v>
      </c>
      <c r="H447" s="1" t="s">
        <v>1552</v>
      </c>
      <c r="I447" s="1" t="s">
        <v>1553</v>
      </c>
      <c r="J447" s="1" t="s">
        <v>1554</v>
      </c>
      <c r="K447" s="1" t="s">
        <v>1555</v>
      </c>
      <c r="L447" s="1">
        <v>-13.0</v>
      </c>
      <c r="M447" s="1">
        <v>0.018233333333333334</v>
      </c>
      <c r="N447" s="1">
        <v>8.2049</v>
      </c>
      <c r="O447" s="1" t="s">
        <v>63</v>
      </c>
      <c r="P447" s="1" t="s">
        <v>395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60</v>
      </c>
      <c r="B448" s="1" t="s">
        <v>17</v>
      </c>
      <c r="C448" s="1">
        <v>438.0</v>
      </c>
      <c r="D448" s="1">
        <v>110.0</v>
      </c>
      <c r="E448" s="2"/>
      <c r="F448" s="1" t="s">
        <v>49</v>
      </c>
      <c r="G448" s="1" t="s">
        <v>173</v>
      </c>
      <c r="H448" s="1" t="s">
        <v>1556</v>
      </c>
      <c r="I448" s="1" t="s">
        <v>1557</v>
      </c>
      <c r="J448" s="1" t="s">
        <v>1557</v>
      </c>
      <c r="K448" s="2"/>
      <c r="L448" s="1">
        <v>-15.0</v>
      </c>
      <c r="M448" s="1"/>
      <c r="N448" s="1">
        <v>10.438733333333333</v>
      </c>
      <c r="O448" s="1" t="s">
        <v>63</v>
      </c>
      <c r="P448" s="1" t="s">
        <v>1558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 hidden="1">
      <c r="A449" s="1" t="s">
        <v>60</v>
      </c>
      <c r="B449" s="1" t="s">
        <v>17</v>
      </c>
      <c r="C449" s="1">
        <v>318.0</v>
      </c>
      <c r="D449" s="1">
        <v>50.0</v>
      </c>
      <c r="E449" s="2"/>
      <c r="F449" s="1" t="s">
        <v>49</v>
      </c>
      <c r="G449" s="1" t="s">
        <v>173</v>
      </c>
      <c r="H449" s="1" t="s">
        <v>1559</v>
      </c>
      <c r="I449" s="1" t="s">
        <v>1560</v>
      </c>
      <c r="J449" s="1" t="s">
        <v>1560</v>
      </c>
      <c r="K449" s="2"/>
      <c r="L449" s="1">
        <v>-6.0</v>
      </c>
      <c r="M449" s="1"/>
      <c r="N449" s="1">
        <v>13.20635</v>
      </c>
      <c r="O449" s="1" t="s">
        <v>63</v>
      </c>
      <c r="P449" s="1" t="s">
        <v>1561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60</v>
      </c>
      <c r="B450" s="1" t="s">
        <v>17</v>
      </c>
      <c r="C450" s="1">
        <v>747.0</v>
      </c>
      <c r="D450" s="1">
        <v>0.0</v>
      </c>
      <c r="E450" s="1" t="s">
        <v>1202</v>
      </c>
      <c r="F450" s="1" t="s">
        <v>66</v>
      </c>
      <c r="G450" s="1" t="s">
        <v>19</v>
      </c>
      <c r="H450" s="1" t="s">
        <v>1562</v>
      </c>
      <c r="I450" s="1" t="s">
        <v>1563</v>
      </c>
      <c r="J450" s="1" t="s">
        <v>1564</v>
      </c>
      <c r="K450" s="1" t="s">
        <v>1565</v>
      </c>
      <c r="L450" s="1">
        <v>-7.0</v>
      </c>
      <c r="M450" s="1">
        <v>0.0159</v>
      </c>
      <c r="N450" s="1">
        <v>12.235116666666666</v>
      </c>
      <c r="O450" s="1" t="s">
        <v>63</v>
      </c>
      <c r="P450" s="1" t="s">
        <v>1566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28</v>
      </c>
      <c r="B451" s="1" t="s">
        <v>17</v>
      </c>
      <c r="C451" s="1">
        <v>413.0</v>
      </c>
      <c r="D451" s="1">
        <v>0.0</v>
      </c>
      <c r="E451" s="1" t="s">
        <v>29</v>
      </c>
      <c r="F451" s="1" t="s">
        <v>18</v>
      </c>
      <c r="G451" s="1" t="s">
        <v>19</v>
      </c>
      <c r="H451" s="1" t="s">
        <v>1567</v>
      </c>
      <c r="I451" s="1" t="s">
        <v>1568</v>
      </c>
      <c r="J451" s="1" t="s">
        <v>1568</v>
      </c>
      <c r="K451" s="2"/>
      <c r="L451" s="1">
        <v>-5.0</v>
      </c>
      <c r="M451" s="1"/>
      <c r="N451" s="1">
        <v>9.600266666666666</v>
      </c>
      <c r="O451" s="1" t="s">
        <v>22</v>
      </c>
      <c r="P451" s="1" t="s">
        <v>1569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60</v>
      </c>
      <c r="B452" s="1" t="s">
        <v>17</v>
      </c>
      <c r="C452" s="3">
        <v>566.0</v>
      </c>
      <c r="D452" s="1">
        <v>12.0</v>
      </c>
      <c r="E452" s="1" t="s">
        <v>627</v>
      </c>
      <c r="F452" s="1" t="s">
        <v>66</v>
      </c>
      <c r="G452" s="1" t="s">
        <v>24</v>
      </c>
      <c r="H452" s="1" t="s">
        <v>1570</v>
      </c>
      <c r="I452" s="1" t="s">
        <v>1571</v>
      </c>
      <c r="J452" s="1" t="s">
        <v>1572</v>
      </c>
      <c r="K452" s="1" t="s">
        <v>1573</v>
      </c>
      <c r="L452" s="1">
        <v>-11.0</v>
      </c>
      <c r="M452" s="1">
        <v>0.015816666666666666</v>
      </c>
      <c r="N452" s="1">
        <v>10.183433333333333</v>
      </c>
      <c r="O452" s="1" t="s">
        <v>63</v>
      </c>
      <c r="P452" s="1" t="s">
        <v>1574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48</v>
      </c>
      <c r="B453" s="3" t="s">
        <v>17</v>
      </c>
      <c r="C453" s="1">
        <v>20.0</v>
      </c>
      <c r="D453" s="1">
        <v>35.0</v>
      </c>
      <c r="E453" s="2"/>
      <c r="F453" s="1" t="s">
        <v>49</v>
      </c>
      <c r="G453" s="1" t="s">
        <v>24</v>
      </c>
      <c r="H453" s="1" t="s">
        <v>1575</v>
      </c>
      <c r="I453" s="1" t="s">
        <v>1576</v>
      </c>
      <c r="J453" s="1" t="s">
        <v>1576</v>
      </c>
      <c r="K453" s="2"/>
      <c r="L453" s="1">
        <v>-3.0</v>
      </c>
      <c r="M453" s="1"/>
      <c r="N453" s="1">
        <v>1.75915</v>
      </c>
      <c r="O453" s="1" t="s">
        <v>53</v>
      </c>
      <c r="P453" s="1" t="s">
        <v>1577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48</v>
      </c>
      <c r="B454" s="1" t="s">
        <v>17</v>
      </c>
      <c r="C454" s="1">
        <v>20.0</v>
      </c>
      <c r="D454" s="1">
        <v>35.0</v>
      </c>
      <c r="E454" s="2"/>
      <c r="F454" s="1" t="s">
        <v>49</v>
      </c>
      <c r="G454" s="1" t="s">
        <v>24</v>
      </c>
      <c r="H454" s="1" t="s">
        <v>1578</v>
      </c>
      <c r="I454" s="1" t="s">
        <v>1579</v>
      </c>
      <c r="J454" s="1" t="s">
        <v>1579</v>
      </c>
      <c r="K454" s="2"/>
      <c r="L454" s="1">
        <v>1.0</v>
      </c>
      <c r="M454" s="1"/>
      <c r="N454" s="1">
        <v>6.504583333333334</v>
      </c>
      <c r="O454" s="1" t="s">
        <v>53</v>
      </c>
      <c r="P454" s="1" t="s">
        <v>1580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 hidden="1">
      <c r="A455" s="1" t="s">
        <v>60</v>
      </c>
      <c r="B455" s="1" t="s">
        <v>17</v>
      </c>
      <c r="C455" s="1">
        <v>330.0</v>
      </c>
      <c r="D455" s="1">
        <v>19.0</v>
      </c>
      <c r="E455" s="1" t="s">
        <v>1351</v>
      </c>
      <c r="F455" s="1" t="s">
        <v>66</v>
      </c>
      <c r="G455" s="1" t="s">
        <v>19</v>
      </c>
      <c r="H455" s="1" t="s">
        <v>1581</v>
      </c>
      <c r="I455" s="1" t="s">
        <v>1582</v>
      </c>
      <c r="J455" s="1" t="s">
        <v>1583</v>
      </c>
      <c r="K455" s="1" t="s">
        <v>1584</v>
      </c>
      <c r="L455" s="1">
        <v>-2.0</v>
      </c>
      <c r="M455" s="1">
        <v>0.027433333333333334</v>
      </c>
      <c r="N455" s="1">
        <v>8.0015</v>
      </c>
      <c r="O455" s="1" t="s">
        <v>63</v>
      </c>
      <c r="P455" s="1" t="s">
        <v>1585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16</v>
      </c>
      <c r="B456" s="1" t="s">
        <v>364</v>
      </c>
      <c r="C456" s="1">
        <v>533.0</v>
      </c>
      <c r="D456" s="1">
        <v>0.0</v>
      </c>
      <c r="E456" s="2"/>
      <c r="F456" s="1" t="s">
        <v>18</v>
      </c>
      <c r="G456" s="1" t="s">
        <v>19</v>
      </c>
      <c r="H456" s="1" t="s">
        <v>1586</v>
      </c>
      <c r="I456" s="1" t="s">
        <v>1587</v>
      </c>
      <c r="J456" s="1" t="s">
        <v>1587</v>
      </c>
      <c r="K456" s="2"/>
      <c r="L456" s="1">
        <v>-2.0</v>
      </c>
      <c r="M456" s="1"/>
      <c r="N456" s="1">
        <v>12.707966666666668</v>
      </c>
      <c r="O456" s="1" t="s">
        <v>22</v>
      </c>
      <c r="P456" s="1" t="s">
        <v>1588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16</v>
      </c>
      <c r="B457" s="1" t="s">
        <v>364</v>
      </c>
      <c r="C457" s="1">
        <v>593.0</v>
      </c>
      <c r="D457" s="1">
        <v>0.0</v>
      </c>
      <c r="E457" s="2"/>
      <c r="F457" s="1" t="s">
        <v>18</v>
      </c>
      <c r="G457" s="1" t="s">
        <v>19</v>
      </c>
      <c r="H457" s="1" t="s">
        <v>1589</v>
      </c>
      <c r="I457" s="1" t="s">
        <v>1590</v>
      </c>
      <c r="J457" s="1" t="s">
        <v>1590</v>
      </c>
      <c r="K457" s="2"/>
      <c r="L457" s="1">
        <v>-2.0</v>
      </c>
      <c r="M457" s="1"/>
      <c r="N457" s="1">
        <v>12.545483333333333</v>
      </c>
      <c r="O457" s="1" t="s">
        <v>22</v>
      </c>
      <c r="P457" s="1" t="s">
        <v>1591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60</v>
      </c>
      <c r="B458" s="1" t="s">
        <v>17</v>
      </c>
      <c r="C458" s="1">
        <v>199.0</v>
      </c>
      <c r="D458" s="1">
        <v>50.0</v>
      </c>
      <c r="E458" s="2"/>
      <c r="F458" s="1" t="s">
        <v>49</v>
      </c>
      <c r="G458" s="1" t="s">
        <v>19</v>
      </c>
      <c r="H458" s="1" t="s">
        <v>1592</v>
      </c>
      <c r="I458" s="1" t="s">
        <v>1593</v>
      </c>
      <c r="J458" s="1" t="s">
        <v>1593</v>
      </c>
      <c r="K458" s="2"/>
      <c r="L458" s="1">
        <v>-9.0</v>
      </c>
      <c r="M458" s="1"/>
      <c r="N458" s="1">
        <v>8.856283333333334</v>
      </c>
      <c r="O458" s="1" t="s">
        <v>63</v>
      </c>
      <c r="P458" s="1" t="s">
        <v>852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 hidden="1">
      <c r="A459" s="1" t="s">
        <v>81</v>
      </c>
      <c r="B459" s="1" t="s">
        <v>364</v>
      </c>
      <c r="C459" s="1">
        <v>364.0</v>
      </c>
      <c r="D459" s="1">
        <v>0.0</v>
      </c>
      <c r="E459" s="1" t="s">
        <v>1594</v>
      </c>
      <c r="F459" s="1" t="s">
        <v>18</v>
      </c>
      <c r="G459" s="1" t="s">
        <v>19</v>
      </c>
      <c r="H459" s="1" t="s">
        <v>1595</v>
      </c>
      <c r="I459" s="1" t="s">
        <v>1596</v>
      </c>
      <c r="J459" s="1" t="s">
        <v>1596</v>
      </c>
      <c r="K459" s="2"/>
      <c r="L459" s="1">
        <v>-6.0</v>
      </c>
      <c r="M459" s="1"/>
      <c r="N459" s="1">
        <v>8.945033333333333</v>
      </c>
      <c r="O459" s="1" t="s">
        <v>22</v>
      </c>
      <c r="P459" s="1" t="s">
        <v>1597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60</v>
      </c>
      <c r="B460" s="1" t="s">
        <v>17</v>
      </c>
      <c r="C460" s="1">
        <v>517.0</v>
      </c>
      <c r="D460" s="1">
        <v>100.0</v>
      </c>
      <c r="E460" s="2"/>
      <c r="F460" s="1" t="s">
        <v>49</v>
      </c>
      <c r="G460" s="1" t="s">
        <v>19</v>
      </c>
      <c r="H460" s="1" t="s">
        <v>1598</v>
      </c>
      <c r="I460" s="1" t="s">
        <v>1599</v>
      </c>
      <c r="J460" s="1" t="s">
        <v>1599</v>
      </c>
      <c r="K460" s="2"/>
      <c r="L460" s="1">
        <v>-9.0</v>
      </c>
      <c r="M460" s="1"/>
      <c r="N460" s="1">
        <v>9.656716666666666</v>
      </c>
      <c r="O460" s="1" t="s">
        <v>63</v>
      </c>
      <c r="P460" s="1" t="s">
        <v>1600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16</v>
      </c>
      <c r="B461" s="1" t="s">
        <v>364</v>
      </c>
      <c r="C461" s="1">
        <v>319.0</v>
      </c>
      <c r="D461" s="1">
        <v>0.0</v>
      </c>
      <c r="E461" s="2"/>
      <c r="F461" s="1" t="s">
        <v>18</v>
      </c>
      <c r="G461" s="1" t="s">
        <v>19</v>
      </c>
      <c r="H461" s="1" t="s">
        <v>1601</v>
      </c>
      <c r="I461" s="1" t="s">
        <v>1602</v>
      </c>
      <c r="J461" s="1" t="s">
        <v>1602</v>
      </c>
      <c r="K461" s="2"/>
      <c r="L461" s="1">
        <v>-7.0</v>
      </c>
      <c r="M461" s="1"/>
      <c r="N461" s="1">
        <v>7.905516666666666</v>
      </c>
      <c r="O461" s="1" t="s">
        <v>22</v>
      </c>
      <c r="P461" s="1" t="s">
        <v>1603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16</v>
      </c>
      <c r="B462" s="1" t="s">
        <v>364</v>
      </c>
      <c r="C462" s="1">
        <v>558.0</v>
      </c>
      <c r="D462" s="1">
        <v>0.0</v>
      </c>
      <c r="E462" s="2"/>
      <c r="F462" s="1" t="s">
        <v>18</v>
      </c>
      <c r="G462" s="1" t="s">
        <v>19</v>
      </c>
      <c r="H462" s="1" t="s">
        <v>1604</v>
      </c>
      <c r="I462" s="1" t="s">
        <v>1605</v>
      </c>
      <c r="J462" s="1" t="s">
        <v>1605</v>
      </c>
      <c r="K462" s="2"/>
      <c r="L462" s="1">
        <v>-4.0</v>
      </c>
      <c r="M462" s="1"/>
      <c r="N462" s="1">
        <v>10.308616666666667</v>
      </c>
      <c r="O462" s="1" t="s">
        <v>22</v>
      </c>
      <c r="P462" s="1" t="s">
        <v>1606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16</v>
      </c>
      <c r="B463" s="1" t="s">
        <v>17</v>
      </c>
      <c r="C463" s="1">
        <v>264.0</v>
      </c>
      <c r="D463" s="1">
        <v>0.0</v>
      </c>
      <c r="E463" s="2"/>
      <c r="F463" s="1" t="s">
        <v>18</v>
      </c>
      <c r="G463" s="1" t="s">
        <v>19</v>
      </c>
      <c r="H463" s="1" t="s">
        <v>1607</v>
      </c>
      <c r="I463" s="1" t="s">
        <v>1608</v>
      </c>
      <c r="J463" s="1" t="s">
        <v>1608</v>
      </c>
      <c r="K463" s="2"/>
      <c r="L463" s="1">
        <v>-5.0</v>
      </c>
      <c r="M463" s="1"/>
      <c r="N463" s="1">
        <v>9.77325</v>
      </c>
      <c r="O463" s="1" t="s">
        <v>22</v>
      </c>
      <c r="P463" s="1" t="s">
        <v>616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28</v>
      </c>
      <c r="B464" s="1" t="s">
        <v>17</v>
      </c>
      <c r="C464" s="1">
        <v>264.0</v>
      </c>
      <c r="D464" s="1">
        <v>0.0</v>
      </c>
      <c r="E464" s="1" t="s">
        <v>29</v>
      </c>
      <c r="F464" s="1" t="s">
        <v>18</v>
      </c>
      <c r="G464" s="1" t="s">
        <v>19</v>
      </c>
      <c r="H464" s="1" t="s">
        <v>1609</v>
      </c>
      <c r="I464" s="1" t="s">
        <v>1610</v>
      </c>
      <c r="J464" s="1" t="s">
        <v>1610</v>
      </c>
      <c r="K464" s="2"/>
      <c r="L464" s="1">
        <v>-7.0</v>
      </c>
      <c r="M464" s="1"/>
      <c r="N464" s="1">
        <v>7.717533333333333</v>
      </c>
      <c r="O464" s="1" t="s">
        <v>22</v>
      </c>
      <c r="P464" s="1" t="s">
        <v>707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16</v>
      </c>
      <c r="B465" s="1" t="s">
        <v>364</v>
      </c>
      <c r="C465" s="1">
        <v>658.0</v>
      </c>
      <c r="D465" s="1">
        <v>0.0</v>
      </c>
      <c r="E465" s="2"/>
      <c r="F465" s="1" t="s">
        <v>18</v>
      </c>
      <c r="G465" s="1" t="s">
        <v>19</v>
      </c>
      <c r="H465" s="1" t="s">
        <v>1611</v>
      </c>
      <c r="I465" s="1" t="s">
        <v>1612</v>
      </c>
      <c r="J465" s="1" t="s">
        <v>1612</v>
      </c>
      <c r="K465" s="2"/>
      <c r="L465" s="1">
        <v>-5.0</v>
      </c>
      <c r="M465" s="1"/>
      <c r="N465" s="1">
        <v>9.1441</v>
      </c>
      <c r="O465" s="1" t="s">
        <v>22</v>
      </c>
      <c r="P465" s="1" t="s">
        <v>1613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28</v>
      </c>
      <c r="B466" s="1" t="s">
        <v>17</v>
      </c>
      <c r="C466" s="3">
        <v>553.0</v>
      </c>
      <c r="D466" s="1">
        <v>0.0</v>
      </c>
      <c r="E466" s="1" t="s">
        <v>29</v>
      </c>
      <c r="F466" s="1" t="s">
        <v>18</v>
      </c>
      <c r="G466" s="1" t="s">
        <v>19</v>
      </c>
      <c r="H466" s="1" t="s">
        <v>1614</v>
      </c>
      <c r="I466" s="1" t="s">
        <v>1615</v>
      </c>
      <c r="J466" s="1" t="s">
        <v>1615</v>
      </c>
      <c r="K466" s="2"/>
      <c r="L466" s="1">
        <v>-1.0</v>
      </c>
      <c r="M466" s="1"/>
      <c r="N466" s="1">
        <v>13.921583333333333</v>
      </c>
      <c r="O466" s="1" t="s">
        <v>22</v>
      </c>
      <c r="P466" s="1" t="s">
        <v>1616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60</v>
      </c>
      <c r="B467" s="1" t="s">
        <v>17</v>
      </c>
      <c r="C467" s="1">
        <v>375.0</v>
      </c>
      <c r="D467" s="1">
        <v>33.0</v>
      </c>
      <c r="E467" s="1" t="s">
        <v>65</v>
      </c>
      <c r="F467" s="1" t="s">
        <v>66</v>
      </c>
      <c r="G467" s="1" t="s">
        <v>19</v>
      </c>
      <c r="H467" s="1" t="s">
        <v>1617</v>
      </c>
      <c r="I467" s="1" t="s">
        <v>1618</v>
      </c>
      <c r="J467" s="1" t="s">
        <v>1619</v>
      </c>
      <c r="K467" s="1" t="s">
        <v>1620</v>
      </c>
      <c r="L467" s="1">
        <v>-12.0</v>
      </c>
      <c r="M467" s="1">
        <v>0.028566666666666667</v>
      </c>
      <c r="N467" s="1">
        <v>10.89465</v>
      </c>
      <c r="O467" s="1" t="s">
        <v>63</v>
      </c>
      <c r="P467" s="1" t="s">
        <v>1621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28</v>
      </c>
      <c r="B468" s="1" t="s">
        <v>17</v>
      </c>
      <c r="C468" s="1">
        <v>436.0</v>
      </c>
      <c r="D468" s="1">
        <v>0.0</v>
      </c>
      <c r="E468" s="1" t="s">
        <v>29</v>
      </c>
      <c r="F468" s="1" t="s">
        <v>18</v>
      </c>
      <c r="G468" s="1" t="s">
        <v>19</v>
      </c>
      <c r="H468" s="1" t="s">
        <v>1622</v>
      </c>
      <c r="I468" s="1" t="s">
        <v>1623</v>
      </c>
      <c r="J468" s="1" t="s">
        <v>1623</v>
      </c>
      <c r="K468" s="2"/>
      <c r="L468" s="1">
        <v>-5.0</v>
      </c>
      <c r="M468" s="1"/>
      <c r="N468" s="1">
        <v>9.349983333333334</v>
      </c>
      <c r="O468" s="1" t="s">
        <v>22</v>
      </c>
      <c r="P468" s="1" t="s">
        <v>1624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48</v>
      </c>
      <c r="B469" s="1" t="s">
        <v>17</v>
      </c>
      <c r="C469" s="3">
        <v>249.0</v>
      </c>
      <c r="D469" s="1">
        <v>0.0</v>
      </c>
      <c r="E469" s="2"/>
      <c r="F469" s="1" t="s">
        <v>49</v>
      </c>
      <c r="G469" s="1" t="s">
        <v>24</v>
      </c>
      <c r="H469" s="1" t="s">
        <v>1625</v>
      </c>
      <c r="I469" s="1" t="s">
        <v>1626</v>
      </c>
      <c r="J469" s="1" t="s">
        <v>1626</v>
      </c>
      <c r="K469" s="2"/>
      <c r="L469" s="1">
        <v>1.0</v>
      </c>
      <c r="M469" s="1"/>
      <c r="N469" s="1">
        <v>6.811016666666666</v>
      </c>
      <c r="O469" s="1" t="s">
        <v>53</v>
      </c>
      <c r="P469" s="1" t="s">
        <v>1627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16</v>
      </c>
      <c r="B470" s="1" t="s">
        <v>17</v>
      </c>
      <c r="C470" s="1">
        <v>329.0</v>
      </c>
      <c r="D470" s="1">
        <v>0.0</v>
      </c>
      <c r="E470" s="2"/>
      <c r="F470" s="1" t="s">
        <v>18</v>
      </c>
      <c r="G470" s="1" t="s">
        <v>19</v>
      </c>
      <c r="H470" s="1" t="s">
        <v>1628</v>
      </c>
      <c r="I470" s="1" t="s">
        <v>1629</v>
      </c>
      <c r="J470" s="1" t="s">
        <v>1629</v>
      </c>
      <c r="K470" s="2"/>
      <c r="L470" s="1">
        <v>-2.0</v>
      </c>
      <c r="M470" s="1"/>
      <c r="N470" s="1">
        <v>12.047683333333334</v>
      </c>
      <c r="O470" s="1" t="s">
        <v>22</v>
      </c>
      <c r="P470" s="1" t="s">
        <v>512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60</v>
      </c>
      <c r="B471" s="1" t="s">
        <v>17</v>
      </c>
      <c r="C471" s="1">
        <v>443.0</v>
      </c>
      <c r="D471" s="1">
        <v>0.0</v>
      </c>
      <c r="E471" s="1" t="s">
        <v>65</v>
      </c>
      <c r="F471" s="1" t="s">
        <v>66</v>
      </c>
      <c r="G471" s="1" t="s">
        <v>19</v>
      </c>
      <c r="H471" s="1" t="s">
        <v>1630</v>
      </c>
      <c r="I471" s="1" t="s">
        <v>1631</v>
      </c>
      <c r="J471" s="1" t="s">
        <v>1632</v>
      </c>
      <c r="K471" s="1" t="s">
        <v>1633</v>
      </c>
      <c r="L471" s="1">
        <v>-14.0</v>
      </c>
      <c r="M471" s="1">
        <v>0.023583333333333335</v>
      </c>
      <c r="N471" s="1">
        <v>10.687916666666666</v>
      </c>
      <c r="O471" s="1" t="s">
        <v>63</v>
      </c>
      <c r="P471" s="1" t="s">
        <v>1634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28</v>
      </c>
      <c r="B472" s="1" t="s">
        <v>17</v>
      </c>
      <c r="C472" s="3">
        <v>499.0</v>
      </c>
      <c r="D472" s="1">
        <v>0.0</v>
      </c>
      <c r="E472" s="1" t="s">
        <v>29</v>
      </c>
      <c r="F472" s="1" t="s">
        <v>18</v>
      </c>
      <c r="G472" s="1" t="s">
        <v>19</v>
      </c>
      <c r="H472" s="1" t="s">
        <v>1635</v>
      </c>
      <c r="I472" s="1" t="s">
        <v>1636</v>
      </c>
      <c r="J472" s="1" t="s">
        <v>1636</v>
      </c>
      <c r="K472" s="2"/>
      <c r="L472" s="1">
        <v>-2.0</v>
      </c>
      <c r="M472" s="1"/>
      <c r="N472" s="1">
        <v>12.35585</v>
      </c>
      <c r="O472" s="1" t="s">
        <v>22</v>
      </c>
      <c r="P472" s="1" t="s">
        <v>1637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60</v>
      </c>
      <c r="B473" s="1" t="s">
        <v>17</v>
      </c>
      <c r="C473" s="1">
        <v>199.0</v>
      </c>
      <c r="D473" s="1">
        <v>50.0</v>
      </c>
      <c r="E473" s="2"/>
      <c r="F473" s="1" t="s">
        <v>49</v>
      </c>
      <c r="G473" s="1" t="s">
        <v>173</v>
      </c>
      <c r="H473" s="1" t="s">
        <v>1638</v>
      </c>
      <c r="I473" s="1" t="s">
        <v>1639</v>
      </c>
      <c r="J473" s="1" t="s">
        <v>1639</v>
      </c>
      <c r="K473" s="2"/>
      <c r="L473" s="1">
        <v>-8.0</v>
      </c>
      <c r="M473" s="1"/>
      <c r="N473" s="1">
        <v>11.492233333333333</v>
      </c>
      <c r="O473" s="1" t="s">
        <v>63</v>
      </c>
      <c r="P473" s="1" t="s">
        <v>332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60</v>
      </c>
      <c r="B474" s="1" t="s">
        <v>17</v>
      </c>
      <c r="C474" s="3">
        <v>199.0</v>
      </c>
      <c r="D474" s="1">
        <v>50.0</v>
      </c>
      <c r="E474" s="2"/>
      <c r="F474" s="1" t="s">
        <v>49</v>
      </c>
      <c r="G474" s="1" t="s">
        <v>173</v>
      </c>
      <c r="H474" s="1" t="s">
        <v>1640</v>
      </c>
      <c r="I474" s="1" t="s">
        <v>1641</v>
      </c>
      <c r="J474" s="1" t="s">
        <v>1641</v>
      </c>
      <c r="K474" s="2"/>
      <c r="L474" s="1">
        <v>-7.0</v>
      </c>
      <c r="M474" s="1"/>
      <c r="N474" s="1">
        <v>12.787583333333334</v>
      </c>
      <c r="O474" s="1" t="s">
        <v>63</v>
      </c>
      <c r="P474" s="1" t="s">
        <v>92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 hidden="1">
      <c r="A475" s="1" t="s">
        <v>60</v>
      </c>
      <c r="B475" s="1" t="s">
        <v>17</v>
      </c>
      <c r="C475" s="1">
        <v>250.0</v>
      </c>
      <c r="D475" s="1">
        <v>56.0</v>
      </c>
      <c r="E475" s="1" t="s">
        <v>65</v>
      </c>
      <c r="F475" s="1" t="s">
        <v>66</v>
      </c>
      <c r="G475" s="1" t="s">
        <v>19</v>
      </c>
      <c r="H475" s="1" t="s">
        <v>1642</v>
      </c>
      <c r="I475" s="1" t="s">
        <v>1643</v>
      </c>
      <c r="J475" s="1" t="s">
        <v>1644</v>
      </c>
      <c r="K475" s="1" t="s">
        <v>1645</v>
      </c>
      <c r="L475" s="1">
        <v>-9.0</v>
      </c>
      <c r="M475" s="1">
        <v>0.016666666666666666</v>
      </c>
      <c r="N475" s="1">
        <v>11.881816666666667</v>
      </c>
      <c r="O475" s="1" t="s">
        <v>63</v>
      </c>
      <c r="P475" s="1" t="s">
        <v>1646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 hidden="1">
      <c r="A476" s="1" t="s">
        <v>60</v>
      </c>
      <c r="B476" s="1" t="s">
        <v>17</v>
      </c>
      <c r="C476" s="3">
        <v>366.0</v>
      </c>
      <c r="D476" s="1">
        <v>12.0</v>
      </c>
      <c r="E476" s="1" t="s">
        <v>65</v>
      </c>
      <c r="F476" s="1" t="s">
        <v>66</v>
      </c>
      <c r="G476" s="1" t="s">
        <v>19</v>
      </c>
      <c r="H476" s="1" t="s">
        <v>1647</v>
      </c>
      <c r="I476" s="1" t="s">
        <v>1648</v>
      </c>
      <c r="J476" s="1" t="s">
        <v>1649</v>
      </c>
      <c r="K476" s="1" t="s">
        <v>1650</v>
      </c>
      <c r="L476" s="1">
        <v>0.0</v>
      </c>
      <c r="M476" s="1">
        <v>0.0183</v>
      </c>
      <c r="N476" s="1">
        <v>21.733216666666667</v>
      </c>
      <c r="O476" s="1" t="s">
        <v>63</v>
      </c>
      <c r="P476" s="1" t="s">
        <v>1651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16</v>
      </c>
      <c r="B477" s="1" t="s">
        <v>17</v>
      </c>
      <c r="C477" s="1">
        <v>715.0</v>
      </c>
      <c r="D477" s="1">
        <v>0.0</v>
      </c>
      <c r="E477" s="2"/>
      <c r="F477" s="1" t="s">
        <v>18</v>
      </c>
      <c r="G477" s="1" t="s">
        <v>19</v>
      </c>
      <c r="H477" s="1" t="s">
        <v>1652</v>
      </c>
      <c r="I477" s="1" t="s">
        <v>1653</v>
      </c>
      <c r="J477" s="1" t="s">
        <v>1653</v>
      </c>
      <c r="K477" s="2"/>
      <c r="L477" s="1">
        <v>4.0</v>
      </c>
      <c r="M477" s="1"/>
      <c r="N477" s="1">
        <v>19.426116666666665</v>
      </c>
      <c r="O477" s="1" t="s">
        <v>22</v>
      </c>
      <c r="P477" s="1" t="s">
        <v>1654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81</v>
      </c>
      <c r="B478" s="1" t="s">
        <v>17</v>
      </c>
      <c r="C478" s="1">
        <v>368.0</v>
      </c>
      <c r="D478" s="1">
        <v>0.0</v>
      </c>
      <c r="E478" s="1" t="s">
        <v>1655</v>
      </c>
      <c r="F478" s="1" t="s">
        <v>18</v>
      </c>
      <c r="G478" s="1" t="s">
        <v>19</v>
      </c>
      <c r="H478" s="1" t="s">
        <v>1656</v>
      </c>
      <c r="I478" s="1" t="s">
        <v>1657</v>
      </c>
      <c r="J478" s="1" t="s">
        <v>1657</v>
      </c>
      <c r="K478" s="2"/>
      <c r="L478" s="1">
        <v>-3.0</v>
      </c>
      <c r="M478" s="1"/>
      <c r="N478" s="1">
        <v>11.409683333333334</v>
      </c>
      <c r="O478" s="1" t="s">
        <v>22</v>
      </c>
      <c r="P478" s="1" t="s">
        <v>1658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60</v>
      </c>
      <c r="B479" s="1" t="s">
        <v>492</v>
      </c>
      <c r="C479" s="1">
        <v>199.0</v>
      </c>
      <c r="D479" s="1">
        <v>50.0</v>
      </c>
      <c r="E479" s="2"/>
      <c r="F479" s="1" t="s">
        <v>49</v>
      </c>
      <c r="G479" s="1" t="s">
        <v>173</v>
      </c>
      <c r="H479" s="1" t="s">
        <v>1659</v>
      </c>
      <c r="I479" s="1" t="s">
        <v>1660</v>
      </c>
      <c r="J479" s="1" t="s">
        <v>1660</v>
      </c>
      <c r="K479" s="2"/>
      <c r="L479" s="1">
        <v>-9.0</v>
      </c>
      <c r="M479" s="1"/>
      <c r="N479" s="1">
        <v>9.700983333333333</v>
      </c>
      <c r="O479" s="1" t="s">
        <v>63</v>
      </c>
      <c r="P479" s="1" t="s">
        <v>1661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16</v>
      </c>
      <c r="B480" s="1" t="s">
        <v>17</v>
      </c>
      <c r="C480" s="1">
        <v>388.0</v>
      </c>
      <c r="D480" s="1">
        <v>0.0</v>
      </c>
      <c r="E480" s="2"/>
      <c r="F480" s="1" t="s">
        <v>18</v>
      </c>
      <c r="G480" s="1" t="s">
        <v>19</v>
      </c>
      <c r="H480" s="1" t="s">
        <v>1662</v>
      </c>
      <c r="I480" s="1" t="s">
        <v>1663</v>
      </c>
      <c r="J480" s="1" t="s">
        <v>1663</v>
      </c>
      <c r="K480" s="2"/>
      <c r="L480" s="1">
        <v>-5.0</v>
      </c>
      <c r="M480" s="1"/>
      <c r="N480" s="1">
        <v>9.92705</v>
      </c>
      <c r="O480" s="1" t="s">
        <v>22</v>
      </c>
      <c r="P480" s="1" t="s">
        <v>1664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60</v>
      </c>
      <c r="B481" s="1" t="s">
        <v>17</v>
      </c>
      <c r="C481" s="1">
        <v>407.0</v>
      </c>
      <c r="D481" s="1">
        <v>0.0</v>
      </c>
      <c r="E481" s="1" t="s">
        <v>65</v>
      </c>
      <c r="F481" s="1" t="s">
        <v>66</v>
      </c>
      <c r="G481" s="1" t="s">
        <v>19</v>
      </c>
      <c r="H481" s="1" t="s">
        <v>1665</v>
      </c>
      <c r="I481" s="1" t="s">
        <v>1666</v>
      </c>
      <c r="J481" s="1" t="s">
        <v>1667</v>
      </c>
      <c r="K481" s="1" t="s">
        <v>1668</v>
      </c>
      <c r="L481" s="1">
        <v>0.0</v>
      </c>
      <c r="M481" s="1">
        <v>0.010433333333333333</v>
      </c>
      <c r="N481" s="1">
        <v>14.02705</v>
      </c>
      <c r="O481" s="1" t="s">
        <v>63</v>
      </c>
      <c r="P481" s="1" t="s">
        <v>1669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28</v>
      </c>
      <c r="B482" s="1" t="s">
        <v>17</v>
      </c>
      <c r="C482" s="1">
        <v>517.0</v>
      </c>
      <c r="D482" s="1">
        <v>0.0</v>
      </c>
      <c r="E482" s="1" t="s">
        <v>29</v>
      </c>
      <c r="F482" s="1" t="s">
        <v>18</v>
      </c>
      <c r="G482" s="1" t="s">
        <v>19</v>
      </c>
      <c r="H482" s="1" t="s">
        <v>1670</v>
      </c>
      <c r="I482" s="1" t="s">
        <v>1671</v>
      </c>
      <c r="J482" s="1" t="s">
        <v>1671</v>
      </c>
      <c r="K482" s="2"/>
      <c r="L482" s="1">
        <v>0.0</v>
      </c>
      <c r="M482" s="1"/>
      <c r="N482" s="1">
        <v>14.097033333333334</v>
      </c>
      <c r="O482" s="1" t="s">
        <v>22</v>
      </c>
      <c r="P482" s="1" t="s">
        <v>1672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28</v>
      </c>
      <c r="B483" s="1" t="s">
        <v>17</v>
      </c>
      <c r="C483" s="1">
        <v>394.0</v>
      </c>
      <c r="D483" s="1">
        <v>0.0</v>
      </c>
      <c r="E483" s="1" t="s">
        <v>29</v>
      </c>
      <c r="F483" s="1" t="s">
        <v>18</v>
      </c>
      <c r="G483" s="1" t="s">
        <v>19</v>
      </c>
      <c r="H483" s="1" t="s">
        <v>1673</v>
      </c>
      <c r="I483" s="1" t="s">
        <v>1674</v>
      </c>
      <c r="J483" s="1" t="s">
        <v>1674</v>
      </c>
      <c r="K483" s="2"/>
      <c r="L483" s="1">
        <v>-2.0</v>
      </c>
      <c r="M483" s="1"/>
      <c r="N483" s="1">
        <v>12.081383333333333</v>
      </c>
      <c r="O483" s="1" t="s">
        <v>22</v>
      </c>
      <c r="P483" s="1" t="s">
        <v>1675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 hidden="1">
      <c r="A484" s="1" t="s">
        <v>16</v>
      </c>
      <c r="B484" s="1" t="s">
        <v>17</v>
      </c>
      <c r="C484" s="1">
        <v>429.0</v>
      </c>
      <c r="D484" s="1">
        <v>0.0</v>
      </c>
      <c r="E484" s="2"/>
      <c r="F484" s="1" t="s">
        <v>18</v>
      </c>
      <c r="G484" s="1" t="s">
        <v>19</v>
      </c>
      <c r="H484" s="1" t="s">
        <v>1676</v>
      </c>
      <c r="I484" s="1" t="s">
        <v>1677</v>
      </c>
      <c r="J484" s="1" t="s">
        <v>1677</v>
      </c>
      <c r="K484" s="2"/>
      <c r="L484" s="1">
        <v>-3.0</v>
      </c>
      <c r="M484" s="1"/>
      <c r="N484" s="1">
        <v>11.26525</v>
      </c>
      <c r="O484" s="1" t="s">
        <v>22</v>
      </c>
      <c r="P484" s="1" t="s">
        <v>1678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 hidden="1">
      <c r="A485" s="1" t="s">
        <v>60</v>
      </c>
      <c r="B485" s="1" t="s">
        <v>17</v>
      </c>
      <c r="C485" s="1">
        <v>641.0</v>
      </c>
      <c r="D485" s="1">
        <v>0.0</v>
      </c>
      <c r="E485" s="1" t="s">
        <v>65</v>
      </c>
      <c r="F485" s="1" t="s">
        <v>66</v>
      </c>
      <c r="G485" s="1" t="s">
        <v>19</v>
      </c>
      <c r="H485" s="1" t="s">
        <v>1679</v>
      </c>
      <c r="I485" s="1" t="s">
        <v>1680</v>
      </c>
      <c r="J485" s="1" t="s">
        <v>1681</v>
      </c>
      <c r="K485" s="1" t="s">
        <v>1682</v>
      </c>
      <c r="L485" s="1">
        <v>2.0</v>
      </c>
      <c r="M485" s="1">
        <v>0.014933333333333333</v>
      </c>
      <c r="N485" s="1">
        <v>19.593533333333333</v>
      </c>
      <c r="O485" s="1" t="s">
        <v>63</v>
      </c>
      <c r="P485" s="1" t="s">
        <v>1683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60</v>
      </c>
      <c r="B486" s="1" t="s">
        <v>17</v>
      </c>
      <c r="C486" s="1">
        <v>199.0</v>
      </c>
      <c r="D486" s="1">
        <v>50.0</v>
      </c>
      <c r="E486" s="2"/>
      <c r="F486" s="1" t="s">
        <v>49</v>
      </c>
      <c r="G486" s="1" t="s">
        <v>173</v>
      </c>
      <c r="H486" s="1" t="s">
        <v>1684</v>
      </c>
      <c r="I486" s="1" t="s">
        <v>1685</v>
      </c>
      <c r="J486" s="1" t="s">
        <v>1685</v>
      </c>
      <c r="K486" s="2"/>
      <c r="L486" s="1">
        <v>-8.0</v>
      </c>
      <c r="M486" s="1"/>
      <c r="N486" s="1">
        <v>10.591266666666666</v>
      </c>
      <c r="O486" s="1" t="s">
        <v>63</v>
      </c>
      <c r="P486" s="1" t="s">
        <v>97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60</v>
      </c>
      <c r="B487" s="1" t="s">
        <v>17</v>
      </c>
      <c r="C487" s="1">
        <v>247.0</v>
      </c>
      <c r="D487" s="1">
        <v>62.0</v>
      </c>
      <c r="E487" s="2"/>
      <c r="F487" s="1" t="s">
        <v>49</v>
      </c>
      <c r="G487" s="1" t="s">
        <v>173</v>
      </c>
      <c r="H487" s="1" t="s">
        <v>1686</v>
      </c>
      <c r="I487" s="1" t="s">
        <v>1687</v>
      </c>
      <c r="J487" s="1" t="s">
        <v>1687</v>
      </c>
      <c r="K487" s="2"/>
      <c r="L487" s="1">
        <v>-3.0</v>
      </c>
      <c r="M487" s="1"/>
      <c r="N487" s="1">
        <v>16.176983333333332</v>
      </c>
      <c r="O487" s="1" t="s">
        <v>63</v>
      </c>
      <c r="P487" s="1" t="s">
        <v>1688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 hidden="1">
      <c r="A488" s="1" t="s">
        <v>60</v>
      </c>
      <c r="B488" s="1" t="s">
        <v>17</v>
      </c>
      <c r="C488" s="1">
        <v>518.0</v>
      </c>
      <c r="D488" s="1">
        <v>0.0</v>
      </c>
      <c r="E488" s="1" t="s">
        <v>65</v>
      </c>
      <c r="F488" s="1" t="s">
        <v>66</v>
      </c>
      <c r="G488" s="1" t="s">
        <v>19</v>
      </c>
      <c r="H488" s="1" t="s">
        <v>1689</v>
      </c>
      <c r="I488" s="1" t="s">
        <v>1690</v>
      </c>
      <c r="J488" s="1" t="s">
        <v>1691</v>
      </c>
      <c r="K488" s="1" t="s">
        <v>1692</v>
      </c>
      <c r="L488" s="1">
        <v>-1.0</v>
      </c>
      <c r="M488" s="1">
        <v>0.030566666666666666</v>
      </c>
      <c r="N488" s="1">
        <v>24.211716666666668</v>
      </c>
      <c r="O488" s="1" t="s">
        <v>63</v>
      </c>
      <c r="P488" s="1" t="s">
        <v>1693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48</v>
      </c>
      <c r="B489" s="1" t="s">
        <v>17</v>
      </c>
      <c r="C489" s="1">
        <v>249.0</v>
      </c>
      <c r="D489" s="1">
        <v>0.0</v>
      </c>
      <c r="E489" s="2"/>
      <c r="F489" s="1" t="s">
        <v>49</v>
      </c>
      <c r="G489" s="1" t="s">
        <v>24</v>
      </c>
      <c r="H489" s="1" t="s">
        <v>1694</v>
      </c>
      <c r="I489" s="1" t="s">
        <v>1695</v>
      </c>
      <c r="J489" s="1" t="s">
        <v>1695</v>
      </c>
      <c r="K489" s="2"/>
      <c r="L489" s="1">
        <v>3.0</v>
      </c>
      <c r="M489" s="1"/>
      <c r="N489" s="1">
        <v>8.948833333333333</v>
      </c>
      <c r="O489" s="1" t="s">
        <v>53</v>
      </c>
      <c r="P489" s="1" t="s">
        <v>1696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 hidden="1">
      <c r="A490" s="1" t="s">
        <v>28</v>
      </c>
      <c r="B490" s="1" t="s">
        <v>17</v>
      </c>
      <c r="C490" s="1">
        <v>427.0</v>
      </c>
      <c r="D490" s="1">
        <v>0.0</v>
      </c>
      <c r="E490" s="1" t="s">
        <v>29</v>
      </c>
      <c r="F490" s="1" t="s">
        <v>18</v>
      </c>
      <c r="G490" s="1" t="s">
        <v>19</v>
      </c>
      <c r="H490" s="1" t="s">
        <v>1697</v>
      </c>
      <c r="I490" s="1" t="s">
        <v>1698</v>
      </c>
      <c r="J490" s="1" t="s">
        <v>1698</v>
      </c>
      <c r="K490" s="2"/>
      <c r="L490" s="1">
        <v>-4.0</v>
      </c>
      <c r="M490" s="1"/>
      <c r="N490" s="1">
        <v>12.40805</v>
      </c>
      <c r="O490" s="1" t="s">
        <v>22</v>
      </c>
      <c r="P490" s="1" t="s">
        <v>1699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60</v>
      </c>
      <c r="B491" s="1" t="s">
        <v>17</v>
      </c>
      <c r="C491" s="1">
        <v>535.0</v>
      </c>
      <c r="D491" s="1">
        <v>0.0</v>
      </c>
      <c r="E491" s="1" t="s">
        <v>65</v>
      </c>
      <c r="F491" s="1" t="s">
        <v>66</v>
      </c>
      <c r="G491" s="1" t="s">
        <v>19</v>
      </c>
      <c r="H491" s="1" t="s">
        <v>1700</v>
      </c>
      <c r="I491" s="1" t="s">
        <v>1701</v>
      </c>
      <c r="J491" s="1" t="s">
        <v>1702</v>
      </c>
      <c r="K491" s="1" t="s">
        <v>1703</v>
      </c>
      <c r="L491" s="1">
        <v>7.0</v>
      </c>
      <c r="M491" s="1">
        <v>0.021733333333333334</v>
      </c>
      <c r="N491" s="1">
        <v>21.619283333333332</v>
      </c>
      <c r="O491" s="1" t="s">
        <v>63</v>
      </c>
      <c r="P491" s="1" t="s">
        <v>1704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60</v>
      </c>
      <c r="B492" s="1" t="s">
        <v>17</v>
      </c>
      <c r="C492" s="1">
        <v>488.0</v>
      </c>
      <c r="D492" s="1">
        <v>20.0</v>
      </c>
      <c r="E492" s="1" t="s">
        <v>65</v>
      </c>
      <c r="F492" s="1" t="s">
        <v>66</v>
      </c>
      <c r="G492" s="1" t="s">
        <v>19</v>
      </c>
      <c r="H492" s="1" t="s">
        <v>1705</v>
      </c>
      <c r="I492" s="1" t="s">
        <v>1706</v>
      </c>
      <c r="J492" s="1" t="s">
        <v>1707</v>
      </c>
      <c r="K492" s="1" t="s">
        <v>1708</v>
      </c>
      <c r="L492" s="1">
        <v>-11.0</v>
      </c>
      <c r="M492" s="1">
        <v>0.015833333333333335</v>
      </c>
      <c r="N492" s="1">
        <v>12.343383333333334</v>
      </c>
      <c r="O492" s="1" t="s">
        <v>63</v>
      </c>
      <c r="P492" s="1" t="s">
        <v>1709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60</v>
      </c>
      <c r="B493" s="1" t="s">
        <v>17</v>
      </c>
      <c r="C493" s="1">
        <v>306.0</v>
      </c>
      <c r="D493" s="1">
        <v>0.0</v>
      </c>
      <c r="E493" s="1" t="s">
        <v>65</v>
      </c>
      <c r="F493" s="1" t="s">
        <v>66</v>
      </c>
      <c r="G493" s="1" t="s">
        <v>24</v>
      </c>
      <c r="H493" s="1" t="s">
        <v>1710</v>
      </c>
      <c r="I493" s="1" t="s">
        <v>1711</v>
      </c>
      <c r="J493" s="1" t="s">
        <v>1712</v>
      </c>
      <c r="K493" s="1" t="s">
        <v>1713</v>
      </c>
      <c r="L493" s="1">
        <v>-6.0</v>
      </c>
      <c r="M493" s="1">
        <v>0.030183333333333333</v>
      </c>
      <c r="N493" s="1">
        <v>11.826</v>
      </c>
      <c r="O493" s="1" t="s">
        <v>63</v>
      </c>
      <c r="P493" s="1" t="s">
        <v>1714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 hidden="1">
      <c r="A494" s="1" t="s">
        <v>60</v>
      </c>
      <c r="B494" s="1" t="s">
        <v>17</v>
      </c>
      <c r="C494" s="1">
        <v>373.0</v>
      </c>
      <c r="D494" s="1">
        <v>0.0</v>
      </c>
      <c r="E494" s="1" t="s">
        <v>65</v>
      </c>
      <c r="F494" s="1" t="s">
        <v>66</v>
      </c>
      <c r="G494" s="1" t="s">
        <v>19</v>
      </c>
      <c r="H494" s="1" t="s">
        <v>1715</v>
      </c>
      <c r="I494" s="1" t="s">
        <v>1716</v>
      </c>
      <c r="J494" s="1" t="s">
        <v>1717</v>
      </c>
      <c r="K494" s="1" t="s">
        <v>1718</v>
      </c>
      <c r="L494" s="1">
        <v>0.0</v>
      </c>
      <c r="M494" s="1">
        <v>0.0261</v>
      </c>
      <c r="N494" s="1">
        <v>17.05275</v>
      </c>
      <c r="O494" s="1" t="s">
        <v>63</v>
      </c>
      <c r="P494" s="1" t="s">
        <v>1719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28</v>
      </c>
      <c r="B495" s="1" t="s">
        <v>17</v>
      </c>
      <c r="C495" s="1">
        <v>1193.0</v>
      </c>
      <c r="D495" s="1">
        <v>0.0</v>
      </c>
      <c r="E495" s="1" t="s">
        <v>29</v>
      </c>
      <c r="F495" s="1" t="s">
        <v>18</v>
      </c>
      <c r="G495" s="1" t="s">
        <v>19</v>
      </c>
      <c r="H495" s="1" t="s">
        <v>1720</v>
      </c>
      <c r="I495" s="1" t="s">
        <v>1721</v>
      </c>
      <c r="J495" s="1" t="s">
        <v>1721</v>
      </c>
      <c r="K495" s="2"/>
      <c r="L495" s="1">
        <v>2.0</v>
      </c>
      <c r="M495" s="1"/>
      <c r="N495" s="1">
        <v>17.931166666666666</v>
      </c>
      <c r="O495" s="1" t="s">
        <v>22</v>
      </c>
      <c r="P495" s="1" t="s">
        <v>1722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 hidden="1">
      <c r="A496" s="1" t="s">
        <v>60</v>
      </c>
      <c r="B496" s="1" t="s">
        <v>17</v>
      </c>
      <c r="C496" s="3">
        <v>304.0</v>
      </c>
      <c r="D496" s="1">
        <v>15.0</v>
      </c>
      <c r="E496" s="1" t="s">
        <v>65</v>
      </c>
      <c r="F496" s="1" t="s">
        <v>66</v>
      </c>
      <c r="G496" s="1" t="s">
        <v>19</v>
      </c>
      <c r="H496" s="1" t="s">
        <v>1723</v>
      </c>
      <c r="I496" s="1" t="s">
        <v>1724</v>
      </c>
      <c r="J496" s="1" t="s">
        <v>1725</v>
      </c>
      <c r="K496" s="1" t="s">
        <v>1726</v>
      </c>
      <c r="L496" s="1">
        <v>4.0</v>
      </c>
      <c r="M496" s="1">
        <v>0.020416666666666666</v>
      </c>
      <c r="N496" s="1">
        <v>27.084366666666668</v>
      </c>
      <c r="O496" s="1" t="s">
        <v>63</v>
      </c>
      <c r="P496" s="1" t="s">
        <v>477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60</v>
      </c>
      <c r="B497" s="1" t="s">
        <v>17</v>
      </c>
      <c r="C497" s="1">
        <v>299.0</v>
      </c>
      <c r="D497" s="1">
        <v>0.0</v>
      </c>
      <c r="E497" s="1" t="s">
        <v>65</v>
      </c>
      <c r="F497" s="1" t="s">
        <v>66</v>
      </c>
      <c r="G497" s="1" t="s">
        <v>19</v>
      </c>
      <c r="H497" s="1" t="s">
        <v>1727</v>
      </c>
      <c r="I497" s="1" t="s">
        <v>1728</v>
      </c>
      <c r="J497" s="1" t="s">
        <v>1729</v>
      </c>
      <c r="K497" s="1" t="s">
        <v>1730</v>
      </c>
      <c r="L497" s="1">
        <v>3.0</v>
      </c>
      <c r="M497" s="1">
        <v>0.018466666666666666</v>
      </c>
      <c r="N497" s="1">
        <v>54.956066666666665</v>
      </c>
      <c r="O497" s="1" t="s">
        <v>63</v>
      </c>
      <c r="P497" s="1" t="s">
        <v>1731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 hidden="1">
      <c r="A498" s="1" t="s">
        <v>16</v>
      </c>
      <c r="B498" s="1" t="s">
        <v>17</v>
      </c>
      <c r="C498" s="1">
        <v>264.0</v>
      </c>
      <c r="D498" s="1">
        <v>0.0</v>
      </c>
      <c r="E498" s="2"/>
      <c r="F498" s="1" t="s">
        <v>18</v>
      </c>
      <c r="G498" s="1" t="s">
        <v>19</v>
      </c>
      <c r="H498" s="1" t="s">
        <v>1732</v>
      </c>
      <c r="I498" s="1" t="s">
        <v>1733</v>
      </c>
      <c r="J498" s="1" t="s">
        <v>1733</v>
      </c>
      <c r="K498" s="2"/>
      <c r="L498" s="1">
        <v>-7.0</v>
      </c>
      <c r="M498" s="1"/>
      <c r="N498" s="1">
        <v>7.732116666666666</v>
      </c>
      <c r="O498" s="1" t="s">
        <v>22</v>
      </c>
      <c r="P498" s="1" t="s">
        <v>1734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16</v>
      </c>
      <c r="B499" s="1" t="s">
        <v>17</v>
      </c>
      <c r="C499" s="1">
        <v>594.0</v>
      </c>
      <c r="D499" s="1">
        <v>0.0</v>
      </c>
      <c r="E499" s="2"/>
      <c r="F499" s="1" t="s">
        <v>18</v>
      </c>
      <c r="G499" s="1" t="s">
        <v>19</v>
      </c>
      <c r="H499" s="1" t="s">
        <v>1735</v>
      </c>
      <c r="I499" s="1" t="s">
        <v>1736</v>
      </c>
      <c r="J499" s="1" t="s">
        <v>1736</v>
      </c>
      <c r="K499" s="2"/>
      <c r="L499" s="1">
        <v>-8.0</v>
      </c>
      <c r="M499" s="1"/>
      <c r="N499" s="1">
        <v>6.9395</v>
      </c>
      <c r="O499" s="1" t="s">
        <v>22</v>
      </c>
      <c r="P499" s="1" t="s">
        <v>1737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16</v>
      </c>
      <c r="B500" s="1" t="s">
        <v>17</v>
      </c>
      <c r="C500" s="1">
        <v>321.0</v>
      </c>
      <c r="D500" s="1">
        <v>0.0</v>
      </c>
      <c r="E500" s="2"/>
      <c r="F500" s="1" t="s">
        <v>18</v>
      </c>
      <c r="G500" s="1" t="s">
        <v>19</v>
      </c>
      <c r="H500" s="1" t="s">
        <v>1738</v>
      </c>
      <c r="I500" s="1" t="s">
        <v>1739</v>
      </c>
      <c r="J500" s="1" t="s">
        <v>1739</v>
      </c>
      <c r="K500" s="2"/>
      <c r="L500" s="1">
        <v>-4.0</v>
      </c>
      <c r="M500" s="1"/>
      <c r="N500" s="1">
        <v>10.1966</v>
      </c>
      <c r="O500" s="1" t="s">
        <v>22</v>
      </c>
      <c r="P500" s="1" t="s">
        <v>1740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16</v>
      </c>
      <c r="B501" s="1" t="s">
        <v>17</v>
      </c>
      <c r="C501" s="1">
        <v>583.0</v>
      </c>
      <c r="D501" s="1">
        <v>0.0</v>
      </c>
      <c r="E501" s="2"/>
      <c r="F501" s="1" t="s">
        <v>18</v>
      </c>
      <c r="G501" s="1" t="s">
        <v>19</v>
      </c>
      <c r="H501" s="1" t="s">
        <v>1741</v>
      </c>
      <c r="I501" s="1" t="s">
        <v>1742</v>
      </c>
      <c r="J501" s="1" t="s">
        <v>1742</v>
      </c>
      <c r="K501" s="2"/>
      <c r="L501" s="1">
        <v>-3.0</v>
      </c>
      <c r="M501" s="1"/>
      <c r="N501" s="1">
        <v>11.186666666666667</v>
      </c>
      <c r="O501" s="1" t="s">
        <v>22</v>
      </c>
      <c r="P501" s="1" t="s">
        <v>1743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16</v>
      </c>
      <c r="B502" s="1" t="s">
        <v>17</v>
      </c>
      <c r="C502" s="1">
        <v>233.0</v>
      </c>
      <c r="D502" s="1">
        <v>0.0</v>
      </c>
      <c r="E502" s="2"/>
      <c r="F502" s="1" t="s">
        <v>18</v>
      </c>
      <c r="G502" s="1" t="s">
        <v>19</v>
      </c>
      <c r="H502" s="1" t="s">
        <v>1744</v>
      </c>
      <c r="I502" s="1" t="s">
        <v>1745</v>
      </c>
      <c r="J502" s="1" t="s">
        <v>1745</v>
      </c>
      <c r="K502" s="2"/>
      <c r="L502" s="1">
        <v>-6.0</v>
      </c>
      <c r="M502" s="1"/>
      <c r="N502" s="1">
        <v>8.457866666666666</v>
      </c>
      <c r="O502" s="1" t="s">
        <v>22</v>
      </c>
      <c r="P502" s="1" t="s">
        <v>1746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28</v>
      </c>
      <c r="B503" s="1" t="s">
        <v>17</v>
      </c>
      <c r="C503" s="1">
        <v>658.0</v>
      </c>
      <c r="D503" s="1">
        <v>0.0</v>
      </c>
      <c r="E503" s="1" t="s">
        <v>29</v>
      </c>
      <c r="F503" s="1" t="s">
        <v>18</v>
      </c>
      <c r="G503" s="1" t="s">
        <v>19</v>
      </c>
      <c r="H503" s="1" t="s">
        <v>1747</v>
      </c>
      <c r="I503" s="1" t="s">
        <v>1748</v>
      </c>
      <c r="J503" s="1" t="s">
        <v>1748</v>
      </c>
      <c r="K503" s="2"/>
      <c r="L503" s="1">
        <v>0.0</v>
      </c>
      <c r="M503" s="1"/>
      <c r="N503" s="1">
        <v>14.670066666666667</v>
      </c>
      <c r="O503" s="1" t="s">
        <v>22</v>
      </c>
      <c r="P503" s="1" t="s">
        <v>1749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 hidden="1">
      <c r="A504" s="1" t="s">
        <v>81</v>
      </c>
      <c r="B504" s="1" t="s">
        <v>17</v>
      </c>
      <c r="C504" s="3">
        <v>388.0</v>
      </c>
      <c r="D504" s="1">
        <v>0.0</v>
      </c>
      <c r="E504" s="1" t="s">
        <v>86</v>
      </c>
      <c r="F504" s="1" t="s">
        <v>18</v>
      </c>
      <c r="G504" s="1" t="s">
        <v>19</v>
      </c>
      <c r="H504" s="1" t="s">
        <v>1750</v>
      </c>
      <c r="I504" s="1" t="s">
        <v>1751</v>
      </c>
      <c r="J504" s="1" t="s">
        <v>1751</v>
      </c>
      <c r="K504" s="2"/>
      <c r="L504" s="1">
        <v>-3.0</v>
      </c>
      <c r="M504" s="1"/>
      <c r="N504" s="1">
        <v>11.89355</v>
      </c>
      <c r="O504" s="1" t="s">
        <v>22</v>
      </c>
      <c r="P504" s="1" t="s">
        <v>1752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 hidden="1">
      <c r="A505" s="1" t="s">
        <v>16</v>
      </c>
      <c r="B505" s="1" t="s">
        <v>17</v>
      </c>
      <c r="C505" s="3">
        <v>289.0</v>
      </c>
      <c r="D505" s="1">
        <v>0.0</v>
      </c>
      <c r="E505" s="2"/>
      <c r="F505" s="1" t="s">
        <v>18</v>
      </c>
      <c r="G505" s="1" t="s">
        <v>24</v>
      </c>
      <c r="H505" s="1" t="s">
        <v>1753</v>
      </c>
      <c r="I505" s="1" t="s">
        <v>1754</v>
      </c>
      <c r="J505" s="1" t="s">
        <v>1754</v>
      </c>
      <c r="K505" s="2"/>
      <c r="L505" s="1">
        <v>-6.0</v>
      </c>
      <c r="M505" s="1"/>
      <c r="N505" s="1">
        <v>8.8057</v>
      </c>
      <c r="O505" s="1" t="s">
        <v>22</v>
      </c>
      <c r="P505" s="1" t="s">
        <v>582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 hidden="1">
      <c r="A506" s="1" t="s">
        <v>28</v>
      </c>
      <c r="B506" s="1" t="s">
        <v>17</v>
      </c>
      <c r="C506" s="1">
        <v>876.0</v>
      </c>
      <c r="D506" s="1">
        <v>0.0</v>
      </c>
      <c r="E506" s="1" t="s">
        <v>29</v>
      </c>
      <c r="F506" s="1" t="s">
        <v>18</v>
      </c>
      <c r="G506" s="1" t="s">
        <v>19</v>
      </c>
      <c r="H506" s="1" t="s">
        <v>1755</v>
      </c>
      <c r="I506" s="1" t="s">
        <v>1756</v>
      </c>
      <c r="J506" s="1" t="s">
        <v>1756</v>
      </c>
      <c r="K506" s="2"/>
      <c r="L506" s="1">
        <v>-1.0</v>
      </c>
      <c r="M506" s="1"/>
      <c r="N506" s="1">
        <v>13.6084</v>
      </c>
      <c r="O506" s="1" t="s">
        <v>22</v>
      </c>
      <c r="P506" s="1" t="s">
        <v>1757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 hidden="1">
      <c r="A507" s="1" t="s">
        <v>28</v>
      </c>
      <c r="B507" s="1" t="s">
        <v>17</v>
      </c>
      <c r="C507" s="3">
        <v>224.0</v>
      </c>
      <c r="D507" s="1">
        <v>0.0</v>
      </c>
      <c r="E507" s="1" t="s">
        <v>29</v>
      </c>
      <c r="F507" s="1" t="s">
        <v>18</v>
      </c>
      <c r="G507" s="1" t="s">
        <v>19</v>
      </c>
      <c r="H507" s="1" t="s">
        <v>1758</v>
      </c>
      <c r="I507" s="1" t="s">
        <v>1759</v>
      </c>
      <c r="J507" s="1" t="s">
        <v>1759</v>
      </c>
      <c r="K507" s="2"/>
      <c r="L507" s="1">
        <v>-7.0</v>
      </c>
      <c r="M507" s="1"/>
      <c r="N507" s="1">
        <v>7.0628</v>
      </c>
      <c r="O507" s="1" t="s">
        <v>22</v>
      </c>
      <c r="P507" s="1" t="s">
        <v>1760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60</v>
      </c>
      <c r="B508" s="1" t="s">
        <v>17</v>
      </c>
      <c r="C508" s="1">
        <v>309.0</v>
      </c>
      <c r="D508" s="1">
        <v>0.0</v>
      </c>
      <c r="E508" s="1" t="s">
        <v>65</v>
      </c>
      <c r="F508" s="1" t="s">
        <v>66</v>
      </c>
      <c r="G508" s="1" t="s">
        <v>19</v>
      </c>
      <c r="H508" s="1" t="s">
        <v>1761</v>
      </c>
      <c r="I508" s="1" t="s">
        <v>1762</v>
      </c>
      <c r="J508" s="1" t="s">
        <v>1763</v>
      </c>
      <c r="K508" s="1" t="s">
        <v>1764</v>
      </c>
      <c r="L508" s="1">
        <v>-10.0</v>
      </c>
      <c r="M508" s="1">
        <v>0.018016666666666667</v>
      </c>
      <c r="N508" s="1">
        <v>12.489333333333333</v>
      </c>
      <c r="O508" s="1" t="s">
        <v>63</v>
      </c>
      <c r="P508" s="1" t="s">
        <v>1765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60</v>
      </c>
      <c r="B509" s="1" t="s">
        <v>17</v>
      </c>
      <c r="C509" s="3">
        <v>247.0</v>
      </c>
      <c r="D509" s="1">
        <v>62.0</v>
      </c>
      <c r="E509" s="2"/>
      <c r="F509" s="1" t="s">
        <v>49</v>
      </c>
      <c r="G509" s="1" t="s">
        <v>24</v>
      </c>
      <c r="H509" s="1" t="s">
        <v>1766</v>
      </c>
      <c r="I509" s="1" t="s">
        <v>1767</v>
      </c>
      <c r="J509" s="1" t="s">
        <v>1767</v>
      </c>
      <c r="K509" s="2"/>
      <c r="L509" s="1">
        <v>-11.0</v>
      </c>
      <c r="M509" s="1"/>
      <c r="N509" s="1">
        <v>8.73735</v>
      </c>
      <c r="O509" s="1" t="s">
        <v>63</v>
      </c>
      <c r="P509" s="1" t="s">
        <v>179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16</v>
      </c>
      <c r="B510" s="1" t="s">
        <v>17</v>
      </c>
      <c r="C510" s="1">
        <v>573.0</v>
      </c>
      <c r="D510" s="1">
        <v>0.0</v>
      </c>
      <c r="E510" s="2"/>
      <c r="F510" s="1" t="s">
        <v>18</v>
      </c>
      <c r="G510" s="1" t="s">
        <v>19</v>
      </c>
      <c r="H510" s="1" t="s">
        <v>1768</v>
      </c>
      <c r="I510" s="1" t="s">
        <v>1769</v>
      </c>
      <c r="J510" s="1" t="s">
        <v>1769</v>
      </c>
      <c r="K510" s="2"/>
      <c r="L510" s="1">
        <v>3.0</v>
      </c>
      <c r="M510" s="1"/>
      <c r="N510" s="1">
        <v>18.929933333333334</v>
      </c>
      <c r="O510" s="1" t="s">
        <v>22</v>
      </c>
      <c r="P510" s="1" t="s">
        <v>1770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 hidden="1">
      <c r="A511" s="1" t="s">
        <v>28</v>
      </c>
      <c r="B511" s="1" t="s">
        <v>17</v>
      </c>
      <c r="C511" s="1">
        <v>787.0</v>
      </c>
      <c r="D511" s="1">
        <v>0.0</v>
      </c>
      <c r="E511" s="1" t="s">
        <v>29</v>
      </c>
      <c r="F511" s="1" t="s">
        <v>18</v>
      </c>
      <c r="G511" s="1" t="s">
        <v>19</v>
      </c>
      <c r="H511" s="1" t="s">
        <v>1771</v>
      </c>
      <c r="I511" s="1" t="s">
        <v>1772</v>
      </c>
      <c r="J511" s="1" t="s">
        <v>1772</v>
      </c>
      <c r="K511" s="2"/>
      <c r="L511" s="1">
        <v>2.0</v>
      </c>
      <c r="M511" s="1"/>
      <c r="N511" s="1">
        <v>17.563633333333332</v>
      </c>
      <c r="O511" s="1" t="s">
        <v>22</v>
      </c>
      <c r="P511" s="1" t="s">
        <v>1773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 hidden="1">
      <c r="A512" s="1" t="s">
        <v>81</v>
      </c>
      <c r="B512" s="1" t="s">
        <v>17</v>
      </c>
      <c r="C512" s="3">
        <v>876.0</v>
      </c>
      <c r="D512" s="1">
        <v>0.0</v>
      </c>
      <c r="E512" s="1" t="s">
        <v>1774</v>
      </c>
      <c r="F512" s="1" t="s">
        <v>18</v>
      </c>
      <c r="G512" s="1" t="s">
        <v>19</v>
      </c>
      <c r="H512" s="1" t="s">
        <v>1775</v>
      </c>
      <c r="I512" s="1" t="s">
        <v>1776</v>
      </c>
      <c r="J512" s="1" t="s">
        <v>1776</v>
      </c>
      <c r="K512" s="2"/>
      <c r="L512" s="1">
        <v>0.0</v>
      </c>
      <c r="M512" s="1"/>
      <c r="N512" s="1">
        <v>14.6522</v>
      </c>
      <c r="O512" s="1" t="s">
        <v>22</v>
      </c>
      <c r="P512" s="1" t="s">
        <v>1777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 hidden="1">
      <c r="A513" s="1" t="s">
        <v>16</v>
      </c>
      <c r="B513" s="1" t="s">
        <v>17</v>
      </c>
      <c r="C513" s="3">
        <v>741.0</v>
      </c>
      <c r="D513" s="1">
        <v>0.0</v>
      </c>
      <c r="E513" s="2"/>
      <c r="F513" s="1" t="s">
        <v>18</v>
      </c>
      <c r="G513" s="1" t="s">
        <v>19</v>
      </c>
      <c r="H513" s="1" t="s">
        <v>1778</v>
      </c>
      <c r="I513" s="1" t="s">
        <v>1779</v>
      </c>
      <c r="J513" s="1" t="s">
        <v>1779</v>
      </c>
      <c r="K513" s="2"/>
      <c r="L513" s="1">
        <v>-3.0</v>
      </c>
      <c r="M513" s="1"/>
      <c r="N513" s="1">
        <v>11.308433333333333</v>
      </c>
      <c r="O513" s="1" t="s">
        <v>22</v>
      </c>
      <c r="P513" s="1" t="s">
        <v>1780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 hidden="1">
      <c r="A514" s="1" t="s">
        <v>81</v>
      </c>
      <c r="B514" s="1" t="s">
        <v>17</v>
      </c>
      <c r="C514" s="3">
        <v>368.0</v>
      </c>
      <c r="D514" s="1">
        <v>0.0</v>
      </c>
      <c r="E514" s="2"/>
      <c r="F514" s="1" t="s">
        <v>49</v>
      </c>
      <c r="G514" s="1" t="s">
        <v>19</v>
      </c>
      <c r="H514" s="1" t="s">
        <v>1781</v>
      </c>
      <c r="I514" s="1" t="s">
        <v>1782</v>
      </c>
      <c r="J514" s="1" t="s">
        <v>1782</v>
      </c>
      <c r="K514" s="2"/>
      <c r="L514" s="1">
        <v>-6.0</v>
      </c>
      <c r="M514" s="1"/>
      <c r="N514" s="1">
        <v>8.35385</v>
      </c>
      <c r="O514" s="1" t="s">
        <v>22</v>
      </c>
      <c r="P514" s="1" t="s">
        <v>1783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60</v>
      </c>
      <c r="B515" s="1" t="s">
        <v>17</v>
      </c>
      <c r="C515" s="1">
        <v>245.0</v>
      </c>
      <c r="D515" s="1">
        <v>61.0</v>
      </c>
      <c r="E515" s="2"/>
      <c r="F515" s="1" t="s">
        <v>49</v>
      </c>
      <c r="G515" s="1" t="s">
        <v>173</v>
      </c>
      <c r="H515" s="1" t="s">
        <v>1784</v>
      </c>
      <c r="I515" s="1" t="s">
        <v>1785</v>
      </c>
      <c r="J515" s="1" t="s">
        <v>1785</v>
      </c>
      <c r="K515" s="2"/>
      <c r="L515" s="1">
        <v>-10.0</v>
      </c>
      <c r="M515" s="1"/>
      <c r="N515" s="1">
        <v>8.72775</v>
      </c>
      <c r="O515" s="1" t="s">
        <v>63</v>
      </c>
      <c r="P515" s="1" t="s">
        <v>1786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28</v>
      </c>
      <c r="B516" s="1" t="s">
        <v>17</v>
      </c>
      <c r="C516" s="1">
        <v>264.0</v>
      </c>
      <c r="D516" s="1">
        <v>0.0</v>
      </c>
      <c r="E516" s="1" t="s">
        <v>29</v>
      </c>
      <c r="F516" s="1" t="s">
        <v>18</v>
      </c>
      <c r="G516" s="1" t="s">
        <v>19</v>
      </c>
      <c r="H516" s="1" t="s">
        <v>1787</v>
      </c>
      <c r="I516" s="1" t="s">
        <v>1788</v>
      </c>
      <c r="J516" s="1" t="s">
        <v>1788</v>
      </c>
      <c r="K516" s="2"/>
      <c r="L516" s="1">
        <v>-7.0</v>
      </c>
      <c r="M516" s="1"/>
      <c r="N516" s="1">
        <v>7.715783333333333</v>
      </c>
      <c r="O516" s="1" t="s">
        <v>22</v>
      </c>
      <c r="P516" s="1" t="s">
        <v>134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60</v>
      </c>
      <c r="B517" s="3" t="s">
        <v>17</v>
      </c>
      <c r="C517" s="3">
        <v>525.0</v>
      </c>
      <c r="D517" s="1">
        <v>0.0</v>
      </c>
      <c r="E517" s="1" t="s">
        <v>65</v>
      </c>
      <c r="F517" s="1" t="s">
        <v>66</v>
      </c>
      <c r="G517" s="1" t="s">
        <v>24</v>
      </c>
      <c r="H517" s="1" t="s">
        <v>1789</v>
      </c>
      <c r="I517" s="1" t="s">
        <v>1790</v>
      </c>
      <c r="J517" s="1" t="s">
        <v>1791</v>
      </c>
      <c r="K517" s="1" t="s">
        <v>1792</v>
      </c>
      <c r="L517" s="1">
        <v>-8.0</v>
      </c>
      <c r="M517" s="1">
        <v>0.02115</v>
      </c>
      <c r="N517" s="1">
        <v>13.327333333333334</v>
      </c>
      <c r="O517" s="1" t="s">
        <v>63</v>
      </c>
      <c r="P517" s="1" t="s">
        <v>1793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 hidden="1">
      <c r="A518" s="1" t="s">
        <v>28</v>
      </c>
      <c r="B518" s="1" t="s">
        <v>17</v>
      </c>
      <c r="C518" s="1">
        <v>264.0</v>
      </c>
      <c r="D518" s="1">
        <v>0.0</v>
      </c>
      <c r="E518" s="1" t="s">
        <v>29</v>
      </c>
      <c r="F518" s="1" t="s">
        <v>18</v>
      </c>
      <c r="G518" s="1" t="s">
        <v>19</v>
      </c>
      <c r="H518" s="1" t="s">
        <v>1794</v>
      </c>
      <c r="I518" s="1" t="s">
        <v>1795</v>
      </c>
      <c r="J518" s="1" t="s">
        <v>1795</v>
      </c>
      <c r="K518" s="2"/>
      <c r="L518" s="1">
        <v>-4.0</v>
      </c>
      <c r="M518" s="1"/>
      <c r="N518" s="1">
        <v>10.472916666666666</v>
      </c>
      <c r="O518" s="1" t="s">
        <v>22</v>
      </c>
      <c r="P518" s="1" t="s">
        <v>38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16</v>
      </c>
      <c r="B519" s="1" t="s">
        <v>17</v>
      </c>
      <c r="C519" s="1">
        <v>264.0</v>
      </c>
      <c r="D519" s="1">
        <v>0.0</v>
      </c>
      <c r="E519" s="2"/>
      <c r="F519" s="1" t="s">
        <v>18</v>
      </c>
      <c r="G519" s="1" t="s">
        <v>19</v>
      </c>
      <c r="H519" s="1" t="s">
        <v>1796</v>
      </c>
      <c r="I519" s="1" t="s">
        <v>1797</v>
      </c>
      <c r="J519" s="1" t="s">
        <v>1797</v>
      </c>
      <c r="K519" s="2"/>
      <c r="L519" s="1">
        <v>-5.0</v>
      </c>
      <c r="M519" s="1"/>
      <c r="N519" s="1">
        <v>9.4745</v>
      </c>
      <c r="O519" s="1" t="s">
        <v>22</v>
      </c>
      <c r="P519" s="1" t="s">
        <v>1798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60</v>
      </c>
      <c r="B520" s="1" t="s">
        <v>17</v>
      </c>
      <c r="C520" s="1">
        <v>598.0</v>
      </c>
      <c r="D520" s="1">
        <v>149.0</v>
      </c>
      <c r="E520" s="2"/>
      <c r="F520" s="1" t="s">
        <v>49</v>
      </c>
      <c r="G520" s="1" t="s">
        <v>19</v>
      </c>
      <c r="H520" s="1" t="s">
        <v>1799</v>
      </c>
      <c r="I520" s="1" t="s">
        <v>1800</v>
      </c>
      <c r="J520" s="1" t="s">
        <v>1800</v>
      </c>
      <c r="K520" s="2"/>
      <c r="L520" s="1">
        <v>-3.0</v>
      </c>
      <c r="M520" s="1"/>
      <c r="N520" s="1">
        <v>15.764</v>
      </c>
      <c r="O520" s="1" t="s">
        <v>63</v>
      </c>
      <c r="P520" s="1" t="s">
        <v>1801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60</v>
      </c>
      <c r="B521" s="1" t="s">
        <v>17</v>
      </c>
      <c r="C521" s="1">
        <v>299.0</v>
      </c>
      <c r="D521" s="1">
        <v>0.0</v>
      </c>
      <c r="E521" s="1" t="s">
        <v>1802</v>
      </c>
      <c r="F521" s="1" t="s">
        <v>66</v>
      </c>
      <c r="G521" s="1" t="s">
        <v>19</v>
      </c>
      <c r="H521" s="1" t="s">
        <v>1803</v>
      </c>
      <c r="I521" s="1" t="s">
        <v>1804</v>
      </c>
      <c r="J521" s="1" t="s">
        <v>1805</v>
      </c>
      <c r="K521" s="1" t="s">
        <v>1806</v>
      </c>
      <c r="L521" s="1">
        <v>-6.0</v>
      </c>
      <c r="M521" s="1">
        <v>0.02985</v>
      </c>
      <c r="N521" s="1">
        <v>19.99651666666667</v>
      </c>
      <c r="O521" s="1" t="s">
        <v>63</v>
      </c>
      <c r="P521" s="1" t="s">
        <v>670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 hidden="1">
      <c r="A522" s="1" t="s">
        <v>16</v>
      </c>
      <c r="B522" s="1" t="s">
        <v>17</v>
      </c>
      <c r="C522" s="1">
        <v>354.0</v>
      </c>
      <c r="D522" s="1">
        <v>0.0</v>
      </c>
      <c r="E522" s="2"/>
      <c r="F522" s="1" t="s">
        <v>18</v>
      </c>
      <c r="G522" s="1" t="s">
        <v>19</v>
      </c>
      <c r="H522" s="1" t="s">
        <v>1807</v>
      </c>
      <c r="I522" s="1" t="s">
        <v>1808</v>
      </c>
      <c r="J522" s="1" t="s">
        <v>1808</v>
      </c>
      <c r="K522" s="2"/>
      <c r="L522" s="1">
        <v>-7.0</v>
      </c>
      <c r="M522" s="1"/>
      <c r="N522" s="1">
        <v>7.5606333333333335</v>
      </c>
      <c r="O522" s="1" t="s">
        <v>22</v>
      </c>
      <c r="P522" s="1" t="s">
        <v>1809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 hidden="1">
      <c r="A523" s="1" t="s">
        <v>60</v>
      </c>
      <c r="B523" s="1" t="s">
        <v>17</v>
      </c>
      <c r="C523" s="1">
        <v>324.0</v>
      </c>
      <c r="D523" s="1">
        <v>0.0</v>
      </c>
      <c r="E523" s="1" t="s">
        <v>65</v>
      </c>
      <c r="F523" s="1" t="s">
        <v>66</v>
      </c>
      <c r="G523" s="1" t="s">
        <v>19</v>
      </c>
      <c r="H523" s="1" t="s">
        <v>1810</v>
      </c>
      <c r="I523" s="1" t="s">
        <v>1811</v>
      </c>
      <c r="J523" s="1" t="s">
        <v>1812</v>
      </c>
      <c r="K523" s="1" t="s">
        <v>1813</v>
      </c>
      <c r="L523" s="1">
        <v>-10.0</v>
      </c>
      <c r="M523" s="1">
        <v>0.012866666666666667</v>
      </c>
      <c r="N523" s="1">
        <v>6.170583333333333</v>
      </c>
      <c r="O523" s="1" t="s">
        <v>63</v>
      </c>
      <c r="P523" s="1" t="s">
        <v>1814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60</v>
      </c>
      <c r="B524" s="1" t="s">
        <v>17</v>
      </c>
      <c r="C524" s="1">
        <v>250.0</v>
      </c>
      <c r="D524" s="1">
        <v>0.0</v>
      </c>
      <c r="E524" s="1" t="s">
        <v>65</v>
      </c>
      <c r="F524" s="1" t="s">
        <v>66</v>
      </c>
      <c r="G524" s="1" t="s">
        <v>19</v>
      </c>
      <c r="H524" s="1" t="s">
        <v>1815</v>
      </c>
      <c r="I524" s="1" t="s">
        <v>1816</v>
      </c>
      <c r="J524" s="1" t="s">
        <v>1817</v>
      </c>
      <c r="K524" s="1" t="s">
        <v>1818</v>
      </c>
      <c r="L524" s="1">
        <v>-1.0</v>
      </c>
      <c r="M524" s="1">
        <v>0.015716666666666667</v>
      </c>
      <c r="N524" s="1">
        <v>9.553683333333334</v>
      </c>
      <c r="O524" s="1" t="s">
        <v>63</v>
      </c>
      <c r="P524" s="1" t="s">
        <v>1731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 hidden="1">
      <c r="A525" s="1" t="s">
        <v>60</v>
      </c>
      <c r="B525" s="1" t="s">
        <v>17</v>
      </c>
      <c r="C525" s="3">
        <v>247.0</v>
      </c>
      <c r="D525" s="1">
        <v>62.0</v>
      </c>
      <c r="E525" s="2"/>
      <c r="F525" s="1" t="s">
        <v>49</v>
      </c>
      <c r="G525" s="1" t="s">
        <v>24</v>
      </c>
      <c r="H525" s="1" t="s">
        <v>1819</v>
      </c>
      <c r="I525" s="1" t="s">
        <v>1820</v>
      </c>
      <c r="J525" s="1" t="s">
        <v>1820</v>
      </c>
      <c r="K525" s="2"/>
      <c r="L525" s="1">
        <v>-10.0</v>
      </c>
      <c r="M525" s="1"/>
      <c r="N525" s="1">
        <v>8.656333333333333</v>
      </c>
      <c r="O525" s="1" t="s">
        <v>63</v>
      </c>
      <c r="P525" s="1" t="s">
        <v>604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60</v>
      </c>
      <c r="B526" s="1" t="s">
        <v>17</v>
      </c>
      <c r="C526" s="1">
        <v>890.0</v>
      </c>
      <c r="D526" s="1">
        <v>0.0</v>
      </c>
      <c r="E526" s="1" t="s">
        <v>65</v>
      </c>
      <c r="F526" s="1" t="s">
        <v>66</v>
      </c>
      <c r="G526" s="1" t="s">
        <v>19</v>
      </c>
      <c r="H526" s="1" t="s">
        <v>1821</v>
      </c>
      <c r="I526" s="1" t="s">
        <v>1822</v>
      </c>
      <c r="J526" s="1" t="s">
        <v>1823</v>
      </c>
      <c r="K526" s="1" t="s">
        <v>1824</v>
      </c>
      <c r="L526" s="1">
        <v>4.0</v>
      </c>
      <c r="M526" s="1">
        <v>0.017633333333333334</v>
      </c>
      <c r="N526" s="1">
        <v>15.02645</v>
      </c>
      <c r="O526" s="1" t="s">
        <v>63</v>
      </c>
      <c r="P526" s="1" t="s">
        <v>1825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28</v>
      </c>
      <c r="B527" s="1" t="s">
        <v>17</v>
      </c>
      <c r="C527" s="1">
        <v>324.0</v>
      </c>
      <c r="D527" s="1">
        <v>0.0</v>
      </c>
      <c r="E527" s="1" t="s">
        <v>29</v>
      </c>
      <c r="F527" s="1" t="s">
        <v>18</v>
      </c>
      <c r="G527" s="1" t="s">
        <v>19</v>
      </c>
      <c r="H527" s="1" t="s">
        <v>1826</v>
      </c>
      <c r="I527" s="1" t="s">
        <v>1827</v>
      </c>
      <c r="J527" s="1" t="s">
        <v>1827</v>
      </c>
      <c r="K527" s="2"/>
      <c r="L527" s="1">
        <v>-8.0</v>
      </c>
      <c r="M527" s="1"/>
      <c r="N527" s="1">
        <v>6.02935</v>
      </c>
      <c r="O527" s="1" t="s">
        <v>22</v>
      </c>
      <c r="P527" s="1" t="s">
        <v>1828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16</v>
      </c>
      <c r="B528" s="1" t="s">
        <v>364</v>
      </c>
      <c r="C528" s="1">
        <v>693.0</v>
      </c>
      <c r="D528" s="1">
        <v>0.0</v>
      </c>
      <c r="E528" s="2"/>
      <c r="F528" s="1" t="s">
        <v>18</v>
      </c>
      <c r="G528" s="1" t="s">
        <v>19</v>
      </c>
      <c r="H528" s="1" t="s">
        <v>1829</v>
      </c>
      <c r="I528" s="1" t="s">
        <v>1830</v>
      </c>
      <c r="J528" s="1" t="s">
        <v>1830</v>
      </c>
      <c r="K528" s="2"/>
      <c r="L528" s="1">
        <v>-2.0</v>
      </c>
      <c r="M528" s="1"/>
      <c r="N528" s="1">
        <v>12.12745</v>
      </c>
      <c r="O528" s="1" t="s">
        <v>22</v>
      </c>
      <c r="P528" s="1" t="s">
        <v>1831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16</v>
      </c>
      <c r="B529" s="1" t="s">
        <v>364</v>
      </c>
      <c r="C529" s="1">
        <v>319.0</v>
      </c>
      <c r="D529" s="1">
        <v>0.0</v>
      </c>
      <c r="E529" s="2"/>
      <c r="F529" s="1" t="s">
        <v>18</v>
      </c>
      <c r="G529" s="1" t="s">
        <v>19</v>
      </c>
      <c r="H529" s="1" t="s">
        <v>1832</v>
      </c>
      <c r="I529" s="1" t="s">
        <v>1833</v>
      </c>
      <c r="J529" s="1" t="s">
        <v>1833</v>
      </c>
      <c r="K529" s="2"/>
      <c r="L529" s="1">
        <v>0.0</v>
      </c>
      <c r="M529" s="1"/>
      <c r="N529" s="1">
        <v>15.5104</v>
      </c>
      <c r="O529" s="1" t="s">
        <v>22</v>
      </c>
      <c r="P529" s="1" t="s">
        <v>1834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 hidden="1">
      <c r="A530" s="1" t="s">
        <v>60</v>
      </c>
      <c r="B530" s="1" t="s">
        <v>17</v>
      </c>
      <c r="C530" s="1">
        <v>678.0</v>
      </c>
      <c r="D530" s="1">
        <v>0.0</v>
      </c>
      <c r="E530" s="1" t="s">
        <v>65</v>
      </c>
      <c r="F530" s="1" t="s">
        <v>66</v>
      </c>
      <c r="G530" s="1" t="s">
        <v>19</v>
      </c>
      <c r="H530" s="1" t="s">
        <v>1835</v>
      </c>
      <c r="I530" s="1" t="s">
        <v>1836</v>
      </c>
      <c r="J530" s="1" t="s">
        <v>1837</v>
      </c>
      <c r="K530" s="1" t="s">
        <v>1838</v>
      </c>
      <c r="L530" s="1">
        <v>0.0</v>
      </c>
      <c r="M530" s="1">
        <v>0.0125</v>
      </c>
      <c r="N530" s="1">
        <v>15.36175</v>
      </c>
      <c r="O530" s="1" t="s">
        <v>63</v>
      </c>
      <c r="P530" s="1" t="s">
        <v>1839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28</v>
      </c>
      <c r="B531" s="1" t="s">
        <v>17</v>
      </c>
      <c r="C531" s="1">
        <v>224.0</v>
      </c>
      <c r="D531" s="1">
        <v>0.0</v>
      </c>
      <c r="E531" s="1" t="s">
        <v>29</v>
      </c>
      <c r="F531" s="1" t="s">
        <v>18</v>
      </c>
      <c r="G531" s="1" t="s">
        <v>19</v>
      </c>
      <c r="H531" s="1" t="s">
        <v>1840</v>
      </c>
      <c r="I531" s="1" t="s">
        <v>1841</v>
      </c>
      <c r="J531" s="1" t="s">
        <v>1841</v>
      </c>
      <c r="K531" s="2"/>
      <c r="L531" s="1">
        <v>-1.0</v>
      </c>
      <c r="M531" s="1"/>
      <c r="N531" s="1">
        <v>13.337233333333334</v>
      </c>
      <c r="O531" s="1" t="s">
        <v>22</v>
      </c>
      <c r="P531" s="1" t="s">
        <v>1760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60</v>
      </c>
      <c r="B532" s="1" t="s">
        <v>17</v>
      </c>
      <c r="C532" s="1">
        <v>419.0</v>
      </c>
      <c r="D532" s="1">
        <v>66.0</v>
      </c>
      <c r="E532" s="2"/>
      <c r="F532" s="1" t="s">
        <v>49</v>
      </c>
      <c r="G532" s="1" t="s">
        <v>19</v>
      </c>
      <c r="H532" s="1" t="s">
        <v>1842</v>
      </c>
      <c r="I532" s="1" t="s">
        <v>1843</v>
      </c>
      <c r="J532" s="1" t="s">
        <v>1843</v>
      </c>
      <c r="K532" s="2"/>
      <c r="L532" s="1">
        <v>-4.0</v>
      </c>
      <c r="M532" s="1"/>
      <c r="N532" s="1">
        <v>32.90913333333334</v>
      </c>
      <c r="O532" s="1" t="s">
        <v>63</v>
      </c>
      <c r="P532" s="1" t="s">
        <v>1844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 hidden="1">
      <c r="A533" s="1" t="s">
        <v>16</v>
      </c>
      <c r="B533" s="1" t="s">
        <v>364</v>
      </c>
      <c r="C533" s="1">
        <v>364.0</v>
      </c>
      <c r="D533" s="1">
        <v>0.0</v>
      </c>
      <c r="E533" s="2"/>
      <c r="F533" s="1" t="s">
        <v>18</v>
      </c>
      <c r="G533" s="1" t="s">
        <v>19</v>
      </c>
      <c r="H533" s="1" t="s">
        <v>1845</v>
      </c>
      <c r="I533" s="1" t="s">
        <v>1846</v>
      </c>
      <c r="J533" s="1" t="s">
        <v>1846</v>
      </c>
      <c r="K533" s="2"/>
      <c r="L533" s="1">
        <v>-3.0</v>
      </c>
      <c r="M533" s="1"/>
      <c r="N533" s="1">
        <v>11.1028</v>
      </c>
      <c r="O533" s="1" t="s">
        <v>22</v>
      </c>
      <c r="P533" s="1" t="s">
        <v>1847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 hidden="1">
      <c r="A534" s="1" t="s">
        <v>81</v>
      </c>
      <c r="B534" s="1" t="s">
        <v>364</v>
      </c>
      <c r="C534" s="1">
        <v>394.0</v>
      </c>
      <c r="D534" s="1">
        <v>0.0</v>
      </c>
      <c r="E534" s="1" t="s">
        <v>1848</v>
      </c>
      <c r="F534" s="1" t="s">
        <v>18</v>
      </c>
      <c r="G534" s="1" t="s">
        <v>19</v>
      </c>
      <c r="H534" s="1" t="s">
        <v>1849</v>
      </c>
      <c r="I534" s="1" t="s">
        <v>1850</v>
      </c>
      <c r="J534" s="1" t="s">
        <v>1850</v>
      </c>
      <c r="K534" s="2"/>
      <c r="L534" s="1">
        <v>-5.0</v>
      </c>
      <c r="M534" s="1"/>
      <c r="N534" s="1">
        <v>9.287433333333333</v>
      </c>
      <c r="O534" s="1" t="s">
        <v>22</v>
      </c>
      <c r="P534" s="1" t="s">
        <v>1201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48</v>
      </c>
      <c r="B535" s="1" t="s">
        <v>17</v>
      </c>
      <c r="C535" s="1">
        <v>433.0</v>
      </c>
      <c r="D535" s="1">
        <v>0.0</v>
      </c>
      <c r="E535" s="2"/>
      <c r="F535" s="1" t="s">
        <v>49</v>
      </c>
      <c r="G535" s="1" t="s">
        <v>24</v>
      </c>
      <c r="H535" s="1" t="s">
        <v>1851</v>
      </c>
      <c r="I535" s="1" t="s">
        <v>1852</v>
      </c>
      <c r="J535" s="1" t="s">
        <v>1852</v>
      </c>
      <c r="K535" s="2"/>
      <c r="L535" s="1">
        <v>4.0</v>
      </c>
      <c r="M535" s="1"/>
      <c r="N535" s="1">
        <v>9.1265</v>
      </c>
      <c r="O535" s="1" t="s">
        <v>53</v>
      </c>
      <c r="P535" s="1" t="s">
        <v>1853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28</v>
      </c>
      <c r="B536" s="1" t="s">
        <v>17</v>
      </c>
      <c r="C536" s="1">
        <v>388.0</v>
      </c>
      <c r="D536" s="1">
        <v>0.0</v>
      </c>
      <c r="E536" s="1" t="s">
        <v>29</v>
      </c>
      <c r="F536" s="1" t="s">
        <v>18</v>
      </c>
      <c r="G536" s="1" t="s">
        <v>19</v>
      </c>
      <c r="H536" s="1" t="s">
        <v>1854</v>
      </c>
      <c r="I536" s="1" t="s">
        <v>1855</v>
      </c>
      <c r="J536" s="1" t="s">
        <v>1855</v>
      </c>
      <c r="K536" s="2"/>
      <c r="L536" s="1">
        <v>-5.0</v>
      </c>
      <c r="M536" s="1"/>
      <c r="N536" s="1">
        <v>9.714216666666667</v>
      </c>
      <c r="O536" s="1" t="s">
        <v>22</v>
      </c>
      <c r="P536" s="1" t="s">
        <v>1856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 hidden="1">
      <c r="A537" s="1" t="s">
        <v>28</v>
      </c>
      <c r="B537" s="1" t="s">
        <v>17</v>
      </c>
      <c r="C537" s="1">
        <v>478.0</v>
      </c>
      <c r="D537" s="1">
        <v>0.0</v>
      </c>
      <c r="E537" s="1" t="s">
        <v>29</v>
      </c>
      <c r="F537" s="1" t="s">
        <v>18</v>
      </c>
      <c r="G537" s="1" t="s">
        <v>19</v>
      </c>
      <c r="H537" s="1" t="s">
        <v>1857</v>
      </c>
      <c r="I537" s="1" t="s">
        <v>1858</v>
      </c>
      <c r="J537" s="1" t="s">
        <v>1858</v>
      </c>
      <c r="K537" s="2"/>
      <c r="L537" s="1">
        <v>-3.0</v>
      </c>
      <c r="M537" s="1"/>
      <c r="N537" s="1">
        <v>11.53215</v>
      </c>
      <c r="O537" s="1" t="s">
        <v>22</v>
      </c>
      <c r="P537" s="1" t="s">
        <v>1859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60</v>
      </c>
      <c r="B538" s="1" t="s">
        <v>17</v>
      </c>
      <c r="C538" s="1">
        <v>534.0</v>
      </c>
      <c r="D538" s="1">
        <v>31.0</v>
      </c>
      <c r="E538" s="1" t="s">
        <v>65</v>
      </c>
      <c r="F538" s="1" t="s">
        <v>66</v>
      </c>
      <c r="G538" s="1" t="s">
        <v>19</v>
      </c>
      <c r="H538" s="1" t="s">
        <v>1860</v>
      </c>
      <c r="I538" s="1" t="s">
        <v>1861</v>
      </c>
      <c r="J538" s="1" t="s">
        <v>1862</v>
      </c>
      <c r="K538" s="1" t="s">
        <v>1863</v>
      </c>
      <c r="L538" s="1">
        <v>-1.0</v>
      </c>
      <c r="M538" s="1">
        <v>0.0105</v>
      </c>
      <c r="N538" s="1">
        <v>22.549116666666666</v>
      </c>
      <c r="O538" s="1" t="s">
        <v>63</v>
      </c>
      <c r="P538" s="1" t="s">
        <v>1864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 hidden="1">
      <c r="A539" s="1" t="s">
        <v>48</v>
      </c>
      <c r="B539" s="1" t="s">
        <v>17</v>
      </c>
      <c r="C539" s="1">
        <v>20.0</v>
      </c>
      <c r="D539" s="1">
        <v>35.0</v>
      </c>
      <c r="E539" s="2"/>
      <c r="F539" s="1" t="s">
        <v>49</v>
      </c>
      <c r="G539" s="1" t="s">
        <v>24</v>
      </c>
      <c r="H539" s="1" t="s">
        <v>1865</v>
      </c>
      <c r="I539" s="1" t="s">
        <v>1866</v>
      </c>
      <c r="J539" s="1" t="s">
        <v>1866</v>
      </c>
      <c r="K539" s="2"/>
      <c r="L539" s="1">
        <v>-3.0</v>
      </c>
      <c r="M539" s="1"/>
      <c r="N539" s="1">
        <v>1.2778833333333333</v>
      </c>
      <c r="O539" s="1" t="s">
        <v>53</v>
      </c>
      <c r="P539" s="1" t="s">
        <v>1867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48</v>
      </c>
      <c r="B540" s="1" t="s">
        <v>17</v>
      </c>
      <c r="C540" s="1">
        <v>20.0</v>
      </c>
      <c r="D540" s="1">
        <v>35.0</v>
      </c>
      <c r="E540" s="2"/>
      <c r="F540" s="1" t="s">
        <v>49</v>
      </c>
      <c r="G540" s="1" t="s">
        <v>24</v>
      </c>
      <c r="H540" s="1" t="s">
        <v>1868</v>
      </c>
      <c r="I540" s="1" t="s">
        <v>1869</v>
      </c>
      <c r="J540" s="1" t="s">
        <v>1869</v>
      </c>
      <c r="K540" s="2"/>
      <c r="L540" s="1">
        <v>0.0</v>
      </c>
      <c r="M540" s="1"/>
      <c r="N540" s="1">
        <v>4.16725</v>
      </c>
      <c r="O540" s="1" t="s">
        <v>53</v>
      </c>
      <c r="P540" s="1" t="s">
        <v>1870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81</v>
      </c>
      <c r="B541" s="3" t="s">
        <v>364</v>
      </c>
      <c r="C541" s="3">
        <v>329.0</v>
      </c>
      <c r="D541" s="1">
        <v>0.0</v>
      </c>
      <c r="E541" s="1" t="s">
        <v>1871</v>
      </c>
      <c r="F541" s="1" t="s">
        <v>18</v>
      </c>
      <c r="G541" s="1" t="s">
        <v>19</v>
      </c>
      <c r="H541" s="1" t="s">
        <v>1872</v>
      </c>
      <c r="I541" s="1" t="s">
        <v>1873</v>
      </c>
      <c r="J541" s="1" t="s">
        <v>1873</v>
      </c>
      <c r="K541" s="2"/>
      <c r="L541" s="1">
        <v>-5.0</v>
      </c>
      <c r="M541" s="1"/>
      <c r="N541" s="1">
        <v>9.625783333333333</v>
      </c>
      <c r="O541" s="1" t="s">
        <v>22</v>
      </c>
      <c r="P541" s="1" t="s">
        <v>1874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60</v>
      </c>
      <c r="B542" s="1" t="s">
        <v>17</v>
      </c>
      <c r="C542" s="3">
        <v>247.0</v>
      </c>
      <c r="D542" s="1">
        <v>62.0</v>
      </c>
      <c r="E542" s="2"/>
      <c r="F542" s="1" t="s">
        <v>49</v>
      </c>
      <c r="G542" s="1" t="s">
        <v>173</v>
      </c>
      <c r="H542" s="1" t="s">
        <v>1875</v>
      </c>
      <c r="I542" s="1" t="s">
        <v>1876</v>
      </c>
      <c r="J542" s="1" t="s">
        <v>1876</v>
      </c>
      <c r="K542" s="2"/>
      <c r="L542" s="1">
        <v>-4.0</v>
      </c>
      <c r="M542" s="1"/>
      <c r="N542" s="1">
        <v>14.93815</v>
      </c>
      <c r="O542" s="1" t="s">
        <v>63</v>
      </c>
      <c r="P542" s="1" t="s">
        <v>1877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16</v>
      </c>
      <c r="B543" s="1" t="s">
        <v>364</v>
      </c>
      <c r="C543" s="1">
        <v>788.0</v>
      </c>
      <c r="D543" s="1">
        <v>0.0</v>
      </c>
      <c r="E543" s="2"/>
      <c r="F543" s="1" t="s">
        <v>18</v>
      </c>
      <c r="G543" s="1" t="s">
        <v>19</v>
      </c>
      <c r="H543" s="1" t="s">
        <v>1878</v>
      </c>
      <c r="I543" s="1" t="s">
        <v>1879</v>
      </c>
      <c r="J543" s="1" t="s">
        <v>1879</v>
      </c>
      <c r="K543" s="2"/>
      <c r="L543" s="1">
        <v>-3.0</v>
      </c>
      <c r="M543" s="1"/>
      <c r="N543" s="1">
        <v>12.000083333333333</v>
      </c>
      <c r="O543" s="1" t="s">
        <v>22</v>
      </c>
      <c r="P543" s="1" t="s">
        <v>1880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 hidden="1">
      <c r="A544" s="1" t="s">
        <v>81</v>
      </c>
      <c r="B544" s="1" t="s">
        <v>364</v>
      </c>
      <c r="C544" s="1">
        <v>224.0</v>
      </c>
      <c r="D544" s="1">
        <v>0.0</v>
      </c>
      <c r="E544" s="1" t="s">
        <v>1881</v>
      </c>
      <c r="F544" s="1" t="s">
        <v>18</v>
      </c>
      <c r="G544" s="1" t="s">
        <v>19</v>
      </c>
      <c r="H544" s="1" t="s">
        <v>1882</v>
      </c>
      <c r="I544" s="1" t="s">
        <v>1883</v>
      </c>
      <c r="J544" s="1" t="s">
        <v>1883</v>
      </c>
      <c r="K544" s="2"/>
      <c r="L544" s="1">
        <v>-7.0</v>
      </c>
      <c r="M544" s="1"/>
      <c r="N544" s="1">
        <v>7.412533333333333</v>
      </c>
      <c r="O544" s="1" t="s">
        <v>22</v>
      </c>
      <c r="P544" s="1" t="s">
        <v>1884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28</v>
      </c>
      <c r="B545" s="1" t="s">
        <v>17</v>
      </c>
      <c r="C545" s="1">
        <v>433.0</v>
      </c>
      <c r="D545" s="1">
        <v>0.0</v>
      </c>
      <c r="E545" s="1" t="s">
        <v>29</v>
      </c>
      <c r="F545" s="1" t="s">
        <v>18</v>
      </c>
      <c r="G545" s="1" t="s">
        <v>19</v>
      </c>
      <c r="H545" s="1" t="s">
        <v>1885</v>
      </c>
      <c r="I545" s="1" t="s">
        <v>1886</v>
      </c>
      <c r="J545" s="1" t="s">
        <v>1886</v>
      </c>
      <c r="K545" s="2"/>
      <c r="L545" s="1">
        <v>-6.0</v>
      </c>
      <c r="M545" s="1"/>
      <c r="N545" s="1">
        <v>8.407316666666667</v>
      </c>
      <c r="O545" s="1" t="s">
        <v>22</v>
      </c>
      <c r="P545" s="1" t="s">
        <v>1887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28</v>
      </c>
      <c r="B546" s="1" t="s">
        <v>17</v>
      </c>
      <c r="C546" s="1">
        <v>558.0</v>
      </c>
      <c r="D546" s="1">
        <v>0.0</v>
      </c>
      <c r="E546" s="1" t="s">
        <v>29</v>
      </c>
      <c r="F546" s="1" t="s">
        <v>18</v>
      </c>
      <c r="G546" s="1" t="s">
        <v>19</v>
      </c>
      <c r="H546" s="1" t="s">
        <v>1888</v>
      </c>
      <c r="I546" s="1" t="s">
        <v>1889</v>
      </c>
      <c r="J546" s="1" t="s">
        <v>1889</v>
      </c>
      <c r="K546" s="2"/>
      <c r="L546" s="1">
        <v>-1.0</v>
      </c>
      <c r="M546" s="1"/>
      <c r="N546" s="1">
        <v>13.03585</v>
      </c>
      <c r="O546" s="1" t="s">
        <v>22</v>
      </c>
      <c r="P546" s="1" t="s">
        <v>1890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 hidden="1">
      <c r="A547" s="1" t="s">
        <v>81</v>
      </c>
      <c r="B547" s="1" t="s">
        <v>17</v>
      </c>
      <c r="C547" s="1">
        <v>989.0</v>
      </c>
      <c r="D547" s="1">
        <v>0.0</v>
      </c>
      <c r="E547" s="1" t="s">
        <v>1891</v>
      </c>
      <c r="F547" s="1" t="s">
        <v>18</v>
      </c>
      <c r="G547" s="1" t="s">
        <v>19</v>
      </c>
      <c r="H547" s="1" t="s">
        <v>1892</v>
      </c>
      <c r="I547" s="1" t="s">
        <v>1893</v>
      </c>
      <c r="J547" s="1" t="s">
        <v>1893</v>
      </c>
      <c r="K547" s="2"/>
      <c r="L547" s="1">
        <v>0.0</v>
      </c>
      <c r="M547" s="1"/>
      <c r="N547" s="1">
        <v>16.211533333333332</v>
      </c>
      <c r="O547" s="1" t="s">
        <v>22</v>
      </c>
      <c r="P547" s="1" t="s">
        <v>1894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16</v>
      </c>
      <c r="B548" s="1" t="s">
        <v>17</v>
      </c>
      <c r="C548" s="3">
        <v>468.0</v>
      </c>
      <c r="D548" s="1">
        <v>0.0</v>
      </c>
      <c r="E548" s="2"/>
      <c r="F548" s="1" t="s">
        <v>18</v>
      </c>
      <c r="G548" s="1" t="s">
        <v>19</v>
      </c>
      <c r="H548" s="1" t="s">
        <v>1895</v>
      </c>
      <c r="I548" s="1" t="s">
        <v>1896</v>
      </c>
      <c r="J548" s="1" t="s">
        <v>1896</v>
      </c>
      <c r="K548" s="2"/>
      <c r="L548" s="1">
        <v>0.0</v>
      </c>
      <c r="M548" s="1"/>
      <c r="N548" s="1">
        <v>15.041</v>
      </c>
      <c r="O548" s="1" t="s">
        <v>22</v>
      </c>
      <c r="P548" s="1" t="s">
        <v>1897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60</v>
      </c>
      <c r="B549" s="1" t="s">
        <v>17</v>
      </c>
      <c r="C549" s="1">
        <v>623.0</v>
      </c>
      <c r="D549" s="1">
        <v>0.0</v>
      </c>
      <c r="E549" s="1" t="s">
        <v>65</v>
      </c>
      <c r="F549" s="1" t="s">
        <v>66</v>
      </c>
      <c r="G549" s="1" t="s">
        <v>19</v>
      </c>
      <c r="H549" s="1" t="s">
        <v>1898</v>
      </c>
      <c r="I549" s="1" t="s">
        <v>1899</v>
      </c>
      <c r="J549" s="1" t="s">
        <v>1900</v>
      </c>
      <c r="K549" s="1" t="s">
        <v>1901</v>
      </c>
      <c r="L549" s="1">
        <v>-1.0</v>
      </c>
      <c r="M549" s="1">
        <v>0.06921666666666666</v>
      </c>
      <c r="N549" s="1">
        <v>20.466816666666666</v>
      </c>
      <c r="O549" s="1" t="s">
        <v>63</v>
      </c>
      <c r="P549" s="1" t="s">
        <v>1902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28</v>
      </c>
      <c r="B550" s="1" t="s">
        <v>17</v>
      </c>
      <c r="C550" s="1">
        <v>346.0</v>
      </c>
      <c r="D550" s="1">
        <v>0.0</v>
      </c>
      <c r="E550" s="1" t="s">
        <v>29</v>
      </c>
      <c r="F550" s="1" t="s">
        <v>18</v>
      </c>
      <c r="G550" s="1" t="s">
        <v>19</v>
      </c>
      <c r="H550" s="1" t="s">
        <v>1903</v>
      </c>
      <c r="I550" s="1" t="s">
        <v>1904</v>
      </c>
      <c r="J550" s="1" t="s">
        <v>1904</v>
      </c>
      <c r="K550" s="2"/>
      <c r="L550" s="1">
        <v>-6.0</v>
      </c>
      <c r="M550" s="1"/>
      <c r="N550" s="1">
        <v>8.3869</v>
      </c>
      <c r="O550" s="1" t="s">
        <v>22</v>
      </c>
      <c r="P550" s="1" t="s">
        <v>1905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48</v>
      </c>
      <c r="B551" s="1" t="s">
        <v>17</v>
      </c>
      <c r="C551" s="1">
        <v>20.0</v>
      </c>
      <c r="D551" s="1">
        <v>35.0</v>
      </c>
      <c r="E551" s="2"/>
      <c r="F551" s="1" t="s">
        <v>49</v>
      </c>
      <c r="G551" s="1" t="s">
        <v>24</v>
      </c>
      <c r="H551" s="1" t="s">
        <v>1906</v>
      </c>
      <c r="I551" s="1" t="s">
        <v>1907</v>
      </c>
      <c r="J551" s="1" t="s">
        <v>1907</v>
      </c>
      <c r="K551" s="2"/>
      <c r="L551" s="1">
        <v>-4.0</v>
      </c>
      <c r="M551" s="1"/>
      <c r="N551" s="1">
        <v>0.9015666666666666</v>
      </c>
      <c r="O551" s="1" t="s">
        <v>53</v>
      </c>
      <c r="P551" s="1" t="s">
        <v>1908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 hidden="1">
      <c r="A552" s="1" t="s">
        <v>48</v>
      </c>
      <c r="B552" s="1" t="s">
        <v>17</v>
      </c>
      <c r="C552" s="1">
        <v>139.0</v>
      </c>
      <c r="D552" s="1">
        <v>0.0</v>
      </c>
      <c r="E552" s="2"/>
      <c r="F552" s="1" t="s">
        <v>49</v>
      </c>
      <c r="G552" s="1" t="s">
        <v>24</v>
      </c>
      <c r="H552" s="1" t="s">
        <v>1909</v>
      </c>
      <c r="I552" s="1" t="s">
        <v>1910</v>
      </c>
      <c r="J552" s="1" t="s">
        <v>1910</v>
      </c>
      <c r="K552" s="2"/>
      <c r="L552" s="1">
        <v>3.0</v>
      </c>
      <c r="M552" s="1"/>
      <c r="N552" s="1">
        <v>8.806233333333333</v>
      </c>
      <c r="O552" s="1" t="s">
        <v>53</v>
      </c>
      <c r="P552" s="1" t="s">
        <v>1911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 hidden="1">
      <c r="A553" s="1" t="s">
        <v>48</v>
      </c>
      <c r="B553" s="1" t="s">
        <v>17</v>
      </c>
      <c r="C553" s="1">
        <v>249.0</v>
      </c>
      <c r="D553" s="1">
        <v>0.0</v>
      </c>
      <c r="E553" s="2"/>
      <c r="F553" s="1" t="s">
        <v>49</v>
      </c>
      <c r="G553" s="1" t="s">
        <v>24</v>
      </c>
      <c r="H553" s="1" t="s">
        <v>1912</v>
      </c>
      <c r="I553" s="1" t="s">
        <v>1913</v>
      </c>
      <c r="J553" s="1" t="s">
        <v>1913</v>
      </c>
      <c r="K553" s="2"/>
      <c r="L553" s="1">
        <v>1.0</v>
      </c>
      <c r="M553" s="1"/>
      <c r="N553" s="1">
        <v>6.377933333333333</v>
      </c>
      <c r="O553" s="1" t="s">
        <v>53</v>
      </c>
      <c r="P553" s="1" t="s">
        <v>1914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16</v>
      </c>
      <c r="B554" s="1" t="s">
        <v>17</v>
      </c>
      <c r="C554" s="1">
        <v>474.0</v>
      </c>
      <c r="D554" s="1">
        <v>0.0</v>
      </c>
      <c r="E554" s="2"/>
      <c r="F554" s="1" t="s">
        <v>18</v>
      </c>
      <c r="G554" s="1" t="s">
        <v>19</v>
      </c>
      <c r="H554" s="1" t="s">
        <v>1915</v>
      </c>
      <c r="I554" s="1" t="s">
        <v>1916</v>
      </c>
      <c r="J554" s="1" t="s">
        <v>1916</v>
      </c>
      <c r="K554" s="2"/>
      <c r="L554" s="1">
        <v>-2.0</v>
      </c>
      <c r="M554" s="1"/>
      <c r="N554" s="1">
        <v>12.861183333333333</v>
      </c>
      <c r="O554" s="1" t="s">
        <v>22</v>
      </c>
      <c r="P554" s="1" t="s">
        <v>1917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60</v>
      </c>
      <c r="B555" s="1" t="s">
        <v>17</v>
      </c>
      <c r="C555" s="1">
        <v>219.0</v>
      </c>
      <c r="D555" s="1">
        <v>50.0</v>
      </c>
      <c r="E555" s="2"/>
      <c r="F555" s="1" t="s">
        <v>49</v>
      </c>
      <c r="G555" s="1" t="s">
        <v>173</v>
      </c>
      <c r="H555" s="1" t="s">
        <v>1918</v>
      </c>
      <c r="I555" s="1" t="s">
        <v>1919</v>
      </c>
      <c r="J555" s="1" t="s">
        <v>1919</v>
      </c>
      <c r="K555" s="2"/>
      <c r="L555" s="1">
        <v>-5.0</v>
      </c>
      <c r="M555" s="1"/>
      <c r="N555" s="1">
        <v>14.0186</v>
      </c>
      <c r="O555" s="1" t="s">
        <v>63</v>
      </c>
      <c r="P555" s="1" t="s">
        <v>1256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 hidden="1">
      <c r="A556" s="1" t="s">
        <v>60</v>
      </c>
      <c r="B556" s="1" t="s">
        <v>17</v>
      </c>
      <c r="C556" s="1">
        <v>434.0</v>
      </c>
      <c r="D556" s="1">
        <v>0.0</v>
      </c>
      <c r="E556" s="1" t="s">
        <v>65</v>
      </c>
      <c r="F556" s="1" t="s">
        <v>66</v>
      </c>
      <c r="G556" s="1" t="s">
        <v>24</v>
      </c>
      <c r="H556" s="1" t="s">
        <v>1920</v>
      </c>
      <c r="I556" s="1" t="s">
        <v>1921</v>
      </c>
      <c r="J556" s="1" t="s">
        <v>1922</v>
      </c>
      <c r="K556" s="1" t="s">
        <v>1923</v>
      </c>
      <c r="L556" s="1">
        <v>8.0</v>
      </c>
      <c r="M556" s="1">
        <v>0.03615</v>
      </c>
      <c r="N556" s="1">
        <v>22.539666666666665</v>
      </c>
      <c r="O556" s="1" t="s">
        <v>63</v>
      </c>
      <c r="P556" s="1" t="s">
        <v>1924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28</v>
      </c>
      <c r="B557" s="1" t="s">
        <v>17</v>
      </c>
      <c r="C557" s="3">
        <v>1248.0</v>
      </c>
      <c r="D557" s="1">
        <v>0.0</v>
      </c>
      <c r="E557" s="1" t="s">
        <v>29</v>
      </c>
      <c r="F557" s="1" t="s">
        <v>18</v>
      </c>
      <c r="G557" s="1" t="s">
        <v>19</v>
      </c>
      <c r="H557" s="1" t="s">
        <v>1925</v>
      </c>
      <c r="I557" s="1" t="s">
        <v>1926</v>
      </c>
      <c r="J557" s="1" t="s">
        <v>1926</v>
      </c>
      <c r="K557" s="2"/>
      <c r="L557" s="1">
        <v>5.0</v>
      </c>
      <c r="M557" s="1"/>
      <c r="N557" s="1">
        <v>20.3296</v>
      </c>
      <c r="O557" s="1" t="s">
        <v>22</v>
      </c>
      <c r="P557" s="1" t="s">
        <v>1927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28</v>
      </c>
      <c r="B558" s="1" t="s">
        <v>17</v>
      </c>
      <c r="C558" s="1">
        <v>329.0</v>
      </c>
      <c r="D558" s="1">
        <v>0.0</v>
      </c>
      <c r="E558" s="1" t="s">
        <v>29</v>
      </c>
      <c r="F558" s="1" t="s">
        <v>18</v>
      </c>
      <c r="G558" s="1" t="s">
        <v>19</v>
      </c>
      <c r="H558" s="1" t="s">
        <v>1928</v>
      </c>
      <c r="I558" s="1" t="s">
        <v>1929</v>
      </c>
      <c r="J558" s="1" t="s">
        <v>1929</v>
      </c>
      <c r="K558" s="2"/>
      <c r="L558" s="1">
        <v>-1.0</v>
      </c>
      <c r="M558" s="1"/>
      <c r="N558" s="1">
        <v>13.051583333333333</v>
      </c>
      <c r="O558" s="1" t="s">
        <v>22</v>
      </c>
      <c r="P558" s="1" t="s">
        <v>1930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60</v>
      </c>
      <c r="B559" s="1" t="s">
        <v>17</v>
      </c>
      <c r="C559" s="1">
        <v>329.0</v>
      </c>
      <c r="D559" s="1">
        <v>0.0</v>
      </c>
      <c r="E559" s="1" t="s">
        <v>65</v>
      </c>
      <c r="F559" s="1" t="s">
        <v>66</v>
      </c>
      <c r="G559" s="1" t="s">
        <v>19</v>
      </c>
      <c r="H559" s="1" t="s">
        <v>1931</v>
      </c>
      <c r="I559" s="1" t="s">
        <v>1932</v>
      </c>
      <c r="J559" s="1" t="s">
        <v>1933</v>
      </c>
      <c r="K559" s="1" t="s">
        <v>1934</v>
      </c>
      <c r="L559" s="1">
        <v>-6.0</v>
      </c>
      <c r="M559" s="1">
        <v>0.013416666666666667</v>
      </c>
      <c r="N559" s="1">
        <v>9.754183333333334</v>
      </c>
      <c r="O559" s="1" t="s">
        <v>63</v>
      </c>
      <c r="P559" s="1" t="s">
        <v>432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81</v>
      </c>
      <c r="B560" s="1" t="s">
        <v>17</v>
      </c>
      <c r="C560" s="1">
        <v>781.0</v>
      </c>
      <c r="D560" s="1">
        <v>0.0</v>
      </c>
      <c r="E560" s="1" t="s">
        <v>1935</v>
      </c>
      <c r="F560" s="1" t="s">
        <v>18</v>
      </c>
      <c r="G560" s="1" t="s">
        <v>19</v>
      </c>
      <c r="H560" s="1" t="s">
        <v>1936</v>
      </c>
      <c r="I560" s="1" t="s">
        <v>1937</v>
      </c>
      <c r="J560" s="1" t="s">
        <v>1937</v>
      </c>
      <c r="K560" s="2"/>
      <c r="L560" s="1">
        <v>4.0</v>
      </c>
      <c r="M560" s="1"/>
      <c r="N560" s="1">
        <v>19.818633333333334</v>
      </c>
      <c r="O560" s="1" t="s">
        <v>22</v>
      </c>
      <c r="P560" s="1" t="s">
        <v>1938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60</v>
      </c>
      <c r="B561" s="1" t="s">
        <v>17</v>
      </c>
      <c r="C561" s="1">
        <v>250.0</v>
      </c>
      <c r="D561" s="1">
        <v>0.0</v>
      </c>
      <c r="E561" s="1" t="s">
        <v>65</v>
      </c>
      <c r="F561" s="1" t="s">
        <v>66</v>
      </c>
      <c r="G561" s="1" t="s">
        <v>19</v>
      </c>
      <c r="H561" s="1" t="s">
        <v>1939</v>
      </c>
      <c r="I561" s="1" t="s">
        <v>1940</v>
      </c>
      <c r="J561" s="1" t="s">
        <v>1941</v>
      </c>
      <c r="K561" s="1" t="s">
        <v>1942</v>
      </c>
      <c r="L561" s="1">
        <v>7.0</v>
      </c>
      <c r="M561" s="1">
        <v>0.017383333333333334</v>
      </c>
      <c r="N561" s="1">
        <v>13.102583333333333</v>
      </c>
      <c r="O561" s="1" t="s">
        <v>63</v>
      </c>
      <c r="P561" s="1" t="s">
        <v>1731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60</v>
      </c>
      <c r="B562" s="1" t="s">
        <v>17</v>
      </c>
      <c r="C562" s="1">
        <v>277.0</v>
      </c>
      <c r="D562" s="1">
        <v>0.0</v>
      </c>
      <c r="E562" s="1" t="s">
        <v>65</v>
      </c>
      <c r="F562" s="1" t="s">
        <v>66</v>
      </c>
      <c r="G562" s="1" t="s">
        <v>24</v>
      </c>
      <c r="H562" s="1" t="s">
        <v>1943</v>
      </c>
      <c r="I562" s="1" t="s">
        <v>1944</v>
      </c>
      <c r="J562" s="1" t="s">
        <v>1945</v>
      </c>
      <c r="K562" s="1" t="s">
        <v>1946</v>
      </c>
      <c r="L562" s="1">
        <v>-6.0</v>
      </c>
      <c r="M562" s="1">
        <v>0.017733333333333334</v>
      </c>
      <c r="N562" s="1">
        <v>14.6753</v>
      </c>
      <c r="O562" s="1" t="s">
        <v>63</v>
      </c>
      <c r="P562" s="1" t="s">
        <v>1947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 hidden="1">
      <c r="A563" s="1" t="s">
        <v>28</v>
      </c>
      <c r="B563" s="1" t="s">
        <v>17</v>
      </c>
      <c r="C563" s="1">
        <v>572.0</v>
      </c>
      <c r="D563" s="1">
        <v>0.0</v>
      </c>
      <c r="E563" s="1" t="s">
        <v>29</v>
      </c>
      <c r="F563" s="1" t="s">
        <v>18</v>
      </c>
      <c r="G563" s="1" t="s">
        <v>19</v>
      </c>
      <c r="H563" s="1" t="s">
        <v>1948</v>
      </c>
      <c r="I563" s="1" t="s">
        <v>1949</v>
      </c>
      <c r="J563" s="1" t="s">
        <v>1949</v>
      </c>
      <c r="K563" s="2"/>
      <c r="L563" s="1">
        <v>-1.0</v>
      </c>
      <c r="M563" s="1"/>
      <c r="N563" s="1">
        <v>13.034266666666667</v>
      </c>
      <c r="O563" s="1" t="s">
        <v>22</v>
      </c>
      <c r="P563" s="1" t="s">
        <v>1950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60</v>
      </c>
      <c r="B564" s="1" t="s">
        <v>17</v>
      </c>
      <c r="C564" s="1">
        <v>387.0</v>
      </c>
      <c r="D564" s="1">
        <v>0.0</v>
      </c>
      <c r="E564" s="1" t="s">
        <v>1802</v>
      </c>
      <c r="F564" s="1" t="s">
        <v>66</v>
      </c>
      <c r="G564" s="1" t="s">
        <v>19</v>
      </c>
      <c r="H564" s="1" t="s">
        <v>1951</v>
      </c>
      <c r="I564" s="1" t="s">
        <v>1952</v>
      </c>
      <c r="J564" s="1" t="s">
        <v>1953</v>
      </c>
      <c r="K564" s="1" t="s">
        <v>1954</v>
      </c>
      <c r="L564" s="1">
        <v>14.0</v>
      </c>
      <c r="M564" s="1">
        <v>0.0256</v>
      </c>
      <c r="N564" s="1">
        <v>24.148033333333334</v>
      </c>
      <c r="O564" s="1" t="s">
        <v>63</v>
      </c>
      <c r="P564" s="1" t="s">
        <v>1955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60</v>
      </c>
      <c r="B565" s="1" t="s">
        <v>17</v>
      </c>
      <c r="C565" s="1">
        <v>640.0</v>
      </c>
      <c r="D565" s="1">
        <v>0.0</v>
      </c>
      <c r="E565" s="1" t="s">
        <v>1802</v>
      </c>
      <c r="F565" s="1" t="s">
        <v>66</v>
      </c>
      <c r="G565" s="1" t="s">
        <v>19</v>
      </c>
      <c r="H565" s="1" t="s">
        <v>1956</v>
      </c>
      <c r="I565" s="1" t="s">
        <v>1957</v>
      </c>
      <c r="J565" s="1" t="s">
        <v>1958</v>
      </c>
      <c r="K565" s="1" t="s">
        <v>1959</v>
      </c>
      <c r="L565" s="1">
        <v>4.0</v>
      </c>
      <c r="M565" s="1">
        <v>0.025233333333333333</v>
      </c>
      <c r="N565" s="1">
        <v>34.1509</v>
      </c>
      <c r="O565" s="1" t="s">
        <v>63</v>
      </c>
      <c r="P565" s="1" t="s">
        <v>1960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48</v>
      </c>
      <c r="B566" s="1" t="s">
        <v>17</v>
      </c>
      <c r="C566" s="1">
        <v>20.0</v>
      </c>
      <c r="D566" s="1">
        <v>35.0</v>
      </c>
      <c r="E566" s="2"/>
      <c r="F566" s="1" t="s">
        <v>49</v>
      </c>
      <c r="G566" s="1" t="s">
        <v>24</v>
      </c>
      <c r="H566" s="1" t="s">
        <v>1961</v>
      </c>
      <c r="I566" s="1" t="s">
        <v>1962</v>
      </c>
      <c r="J566" s="1" t="s">
        <v>1962</v>
      </c>
      <c r="K566" s="2"/>
      <c r="L566" s="1">
        <v>-4.0</v>
      </c>
      <c r="M566" s="1"/>
      <c r="N566" s="1">
        <v>0.48141666666666666</v>
      </c>
      <c r="O566" s="1" t="s">
        <v>53</v>
      </c>
      <c r="P566" s="1" t="s">
        <v>1963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 hidden="1">
      <c r="A567" s="1" t="s">
        <v>48</v>
      </c>
      <c r="B567" s="1" t="s">
        <v>17</v>
      </c>
      <c r="C567" s="1">
        <v>249.0</v>
      </c>
      <c r="D567" s="1">
        <v>0.0</v>
      </c>
      <c r="E567" s="2"/>
      <c r="F567" s="1" t="s">
        <v>49</v>
      </c>
      <c r="G567" s="1" t="s">
        <v>24</v>
      </c>
      <c r="H567" s="1" t="s">
        <v>1964</v>
      </c>
      <c r="I567" s="1" t="s">
        <v>1965</v>
      </c>
      <c r="J567" s="1" t="s">
        <v>1965</v>
      </c>
      <c r="K567" s="2"/>
      <c r="L567" s="1">
        <v>9.0</v>
      </c>
      <c r="M567" s="1"/>
      <c r="N567" s="1">
        <v>14.979766666666666</v>
      </c>
      <c r="O567" s="1" t="s">
        <v>53</v>
      </c>
      <c r="P567" s="1" t="s">
        <v>1966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60</v>
      </c>
      <c r="B568" s="1" t="s">
        <v>17</v>
      </c>
      <c r="C568" s="1">
        <v>618.0</v>
      </c>
      <c r="D568" s="1">
        <v>0.0</v>
      </c>
      <c r="E568" s="1" t="s">
        <v>1802</v>
      </c>
      <c r="F568" s="1" t="s">
        <v>66</v>
      </c>
      <c r="G568" s="1" t="s">
        <v>19</v>
      </c>
      <c r="H568" s="1" t="s">
        <v>1967</v>
      </c>
      <c r="I568" s="1" t="s">
        <v>1968</v>
      </c>
      <c r="J568" s="1" t="s">
        <v>1969</v>
      </c>
      <c r="K568" s="1" t="s">
        <v>1970</v>
      </c>
      <c r="L568" s="1">
        <v>-4.0</v>
      </c>
      <c r="M568" s="1">
        <v>0.05071666666666667</v>
      </c>
      <c r="N568" s="1">
        <v>16.99845</v>
      </c>
      <c r="O568" s="1" t="s">
        <v>63</v>
      </c>
      <c r="P568" s="1" t="s">
        <v>1971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48</v>
      </c>
      <c r="B569" s="1" t="s">
        <v>17</v>
      </c>
      <c r="C569" s="1">
        <v>433.0</v>
      </c>
      <c r="D569" s="1">
        <v>0.0</v>
      </c>
      <c r="E569" s="2"/>
      <c r="F569" s="1" t="s">
        <v>49</v>
      </c>
      <c r="G569" s="1" t="s">
        <v>24</v>
      </c>
      <c r="H569" s="1" t="s">
        <v>1972</v>
      </c>
      <c r="I569" s="1" t="s">
        <v>1973</v>
      </c>
      <c r="J569" s="1" t="s">
        <v>1973</v>
      </c>
      <c r="K569" s="2"/>
      <c r="L569" s="1">
        <v>7.0</v>
      </c>
      <c r="M569" s="1"/>
      <c r="N569" s="1">
        <v>12.34905</v>
      </c>
      <c r="O569" s="1" t="s">
        <v>53</v>
      </c>
      <c r="P569" s="1" t="s">
        <v>1974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 hidden="1">
      <c r="A570" s="1" t="s">
        <v>81</v>
      </c>
      <c r="B570" s="1" t="s">
        <v>364</v>
      </c>
      <c r="C570" s="1">
        <v>264.0</v>
      </c>
      <c r="D570" s="1">
        <v>0.0</v>
      </c>
      <c r="E570" s="1" t="s">
        <v>1935</v>
      </c>
      <c r="F570" s="1" t="s">
        <v>18</v>
      </c>
      <c r="G570" s="1" t="s">
        <v>19</v>
      </c>
      <c r="H570" s="1" t="s">
        <v>1975</v>
      </c>
      <c r="I570" s="1" t="s">
        <v>1976</v>
      </c>
      <c r="J570" s="1" t="s">
        <v>1976</v>
      </c>
      <c r="K570" s="2"/>
      <c r="L570" s="1">
        <v>-3.0</v>
      </c>
      <c r="M570" s="1"/>
      <c r="N570" s="1">
        <v>11.234283333333334</v>
      </c>
      <c r="O570" s="1" t="s">
        <v>22</v>
      </c>
      <c r="P570" s="1" t="s">
        <v>1088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28</v>
      </c>
      <c r="B571" s="1" t="s">
        <v>17</v>
      </c>
      <c r="C571" s="1">
        <v>409.0</v>
      </c>
      <c r="D571" s="1">
        <v>0.0</v>
      </c>
      <c r="E571" s="1" t="s">
        <v>29</v>
      </c>
      <c r="F571" s="1" t="s">
        <v>18</v>
      </c>
      <c r="G571" s="1" t="s">
        <v>19</v>
      </c>
      <c r="H571" s="1" t="s">
        <v>1977</v>
      </c>
      <c r="I571" s="1" t="s">
        <v>1978</v>
      </c>
      <c r="J571" s="1" t="s">
        <v>1978</v>
      </c>
      <c r="K571" s="2"/>
      <c r="L571" s="1">
        <v>0.0</v>
      </c>
      <c r="M571" s="1"/>
      <c r="N571" s="1">
        <v>14.76705</v>
      </c>
      <c r="O571" s="1" t="s">
        <v>22</v>
      </c>
      <c r="P571" s="1" t="s">
        <v>1979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 hidden="1">
      <c r="A572" s="1" t="s">
        <v>16</v>
      </c>
      <c r="B572" s="1" t="s">
        <v>364</v>
      </c>
      <c r="C572" s="1">
        <v>264.0</v>
      </c>
      <c r="D572" s="1">
        <v>0.0</v>
      </c>
      <c r="E572" s="2"/>
      <c r="F572" s="1" t="s">
        <v>18</v>
      </c>
      <c r="G572" s="1" t="s">
        <v>19</v>
      </c>
      <c r="H572" s="1" t="s">
        <v>1980</v>
      </c>
      <c r="I572" s="1" t="s">
        <v>1981</v>
      </c>
      <c r="J572" s="1" t="s">
        <v>1981</v>
      </c>
      <c r="K572" s="2"/>
      <c r="L572" s="1">
        <v>1.0</v>
      </c>
      <c r="M572" s="1"/>
      <c r="N572" s="1">
        <v>16.379016666666665</v>
      </c>
      <c r="O572" s="1" t="s">
        <v>22</v>
      </c>
      <c r="P572" s="1" t="s">
        <v>1169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28</v>
      </c>
      <c r="B573" s="1" t="s">
        <v>17</v>
      </c>
      <c r="C573" s="1">
        <v>658.0</v>
      </c>
      <c r="D573" s="1">
        <v>0.0</v>
      </c>
      <c r="E573" s="1" t="s">
        <v>29</v>
      </c>
      <c r="F573" s="1" t="s">
        <v>18</v>
      </c>
      <c r="G573" s="1" t="s">
        <v>19</v>
      </c>
      <c r="H573" s="1" t="s">
        <v>1982</v>
      </c>
      <c r="I573" s="1" t="s">
        <v>1983</v>
      </c>
      <c r="J573" s="1" t="s">
        <v>1983</v>
      </c>
      <c r="K573" s="2"/>
      <c r="L573" s="1">
        <v>0.0</v>
      </c>
      <c r="M573" s="1"/>
      <c r="N573" s="1">
        <v>15.515366666666667</v>
      </c>
      <c r="O573" s="1" t="s">
        <v>22</v>
      </c>
      <c r="P573" s="1" t="s">
        <v>1984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60</v>
      </c>
      <c r="B574" s="1" t="s">
        <v>17</v>
      </c>
      <c r="C574" s="1">
        <v>583.0</v>
      </c>
      <c r="D574" s="1">
        <v>0.0</v>
      </c>
      <c r="E574" s="1" t="s">
        <v>1802</v>
      </c>
      <c r="F574" s="1" t="s">
        <v>66</v>
      </c>
      <c r="G574" s="1" t="s">
        <v>19</v>
      </c>
      <c r="H574" s="1" t="s">
        <v>1985</v>
      </c>
      <c r="I574" s="1" t="s">
        <v>1986</v>
      </c>
      <c r="J574" s="1" t="s">
        <v>1987</v>
      </c>
      <c r="K574" s="1" t="s">
        <v>1988</v>
      </c>
      <c r="L574" s="1">
        <v>-1.0</v>
      </c>
      <c r="M574" s="1">
        <v>0.020766666666666666</v>
      </c>
      <c r="N574" s="1">
        <v>16.16583333333333</v>
      </c>
      <c r="O574" s="1" t="s">
        <v>63</v>
      </c>
      <c r="P574" s="1" t="s">
        <v>1989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 hidden="1">
      <c r="A575" s="1" t="s">
        <v>16</v>
      </c>
      <c r="B575" s="1" t="s">
        <v>364</v>
      </c>
      <c r="C575" s="1">
        <v>632.0</v>
      </c>
      <c r="D575" s="1">
        <v>0.0</v>
      </c>
      <c r="E575" s="2"/>
      <c r="F575" s="1" t="s">
        <v>18</v>
      </c>
      <c r="G575" s="1" t="s">
        <v>19</v>
      </c>
      <c r="H575" s="1" t="s">
        <v>1990</v>
      </c>
      <c r="I575" s="1" t="s">
        <v>1991</v>
      </c>
      <c r="J575" s="1" t="s">
        <v>1991</v>
      </c>
      <c r="K575" s="2"/>
      <c r="L575" s="1">
        <v>2.0</v>
      </c>
      <c r="M575" s="1"/>
      <c r="N575" s="1">
        <v>17.125333333333334</v>
      </c>
      <c r="O575" s="1" t="s">
        <v>22</v>
      </c>
      <c r="P575" s="1" t="s">
        <v>1992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 hidden="1">
      <c r="A576" s="1" t="s">
        <v>60</v>
      </c>
      <c r="B576" s="1" t="s">
        <v>17</v>
      </c>
      <c r="C576" s="1">
        <v>414.0</v>
      </c>
      <c r="D576" s="1">
        <v>0.0</v>
      </c>
      <c r="E576" s="1" t="s">
        <v>65</v>
      </c>
      <c r="F576" s="1" t="s">
        <v>66</v>
      </c>
      <c r="G576" s="1" t="s">
        <v>19</v>
      </c>
      <c r="H576" s="1" t="s">
        <v>1993</v>
      </c>
      <c r="I576" s="1" t="s">
        <v>1994</v>
      </c>
      <c r="J576" s="1" t="s">
        <v>1995</v>
      </c>
      <c r="K576" s="1" t="s">
        <v>1996</v>
      </c>
      <c r="L576" s="1">
        <v>-5.0</v>
      </c>
      <c r="M576" s="1">
        <v>0.012683333333333333</v>
      </c>
      <c r="N576" s="1">
        <v>17.0341</v>
      </c>
      <c r="O576" s="1" t="s">
        <v>63</v>
      </c>
      <c r="P576" s="1" t="s">
        <v>1997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16</v>
      </c>
      <c r="B577" s="1" t="s">
        <v>364</v>
      </c>
      <c r="C577" s="1">
        <v>658.0</v>
      </c>
      <c r="D577" s="1">
        <v>0.0</v>
      </c>
      <c r="E577" s="2"/>
      <c r="F577" s="1" t="s">
        <v>18</v>
      </c>
      <c r="G577" s="1" t="s">
        <v>19</v>
      </c>
      <c r="H577" s="1" t="s">
        <v>1998</v>
      </c>
      <c r="I577" s="1" t="s">
        <v>1999</v>
      </c>
      <c r="J577" s="1" t="s">
        <v>1999</v>
      </c>
      <c r="K577" s="2"/>
      <c r="L577" s="1">
        <v>4.0</v>
      </c>
      <c r="M577" s="1"/>
      <c r="N577" s="1">
        <v>19.5575</v>
      </c>
      <c r="O577" s="1" t="s">
        <v>22</v>
      </c>
      <c r="P577" s="1" t="s">
        <v>2000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 hidden="1">
      <c r="A578" s="1" t="s">
        <v>81</v>
      </c>
      <c r="B578" s="1" t="s">
        <v>364</v>
      </c>
      <c r="C578" s="1">
        <v>329.0</v>
      </c>
      <c r="D578" s="1">
        <v>0.0</v>
      </c>
      <c r="E578" s="1" t="s">
        <v>2001</v>
      </c>
      <c r="F578" s="1" t="s">
        <v>18</v>
      </c>
      <c r="G578" s="1" t="s">
        <v>19</v>
      </c>
      <c r="H578" s="1" t="s">
        <v>2002</v>
      </c>
      <c r="I578" s="1" t="s">
        <v>2003</v>
      </c>
      <c r="J578" s="1" t="s">
        <v>2003</v>
      </c>
      <c r="K578" s="2"/>
      <c r="L578" s="1">
        <v>0.0</v>
      </c>
      <c r="M578" s="1"/>
      <c r="N578" s="1">
        <v>15.38065</v>
      </c>
      <c r="O578" s="1" t="s">
        <v>22</v>
      </c>
      <c r="P578" s="1" t="s">
        <v>2004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60</v>
      </c>
      <c r="B579" s="1" t="s">
        <v>17</v>
      </c>
      <c r="C579" s="1">
        <v>683.0</v>
      </c>
      <c r="D579" s="1">
        <v>0.0</v>
      </c>
      <c r="E579" s="1" t="s">
        <v>65</v>
      </c>
      <c r="F579" s="1" t="s">
        <v>66</v>
      </c>
      <c r="G579" s="1" t="s">
        <v>19</v>
      </c>
      <c r="H579" s="1" t="s">
        <v>2005</v>
      </c>
      <c r="I579" s="1" t="s">
        <v>2006</v>
      </c>
      <c r="J579" s="1" t="s">
        <v>2007</v>
      </c>
      <c r="K579" s="1" t="s">
        <v>2008</v>
      </c>
      <c r="L579" s="1">
        <v>8.0</v>
      </c>
      <c r="M579" s="1">
        <v>0.05458333333333333</v>
      </c>
      <c r="N579" s="1">
        <v>23.279133333333334</v>
      </c>
      <c r="O579" s="1" t="s">
        <v>63</v>
      </c>
      <c r="P579" s="1" t="s">
        <v>2009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60</v>
      </c>
      <c r="B580" s="1" t="s">
        <v>17</v>
      </c>
      <c r="C580" s="1">
        <v>418.0</v>
      </c>
      <c r="D580" s="1">
        <v>100.0</v>
      </c>
      <c r="E580" s="2"/>
      <c r="F580" s="1" t="s">
        <v>49</v>
      </c>
      <c r="G580" s="1" t="s">
        <v>24</v>
      </c>
      <c r="H580" s="1" t="s">
        <v>2010</v>
      </c>
      <c r="I580" s="1" t="s">
        <v>2011</v>
      </c>
      <c r="J580" s="1" t="s">
        <v>2011</v>
      </c>
      <c r="K580" s="2"/>
      <c r="L580" s="1">
        <v>0.0</v>
      </c>
      <c r="M580" s="1"/>
      <c r="N580" s="1">
        <v>19.6711</v>
      </c>
      <c r="O580" s="1" t="s">
        <v>63</v>
      </c>
      <c r="P580" s="1" t="s">
        <v>2012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60</v>
      </c>
      <c r="B581" s="1" t="s">
        <v>17</v>
      </c>
      <c r="C581" s="1">
        <v>250.0</v>
      </c>
      <c r="D581" s="1">
        <v>0.0</v>
      </c>
      <c r="E581" s="1" t="s">
        <v>65</v>
      </c>
      <c r="F581" s="1" t="s">
        <v>66</v>
      </c>
      <c r="G581" s="1" t="s">
        <v>19</v>
      </c>
      <c r="H581" s="1" t="s">
        <v>2013</v>
      </c>
      <c r="I581" s="1" t="s">
        <v>2014</v>
      </c>
      <c r="J581" s="1" t="s">
        <v>2015</v>
      </c>
      <c r="K581" s="1" t="s">
        <v>2016</v>
      </c>
      <c r="L581" s="1">
        <v>-5.0</v>
      </c>
      <c r="M581" s="1">
        <v>0.023083333333333334</v>
      </c>
      <c r="N581" s="1">
        <v>16.101533333333332</v>
      </c>
      <c r="O581" s="1" t="s">
        <v>63</v>
      </c>
      <c r="P581" s="1" t="s">
        <v>2017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 hidden="1">
      <c r="A582" s="1" t="s">
        <v>28</v>
      </c>
      <c r="B582" s="1" t="s">
        <v>17</v>
      </c>
      <c r="C582" s="1">
        <v>635.0</v>
      </c>
      <c r="D582" s="1">
        <v>0.0</v>
      </c>
      <c r="E582" s="1" t="s">
        <v>29</v>
      </c>
      <c r="F582" s="1" t="s">
        <v>18</v>
      </c>
      <c r="G582" s="1" t="s">
        <v>19</v>
      </c>
      <c r="H582" s="1" t="s">
        <v>2018</v>
      </c>
      <c r="I582" s="1" t="s">
        <v>2019</v>
      </c>
      <c r="J582" s="1" t="s">
        <v>2019</v>
      </c>
      <c r="K582" s="2"/>
      <c r="L582" s="1">
        <v>5.0</v>
      </c>
      <c r="M582" s="1"/>
      <c r="N582" s="1">
        <v>20.7675</v>
      </c>
      <c r="O582" s="1" t="s">
        <v>22</v>
      </c>
      <c r="P582" s="1" t="s">
        <v>2020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 hidden="1">
      <c r="A583" s="1" t="s">
        <v>60</v>
      </c>
      <c r="B583" s="1" t="s">
        <v>17</v>
      </c>
      <c r="C583" s="1">
        <v>199.0</v>
      </c>
      <c r="D583" s="1">
        <v>50.0</v>
      </c>
      <c r="E583" s="2"/>
      <c r="F583" s="1" t="s">
        <v>49</v>
      </c>
      <c r="G583" s="1" t="s">
        <v>173</v>
      </c>
      <c r="H583" s="1" t="s">
        <v>2021</v>
      </c>
      <c r="I583" s="1" t="s">
        <v>2022</v>
      </c>
      <c r="J583" s="1" t="s">
        <v>2022</v>
      </c>
      <c r="K583" s="2"/>
      <c r="L583" s="1">
        <v>-5.0</v>
      </c>
      <c r="M583" s="1"/>
      <c r="N583" s="1">
        <v>14.471333333333334</v>
      </c>
      <c r="O583" s="1" t="s">
        <v>63</v>
      </c>
      <c r="P583" s="1" t="s">
        <v>64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 hidden="1">
      <c r="A584" s="1" t="s">
        <v>28</v>
      </c>
      <c r="B584" s="1" t="s">
        <v>17</v>
      </c>
      <c r="C584" s="1">
        <v>600.0</v>
      </c>
      <c r="D584" s="1">
        <v>0.0</v>
      </c>
      <c r="E584" s="1" t="s">
        <v>29</v>
      </c>
      <c r="F584" s="1" t="s">
        <v>18</v>
      </c>
      <c r="G584" s="1" t="s">
        <v>19</v>
      </c>
      <c r="H584" s="1" t="s">
        <v>2023</v>
      </c>
      <c r="I584" s="1" t="s">
        <v>2024</v>
      </c>
      <c r="J584" s="1" t="s">
        <v>2024</v>
      </c>
      <c r="K584" s="2"/>
      <c r="L584" s="1">
        <v>0.0</v>
      </c>
      <c r="M584" s="1"/>
      <c r="N584" s="1">
        <v>14.543383333333333</v>
      </c>
      <c r="O584" s="1" t="s">
        <v>22</v>
      </c>
      <c r="P584" s="1" t="s">
        <v>2025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 hidden="1">
      <c r="A585" s="1" t="s">
        <v>60</v>
      </c>
      <c r="B585" s="1" t="s">
        <v>17</v>
      </c>
      <c r="C585" s="1">
        <v>585.0</v>
      </c>
      <c r="D585" s="1">
        <v>32.0</v>
      </c>
      <c r="E585" s="1" t="s">
        <v>1802</v>
      </c>
      <c r="F585" s="1" t="s">
        <v>66</v>
      </c>
      <c r="G585" s="1" t="s">
        <v>19</v>
      </c>
      <c r="H585" s="1" t="s">
        <v>2026</v>
      </c>
      <c r="I585" s="1" t="s">
        <v>2027</v>
      </c>
      <c r="J585" s="1" t="s">
        <v>2028</v>
      </c>
      <c r="K585" s="1" t="s">
        <v>2029</v>
      </c>
      <c r="L585" s="1">
        <v>11.0</v>
      </c>
      <c r="M585" s="1">
        <v>0.012183333333333332</v>
      </c>
      <c r="N585" s="1">
        <v>28.323616666666666</v>
      </c>
      <c r="O585" s="1" t="s">
        <v>63</v>
      </c>
      <c r="P585" s="1" t="s">
        <v>2030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 hidden="1">
      <c r="A586" s="1" t="s">
        <v>60</v>
      </c>
      <c r="B586" s="1" t="s">
        <v>17</v>
      </c>
      <c r="C586" s="1">
        <v>398.0</v>
      </c>
      <c r="D586" s="1">
        <v>100.0</v>
      </c>
      <c r="E586" s="2"/>
      <c r="F586" s="1" t="s">
        <v>49</v>
      </c>
      <c r="G586" s="1" t="s">
        <v>24</v>
      </c>
      <c r="H586" s="1" t="s">
        <v>2031</v>
      </c>
      <c r="I586" s="1" t="s">
        <v>2032</v>
      </c>
      <c r="J586" s="1" t="s">
        <v>2032</v>
      </c>
      <c r="K586" s="2"/>
      <c r="L586" s="1">
        <v>-7.0</v>
      </c>
      <c r="M586" s="1"/>
      <c r="N586" s="1">
        <v>11.307383333333334</v>
      </c>
      <c r="O586" s="1" t="s">
        <v>63</v>
      </c>
      <c r="P586" s="1" t="s">
        <v>2033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 hidden="1">
      <c r="A587" s="1" t="s">
        <v>16</v>
      </c>
      <c r="B587" s="1" t="s">
        <v>364</v>
      </c>
      <c r="C587" s="3">
        <v>593.0</v>
      </c>
      <c r="D587" s="1">
        <v>0.0</v>
      </c>
      <c r="E587" s="2"/>
      <c r="F587" s="1" t="s">
        <v>18</v>
      </c>
      <c r="G587" s="1" t="s">
        <v>24</v>
      </c>
      <c r="H587" s="1" t="s">
        <v>2034</v>
      </c>
      <c r="I587" s="1" t="s">
        <v>2035</v>
      </c>
      <c r="J587" s="1" t="s">
        <v>2035</v>
      </c>
      <c r="K587" s="2"/>
      <c r="L587" s="1">
        <v>1.0</v>
      </c>
      <c r="M587" s="1"/>
      <c r="N587" s="1">
        <v>16.318283333333333</v>
      </c>
      <c r="O587" s="1" t="s">
        <v>22</v>
      </c>
      <c r="P587" s="1" t="s">
        <v>2036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 hidden="1">
      <c r="A588" s="1" t="s">
        <v>48</v>
      </c>
      <c r="B588" s="1" t="s">
        <v>17</v>
      </c>
      <c r="C588" s="1">
        <v>20.0</v>
      </c>
      <c r="D588" s="1">
        <v>35.0</v>
      </c>
      <c r="E588" s="2"/>
      <c r="F588" s="1" t="s">
        <v>49</v>
      </c>
      <c r="G588" s="1" t="s">
        <v>24</v>
      </c>
      <c r="H588" s="1" t="s">
        <v>2037</v>
      </c>
      <c r="I588" s="1" t="s">
        <v>2038</v>
      </c>
      <c r="J588" s="1" t="s">
        <v>2038</v>
      </c>
      <c r="K588" s="2"/>
      <c r="L588" s="1">
        <v>-2.0</v>
      </c>
      <c r="M588" s="1"/>
      <c r="N588" s="1">
        <v>2.7351666666666667</v>
      </c>
      <c r="O588" s="1" t="s">
        <v>53</v>
      </c>
      <c r="P588" s="1" t="s">
        <v>2039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60</v>
      </c>
      <c r="B589" s="1" t="s">
        <v>17</v>
      </c>
      <c r="C589" s="1">
        <v>507.0</v>
      </c>
      <c r="D589" s="1">
        <v>0.0</v>
      </c>
      <c r="E589" s="1" t="s">
        <v>1802</v>
      </c>
      <c r="F589" s="1" t="s">
        <v>66</v>
      </c>
      <c r="G589" s="1" t="s">
        <v>19</v>
      </c>
      <c r="H589" s="1" t="s">
        <v>2040</v>
      </c>
      <c r="I589" s="1" t="s">
        <v>2041</v>
      </c>
      <c r="J589" s="1" t="s">
        <v>2042</v>
      </c>
      <c r="K589" s="1" t="s">
        <v>2043</v>
      </c>
      <c r="L589" s="1">
        <v>8.0</v>
      </c>
      <c r="M589" s="1">
        <v>0.02493333333333333</v>
      </c>
      <c r="N589" s="1">
        <v>21.65445</v>
      </c>
      <c r="O589" s="1" t="s">
        <v>63</v>
      </c>
      <c r="P589" s="1" t="s">
        <v>2044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60</v>
      </c>
      <c r="B590" s="1" t="s">
        <v>17</v>
      </c>
      <c r="C590" s="1">
        <v>592.0</v>
      </c>
      <c r="D590" s="1">
        <v>0.0</v>
      </c>
      <c r="E590" s="1" t="s">
        <v>65</v>
      </c>
      <c r="F590" s="1" t="s">
        <v>66</v>
      </c>
      <c r="G590" s="1" t="s">
        <v>19</v>
      </c>
      <c r="H590" s="1" t="s">
        <v>2045</v>
      </c>
      <c r="I590" s="1" t="s">
        <v>2046</v>
      </c>
      <c r="J590" s="1" t="s">
        <v>2047</v>
      </c>
      <c r="K590" s="1" t="s">
        <v>2048</v>
      </c>
      <c r="L590" s="1">
        <v>13.0</v>
      </c>
      <c r="M590" s="1">
        <v>0.025183333333333332</v>
      </c>
      <c r="N590" s="1">
        <v>20.461</v>
      </c>
      <c r="O590" s="1" t="s">
        <v>63</v>
      </c>
      <c r="P590" s="1" t="s">
        <v>2049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 hidden="1">
      <c r="A591" s="1" t="s">
        <v>81</v>
      </c>
      <c r="B591" s="1" t="s">
        <v>364</v>
      </c>
      <c r="C591" s="1">
        <v>264.0</v>
      </c>
      <c r="D591" s="1">
        <v>0.0</v>
      </c>
      <c r="E591" s="1" t="s">
        <v>2050</v>
      </c>
      <c r="F591" s="1" t="s">
        <v>18</v>
      </c>
      <c r="G591" s="1" t="s">
        <v>19</v>
      </c>
      <c r="H591" s="1" t="s">
        <v>2051</v>
      </c>
      <c r="I591" s="1" t="s">
        <v>2052</v>
      </c>
      <c r="J591" s="1" t="s">
        <v>2052</v>
      </c>
      <c r="K591" s="2"/>
      <c r="L591" s="1">
        <v>3.0</v>
      </c>
      <c r="M591" s="1"/>
      <c r="N591" s="1">
        <v>18.749616666666668</v>
      </c>
      <c r="O591" s="1" t="s">
        <v>22</v>
      </c>
      <c r="P591" s="1" t="s">
        <v>642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60</v>
      </c>
      <c r="B592" s="1" t="s">
        <v>17</v>
      </c>
      <c r="C592" s="1">
        <v>754.0</v>
      </c>
      <c r="D592" s="1">
        <v>0.0</v>
      </c>
      <c r="E592" s="1" t="s">
        <v>65</v>
      </c>
      <c r="F592" s="1" t="s">
        <v>66</v>
      </c>
      <c r="G592" s="1" t="s">
        <v>19</v>
      </c>
      <c r="H592" s="1" t="s">
        <v>2053</v>
      </c>
      <c r="I592" s="1" t="s">
        <v>2054</v>
      </c>
      <c r="J592" s="1" t="s">
        <v>2055</v>
      </c>
      <c r="K592" s="1" t="s">
        <v>2056</v>
      </c>
      <c r="L592" s="1">
        <v>11.0</v>
      </c>
      <c r="M592" s="1">
        <v>0.018333333333333333</v>
      </c>
      <c r="N592" s="1">
        <v>28.81995</v>
      </c>
      <c r="O592" s="1" t="s">
        <v>63</v>
      </c>
      <c r="P592" s="1" t="s">
        <v>2057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28</v>
      </c>
      <c r="B593" s="1" t="s">
        <v>17</v>
      </c>
      <c r="C593" s="1">
        <v>658.0</v>
      </c>
      <c r="D593" s="1">
        <v>0.0</v>
      </c>
      <c r="E593" s="1" t="s">
        <v>29</v>
      </c>
      <c r="F593" s="1" t="s">
        <v>18</v>
      </c>
      <c r="G593" s="1" t="s">
        <v>19</v>
      </c>
      <c r="H593" s="1" t="s">
        <v>2058</v>
      </c>
      <c r="I593" s="1" t="s">
        <v>2059</v>
      </c>
      <c r="J593" s="1" t="s">
        <v>2059</v>
      </c>
      <c r="K593" s="2"/>
      <c r="L593" s="1">
        <v>2.0</v>
      </c>
      <c r="M593" s="1"/>
      <c r="N593" s="1">
        <v>17.191966666666666</v>
      </c>
      <c r="O593" s="1" t="s">
        <v>22</v>
      </c>
      <c r="P593" s="1" t="s">
        <v>2060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 hidden="1">
      <c r="A594" s="1" t="s">
        <v>60</v>
      </c>
      <c r="B594" s="1" t="s">
        <v>17</v>
      </c>
      <c r="C594" s="3">
        <v>459.0</v>
      </c>
      <c r="D594" s="1">
        <v>128.0</v>
      </c>
      <c r="E594" s="2"/>
      <c r="F594" s="1" t="s">
        <v>49</v>
      </c>
      <c r="G594" s="1" t="s">
        <v>19</v>
      </c>
      <c r="H594" s="1" t="s">
        <v>2061</v>
      </c>
      <c r="I594" s="1" t="s">
        <v>2062</v>
      </c>
      <c r="J594" s="1" t="s">
        <v>2062</v>
      </c>
      <c r="K594" s="2"/>
      <c r="L594" s="1">
        <v>-8.0</v>
      </c>
      <c r="M594" s="1"/>
      <c r="N594" s="1">
        <v>25.0217</v>
      </c>
      <c r="O594" s="1" t="s">
        <v>63</v>
      </c>
      <c r="P594" s="1" t="s">
        <v>2063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16</v>
      </c>
      <c r="B595" s="1" t="s">
        <v>364</v>
      </c>
      <c r="C595" s="1">
        <v>399.0</v>
      </c>
      <c r="D595" s="1">
        <v>0.0</v>
      </c>
      <c r="E595" s="2"/>
      <c r="F595" s="1" t="s">
        <v>18</v>
      </c>
      <c r="G595" s="1" t="s">
        <v>19</v>
      </c>
      <c r="H595" s="1" t="s">
        <v>2064</v>
      </c>
      <c r="I595" s="1" t="s">
        <v>2065</v>
      </c>
      <c r="J595" s="1" t="s">
        <v>2065</v>
      </c>
      <c r="K595" s="2"/>
      <c r="L595" s="1">
        <v>1.0</v>
      </c>
      <c r="M595" s="1"/>
      <c r="N595" s="1">
        <v>16.701733333333333</v>
      </c>
      <c r="O595" s="1" t="s">
        <v>22</v>
      </c>
      <c r="P595" s="1" t="s">
        <v>2066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60</v>
      </c>
      <c r="B596" s="1" t="s">
        <v>17</v>
      </c>
      <c r="C596" s="1">
        <v>309.0</v>
      </c>
      <c r="D596" s="1">
        <v>0.0</v>
      </c>
      <c r="E596" s="1" t="s">
        <v>1142</v>
      </c>
      <c r="F596" s="1" t="s">
        <v>66</v>
      </c>
      <c r="G596" s="1" t="s">
        <v>19</v>
      </c>
      <c r="H596" s="1" t="s">
        <v>2067</v>
      </c>
      <c r="I596" s="1" t="s">
        <v>2068</v>
      </c>
      <c r="J596" s="1" t="s">
        <v>2069</v>
      </c>
      <c r="K596" s="1" t="s">
        <v>2070</v>
      </c>
      <c r="L596" s="1">
        <v>11.0</v>
      </c>
      <c r="M596" s="1">
        <v>0.022433333333333333</v>
      </c>
      <c r="N596" s="1">
        <v>16.034383333333334</v>
      </c>
      <c r="O596" s="1" t="s">
        <v>63</v>
      </c>
      <c r="P596" s="1" t="s">
        <v>1765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 hidden="1">
      <c r="A597" s="1" t="s">
        <v>60</v>
      </c>
      <c r="B597" s="1" t="s">
        <v>17</v>
      </c>
      <c r="C597" s="1">
        <v>539.0</v>
      </c>
      <c r="D597" s="1">
        <v>98.0</v>
      </c>
      <c r="E597" s="2"/>
      <c r="F597" s="1" t="s">
        <v>49</v>
      </c>
      <c r="G597" s="1" t="s">
        <v>19</v>
      </c>
      <c r="H597" s="1" t="s">
        <v>2071</v>
      </c>
      <c r="I597" s="1" t="s">
        <v>2072</v>
      </c>
      <c r="J597" s="1" t="s">
        <v>2072</v>
      </c>
      <c r="K597" s="2"/>
      <c r="L597" s="1">
        <v>-13.0</v>
      </c>
      <c r="M597" s="1"/>
      <c r="N597" s="1">
        <v>19.657433333333334</v>
      </c>
      <c r="O597" s="1" t="s">
        <v>63</v>
      </c>
      <c r="P597" s="1" t="s">
        <v>2073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28</v>
      </c>
      <c r="B598" s="1" t="s">
        <v>17</v>
      </c>
      <c r="C598" s="1">
        <v>356.0</v>
      </c>
      <c r="D598" s="1">
        <v>0.0</v>
      </c>
      <c r="E598" s="1" t="s">
        <v>29</v>
      </c>
      <c r="F598" s="1" t="s">
        <v>18</v>
      </c>
      <c r="G598" s="1" t="s">
        <v>19</v>
      </c>
      <c r="H598" s="1" t="s">
        <v>2074</v>
      </c>
      <c r="I598" s="1" t="s">
        <v>2075</v>
      </c>
      <c r="J598" s="1" t="s">
        <v>2075</v>
      </c>
      <c r="K598" s="2"/>
      <c r="L598" s="1">
        <v>-5.0</v>
      </c>
      <c r="M598" s="1"/>
      <c r="N598" s="1">
        <v>9.607016666666667</v>
      </c>
      <c r="O598" s="1" t="s">
        <v>22</v>
      </c>
      <c r="P598" s="1" t="s">
        <v>2076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 hidden="1">
      <c r="A599" s="1" t="s">
        <v>60</v>
      </c>
      <c r="B599" s="1" t="s">
        <v>17</v>
      </c>
      <c r="C599" s="1">
        <v>800.0</v>
      </c>
      <c r="D599" s="1">
        <v>0.0</v>
      </c>
      <c r="E599" s="1" t="s">
        <v>1142</v>
      </c>
      <c r="F599" s="1" t="s">
        <v>66</v>
      </c>
      <c r="G599" s="1" t="s">
        <v>19</v>
      </c>
      <c r="H599" s="1" t="s">
        <v>2077</v>
      </c>
      <c r="I599" s="1" t="s">
        <v>2078</v>
      </c>
      <c r="J599" s="1" t="s">
        <v>2079</v>
      </c>
      <c r="K599" s="1" t="s">
        <v>2080</v>
      </c>
      <c r="L599" s="1">
        <v>-7.0</v>
      </c>
      <c r="M599" s="1">
        <v>0.022983333333333335</v>
      </c>
      <c r="N599" s="1">
        <v>14.439466666666666</v>
      </c>
      <c r="O599" s="1" t="s">
        <v>63</v>
      </c>
      <c r="P599" s="1" t="s">
        <v>2081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28</v>
      </c>
      <c r="B600" s="1" t="s">
        <v>17</v>
      </c>
      <c r="C600" s="1">
        <v>264.0</v>
      </c>
      <c r="D600" s="1">
        <v>0.0</v>
      </c>
      <c r="E600" s="1" t="s">
        <v>29</v>
      </c>
      <c r="F600" s="1" t="s">
        <v>18</v>
      </c>
      <c r="G600" s="1" t="s">
        <v>19</v>
      </c>
      <c r="H600" s="1" t="s">
        <v>2082</v>
      </c>
      <c r="I600" s="1" t="s">
        <v>2083</v>
      </c>
      <c r="J600" s="1" t="s">
        <v>2083</v>
      </c>
      <c r="K600" s="2"/>
      <c r="L600" s="1">
        <v>-4.0</v>
      </c>
      <c r="M600" s="1"/>
      <c r="N600" s="1">
        <v>10.646016666666666</v>
      </c>
      <c r="O600" s="1" t="s">
        <v>22</v>
      </c>
      <c r="P600" s="1" t="s">
        <v>38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48</v>
      </c>
      <c r="B601" s="1" t="s">
        <v>17</v>
      </c>
      <c r="C601" s="1">
        <v>124.5</v>
      </c>
      <c r="D601" s="1">
        <v>124.5</v>
      </c>
      <c r="E601" s="2"/>
      <c r="F601" s="1" t="s">
        <v>49</v>
      </c>
      <c r="G601" s="1" t="s">
        <v>24</v>
      </c>
      <c r="H601" s="1" t="s">
        <v>2084</v>
      </c>
      <c r="I601" s="1" t="s">
        <v>2085</v>
      </c>
      <c r="J601" s="1" t="s">
        <v>2085</v>
      </c>
      <c r="K601" s="2"/>
      <c r="L601" s="1">
        <v>5.0</v>
      </c>
      <c r="M601" s="1"/>
      <c r="N601" s="1">
        <v>10.3654</v>
      </c>
      <c r="O601" s="1" t="s">
        <v>53</v>
      </c>
      <c r="P601" s="1" t="s">
        <v>2086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48</v>
      </c>
      <c r="B602" s="1" t="s">
        <v>17</v>
      </c>
      <c r="C602" s="1">
        <v>124.5</v>
      </c>
      <c r="D602" s="1">
        <v>124.5</v>
      </c>
      <c r="E602" s="2"/>
      <c r="F602" s="1" t="s">
        <v>49</v>
      </c>
      <c r="G602" s="1" t="s">
        <v>24</v>
      </c>
      <c r="H602" s="1" t="s">
        <v>2087</v>
      </c>
      <c r="I602" s="1" t="s">
        <v>2088</v>
      </c>
      <c r="J602" s="1" t="s">
        <v>2088</v>
      </c>
      <c r="K602" s="2"/>
      <c r="L602" s="1">
        <v>2.0</v>
      </c>
      <c r="M602" s="1"/>
      <c r="N602" s="1">
        <v>7.891516666666667</v>
      </c>
      <c r="O602" s="1" t="s">
        <v>53</v>
      </c>
      <c r="P602" s="1" t="s">
        <v>2089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81</v>
      </c>
      <c r="B603" s="1" t="s">
        <v>364</v>
      </c>
      <c r="C603" s="1">
        <v>329.0</v>
      </c>
      <c r="D603" s="1">
        <v>0.0</v>
      </c>
      <c r="E603" s="1" t="s">
        <v>643</v>
      </c>
      <c r="F603" s="1" t="s">
        <v>18</v>
      </c>
      <c r="G603" s="1" t="s">
        <v>19</v>
      </c>
      <c r="H603" s="1" t="s">
        <v>2090</v>
      </c>
      <c r="I603" s="1" t="s">
        <v>2091</v>
      </c>
      <c r="J603" s="1" t="s">
        <v>2091</v>
      </c>
      <c r="K603" s="2"/>
      <c r="L603" s="1">
        <v>-5.0</v>
      </c>
      <c r="M603" s="1"/>
      <c r="N603" s="1">
        <v>9.7264</v>
      </c>
      <c r="O603" s="1" t="s">
        <v>22</v>
      </c>
      <c r="P603" s="1" t="s">
        <v>2092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28</v>
      </c>
      <c r="B604" s="1" t="s">
        <v>17</v>
      </c>
      <c r="C604" s="1">
        <v>323.0</v>
      </c>
      <c r="D604" s="1">
        <v>0.0</v>
      </c>
      <c r="E604" s="1" t="s">
        <v>29</v>
      </c>
      <c r="F604" s="1" t="s">
        <v>18</v>
      </c>
      <c r="G604" s="1" t="s">
        <v>19</v>
      </c>
      <c r="H604" s="1" t="s">
        <v>2093</v>
      </c>
      <c r="I604" s="1" t="s">
        <v>2094</v>
      </c>
      <c r="J604" s="1" t="s">
        <v>2094</v>
      </c>
      <c r="K604" s="2"/>
      <c r="L604" s="1">
        <v>-7.0</v>
      </c>
      <c r="M604" s="1"/>
      <c r="N604" s="1">
        <v>7.121433333333333</v>
      </c>
      <c r="O604" s="1" t="s">
        <v>22</v>
      </c>
      <c r="P604" s="1" t="s">
        <v>2095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 hidden="1">
      <c r="A605" s="1" t="s">
        <v>60</v>
      </c>
      <c r="B605" s="1" t="s">
        <v>17</v>
      </c>
      <c r="C605" s="1">
        <v>250.0</v>
      </c>
      <c r="D605" s="1">
        <v>0.0</v>
      </c>
      <c r="E605" s="1" t="s">
        <v>1142</v>
      </c>
      <c r="F605" s="1" t="s">
        <v>66</v>
      </c>
      <c r="G605" s="1" t="s">
        <v>19</v>
      </c>
      <c r="H605" s="1" t="s">
        <v>2096</v>
      </c>
      <c r="I605" s="1" t="s">
        <v>2097</v>
      </c>
      <c r="J605" s="1" t="s">
        <v>2098</v>
      </c>
      <c r="K605" s="1" t="s">
        <v>2099</v>
      </c>
      <c r="L605" s="1">
        <v>-16.0</v>
      </c>
      <c r="M605" s="1">
        <v>0.012233333333333334</v>
      </c>
      <c r="N605" s="1">
        <v>6.771566666666667</v>
      </c>
      <c r="O605" s="1" t="s">
        <v>63</v>
      </c>
      <c r="P605" s="1" t="s">
        <v>97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60</v>
      </c>
      <c r="B606" s="1" t="s">
        <v>17</v>
      </c>
      <c r="C606" s="1">
        <v>247.0</v>
      </c>
      <c r="D606" s="1">
        <v>62.0</v>
      </c>
      <c r="E606" s="2"/>
      <c r="F606" s="1" t="s">
        <v>49</v>
      </c>
      <c r="G606" s="1" t="s">
        <v>173</v>
      </c>
      <c r="H606" s="1" t="s">
        <v>2100</v>
      </c>
      <c r="I606" s="1" t="s">
        <v>2101</v>
      </c>
      <c r="J606" s="1" t="s">
        <v>2101</v>
      </c>
      <c r="K606" s="2"/>
      <c r="L606" s="1">
        <v>-12.0</v>
      </c>
      <c r="M606" s="1"/>
      <c r="N606" s="1">
        <v>7.762583333333334</v>
      </c>
      <c r="O606" s="1" t="s">
        <v>63</v>
      </c>
      <c r="P606" s="1" t="s">
        <v>1765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28</v>
      </c>
      <c r="B607" s="1" t="s">
        <v>17</v>
      </c>
      <c r="C607" s="3">
        <v>264.0</v>
      </c>
      <c r="D607" s="1">
        <v>0.0</v>
      </c>
      <c r="E607" s="1" t="s">
        <v>29</v>
      </c>
      <c r="F607" s="1" t="s">
        <v>18</v>
      </c>
      <c r="G607" s="1" t="s">
        <v>19</v>
      </c>
      <c r="H607" s="1" t="s">
        <v>2102</v>
      </c>
      <c r="I607" s="1" t="s">
        <v>2103</v>
      </c>
      <c r="J607" s="1" t="s">
        <v>2103</v>
      </c>
      <c r="K607" s="2"/>
      <c r="L607" s="1">
        <v>-5.0</v>
      </c>
      <c r="M607" s="1"/>
      <c r="N607" s="1">
        <v>9.301266666666667</v>
      </c>
      <c r="O607" s="1" t="s">
        <v>22</v>
      </c>
      <c r="P607" s="1" t="s">
        <v>38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28</v>
      </c>
      <c r="B608" s="1" t="s">
        <v>17</v>
      </c>
      <c r="C608" s="3">
        <v>264.0</v>
      </c>
      <c r="D608" s="1">
        <v>0.0</v>
      </c>
      <c r="E608" s="1" t="s">
        <v>29</v>
      </c>
      <c r="F608" s="1" t="s">
        <v>18</v>
      </c>
      <c r="G608" s="1" t="s">
        <v>19</v>
      </c>
      <c r="H608" s="1" t="s">
        <v>2104</v>
      </c>
      <c r="I608" s="1" t="s">
        <v>2105</v>
      </c>
      <c r="J608" s="1" t="s">
        <v>2105</v>
      </c>
      <c r="K608" s="2"/>
      <c r="L608" s="1">
        <v>-7.0</v>
      </c>
      <c r="M608" s="1"/>
      <c r="N608" s="1">
        <v>7.9019</v>
      </c>
      <c r="O608" s="1" t="s">
        <v>22</v>
      </c>
      <c r="P608" s="1" t="s">
        <v>2106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81</v>
      </c>
      <c r="B609" s="1" t="s">
        <v>17</v>
      </c>
      <c r="C609" s="1">
        <v>208.0</v>
      </c>
      <c r="D609" s="1">
        <v>0.0</v>
      </c>
      <c r="E609" s="1" t="s">
        <v>2107</v>
      </c>
      <c r="F609" s="1" t="s">
        <v>18</v>
      </c>
      <c r="G609" s="1" t="s">
        <v>19</v>
      </c>
      <c r="H609" s="1" t="s">
        <v>2108</v>
      </c>
      <c r="I609" s="1" t="s">
        <v>2109</v>
      </c>
      <c r="J609" s="1" t="s">
        <v>2109</v>
      </c>
      <c r="K609" s="2"/>
      <c r="L609" s="1">
        <v>-4.0</v>
      </c>
      <c r="M609" s="1"/>
      <c r="N609" s="1">
        <v>10.16625</v>
      </c>
      <c r="O609" s="1" t="s">
        <v>22</v>
      </c>
      <c r="P609" s="1" t="s">
        <v>2110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48</v>
      </c>
      <c r="B610" s="1" t="s">
        <v>17</v>
      </c>
      <c r="C610" s="1">
        <v>20.0</v>
      </c>
      <c r="D610" s="1">
        <v>35.0</v>
      </c>
      <c r="E610" s="2"/>
      <c r="F610" s="1" t="s">
        <v>49</v>
      </c>
      <c r="G610" s="1" t="s">
        <v>24</v>
      </c>
      <c r="H610" s="1" t="s">
        <v>2111</v>
      </c>
      <c r="I610" s="1" t="s">
        <v>2112</v>
      </c>
      <c r="J610" s="1" t="s">
        <v>2112</v>
      </c>
      <c r="K610" s="2"/>
      <c r="L610" s="1">
        <v>-3.0</v>
      </c>
      <c r="M610" s="1"/>
      <c r="N610" s="1">
        <v>1.0629666666666666</v>
      </c>
      <c r="O610" s="1" t="s">
        <v>53</v>
      </c>
      <c r="P610" s="1" t="s">
        <v>2113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 hidden="1">
      <c r="A611" s="1" t="s">
        <v>60</v>
      </c>
      <c r="B611" s="1" t="s">
        <v>17</v>
      </c>
      <c r="C611" s="1">
        <v>364.0</v>
      </c>
      <c r="D611" s="1">
        <v>0.0</v>
      </c>
      <c r="E611" s="1" t="s">
        <v>1142</v>
      </c>
      <c r="F611" s="1" t="s">
        <v>66</v>
      </c>
      <c r="G611" s="1" t="s">
        <v>19</v>
      </c>
      <c r="H611" s="1" t="s">
        <v>2114</v>
      </c>
      <c r="I611" s="1" t="s">
        <v>2115</v>
      </c>
      <c r="J611" s="1" t="s">
        <v>2116</v>
      </c>
      <c r="K611" s="1" t="s">
        <v>2117</v>
      </c>
      <c r="L611" s="1">
        <v>-12.0</v>
      </c>
      <c r="M611" s="1">
        <v>0.017833333333333333</v>
      </c>
      <c r="N611" s="1">
        <v>0.011866666666666666</v>
      </c>
      <c r="O611" s="1" t="s">
        <v>63</v>
      </c>
      <c r="P611" s="1" t="s">
        <v>2118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 hidden="1">
      <c r="A612" s="1" t="s">
        <v>60</v>
      </c>
      <c r="B612" s="1" t="s">
        <v>17</v>
      </c>
      <c r="C612" s="3">
        <v>348.0</v>
      </c>
      <c r="D612" s="1">
        <v>0.0</v>
      </c>
      <c r="E612" s="1" t="s">
        <v>1142</v>
      </c>
      <c r="F612" s="1" t="s">
        <v>66</v>
      </c>
      <c r="G612" s="1" t="s">
        <v>19</v>
      </c>
      <c r="H612" s="1" t="s">
        <v>2119</v>
      </c>
      <c r="I612" s="1" t="s">
        <v>2120</v>
      </c>
      <c r="J612" s="1" t="s">
        <v>2121</v>
      </c>
      <c r="K612" s="1" t="s">
        <v>2122</v>
      </c>
      <c r="L612" s="1">
        <v>-6.0</v>
      </c>
      <c r="M612" s="1">
        <v>0.024616666666666665</v>
      </c>
      <c r="N612" s="1">
        <v>10.625766666666667</v>
      </c>
      <c r="O612" s="1" t="s">
        <v>63</v>
      </c>
      <c r="P612" s="1" t="s">
        <v>2123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81</v>
      </c>
      <c r="B613" s="1" t="s">
        <v>17</v>
      </c>
      <c r="C613" s="3">
        <v>763.0</v>
      </c>
      <c r="D613" s="1">
        <v>0.0</v>
      </c>
      <c r="E613" s="1" t="s">
        <v>643</v>
      </c>
      <c r="F613" s="1" t="s">
        <v>18</v>
      </c>
      <c r="G613" s="1" t="s">
        <v>19</v>
      </c>
      <c r="H613" s="1" t="s">
        <v>2124</v>
      </c>
      <c r="I613" s="1" t="s">
        <v>2125</v>
      </c>
      <c r="J613" s="1" t="s">
        <v>2125</v>
      </c>
      <c r="K613" s="2"/>
      <c r="L613" s="1">
        <v>8.0</v>
      </c>
      <c r="M613" s="1"/>
      <c r="N613" s="1">
        <v>23.16261666666667</v>
      </c>
      <c r="O613" s="1" t="s">
        <v>22</v>
      </c>
      <c r="P613" s="1" t="s">
        <v>2126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60</v>
      </c>
      <c r="B614" s="1" t="s">
        <v>17</v>
      </c>
      <c r="C614" s="1">
        <v>308.0</v>
      </c>
      <c r="D614" s="1">
        <v>0.0</v>
      </c>
      <c r="E614" s="1" t="s">
        <v>1142</v>
      </c>
      <c r="F614" s="1" t="s">
        <v>66</v>
      </c>
      <c r="G614" s="1" t="s">
        <v>19</v>
      </c>
      <c r="H614" s="1" t="s">
        <v>2127</v>
      </c>
      <c r="I614" s="1" t="s">
        <v>2128</v>
      </c>
      <c r="J614" s="1" t="s">
        <v>2129</v>
      </c>
      <c r="K614" s="1" t="s">
        <v>2130</v>
      </c>
      <c r="L614" s="1">
        <v>-4.0</v>
      </c>
      <c r="M614" s="1">
        <v>0.017716666666666665</v>
      </c>
      <c r="N614" s="1">
        <v>12.164516666666668</v>
      </c>
      <c r="O614" s="1" t="s">
        <v>63</v>
      </c>
      <c r="P614" s="1" t="s">
        <v>2131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16</v>
      </c>
      <c r="B615" s="1" t="s">
        <v>17</v>
      </c>
      <c r="C615" s="3">
        <v>329.0</v>
      </c>
      <c r="D615" s="1">
        <v>0.0</v>
      </c>
      <c r="E615" s="2"/>
      <c r="F615" s="1" t="s">
        <v>18</v>
      </c>
      <c r="G615" s="1" t="s">
        <v>19</v>
      </c>
      <c r="H615" s="1" t="s">
        <v>2132</v>
      </c>
      <c r="I615" s="1" t="s">
        <v>2133</v>
      </c>
      <c r="J615" s="1" t="s">
        <v>2133</v>
      </c>
      <c r="K615" s="2"/>
      <c r="L615" s="1">
        <v>-4.0</v>
      </c>
      <c r="M615" s="1"/>
      <c r="N615" s="1">
        <v>10.803516666666667</v>
      </c>
      <c r="O615" s="1" t="s">
        <v>22</v>
      </c>
      <c r="P615" s="1" t="s">
        <v>2134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60</v>
      </c>
      <c r="B616" s="1" t="s">
        <v>17</v>
      </c>
      <c r="C616" s="1">
        <v>907.0</v>
      </c>
      <c r="D616" s="1">
        <v>0.0</v>
      </c>
      <c r="E616" s="1" t="s">
        <v>1142</v>
      </c>
      <c r="F616" s="1" t="s">
        <v>66</v>
      </c>
      <c r="G616" s="1" t="s">
        <v>19</v>
      </c>
      <c r="H616" s="1" t="s">
        <v>2135</v>
      </c>
      <c r="I616" s="1" t="s">
        <v>2136</v>
      </c>
      <c r="J616" s="1" t="s">
        <v>2137</v>
      </c>
      <c r="K616" s="1" t="s">
        <v>2138</v>
      </c>
      <c r="L616" s="1">
        <v>-10.0</v>
      </c>
      <c r="M616" s="1">
        <v>0.01535</v>
      </c>
      <c r="N616" s="1">
        <v>12.415066666666666</v>
      </c>
      <c r="O616" s="1" t="s">
        <v>63</v>
      </c>
      <c r="P616" s="1" t="s">
        <v>2139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60</v>
      </c>
      <c r="B617" s="1" t="s">
        <v>17</v>
      </c>
      <c r="C617" s="3">
        <v>282.0</v>
      </c>
      <c r="D617" s="1">
        <v>56.0</v>
      </c>
      <c r="E617" s="2"/>
      <c r="F617" s="1" t="s">
        <v>49</v>
      </c>
      <c r="G617" s="1" t="s">
        <v>24</v>
      </c>
      <c r="H617" s="1" t="s">
        <v>2140</v>
      </c>
      <c r="I617" s="1" t="s">
        <v>2141</v>
      </c>
      <c r="J617" s="1" t="s">
        <v>2141</v>
      </c>
      <c r="K617" s="2"/>
      <c r="L617" s="1">
        <v>-12.0</v>
      </c>
      <c r="M617" s="1"/>
      <c r="N617" s="1">
        <v>7.1920166666666665</v>
      </c>
      <c r="O617" s="1" t="s">
        <v>63</v>
      </c>
      <c r="P617" s="1" t="s">
        <v>2142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28</v>
      </c>
      <c r="B618" s="1" t="s">
        <v>17</v>
      </c>
      <c r="C618" s="1">
        <v>264.0</v>
      </c>
      <c r="D618" s="1">
        <v>0.0</v>
      </c>
      <c r="E618" s="1" t="s">
        <v>29</v>
      </c>
      <c r="F618" s="1" t="s">
        <v>18</v>
      </c>
      <c r="G618" s="1" t="s">
        <v>19</v>
      </c>
      <c r="H618" s="1" t="s">
        <v>2143</v>
      </c>
      <c r="I618" s="1" t="s">
        <v>2144</v>
      </c>
      <c r="J618" s="1" t="s">
        <v>2144</v>
      </c>
      <c r="K618" s="2"/>
      <c r="L618" s="1">
        <v>-7.0</v>
      </c>
      <c r="M618" s="1"/>
      <c r="N618" s="1">
        <v>7.96765</v>
      </c>
      <c r="O618" s="1" t="s">
        <v>22</v>
      </c>
      <c r="P618" s="1" t="s">
        <v>38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 hidden="1">
      <c r="A619" s="1" t="s">
        <v>60</v>
      </c>
      <c r="B619" s="1" t="s">
        <v>17</v>
      </c>
      <c r="C619" s="1">
        <v>167.0</v>
      </c>
      <c r="D619" s="1">
        <v>42.0</v>
      </c>
      <c r="E619" s="2"/>
      <c r="F619" s="1" t="s">
        <v>49</v>
      </c>
      <c r="G619" s="1" t="s">
        <v>24</v>
      </c>
      <c r="H619" s="1" t="s">
        <v>2145</v>
      </c>
      <c r="I619" s="1" t="s">
        <v>2146</v>
      </c>
      <c r="J619" s="1" t="s">
        <v>2146</v>
      </c>
      <c r="K619" s="2"/>
      <c r="L619" s="1">
        <v>-9.0</v>
      </c>
      <c r="M619" s="1"/>
      <c r="N619" s="1">
        <v>9.968266666666667</v>
      </c>
      <c r="O619" s="1" t="s">
        <v>63</v>
      </c>
      <c r="P619" s="1" t="s">
        <v>2147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 hidden="1">
      <c r="A620" s="1" t="s">
        <v>60</v>
      </c>
      <c r="B620" s="1" t="s">
        <v>17</v>
      </c>
      <c r="C620" s="1">
        <v>187.0</v>
      </c>
      <c r="D620" s="1">
        <v>42.0</v>
      </c>
      <c r="E620" s="2"/>
      <c r="F620" s="1" t="s">
        <v>49</v>
      </c>
      <c r="G620" s="1" t="s">
        <v>173</v>
      </c>
      <c r="H620" s="1" t="s">
        <v>2148</v>
      </c>
      <c r="I620" s="1" t="s">
        <v>2149</v>
      </c>
      <c r="J620" s="1" t="s">
        <v>2149</v>
      </c>
      <c r="K620" s="2"/>
      <c r="L620" s="1">
        <v>-8.0</v>
      </c>
      <c r="M620" s="1"/>
      <c r="N620" s="1">
        <v>11.397583333333333</v>
      </c>
      <c r="O620" s="1" t="s">
        <v>63</v>
      </c>
      <c r="P620" s="1" t="s">
        <v>2150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 hidden="1">
      <c r="A621" s="1" t="s">
        <v>16</v>
      </c>
      <c r="B621" s="1" t="s">
        <v>17</v>
      </c>
      <c r="C621" s="1">
        <v>429.0</v>
      </c>
      <c r="D621" s="1">
        <v>0.0</v>
      </c>
      <c r="E621" s="2"/>
      <c r="F621" s="1" t="s">
        <v>18</v>
      </c>
      <c r="G621" s="1" t="s">
        <v>19</v>
      </c>
      <c r="H621" s="1" t="s">
        <v>2151</v>
      </c>
      <c r="I621" s="1" t="s">
        <v>2152</v>
      </c>
      <c r="J621" s="1" t="s">
        <v>2152</v>
      </c>
      <c r="K621" s="2"/>
      <c r="L621" s="1">
        <v>0.0</v>
      </c>
      <c r="M621" s="1"/>
      <c r="N621" s="1">
        <v>15.805933333333334</v>
      </c>
      <c r="O621" s="1" t="s">
        <v>22</v>
      </c>
      <c r="P621" s="1" t="s">
        <v>1678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 hidden="1">
      <c r="A622" s="1" t="s">
        <v>60</v>
      </c>
      <c r="B622" s="1" t="s">
        <v>17</v>
      </c>
      <c r="C622" s="1">
        <v>266.0</v>
      </c>
      <c r="D622" s="1">
        <v>0.0</v>
      </c>
      <c r="E622" s="1" t="s">
        <v>1142</v>
      </c>
      <c r="F622" s="1" t="s">
        <v>66</v>
      </c>
      <c r="G622" s="1" t="s">
        <v>19</v>
      </c>
      <c r="H622" s="1" t="s">
        <v>2153</v>
      </c>
      <c r="I622" s="1" t="s">
        <v>2154</v>
      </c>
      <c r="J622" s="1" t="s">
        <v>2155</v>
      </c>
      <c r="K622" s="1" t="s">
        <v>2156</v>
      </c>
      <c r="L622" s="1">
        <v>-10.0</v>
      </c>
      <c r="M622" s="1">
        <v>0.025683333333333332</v>
      </c>
      <c r="N622" s="1">
        <v>9.767816666666667</v>
      </c>
      <c r="O622" s="1" t="s">
        <v>63</v>
      </c>
      <c r="P622" s="1" t="s">
        <v>2157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60</v>
      </c>
      <c r="B623" s="1" t="s">
        <v>17</v>
      </c>
      <c r="C623" s="1">
        <v>374.0</v>
      </c>
      <c r="D623" s="1">
        <v>0.0</v>
      </c>
      <c r="E623" s="1" t="s">
        <v>1142</v>
      </c>
      <c r="F623" s="1" t="s">
        <v>66</v>
      </c>
      <c r="G623" s="1" t="s">
        <v>24</v>
      </c>
      <c r="H623" s="1" t="s">
        <v>2158</v>
      </c>
      <c r="I623" s="1" t="s">
        <v>2159</v>
      </c>
      <c r="J623" s="1" t="s">
        <v>2160</v>
      </c>
      <c r="K623" s="1" t="s">
        <v>2161</v>
      </c>
      <c r="L623" s="1">
        <v>0.0</v>
      </c>
      <c r="M623" s="1">
        <v>0.036833333333333336</v>
      </c>
      <c r="N623" s="1">
        <v>22.62313333333333</v>
      </c>
      <c r="O623" s="1" t="s">
        <v>63</v>
      </c>
      <c r="P623" s="1" t="s">
        <v>2162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28</v>
      </c>
      <c r="B624" s="1" t="s">
        <v>17</v>
      </c>
      <c r="C624" s="1">
        <v>728.0</v>
      </c>
      <c r="D624" s="1">
        <v>0.0</v>
      </c>
      <c r="E624" s="1" t="s">
        <v>29</v>
      </c>
      <c r="F624" s="1" t="s">
        <v>18</v>
      </c>
      <c r="G624" s="1" t="s">
        <v>19</v>
      </c>
      <c r="H624" s="1" t="s">
        <v>2163</v>
      </c>
      <c r="I624" s="1" t="s">
        <v>2164</v>
      </c>
      <c r="J624" s="1" t="s">
        <v>2164</v>
      </c>
      <c r="K624" s="2"/>
      <c r="L624" s="1">
        <v>-2.0</v>
      </c>
      <c r="M624" s="1"/>
      <c r="N624" s="1">
        <v>12.897083333333333</v>
      </c>
      <c r="O624" s="1" t="s">
        <v>22</v>
      </c>
      <c r="P624" s="1" t="s">
        <v>2165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 hidden="1">
      <c r="A625" s="1" t="s">
        <v>81</v>
      </c>
      <c r="B625" s="1" t="s">
        <v>17</v>
      </c>
      <c r="C625" s="1">
        <v>289.0</v>
      </c>
      <c r="D625" s="1">
        <v>0.0</v>
      </c>
      <c r="E625" s="1" t="s">
        <v>2166</v>
      </c>
      <c r="F625" s="1" t="s">
        <v>18</v>
      </c>
      <c r="G625" s="1" t="s">
        <v>19</v>
      </c>
      <c r="H625" s="1" t="s">
        <v>2167</v>
      </c>
      <c r="I625" s="1" t="s">
        <v>2168</v>
      </c>
      <c r="J625" s="1" t="s">
        <v>2168</v>
      </c>
      <c r="K625" s="2"/>
      <c r="L625" s="1">
        <v>-8.0</v>
      </c>
      <c r="M625" s="1"/>
      <c r="N625" s="1">
        <v>6.47735</v>
      </c>
      <c r="O625" s="1" t="s">
        <v>22</v>
      </c>
      <c r="P625" s="1" t="s">
        <v>2169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28</v>
      </c>
      <c r="B626" s="1" t="s">
        <v>17</v>
      </c>
      <c r="C626" s="1">
        <v>329.0</v>
      </c>
      <c r="D626" s="1">
        <v>0.0</v>
      </c>
      <c r="E626" s="1" t="s">
        <v>29</v>
      </c>
      <c r="F626" s="1" t="s">
        <v>18</v>
      </c>
      <c r="G626" s="1" t="s">
        <v>19</v>
      </c>
      <c r="H626" s="1" t="s">
        <v>2170</v>
      </c>
      <c r="I626" s="1" t="s">
        <v>2171</v>
      </c>
      <c r="J626" s="1" t="s">
        <v>2171</v>
      </c>
      <c r="K626" s="2"/>
      <c r="L626" s="1">
        <v>0.0</v>
      </c>
      <c r="M626" s="1"/>
      <c r="N626" s="1">
        <v>14.589883333333333</v>
      </c>
      <c r="O626" s="1" t="s">
        <v>22</v>
      </c>
      <c r="P626" s="1" t="s">
        <v>572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 hidden="1">
      <c r="A627" s="1" t="s">
        <v>81</v>
      </c>
      <c r="B627" s="1" t="s">
        <v>17</v>
      </c>
      <c r="C627" s="1">
        <v>440.0</v>
      </c>
      <c r="D627" s="1">
        <v>0.0</v>
      </c>
      <c r="E627" s="1" t="s">
        <v>1655</v>
      </c>
      <c r="F627" s="1" t="s">
        <v>18</v>
      </c>
      <c r="G627" s="1" t="s">
        <v>19</v>
      </c>
      <c r="H627" s="1" t="s">
        <v>2172</v>
      </c>
      <c r="I627" s="1" t="s">
        <v>2173</v>
      </c>
      <c r="J627" s="1" t="s">
        <v>2173</v>
      </c>
      <c r="K627" s="2"/>
      <c r="L627" s="1">
        <v>-2.0</v>
      </c>
      <c r="M627" s="1"/>
      <c r="N627" s="1">
        <v>12.014233333333333</v>
      </c>
      <c r="O627" s="1" t="s">
        <v>22</v>
      </c>
      <c r="P627" s="1" t="s">
        <v>2174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60</v>
      </c>
      <c r="B628" s="1" t="s">
        <v>17</v>
      </c>
      <c r="C628" s="1">
        <v>368.0</v>
      </c>
      <c r="D628" s="1">
        <v>0.0</v>
      </c>
      <c r="E628" s="1" t="s">
        <v>1142</v>
      </c>
      <c r="F628" s="1" t="s">
        <v>66</v>
      </c>
      <c r="G628" s="1" t="s">
        <v>19</v>
      </c>
      <c r="H628" s="1" t="s">
        <v>2175</v>
      </c>
      <c r="I628" s="1" t="s">
        <v>2176</v>
      </c>
      <c r="J628" s="1" t="s">
        <v>2177</v>
      </c>
      <c r="K628" s="1" t="s">
        <v>2178</v>
      </c>
      <c r="L628" s="1">
        <v>-13.0</v>
      </c>
      <c r="M628" s="1">
        <v>0.022033333333333332</v>
      </c>
      <c r="N628" s="1">
        <v>28.08645</v>
      </c>
      <c r="O628" s="1" t="s">
        <v>63</v>
      </c>
      <c r="P628" s="1" t="s">
        <v>125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60</v>
      </c>
      <c r="B629" s="1" t="s">
        <v>17</v>
      </c>
      <c r="C629" s="3">
        <v>247.0</v>
      </c>
      <c r="D629" s="1">
        <v>62.0</v>
      </c>
      <c r="E629" s="2"/>
      <c r="F629" s="1" t="s">
        <v>49</v>
      </c>
      <c r="G629" s="1" t="s">
        <v>173</v>
      </c>
      <c r="H629" s="1" t="s">
        <v>2179</v>
      </c>
      <c r="I629" s="1" t="s">
        <v>2180</v>
      </c>
      <c r="J629" s="1" t="s">
        <v>2180</v>
      </c>
      <c r="K629" s="2"/>
      <c r="L629" s="1">
        <v>-20.0</v>
      </c>
      <c r="M629" s="1"/>
      <c r="N629" s="1">
        <v>13.554533333333334</v>
      </c>
      <c r="O629" s="1" t="s">
        <v>63</v>
      </c>
      <c r="P629" s="1" t="s">
        <v>1765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60</v>
      </c>
      <c r="B630" s="1" t="s">
        <v>17</v>
      </c>
      <c r="C630" s="1">
        <v>250.0</v>
      </c>
      <c r="D630" s="1">
        <v>61.0</v>
      </c>
      <c r="E630" s="2"/>
      <c r="F630" s="1" t="s">
        <v>49</v>
      </c>
      <c r="G630" s="1" t="s">
        <v>19</v>
      </c>
      <c r="H630" s="1" t="s">
        <v>2181</v>
      </c>
      <c r="I630" s="1" t="s">
        <v>2182</v>
      </c>
      <c r="J630" s="1" t="s">
        <v>2182</v>
      </c>
      <c r="K630" s="2"/>
      <c r="L630" s="1">
        <v>-6.0</v>
      </c>
      <c r="M630" s="1"/>
      <c r="N630" s="1">
        <v>15.334083333333334</v>
      </c>
      <c r="O630" s="1" t="s">
        <v>63</v>
      </c>
      <c r="P630" s="1" t="s">
        <v>1714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 hidden="1">
      <c r="A631" s="1" t="s">
        <v>60</v>
      </c>
      <c r="B631" s="1" t="s">
        <v>17</v>
      </c>
      <c r="C631" s="1">
        <v>291.0</v>
      </c>
      <c r="D631" s="1">
        <v>18.0</v>
      </c>
      <c r="E631" s="1" t="s">
        <v>29</v>
      </c>
      <c r="F631" s="1" t="s">
        <v>66</v>
      </c>
      <c r="G631" s="1" t="s">
        <v>19</v>
      </c>
      <c r="H631" s="1" t="s">
        <v>2183</v>
      </c>
      <c r="I631" s="1" t="s">
        <v>2184</v>
      </c>
      <c r="J631" s="1" t="s">
        <v>2185</v>
      </c>
      <c r="K631" s="1" t="s">
        <v>2186</v>
      </c>
      <c r="L631" s="1">
        <v>-7.0</v>
      </c>
      <c r="M631" s="1">
        <v>8.75365</v>
      </c>
      <c r="N631" s="1">
        <v>34.19596666666666</v>
      </c>
      <c r="O631" s="1" t="s">
        <v>63</v>
      </c>
      <c r="P631" s="1" t="s">
        <v>2187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60</v>
      </c>
      <c r="B632" s="1" t="s">
        <v>17</v>
      </c>
      <c r="C632" s="1">
        <v>288.0</v>
      </c>
      <c r="D632" s="1">
        <v>50.0</v>
      </c>
      <c r="E632" s="2"/>
      <c r="F632" s="1" t="s">
        <v>49</v>
      </c>
      <c r="G632" s="1" t="s">
        <v>173</v>
      </c>
      <c r="H632" s="1" t="s">
        <v>2188</v>
      </c>
      <c r="I632" s="1" t="s">
        <v>2189</v>
      </c>
      <c r="J632" s="1" t="s">
        <v>2189</v>
      </c>
      <c r="K632" s="2"/>
      <c r="L632" s="1">
        <v>-13.0</v>
      </c>
      <c r="M632" s="1"/>
      <c r="N632" s="1">
        <v>27.782583333333335</v>
      </c>
      <c r="O632" s="1" t="s">
        <v>63</v>
      </c>
      <c r="P632" s="1" t="s">
        <v>2190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 hidden="1">
      <c r="A633" s="1" t="s">
        <v>60</v>
      </c>
      <c r="B633" s="1" t="s">
        <v>17</v>
      </c>
      <c r="C633" s="1">
        <v>250.0</v>
      </c>
      <c r="D633" s="1">
        <v>0.0</v>
      </c>
      <c r="E633" s="1" t="s">
        <v>1142</v>
      </c>
      <c r="F633" s="1" t="s">
        <v>66</v>
      </c>
      <c r="G633" s="1" t="s">
        <v>19</v>
      </c>
      <c r="H633" s="1" t="s">
        <v>2191</v>
      </c>
      <c r="I633" s="1" t="s">
        <v>2192</v>
      </c>
      <c r="J633" s="1" t="s">
        <v>2193</v>
      </c>
      <c r="K633" s="1" t="s">
        <v>2194</v>
      </c>
      <c r="L633" s="1">
        <v>-12.0</v>
      </c>
      <c r="M633" s="1">
        <v>0.01595</v>
      </c>
      <c r="N633" s="1">
        <v>56.3788</v>
      </c>
      <c r="O633" s="1" t="s">
        <v>63</v>
      </c>
      <c r="P633" s="1" t="s">
        <v>2147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28</v>
      </c>
      <c r="B634" s="1" t="s">
        <v>17</v>
      </c>
      <c r="C634" s="1">
        <v>329.0</v>
      </c>
      <c r="D634" s="1">
        <v>0.0</v>
      </c>
      <c r="E634" s="1" t="s">
        <v>29</v>
      </c>
      <c r="F634" s="1" t="s">
        <v>18</v>
      </c>
      <c r="G634" s="1" t="s">
        <v>19</v>
      </c>
      <c r="H634" s="1" t="s">
        <v>2195</v>
      </c>
      <c r="I634" s="1" t="s">
        <v>2196</v>
      </c>
      <c r="J634" s="1" t="s">
        <v>2196</v>
      </c>
      <c r="K634" s="2"/>
      <c r="L634" s="1">
        <v>-1.0</v>
      </c>
      <c r="M634" s="1"/>
      <c r="N634" s="1">
        <v>13.8276</v>
      </c>
      <c r="O634" s="1" t="s">
        <v>22</v>
      </c>
      <c r="P634" s="1" t="s">
        <v>572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60</v>
      </c>
      <c r="B635" s="1" t="s">
        <v>17</v>
      </c>
      <c r="C635" s="1">
        <v>199.0</v>
      </c>
      <c r="D635" s="1">
        <v>50.0</v>
      </c>
      <c r="E635" s="2"/>
      <c r="F635" s="1" t="s">
        <v>49</v>
      </c>
      <c r="G635" s="1" t="s">
        <v>24</v>
      </c>
      <c r="H635" s="1" t="s">
        <v>2197</v>
      </c>
      <c r="I635" s="1" t="s">
        <v>2198</v>
      </c>
      <c r="J635" s="1" t="s">
        <v>2198</v>
      </c>
      <c r="K635" s="2"/>
      <c r="L635" s="1">
        <v>-10.0</v>
      </c>
      <c r="M635" s="1"/>
      <c r="N635" s="1">
        <v>8.53805</v>
      </c>
      <c r="O635" s="1" t="s">
        <v>63</v>
      </c>
      <c r="P635" s="1" t="s">
        <v>2199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81</v>
      </c>
      <c r="B636" s="1" t="s">
        <v>17</v>
      </c>
      <c r="C636" s="1">
        <v>369.0</v>
      </c>
      <c r="D636" s="1">
        <v>0.0</v>
      </c>
      <c r="E636" s="1" t="s">
        <v>2200</v>
      </c>
      <c r="F636" s="1" t="s">
        <v>18</v>
      </c>
      <c r="G636" s="1" t="s">
        <v>19</v>
      </c>
      <c r="H636" s="1" t="s">
        <v>2201</v>
      </c>
      <c r="I636" s="1" t="s">
        <v>2202</v>
      </c>
      <c r="J636" s="1" t="s">
        <v>2202</v>
      </c>
      <c r="K636" s="2"/>
      <c r="L636" s="1">
        <v>-5.0</v>
      </c>
      <c r="M636" s="1"/>
      <c r="N636" s="1">
        <v>9.772066666666667</v>
      </c>
      <c r="O636" s="1" t="s">
        <v>22</v>
      </c>
      <c r="P636" s="1" t="s">
        <v>2203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 hidden="1">
      <c r="A637" s="1" t="s">
        <v>60</v>
      </c>
      <c r="B637" s="1" t="s">
        <v>17</v>
      </c>
      <c r="C637" s="1">
        <v>286.0</v>
      </c>
      <c r="D637" s="1">
        <v>23.0</v>
      </c>
      <c r="E637" s="1" t="s">
        <v>627</v>
      </c>
      <c r="F637" s="1" t="s">
        <v>66</v>
      </c>
      <c r="G637" s="1" t="s">
        <v>19</v>
      </c>
      <c r="H637" s="1" t="s">
        <v>2204</v>
      </c>
      <c r="I637" s="1" t="s">
        <v>2205</v>
      </c>
      <c r="J637" s="1" t="s">
        <v>2206</v>
      </c>
      <c r="K637" s="1" t="s">
        <v>2207</v>
      </c>
      <c r="L637" s="1">
        <v>-13.0</v>
      </c>
      <c r="M637" s="1">
        <v>0.04161666666666667</v>
      </c>
      <c r="N637" s="1">
        <v>9.85695</v>
      </c>
      <c r="O637" s="1" t="s">
        <v>63</v>
      </c>
      <c r="P637" s="1" t="s">
        <v>2208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28</v>
      </c>
      <c r="B638" s="1" t="s">
        <v>17</v>
      </c>
      <c r="C638" s="1">
        <v>391.0</v>
      </c>
      <c r="D638" s="1">
        <v>0.0</v>
      </c>
      <c r="E638" s="1" t="s">
        <v>29</v>
      </c>
      <c r="F638" s="1" t="s">
        <v>18</v>
      </c>
      <c r="G638" s="1" t="s">
        <v>19</v>
      </c>
      <c r="H638" s="1" t="s">
        <v>2209</v>
      </c>
      <c r="I638" s="1" t="s">
        <v>2210</v>
      </c>
      <c r="J638" s="1" t="s">
        <v>2210</v>
      </c>
      <c r="K638" s="2"/>
      <c r="L638" s="1">
        <v>-5.0</v>
      </c>
      <c r="M638" s="1"/>
      <c r="N638" s="1">
        <v>11.202666666666667</v>
      </c>
      <c r="O638" s="1" t="s">
        <v>22</v>
      </c>
      <c r="P638" s="1" t="s">
        <v>2211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 hidden="1">
      <c r="A639" s="1" t="s">
        <v>81</v>
      </c>
      <c r="B639" s="1" t="s">
        <v>17</v>
      </c>
      <c r="C639" s="3">
        <v>331.0</v>
      </c>
      <c r="D639" s="1">
        <v>0.0</v>
      </c>
      <c r="E639" s="1" t="s">
        <v>2212</v>
      </c>
      <c r="F639" s="1" t="s">
        <v>18</v>
      </c>
      <c r="G639" s="1" t="s">
        <v>19</v>
      </c>
      <c r="H639" s="1" t="s">
        <v>2213</v>
      </c>
      <c r="I639" s="1" t="s">
        <v>2214</v>
      </c>
      <c r="J639" s="1" t="s">
        <v>2214</v>
      </c>
      <c r="K639" s="2"/>
      <c r="L639" s="1">
        <v>-3.0</v>
      </c>
      <c r="M639" s="1"/>
      <c r="N639" s="1">
        <v>11.706416666666666</v>
      </c>
      <c r="O639" s="1" t="s">
        <v>22</v>
      </c>
      <c r="P639" s="1" t="s">
        <v>2215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28</v>
      </c>
      <c r="B640" s="1" t="s">
        <v>17</v>
      </c>
      <c r="C640" s="1">
        <v>945.0</v>
      </c>
      <c r="D640" s="1">
        <v>0.0</v>
      </c>
      <c r="E640" s="1" t="s">
        <v>29</v>
      </c>
      <c r="F640" s="1" t="s">
        <v>18</v>
      </c>
      <c r="G640" s="1" t="s">
        <v>19</v>
      </c>
      <c r="H640" s="1" t="s">
        <v>2216</v>
      </c>
      <c r="I640" s="1" t="s">
        <v>2217</v>
      </c>
      <c r="J640" s="1" t="s">
        <v>2217</v>
      </c>
      <c r="K640" s="2"/>
      <c r="L640" s="1">
        <v>3.0</v>
      </c>
      <c r="M640" s="1"/>
      <c r="N640" s="1">
        <v>18.2633</v>
      </c>
      <c r="O640" s="1" t="s">
        <v>22</v>
      </c>
      <c r="P640" s="1" t="s">
        <v>2218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48</v>
      </c>
      <c r="B641" s="1" t="s">
        <v>17</v>
      </c>
      <c r="C641" s="3">
        <v>463.0</v>
      </c>
      <c r="D641" s="1">
        <v>0.0</v>
      </c>
      <c r="E641" s="2"/>
      <c r="F641" s="1" t="s">
        <v>49</v>
      </c>
      <c r="G641" s="1" t="s">
        <v>24</v>
      </c>
      <c r="H641" s="1" t="s">
        <v>2219</v>
      </c>
      <c r="I641" s="1" t="s">
        <v>2220</v>
      </c>
      <c r="J641" s="1" t="s">
        <v>2220</v>
      </c>
      <c r="K641" s="2"/>
      <c r="L641" s="1">
        <v>6.0</v>
      </c>
      <c r="M641" s="1"/>
      <c r="N641" s="1">
        <v>11.516616666666666</v>
      </c>
      <c r="O641" s="1" t="s">
        <v>53</v>
      </c>
      <c r="P641" s="1" t="s">
        <v>2221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 hidden="1">
      <c r="A642" s="1" t="s">
        <v>28</v>
      </c>
      <c r="B642" s="1" t="s">
        <v>17</v>
      </c>
      <c r="C642" s="1">
        <v>351.0</v>
      </c>
      <c r="D642" s="1">
        <v>0.0</v>
      </c>
      <c r="E642" s="1" t="s">
        <v>29</v>
      </c>
      <c r="F642" s="1" t="s">
        <v>18</v>
      </c>
      <c r="G642" s="1" t="s">
        <v>19</v>
      </c>
      <c r="H642" s="1" t="s">
        <v>2222</v>
      </c>
      <c r="I642" s="1" t="s">
        <v>2223</v>
      </c>
      <c r="J642" s="1" t="s">
        <v>2223</v>
      </c>
      <c r="K642" s="2"/>
      <c r="L642" s="1">
        <v>-6.0</v>
      </c>
      <c r="M642" s="1"/>
      <c r="N642" s="1">
        <v>8.701066666666666</v>
      </c>
      <c r="O642" s="1" t="s">
        <v>22</v>
      </c>
      <c r="P642" s="1" t="s">
        <v>2224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 hidden="1">
      <c r="A643" s="1" t="s">
        <v>28</v>
      </c>
      <c r="B643" s="1" t="s">
        <v>17</v>
      </c>
      <c r="C643" s="3">
        <v>617.0</v>
      </c>
      <c r="D643" s="1">
        <v>0.0</v>
      </c>
      <c r="E643" s="1" t="s">
        <v>29</v>
      </c>
      <c r="F643" s="1" t="s">
        <v>18</v>
      </c>
      <c r="G643" s="1" t="s">
        <v>19</v>
      </c>
      <c r="H643" s="1" t="s">
        <v>2225</v>
      </c>
      <c r="I643" s="1" t="s">
        <v>2226</v>
      </c>
      <c r="J643" s="1" t="s">
        <v>2226</v>
      </c>
      <c r="K643" s="2"/>
      <c r="L643" s="1">
        <v>-5.0</v>
      </c>
      <c r="M643" s="1"/>
      <c r="N643" s="1">
        <v>9.283983333333333</v>
      </c>
      <c r="O643" s="1" t="s">
        <v>22</v>
      </c>
      <c r="P643" s="1" t="s">
        <v>2227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 hidden="1">
      <c r="A644" s="1" t="s">
        <v>60</v>
      </c>
      <c r="B644" s="1" t="s">
        <v>17</v>
      </c>
      <c r="C644" s="1">
        <v>494.0</v>
      </c>
      <c r="D644" s="1">
        <v>124.0</v>
      </c>
      <c r="E644" s="2"/>
      <c r="F644" s="1" t="s">
        <v>49</v>
      </c>
      <c r="G644" s="1" t="s">
        <v>19</v>
      </c>
      <c r="H644" s="1" t="s">
        <v>2228</v>
      </c>
      <c r="I644" s="1" t="s">
        <v>2229</v>
      </c>
      <c r="J644" s="1" t="s">
        <v>2229</v>
      </c>
      <c r="K644" s="2"/>
      <c r="L644" s="1">
        <v>-18.0</v>
      </c>
      <c r="M644" s="1"/>
      <c r="N644" s="1">
        <v>16.93335</v>
      </c>
      <c r="O644" s="1" t="s">
        <v>63</v>
      </c>
      <c r="P644" s="1" t="s">
        <v>2230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 hidden="1">
      <c r="A645" s="1" t="s">
        <v>16</v>
      </c>
      <c r="B645" s="1" t="s">
        <v>17</v>
      </c>
      <c r="C645" s="3">
        <v>469.0</v>
      </c>
      <c r="D645" s="1">
        <v>0.0</v>
      </c>
      <c r="E645" s="2"/>
      <c r="F645" s="1" t="s">
        <v>18</v>
      </c>
      <c r="G645" s="1" t="s">
        <v>19</v>
      </c>
      <c r="H645" s="1" t="s">
        <v>2231</v>
      </c>
      <c r="I645" s="1" t="s">
        <v>2232</v>
      </c>
      <c r="J645" s="1" t="s">
        <v>2232</v>
      </c>
      <c r="K645" s="2"/>
      <c r="L645" s="1">
        <v>-5.0</v>
      </c>
      <c r="M645" s="1"/>
      <c r="N645" s="1">
        <v>9.712083333333334</v>
      </c>
      <c r="O645" s="1" t="s">
        <v>22</v>
      </c>
      <c r="P645" s="1" t="s">
        <v>2233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 hidden="1">
      <c r="A646" s="1" t="s">
        <v>81</v>
      </c>
      <c r="B646" s="1" t="s">
        <v>17</v>
      </c>
      <c r="C646" s="3">
        <v>264.0</v>
      </c>
      <c r="D646" s="1">
        <v>0.0</v>
      </c>
      <c r="E646" s="1" t="s">
        <v>86</v>
      </c>
      <c r="F646" s="1" t="s">
        <v>18</v>
      </c>
      <c r="G646" s="1" t="s">
        <v>19</v>
      </c>
      <c r="H646" s="1" t="s">
        <v>2234</v>
      </c>
      <c r="I646" s="1" t="s">
        <v>2235</v>
      </c>
      <c r="J646" s="1" t="s">
        <v>2235</v>
      </c>
      <c r="K646" s="2"/>
      <c r="L646" s="1">
        <v>-3.0</v>
      </c>
      <c r="M646" s="1"/>
      <c r="N646" s="1">
        <v>11.212316666666666</v>
      </c>
      <c r="O646" s="1" t="s">
        <v>22</v>
      </c>
      <c r="P646" s="1" t="s">
        <v>2236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16</v>
      </c>
      <c r="B647" s="1" t="s">
        <v>17</v>
      </c>
      <c r="C647" s="1">
        <v>782.0</v>
      </c>
      <c r="D647" s="1">
        <v>0.0</v>
      </c>
      <c r="E647" s="2"/>
      <c r="F647" s="1" t="s">
        <v>18</v>
      </c>
      <c r="G647" s="1" t="s">
        <v>19</v>
      </c>
      <c r="H647" s="1" t="s">
        <v>2237</v>
      </c>
      <c r="I647" s="1" t="s">
        <v>2238</v>
      </c>
      <c r="J647" s="1" t="s">
        <v>2238</v>
      </c>
      <c r="K647" s="2"/>
      <c r="L647" s="1">
        <v>-5.0</v>
      </c>
      <c r="M647" s="1"/>
      <c r="N647" s="1">
        <v>9.7904</v>
      </c>
      <c r="O647" s="1" t="s">
        <v>22</v>
      </c>
      <c r="P647" s="1" t="s">
        <v>2239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 hidden="1">
      <c r="A648" s="1" t="s">
        <v>28</v>
      </c>
      <c r="B648" s="1" t="s">
        <v>17</v>
      </c>
      <c r="C648" s="1">
        <v>289.0</v>
      </c>
      <c r="D648" s="1">
        <v>0.0</v>
      </c>
      <c r="E648" s="1" t="s">
        <v>29</v>
      </c>
      <c r="F648" s="1" t="s">
        <v>18</v>
      </c>
      <c r="G648" s="1" t="s">
        <v>19</v>
      </c>
      <c r="H648" s="1" t="s">
        <v>2240</v>
      </c>
      <c r="I648" s="1" t="s">
        <v>2241</v>
      </c>
      <c r="J648" s="1" t="s">
        <v>2241</v>
      </c>
      <c r="K648" s="2"/>
      <c r="L648" s="1">
        <v>-3.0</v>
      </c>
      <c r="M648" s="1"/>
      <c r="N648" s="1">
        <v>11.95645</v>
      </c>
      <c r="O648" s="1" t="s">
        <v>22</v>
      </c>
      <c r="P648" s="1" t="s">
        <v>2242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28</v>
      </c>
      <c r="B649" s="1" t="s">
        <v>17</v>
      </c>
      <c r="C649" s="1">
        <v>364.0</v>
      </c>
      <c r="D649" s="1">
        <v>0.0</v>
      </c>
      <c r="E649" s="1" t="s">
        <v>29</v>
      </c>
      <c r="F649" s="1" t="s">
        <v>18</v>
      </c>
      <c r="G649" s="1" t="s">
        <v>19</v>
      </c>
      <c r="H649" s="1" t="s">
        <v>2243</v>
      </c>
      <c r="I649" s="1" t="s">
        <v>2244</v>
      </c>
      <c r="J649" s="1" t="s">
        <v>2244</v>
      </c>
      <c r="K649" s="2"/>
      <c r="L649" s="1">
        <v>-2.0</v>
      </c>
      <c r="M649" s="1"/>
      <c r="N649" s="1">
        <v>12.009766666666666</v>
      </c>
      <c r="O649" s="1" t="s">
        <v>22</v>
      </c>
      <c r="P649" s="1" t="s">
        <v>2245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48</v>
      </c>
      <c r="B650" s="1" t="s">
        <v>17</v>
      </c>
      <c r="C650" s="1">
        <v>20.0</v>
      </c>
      <c r="D650" s="1">
        <v>35.0</v>
      </c>
      <c r="E650" s="2"/>
      <c r="F650" s="1" t="s">
        <v>49</v>
      </c>
      <c r="G650" s="1" t="s">
        <v>24</v>
      </c>
      <c r="H650" s="1" t="s">
        <v>2246</v>
      </c>
      <c r="I650" s="1" t="s">
        <v>2247</v>
      </c>
      <c r="J650" s="1" t="s">
        <v>2247</v>
      </c>
      <c r="K650" s="2"/>
      <c r="L650" s="1">
        <v>-4.0</v>
      </c>
      <c r="M650" s="1"/>
      <c r="N650" s="1">
        <v>0.39545</v>
      </c>
      <c r="O650" s="1" t="s">
        <v>53</v>
      </c>
      <c r="P650" s="1" t="s">
        <v>2248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81</v>
      </c>
      <c r="B651" s="1" t="s">
        <v>17</v>
      </c>
      <c r="C651" s="1">
        <v>321.0</v>
      </c>
      <c r="D651" s="1">
        <v>0.0</v>
      </c>
      <c r="E651" s="1" t="s">
        <v>86</v>
      </c>
      <c r="F651" s="1" t="s">
        <v>18</v>
      </c>
      <c r="G651" s="1" t="s">
        <v>19</v>
      </c>
      <c r="H651" s="1" t="s">
        <v>2249</v>
      </c>
      <c r="I651" s="1" t="s">
        <v>2250</v>
      </c>
      <c r="J651" s="1" t="s">
        <v>2250</v>
      </c>
      <c r="K651" s="2"/>
      <c r="L651" s="1">
        <v>-1.0</v>
      </c>
      <c r="M651" s="1"/>
      <c r="N651" s="1">
        <v>13.6961</v>
      </c>
      <c r="O651" s="1" t="s">
        <v>22</v>
      </c>
      <c r="P651" s="1" t="s">
        <v>2251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48</v>
      </c>
      <c r="B652" s="1" t="s">
        <v>17</v>
      </c>
      <c r="C652" s="1">
        <v>20.0</v>
      </c>
      <c r="D652" s="1">
        <v>35.0</v>
      </c>
      <c r="E652" s="2"/>
      <c r="F652" s="1" t="s">
        <v>49</v>
      </c>
      <c r="G652" s="1" t="s">
        <v>24</v>
      </c>
      <c r="H652" s="1" t="s">
        <v>2252</v>
      </c>
      <c r="I652" s="1" t="s">
        <v>2253</v>
      </c>
      <c r="J652" s="1" t="s">
        <v>2253</v>
      </c>
      <c r="K652" s="2"/>
      <c r="L652" s="1">
        <v>-2.0</v>
      </c>
      <c r="M652" s="1"/>
      <c r="N652" s="1">
        <v>2.6088833333333334</v>
      </c>
      <c r="O652" s="1" t="s">
        <v>53</v>
      </c>
      <c r="P652" s="1" t="s">
        <v>2254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 hidden="1">
      <c r="A653" s="1" t="s">
        <v>16</v>
      </c>
      <c r="B653" s="1" t="s">
        <v>17</v>
      </c>
      <c r="C653" s="3">
        <v>369.0</v>
      </c>
      <c r="D653" s="1">
        <v>0.0</v>
      </c>
      <c r="E653" s="2"/>
      <c r="F653" s="1" t="s">
        <v>18</v>
      </c>
      <c r="G653" s="1" t="s">
        <v>24</v>
      </c>
      <c r="H653" s="1" t="s">
        <v>2255</v>
      </c>
      <c r="I653" s="1" t="s">
        <v>2256</v>
      </c>
      <c r="J653" s="1" t="s">
        <v>2256</v>
      </c>
      <c r="K653" s="2"/>
      <c r="L653" s="1">
        <v>-5.0</v>
      </c>
      <c r="M653" s="1"/>
      <c r="N653" s="1">
        <v>9.701583333333334</v>
      </c>
      <c r="O653" s="1" t="s">
        <v>22</v>
      </c>
      <c r="P653" s="1" t="s">
        <v>2257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60</v>
      </c>
      <c r="B654" s="1" t="s">
        <v>17</v>
      </c>
      <c r="C654" s="1">
        <v>355.0</v>
      </c>
      <c r="D654" s="1">
        <v>52.0</v>
      </c>
      <c r="E654" s="2"/>
      <c r="F654" s="1" t="s">
        <v>49</v>
      </c>
      <c r="G654" s="1" t="s">
        <v>19</v>
      </c>
      <c r="H654" s="1" t="s">
        <v>2258</v>
      </c>
      <c r="I654" s="1" t="s">
        <v>2259</v>
      </c>
      <c r="J654" s="1" t="s">
        <v>2259</v>
      </c>
      <c r="K654" s="2"/>
      <c r="L654" s="1">
        <v>-11.0</v>
      </c>
      <c r="M654" s="1"/>
      <c r="N654" s="1">
        <v>7.3312333333333335</v>
      </c>
      <c r="O654" s="1" t="s">
        <v>63</v>
      </c>
      <c r="P654" s="1" t="s">
        <v>2260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 hidden="1">
      <c r="A655" s="1" t="s">
        <v>16</v>
      </c>
      <c r="B655" s="1" t="s">
        <v>17</v>
      </c>
      <c r="C655" s="3">
        <v>333.0</v>
      </c>
      <c r="D655" s="1">
        <v>0.0</v>
      </c>
      <c r="E655" s="2"/>
      <c r="F655" s="1" t="s">
        <v>18</v>
      </c>
      <c r="G655" s="1" t="s">
        <v>19</v>
      </c>
      <c r="H655" s="1" t="s">
        <v>2261</v>
      </c>
      <c r="I655" s="1" t="s">
        <v>2262</v>
      </c>
      <c r="J655" s="1" t="s">
        <v>2262</v>
      </c>
      <c r="K655" s="2"/>
      <c r="L655" s="1">
        <v>-4.0</v>
      </c>
      <c r="M655" s="1"/>
      <c r="N655" s="1">
        <v>10.426183333333332</v>
      </c>
      <c r="O655" s="1" t="s">
        <v>22</v>
      </c>
      <c r="P655" s="1" t="s">
        <v>2263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28</v>
      </c>
      <c r="B656" s="1" t="s">
        <v>17</v>
      </c>
      <c r="C656" s="1">
        <v>498.0</v>
      </c>
      <c r="D656" s="1">
        <v>0.0</v>
      </c>
      <c r="E656" s="1" t="s">
        <v>29</v>
      </c>
      <c r="F656" s="1" t="s">
        <v>18</v>
      </c>
      <c r="G656" s="1" t="s">
        <v>19</v>
      </c>
      <c r="H656" s="1" t="s">
        <v>2264</v>
      </c>
      <c r="I656" s="1" t="s">
        <v>2265</v>
      </c>
      <c r="J656" s="1" t="s">
        <v>2265</v>
      </c>
      <c r="K656" s="2"/>
      <c r="L656" s="1">
        <v>-4.0</v>
      </c>
      <c r="M656" s="1"/>
      <c r="N656" s="1">
        <v>10.345666666666666</v>
      </c>
      <c r="O656" s="1" t="s">
        <v>22</v>
      </c>
      <c r="P656" s="1" t="s">
        <v>2266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60</v>
      </c>
      <c r="B657" s="1" t="s">
        <v>17</v>
      </c>
      <c r="C657" s="1">
        <v>503.0</v>
      </c>
      <c r="D657" s="1">
        <v>0.0</v>
      </c>
      <c r="E657" s="1" t="s">
        <v>1202</v>
      </c>
      <c r="F657" s="1" t="s">
        <v>66</v>
      </c>
      <c r="G657" s="1" t="s">
        <v>19</v>
      </c>
      <c r="H657" s="1" t="s">
        <v>2267</v>
      </c>
      <c r="I657" s="1" t="s">
        <v>2268</v>
      </c>
      <c r="J657" s="1" t="s">
        <v>2269</v>
      </c>
      <c r="K657" s="1" t="s">
        <v>2270</v>
      </c>
      <c r="L657" s="1">
        <v>-15.0</v>
      </c>
      <c r="M657" s="1">
        <v>0.021983333333333334</v>
      </c>
      <c r="N657" s="1">
        <v>11.42915</v>
      </c>
      <c r="O657" s="1" t="s">
        <v>63</v>
      </c>
      <c r="P657" s="1" t="s">
        <v>2271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28</v>
      </c>
      <c r="B658" s="1" t="s">
        <v>17</v>
      </c>
      <c r="C658" s="3">
        <v>329.0</v>
      </c>
      <c r="D658" s="1">
        <v>0.0</v>
      </c>
      <c r="E658" s="1" t="s">
        <v>29</v>
      </c>
      <c r="F658" s="1" t="s">
        <v>18</v>
      </c>
      <c r="G658" s="1" t="s">
        <v>19</v>
      </c>
      <c r="H658" s="1" t="s">
        <v>2272</v>
      </c>
      <c r="I658" s="1" t="s">
        <v>2273</v>
      </c>
      <c r="J658" s="1" t="s">
        <v>2273</v>
      </c>
      <c r="K658" s="2"/>
      <c r="L658" s="1">
        <v>2.0</v>
      </c>
      <c r="M658" s="1"/>
      <c r="N658" s="1">
        <v>17.90035</v>
      </c>
      <c r="O658" s="1" t="s">
        <v>22</v>
      </c>
      <c r="P658" s="1" t="s">
        <v>748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 hidden="1">
      <c r="A659" s="1" t="s">
        <v>81</v>
      </c>
      <c r="B659" s="1" t="s">
        <v>17</v>
      </c>
      <c r="C659" s="1">
        <v>528.0</v>
      </c>
      <c r="D659" s="1">
        <v>0.0</v>
      </c>
      <c r="E659" s="1" t="s">
        <v>2274</v>
      </c>
      <c r="F659" s="1" t="s">
        <v>18</v>
      </c>
      <c r="G659" s="1" t="s">
        <v>19</v>
      </c>
      <c r="H659" s="1" t="s">
        <v>2275</v>
      </c>
      <c r="I659" s="1" t="s">
        <v>2276</v>
      </c>
      <c r="J659" s="1" t="s">
        <v>2276</v>
      </c>
      <c r="K659" s="2"/>
      <c r="L659" s="1">
        <v>-1.0</v>
      </c>
      <c r="M659" s="1"/>
      <c r="N659" s="1">
        <v>13.407266666666667</v>
      </c>
      <c r="O659" s="1" t="s">
        <v>22</v>
      </c>
      <c r="P659" s="1" t="s">
        <v>2277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 hidden="1">
      <c r="A660" s="1" t="s">
        <v>48</v>
      </c>
      <c r="B660" s="1" t="s">
        <v>17</v>
      </c>
      <c r="C660" s="1">
        <v>498.0</v>
      </c>
      <c r="D660" s="1">
        <v>0.0</v>
      </c>
      <c r="E660" s="2"/>
      <c r="F660" s="1" t="s">
        <v>49</v>
      </c>
      <c r="G660" s="1" t="s">
        <v>24</v>
      </c>
      <c r="H660" s="1" t="s">
        <v>2278</v>
      </c>
      <c r="I660" s="1" t="s">
        <v>2279</v>
      </c>
      <c r="J660" s="1" t="s">
        <v>2279</v>
      </c>
      <c r="K660" s="2"/>
      <c r="L660" s="1">
        <v>14.0</v>
      </c>
      <c r="M660" s="1"/>
      <c r="N660" s="1">
        <v>19.64355</v>
      </c>
      <c r="O660" s="1" t="s">
        <v>53</v>
      </c>
      <c r="P660" s="1" t="s">
        <v>2280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48</v>
      </c>
      <c r="B661" s="1" t="s">
        <v>17</v>
      </c>
      <c r="C661" s="1">
        <v>309.0</v>
      </c>
      <c r="D661" s="1">
        <v>0.0</v>
      </c>
      <c r="E661" s="2"/>
      <c r="F661" s="1" t="s">
        <v>49</v>
      </c>
      <c r="G661" s="1" t="s">
        <v>24</v>
      </c>
      <c r="H661" s="1" t="s">
        <v>2281</v>
      </c>
      <c r="I661" s="1" t="s">
        <v>2282</v>
      </c>
      <c r="J661" s="1" t="s">
        <v>2282</v>
      </c>
      <c r="K661" s="2"/>
      <c r="L661" s="1">
        <v>12.0</v>
      </c>
      <c r="M661" s="1"/>
      <c r="N661" s="1">
        <v>17.860283333333335</v>
      </c>
      <c r="O661" s="1" t="s">
        <v>53</v>
      </c>
      <c r="P661" s="1" t="s">
        <v>2283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 hidden="1">
      <c r="A662" s="1" t="s">
        <v>28</v>
      </c>
      <c r="B662" s="1" t="s">
        <v>17</v>
      </c>
      <c r="C662" s="1">
        <v>289.0</v>
      </c>
      <c r="D662" s="1">
        <v>0.0</v>
      </c>
      <c r="E662" s="1" t="s">
        <v>29</v>
      </c>
      <c r="F662" s="1" t="s">
        <v>18</v>
      </c>
      <c r="G662" s="1" t="s">
        <v>19</v>
      </c>
      <c r="H662" s="1" t="s">
        <v>2284</v>
      </c>
      <c r="I662" s="1" t="s">
        <v>2285</v>
      </c>
      <c r="J662" s="1" t="s">
        <v>2285</v>
      </c>
      <c r="K662" s="2"/>
      <c r="L662" s="1">
        <v>3.0</v>
      </c>
      <c r="M662" s="1"/>
      <c r="N662" s="1">
        <v>18.2194</v>
      </c>
      <c r="O662" s="1" t="s">
        <v>22</v>
      </c>
      <c r="P662" s="1" t="s">
        <v>2286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 hidden="1">
      <c r="A663" s="1" t="s">
        <v>60</v>
      </c>
      <c r="B663" s="1" t="s">
        <v>17</v>
      </c>
      <c r="C663" s="1">
        <v>285.0</v>
      </c>
      <c r="D663" s="1">
        <v>14.0</v>
      </c>
      <c r="E663" s="1" t="s">
        <v>627</v>
      </c>
      <c r="F663" s="1" t="s">
        <v>66</v>
      </c>
      <c r="G663" s="1" t="s">
        <v>19</v>
      </c>
      <c r="H663" s="1" t="s">
        <v>2287</v>
      </c>
      <c r="I663" s="1" t="s">
        <v>2288</v>
      </c>
      <c r="J663" s="1" t="s">
        <v>2289</v>
      </c>
      <c r="K663" s="1" t="s">
        <v>2290</v>
      </c>
      <c r="L663" s="1">
        <v>0.0</v>
      </c>
      <c r="M663" s="1">
        <v>0.018866666666666667</v>
      </c>
      <c r="N663" s="1">
        <v>24.393433333333334</v>
      </c>
      <c r="O663" s="1" t="s">
        <v>63</v>
      </c>
      <c r="P663" s="1" t="s">
        <v>2199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81</v>
      </c>
      <c r="B664" s="1" t="s">
        <v>17</v>
      </c>
      <c r="C664" s="1">
        <v>562.0</v>
      </c>
      <c r="D664" s="1">
        <v>0.0</v>
      </c>
      <c r="E664" s="1" t="s">
        <v>86</v>
      </c>
      <c r="F664" s="1" t="s">
        <v>18</v>
      </c>
      <c r="G664" s="1" t="s">
        <v>19</v>
      </c>
      <c r="H664" s="1" t="s">
        <v>2291</v>
      </c>
      <c r="I664" s="1" t="s">
        <v>2292</v>
      </c>
      <c r="J664" s="1" t="s">
        <v>2292</v>
      </c>
      <c r="K664" s="2"/>
      <c r="L664" s="1">
        <v>3.0</v>
      </c>
      <c r="M664" s="1"/>
      <c r="N664" s="1">
        <v>18.1591</v>
      </c>
      <c r="O664" s="1" t="s">
        <v>22</v>
      </c>
      <c r="P664" s="1" t="s">
        <v>2293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60</v>
      </c>
      <c r="B665" s="1" t="s">
        <v>17</v>
      </c>
      <c r="C665" s="1">
        <v>275.0</v>
      </c>
      <c r="D665" s="1">
        <v>69.0</v>
      </c>
      <c r="E665" s="2"/>
      <c r="F665" s="1" t="s">
        <v>49</v>
      </c>
      <c r="G665" s="1" t="s">
        <v>19</v>
      </c>
      <c r="H665" s="1" t="s">
        <v>2294</v>
      </c>
      <c r="I665" s="1" t="s">
        <v>2295</v>
      </c>
      <c r="J665" s="1" t="s">
        <v>2295</v>
      </c>
      <c r="K665" s="2"/>
      <c r="L665" s="1">
        <v>-2.0</v>
      </c>
      <c r="M665" s="1"/>
      <c r="N665" s="1">
        <v>16.11455</v>
      </c>
      <c r="O665" s="1" t="s">
        <v>63</v>
      </c>
      <c r="P665" s="1" t="s">
        <v>2296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 hidden="1">
      <c r="A666" s="1" t="s">
        <v>60</v>
      </c>
      <c r="B666" s="1" t="s">
        <v>17</v>
      </c>
      <c r="C666" s="1">
        <v>583.0</v>
      </c>
      <c r="D666" s="1">
        <v>0.0</v>
      </c>
      <c r="E666" s="1" t="s">
        <v>627</v>
      </c>
      <c r="F666" s="1" t="s">
        <v>66</v>
      </c>
      <c r="G666" s="1" t="s">
        <v>19</v>
      </c>
      <c r="H666" s="1" t="s">
        <v>2297</v>
      </c>
      <c r="I666" s="1" t="s">
        <v>2298</v>
      </c>
      <c r="J666" s="1" t="s">
        <v>2299</v>
      </c>
      <c r="K666" s="1" t="s">
        <v>2300</v>
      </c>
      <c r="L666" s="1">
        <v>0.0</v>
      </c>
      <c r="M666" s="1">
        <v>0.026183333333333333</v>
      </c>
      <c r="N666" s="1">
        <v>26.90425</v>
      </c>
      <c r="O666" s="1" t="s">
        <v>63</v>
      </c>
      <c r="P666" s="1" t="s">
        <v>2301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28</v>
      </c>
      <c r="B667" s="1" t="s">
        <v>17</v>
      </c>
      <c r="C667" s="3">
        <v>458.0</v>
      </c>
      <c r="D667" s="1">
        <v>0.0</v>
      </c>
      <c r="E667" s="1" t="s">
        <v>29</v>
      </c>
      <c r="F667" s="1" t="s">
        <v>18</v>
      </c>
      <c r="G667" s="1" t="s">
        <v>19</v>
      </c>
      <c r="H667" s="1" t="s">
        <v>2302</v>
      </c>
      <c r="I667" s="1" t="s">
        <v>2303</v>
      </c>
      <c r="J667" s="1" t="s">
        <v>2303</v>
      </c>
      <c r="K667" s="2"/>
      <c r="L667" s="1">
        <v>1.0</v>
      </c>
      <c r="M667" s="1"/>
      <c r="N667" s="1">
        <v>16.517616666666665</v>
      </c>
      <c r="O667" s="1" t="s">
        <v>22</v>
      </c>
      <c r="P667" s="1" t="s">
        <v>2304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 hidden="1">
      <c r="A668" s="1" t="s">
        <v>60</v>
      </c>
      <c r="B668" s="1" t="s">
        <v>17</v>
      </c>
      <c r="C668" s="1">
        <v>247.0</v>
      </c>
      <c r="D668" s="1">
        <v>62.0</v>
      </c>
      <c r="E668" s="2"/>
      <c r="F668" s="1" t="s">
        <v>49</v>
      </c>
      <c r="G668" s="1" t="s">
        <v>19</v>
      </c>
      <c r="H668" s="1" t="s">
        <v>2305</v>
      </c>
      <c r="I668" s="1" t="s">
        <v>2306</v>
      </c>
      <c r="J668" s="1" t="s">
        <v>2306</v>
      </c>
      <c r="K668" s="2"/>
      <c r="L668" s="1">
        <v>-1.0</v>
      </c>
      <c r="M668" s="1"/>
      <c r="N668" s="1">
        <v>16.222766666666665</v>
      </c>
      <c r="O668" s="1" t="s">
        <v>63</v>
      </c>
      <c r="P668" s="1" t="s">
        <v>432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81</v>
      </c>
      <c r="B669" s="1" t="s">
        <v>364</v>
      </c>
      <c r="C669" s="1">
        <v>264.0</v>
      </c>
      <c r="D669" s="1">
        <v>0.0</v>
      </c>
      <c r="E669" s="1" t="s">
        <v>842</v>
      </c>
      <c r="F669" s="1" t="s">
        <v>18</v>
      </c>
      <c r="G669" s="1" t="s">
        <v>19</v>
      </c>
      <c r="H669" s="1" t="s">
        <v>2307</v>
      </c>
      <c r="I669" s="1" t="s">
        <v>2308</v>
      </c>
      <c r="J669" s="1" t="s">
        <v>2308</v>
      </c>
      <c r="K669" s="2"/>
      <c r="L669" s="1">
        <v>3.0</v>
      </c>
      <c r="M669" s="1"/>
      <c r="N669" s="1">
        <v>18.193133333333332</v>
      </c>
      <c r="O669" s="1" t="s">
        <v>22</v>
      </c>
      <c r="P669" s="1" t="s">
        <v>1088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 hidden="1">
      <c r="A670" s="1" t="s">
        <v>81</v>
      </c>
      <c r="B670" s="1" t="s">
        <v>364</v>
      </c>
      <c r="C670" s="1">
        <v>2421.0</v>
      </c>
      <c r="D670" s="1">
        <v>0.0</v>
      </c>
      <c r="E670" s="1" t="s">
        <v>2309</v>
      </c>
      <c r="F670" s="1" t="s">
        <v>18</v>
      </c>
      <c r="G670" s="1" t="s">
        <v>19</v>
      </c>
      <c r="H670" s="1" t="s">
        <v>2310</v>
      </c>
      <c r="I670" s="1" t="s">
        <v>2311</v>
      </c>
      <c r="J670" s="1" t="s">
        <v>2311</v>
      </c>
      <c r="K670" s="2"/>
      <c r="L670" s="1">
        <v>-7.0</v>
      </c>
      <c r="M670" s="1"/>
      <c r="N670" s="1">
        <v>18.664316666666668</v>
      </c>
      <c r="O670" s="1" t="s">
        <v>22</v>
      </c>
      <c r="P670" s="1" t="s">
        <v>2312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60</v>
      </c>
      <c r="B671" s="1" t="s">
        <v>17</v>
      </c>
      <c r="C671" s="1">
        <v>558.0</v>
      </c>
      <c r="D671" s="1">
        <v>0.0</v>
      </c>
      <c r="E671" s="1" t="s">
        <v>1202</v>
      </c>
      <c r="F671" s="1" t="s">
        <v>66</v>
      </c>
      <c r="G671" s="1" t="s">
        <v>19</v>
      </c>
      <c r="H671" s="1" t="s">
        <v>2313</v>
      </c>
      <c r="I671" s="1" t="s">
        <v>2314</v>
      </c>
      <c r="J671" s="1" t="s">
        <v>2315</v>
      </c>
      <c r="K671" s="1" t="s">
        <v>2316</v>
      </c>
      <c r="L671" s="1">
        <v>-5.0</v>
      </c>
      <c r="M671" s="1">
        <v>0.03735</v>
      </c>
      <c r="N671" s="1">
        <v>9.26435</v>
      </c>
      <c r="O671" s="1" t="s">
        <v>63</v>
      </c>
      <c r="P671" s="1" t="s">
        <v>2317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28</v>
      </c>
      <c r="B672" s="1" t="s">
        <v>17</v>
      </c>
      <c r="C672" s="1">
        <v>364.0</v>
      </c>
      <c r="D672" s="1">
        <v>0.0</v>
      </c>
      <c r="E672" s="1" t="s">
        <v>29</v>
      </c>
      <c r="F672" s="1" t="s">
        <v>18</v>
      </c>
      <c r="G672" s="1" t="s">
        <v>19</v>
      </c>
      <c r="H672" s="1" t="s">
        <v>2318</v>
      </c>
      <c r="I672" s="1" t="s">
        <v>2319</v>
      </c>
      <c r="J672" s="1" t="s">
        <v>2319</v>
      </c>
      <c r="K672" s="2"/>
      <c r="L672" s="1">
        <v>-8.0</v>
      </c>
      <c r="M672" s="1"/>
      <c r="N672" s="1">
        <v>6.774616666666667</v>
      </c>
      <c r="O672" s="1" t="s">
        <v>22</v>
      </c>
      <c r="P672" s="1" t="s">
        <v>335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 hidden="1">
      <c r="A673" s="1" t="s">
        <v>60</v>
      </c>
      <c r="B673" s="1" t="s">
        <v>17</v>
      </c>
      <c r="C673" s="1">
        <v>335.0</v>
      </c>
      <c r="D673" s="1">
        <v>0.0</v>
      </c>
      <c r="E673" s="1" t="s">
        <v>627</v>
      </c>
      <c r="F673" s="1" t="s">
        <v>66</v>
      </c>
      <c r="G673" s="1" t="s">
        <v>19</v>
      </c>
      <c r="H673" s="1" t="s">
        <v>2320</v>
      </c>
      <c r="I673" s="1" t="s">
        <v>2321</v>
      </c>
      <c r="J673" s="1" t="s">
        <v>2322</v>
      </c>
      <c r="K673" s="1" t="s">
        <v>2323</v>
      </c>
      <c r="L673" s="1">
        <v>-19.0</v>
      </c>
      <c r="M673" s="1">
        <v>0.026766666666666668</v>
      </c>
      <c r="N673" s="1">
        <v>11.732983333333333</v>
      </c>
      <c r="O673" s="1" t="s">
        <v>63</v>
      </c>
      <c r="P673" s="1" t="s">
        <v>2324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60</v>
      </c>
      <c r="B674" s="1" t="s">
        <v>17</v>
      </c>
      <c r="C674" s="1">
        <v>434.0</v>
      </c>
      <c r="D674" s="1">
        <v>0.0</v>
      </c>
      <c r="E674" s="1" t="s">
        <v>1202</v>
      </c>
      <c r="F674" s="1" t="s">
        <v>66</v>
      </c>
      <c r="G674" s="1" t="s">
        <v>19</v>
      </c>
      <c r="H674" s="1" t="s">
        <v>2325</v>
      </c>
      <c r="I674" s="1" t="s">
        <v>2326</v>
      </c>
      <c r="J674" s="1" t="s">
        <v>2327</v>
      </c>
      <c r="K674" s="1" t="s">
        <v>2328</v>
      </c>
      <c r="L674" s="1">
        <v>-11.0</v>
      </c>
      <c r="M674" s="1">
        <v>0.025716666666666665</v>
      </c>
      <c r="N674" s="1">
        <v>11.06115</v>
      </c>
      <c r="O674" s="1" t="s">
        <v>63</v>
      </c>
      <c r="P674" s="1" t="s">
        <v>2329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60</v>
      </c>
      <c r="B675" s="1" t="s">
        <v>17</v>
      </c>
      <c r="C675" s="3">
        <v>316.0</v>
      </c>
      <c r="D675" s="1">
        <v>62.0</v>
      </c>
      <c r="E675" s="2"/>
      <c r="F675" s="1" t="s">
        <v>49</v>
      </c>
      <c r="G675" s="1" t="s">
        <v>24</v>
      </c>
      <c r="H675" s="1" t="s">
        <v>2330</v>
      </c>
      <c r="I675" s="1" t="s">
        <v>2331</v>
      </c>
      <c r="J675" s="1" t="s">
        <v>2331</v>
      </c>
      <c r="K675" s="2"/>
      <c r="L675" s="1">
        <v>-9.0</v>
      </c>
      <c r="M675" s="1"/>
      <c r="N675" s="1">
        <v>10.515716666666666</v>
      </c>
      <c r="O675" s="1" t="s">
        <v>63</v>
      </c>
      <c r="P675" s="1" t="s">
        <v>2332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 hidden="1">
      <c r="A676" s="1" t="s">
        <v>28</v>
      </c>
      <c r="B676" s="1" t="s">
        <v>17</v>
      </c>
      <c r="C676" s="1">
        <v>528.0</v>
      </c>
      <c r="D676" s="1">
        <v>0.0</v>
      </c>
      <c r="E676" s="1" t="s">
        <v>29</v>
      </c>
      <c r="F676" s="1" t="s">
        <v>18</v>
      </c>
      <c r="G676" s="1" t="s">
        <v>19</v>
      </c>
      <c r="H676" s="1" t="s">
        <v>2333</v>
      </c>
      <c r="I676" s="1" t="s">
        <v>2334</v>
      </c>
      <c r="J676" s="1" t="s">
        <v>2334</v>
      </c>
      <c r="K676" s="2"/>
      <c r="L676" s="1">
        <v>1.0</v>
      </c>
      <c r="M676" s="1"/>
      <c r="N676" s="1">
        <v>16.426233333333332</v>
      </c>
      <c r="O676" s="1" t="s">
        <v>22</v>
      </c>
      <c r="P676" s="1" t="s">
        <v>2335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28</v>
      </c>
      <c r="B677" s="1" t="s">
        <v>17</v>
      </c>
      <c r="C677" s="1">
        <v>389.0</v>
      </c>
      <c r="D677" s="1">
        <v>0.0</v>
      </c>
      <c r="E677" s="1" t="s">
        <v>29</v>
      </c>
      <c r="F677" s="1" t="s">
        <v>18</v>
      </c>
      <c r="G677" s="1" t="s">
        <v>19</v>
      </c>
      <c r="H677" s="1" t="s">
        <v>2336</v>
      </c>
      <c r="I677" s="1" t="s">
        <v>2337</v>
      </c>
      <c r="J677" s="1" t="s">
        <v>2337</v>
      </c>
      <c r="K677" s="2"/>
      <c r="L677" s="1">
        <v>-4.0</v>
      </c>
      <c r="M677" s="1"/>
      <c r="N677" s="1">
        <v>10.842316666666667</v>
      </c>
      <c r="O677" s="1" t="s">
        <v>22</v>
      </c>
      <c r="P677" s="1" t="s">
        <v>2338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 hidden="1">
      <c r="A678" s="1" t="s">
        <v>81</v>
      </c>
      <c r="B678" s="1" t="s">
        <v>364</v>
      </c>
      <c r="C678" s="1">
        <v>394.0</v>
      </c>
      <c r="D678" s="1">
        <v>0.0</v>
      </c>
      <c r="E678" s="1" t="s">
        <v>2274</v>
      </c>
      <c r="F678" s="1" t="s">
        <v>18</v>
      </c>
      <c r="G678" s="1" t="s">
        <v>19</v>
      </c>
      <c r="H678" s="1" t="s">
        <v>2339</v>
      </c>
      <c r="I678" s="1" t="s">
        <v>2340</v>
      </c>
      <c r="J678" s="1" t="s">
        <v>2340</v>
      </c>
      <c r="K678" s="2"/>
      <c r="L678" s="1">
        <v>-4.0</v>
      </c>
      <c r="M678" s="1"/>
      <c r="N678" s="1">
        <v>10.640216666666667</v>
      </c>
      <c r="O678" s="1" t="s">
        <v>22</v>
      </c>
      <c r="P678" s="1" t="s">
        <v>2341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 hidden="1">
      <c r="A679" s="1" t="s">
        <v>81</v>
      </c>
      <c r="B679" s="1" t="s">
        <v>364</v>
      </c>
      <c r="C679" s="1">
        <v>329.0</v>
      </c>
      <c r="D679" s="1">
        <v>0.0</v>
      </c>
      <c r="E679" s="1" t="s">
        <v>2274</v>
      </c>
      <c r="F679" s="1" t="s">
        <v>18</v>
      </c>
      <c r="G679" s="1" t="s">
        <v>19</v>
      </c>
      <c r="H679" s="1" t="s">
        <v>2342</v>
      </c>
      <c r="I679" s="1" t="s">
        <v>2343</v>
      </c>
      <c r="J679" s="1" t="s">
        <v>2343</v>
      </c>
      <c r="K679" s="2"/>
      <c r="L679" s="1">
        <v>-8.0</v>
      </c>
      <c r="M679" s="1"/>
      <c r="N679" s="1">
        <v>6.323316666666667</v>
      </c>
      <c r="O679" s="1" t="s">
        <v>22</v>
      </c>
      <c r="P679" s="1" t="s">
        <v>2344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48</v>
      </c>
      <c r="B680" s="1" t="s">
        <v>17</v>
      </c>
      <c r="C680" s="1">
        <v>55.0</v>
      </c>
      <c r="D680" s="1">
        <v>0.0</v>
      </c>
      <c r="E680" s="2"/>
      <c r="F680" s="1" t="s">
        <v>49</v>
      </c>
      <c r="G680" s="1" t="s">
        <v>24</v>
      </c>
      <c r="H680" s="1" t="s">
        <v>2345</v>
      </c>
      <c r="I680" s="1" t="s">
        <v>2346</v>
      </c>
      <c r="J680" s="1" t="s">
        <v>2346</v>
      </c>
      <c r="K680" s="2"/>
      <c r="L680" s="1">
        <v>-3.0</v>
      </c>
      <c r="M680" s="1"/>
      <c r="N680" s="1">
        <v>1.9334333333333333</v>
      </c>
      <c r="O680" s="1" t="s">
        <v>53</v>
      </c>
      <c r="P680" s="1" t="s">
        <v>2347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48</v>
      </c>
      <c r="B681" s="1" t="s">
        <v>17</v>
      </c>
      <c r="C681" s="1">
        <v>124.5</v>
      </c>
      <c r="D681" s="1">
        <v>124.5</v>
      </c>
      <c r="E681" s="2"/>
      <c r="F681" s="1" t="s">
        <v>49</v>
      </c>
      <c r="G681" s="1" t="s">
        <v>24</v>
      </c>
      <c r="H681" s="1" t="s">
        <v>2348</v>
      </c>
      <c r="I681" s="1" t="s">
        <v>2349</v>
      </c>
      <c r="J681" s="1" t="s">
        <v>2349</v>
      </c>
      <c r="K681" s="2"/>
      <c r="L681" s="1">
        <v>10.0</v>
      </c>
      <c r="M681" s="1"/>
      <c r="N681" s="1">
        <v>15.202283333333334</v>
      </c>
      <c r="O681" s="1" t="s">
        <v>53</v>
      </c>
      <c r="P681" s="1" t="s">
        <v>2350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48</v>
      </c>
      <c r="B682" s="1" t="s">
        <v>17</v>
      </c>
      <c r="C682" s="1">
        <v>124.5</v>
      </c>
      <c r="D682" s="1">
        <v>124.5</v>
      </c>
      <c r="E682" s="2"/>
      <c r="F682" s="1" t="s">
        <v>49</v>
      </c>
      <c r="G682" s="1" t="s">
        <v>24</v>
      </c>
      <c r="H682" s="1" t="s">
        <v>2351</v>
      </c>
      <c r="I682" s="1" t="s">
        <v>2352</v>
      </c>
      <c r="J682" s="1" t="s">
        <v>2352</v>
      </c>
      <c r="K682" s="2"/>
      <c r="L682" s="1">
        <v>11.0</v>
      </c>
      <c r="M682" s="1"/>
      <c r="N682" s="1">
        <v>16.030783333333332</v>
      </c>
      <c r="O682" s="1" t="s">
        <v>53</v>
      </c>
      <c r="P682" s="1" t="s">
        <v>2353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 hidden="1">
      <c r="A683" s="1" t="s">
        <v>60</v>
      </c>
      <c r="B683" s="1" t="s">
        <v>17</v>
      </c>
      <c r="C683" s="1">
        <v>398.0</v>
      </c>
      <c r="D683" s="1">
        <v>100.0</v>
      </c>
      <c r="E683" s="2"/>
      <c r="F683" s="1" t="s">
        <v>49</v>
      </c>
      <c r="G683" s="1" t="s">
        <v>173</v>
      </c>
      <c r="H683" s="1" t="s">
        <v>2354</v>
      </c>
      <c r="I683" s="1" t="s">
        <v>2355</v>
      </c>
      <c r="J683" s="1" t="s">
        <v>2355</v>
      </c>
      <c r="K683" s="2"/>
      <c r="L683" s="1">
        <v>-5.0</v>
      </c>
      <c r="M683" s="1"/>
      <c r="N683" s="1">
        <v>14.330533333333333</v>
      </c>
      <c r="O683" s="1" t="s">
        <v>63</v>
      </c>
      <c r="P683" s="1" t="s">
        <v>2356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 hidden="1">
      <c r="A684" s="1" t="s">
        <v>16</v>
      </c>
      <c r="B684" s="1" t="s">
        <v>364</v>
      </c>
      <c r="C684" s="3">
        <v>329.0</v>
      </c>
      <c r="D684" s="1">
        <v>0.0</v>
      </c>
      <c r="E684" s="2"/>
      <c r="F684" s="1" t="s">
        <v>18</v>
      </c>
      <c r="G684" s="1" t="s">
        <v>19</v>
      </c>
      <c r="H684" s="1" t="s">
        <v>2357</v>
      </c>
      <c r="I684" s="1" t="s">
        <v>2358</v>
      </c>
      <c r="J684" s="1" t="s">
        <v>2358</v>
      </c>
      <c r="K684" s="2"/>
      <c r="L684" s="1">
        <v>-3.0</v>
      </c>
      <c r="M684" s="1"/>
      <c r="N684" s="1">
        <v>11.490833333333333</v>
      </c>
      <c r="O684" s="1" t="s">
        <v>22</v>
      </c>
      <c r="P684" s="1" t="s">
        <v>2359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 hidden="1">
      <c r="A685" s="1" t="s">
        <v>28</v>
      </c>
      <c r="B685" s="1" t="s">
        <v>17</v>
      </c>
      <c r="C685" s="3">
        <v>657.0</v>
      </c>
      <c r="D685" s="1">
        <v>0.0</v>
      </c>
      <c r="E685" s="1" t="s">
        <v>29</v>
      </c>
      <c r="F685" s="1" t="s">
        <v>18</v>
      </c>
      <c r="G685" s="1" t="s">
        <v>19</v>
      </c>
      <c r="H685" s="1" t="s">
        <v>2360</v>
      </c>
      <c r="I685" s="1" t="s">
        <v>2361</v>
      </c>
      <c r="J685" s="1" t="s">
        <v>2361</v>
      </c>
      <c r="K685" s="2"/>
      <c r="L685" s="1">
        <v>-3.0</v>
      </c>
      <c r="M685" s="1"/>
      <c r="N685" s="1">
        <v>11.556216666666666</v>
      </c>
      <c r="O685" s="1" t="s">
        <v>22</v>
      </c>
      <c r="P685" s="1" t="s">
        <v>2362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16</v>
      </c>
      <c r="B686" s="1" t="s">
        <v>364</v>
      </c>
      <c r="C686" s="1">
        <v>528.0</v>
      </c>
      <c r="D686" s="1">
        <v>0.0</v>
      </c>
      <c r="E686" s="2"/>
      <c r="F686" s="1" t="s">
        <v>18</v>
      </c>
      <c r="G686" s="1" t="s">
        <v>19</v>
      </c>
      <c r="H686" s="1" t="s">
        <v>2363</v>
      </c>
      <c r="I686" s="1" t="s">
        <v>2364</v>
      </c>
      <c r="J686" s="1" t="s">
        <v>2364</v>
      </c>
      <c r="K686" s="2"/>
      <c r="L686" s="1">
        <v>-7.0</v>
      </c>
      <c r="M686" s="1"/>
      <c r="N686" s="1">
        <v>7.871333333333333</v>
      </c>
      <c r="O686" s="1" t="s">
        <v>22</v>
      </c>
      <c r="P686" s="1" t="s">
        <v>2365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60</v>
      </c>
      <c r="B687" s="1" t="s">
        <v>17</v>
      </c>
      <c r="C687" s="1">
        <v>235.0</v>
      </c>
      <c r="D687" s="1">
        <v>71.0</v>
      </c>
      <c r="E687" s="2"/>
      <c r="F687" s="1" t="s">
        <v>49</v>
      </c>
      <c r="G687" s="1" t="s">
        <v>19</v>
      </c>
      <c r="H687" s="1" t="s">
        <v>2366</v>
      </c>
      <c r="I687" s="1" t="s">
        <v>2367</v>
      </c>
      <c r="J687" s="1" t="s">
        <v>2367</v>
      </c>
      <c r="K687" s="2"/>
      <c r="L687" s="1">
        <v>-10.0</v>
      </c>
      <c r="M687" s="1"/>
      <c r="N687" s="1">
        <v>8.534083333333333</v>
      </c>
      <c r="O687" s="1" t="s">
        <v>63</v>
      </c>
      <c r="P687" s="1" t="s">
        <v>2368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81</v>
      </c>
      <c r="B688" s="1" t="s">
        <v>364</v>
      </c>
      <c r="C688" s="1">
        <v>329.0</v>
      </c>
      <c r="D688" s="1">
        <v>0.0</v>
      </c>
      <c r="E688" s="1" t="s">
        <v>2369</v>
      </c>
      <c r="F688" s="1" t="s">
        <v>18</v>
      </c>
      <c r="G688" s="1" t="s">
        <v>19</v>
      </c>
      <c r="H688" s="1" t="s">
        <v>2370</v>
      </c>
      <c r="I688" s="1" t="s">
        <v>2371</v>
      </c>
      <c r="J688" s="1" t="s">
        <v>2371</v>
      </c>
      <c r="K688" s="2"/>
      <c r="L688" s="1">
        <v>-6.0</v>
      </c>
      <c r="M688" s="1"/>
      <c r="N688" s="1">
        <v>8.710966666666666</v>
      </c>
      <c r="O688" s="1" t="s">
        <v>22</v>
      </c>
      <c r="P688" s="1" t="s">
        <v>2372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60</v>
      </c>
      <c r="B689" s="1" t="s">
        <v>17</v>
      </c>
      <c r="C689" s="1">
        <v>355.0</v>
      </c>
      <c r="D689" s="1">
        <v>0.0</v>
      </c>
      <c r="E689" s="1" t="s">
        <v>1202</v>
      </c>
      <c r="F689" s="1" t="s">
        <v>66</v>
      </c>
      <c r="G689" s="1" t="s">
        <v>19</v>
      </c>
      <c r="H689" s="1" t="s">
        <v>2373</v>
      </c>
      <c r="I689" s="1" t="s">
        <v>2374</v>
      </c>
      <c r="J689" s="1" t="s">
        <v>2375</v>
      </c>
      <c r="K689" s="1" t="s">
        <v>2376</v>
      </c>
      <c r="L689" s="1">
        <v>-15.0</v>
      </c>
      <c r="M689" s="1">
        <v>0.04066666666666666</v>
      </c>
      <c r="N689" s="1">
        <v>10.589466666666667</v>
      </c>
      <c r="O689" s="1" t="s">
        <v>63</v>
      </c>
      <c r="P689" s="1" t="s">
        <v>2377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 hidden="1">
      <c r="A690" s="1" t="s">
        <v>48</v>
      </c>
      <c r="B690" s="1" t="s">
        <v>17</v>
      </c>
      <c r="C690" s="3">
        <v>20.0</v>
      </c>
      <c r="D690" s="1">
        <v>35.0</v>
      </c>
      <c r="E690" s="2"/>
      <c r="F690" s="1" t="s">
        <v>49</v>
      </c>
      <c r="G690" s="1" t="s">
        <v>24</v>
      </c>
      <c r="H690" s="1" t="s">
        <v>2378</v>
      </c>
      <c r="I690" s="1" t="s">
        <v>2379</v>
      </c>
      <c r="J690" s="1" t="s">
        <v>2379</v>
      </c>
      <c r="K690" s="2"/>
      <c r="L690" s="1">
        <v>-1.0</v>
      </c>
      <c r="M690" s="1"/>
      <c r="N690" s="1">
        <v>3.9066666666666667</v>
      </c>
      <c r="O690" s="1" t="s">
        <v>53</v>
      </c>
      <c r="P690" s="1" t="s">
        <v>2380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 hidden="1">
      <c r="A691" s="1" t="s">
        <v>48</v>
      </c>
      <c r="B691" s="1" t="s">
        <v>17</v>
      </c>
      <c r="C691" s="3">
        <v>119.0</v>
      </c>
      <c r="D691" s="1">
        <v>0.0</v>
      </c>
      <c r="E691" s="2"/>
      <c r="F691" s="1" t="s">
        <v>49</v>
      </c>
      <c r="G691" s="1" t="s">
        <v>24</v>
      </c>
      <c r="H691" s="1" t="s">
        <v>2381</v>
      </c>
      <c r="I691" s="1" t="s">
        <v>2382</v>
      </c>
      <c r="J691" s="1" t="s">
        <v>2382</v>
      </c>
      <c r="K691" s="2"/>
      <c r="L691" s="1">
        <v>2.0</v>
      </c>
      <c r="M691" s="1"/>
      <c r="N691" s="1">
        <v>7.815733333333333</v>
      </c>
      <c r="O691" s="1" t="s">
        <v>53</v>
      </c>
      <c r="P691" s="1" t="s">
        <v>2383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 hidden="1">
      <c r="A692" s="1" t="s">
        <v>28</v>
      </c>
      <c r="B692" s="1" t="s">
        <v>17</v>
      </c>
      <c r="C692" s="3">
        <v>453.0</v>
      </c>
      <c r="D692" s="1">
        <v>0.0</v>
      </c>
      <c r="E692" s="1" t="s">
        <v>29</v>
      </c>
      <c r="F692" s="1" t="s">
        <v>18</v>
      </c>
      <c r="G692" s="1" t="s">
        <v>19</v>
      </c>
      <c r="H692" s="1" t="s">
        <v>2384</v>
      </c>
      <c r="I692" s="1" t="s">
        <v>2385</v>
      </c>
      <c r="J692" s="1" t="s">
        <v>2385</v>
      </c>
      <c r="K692" s="2"/>
      <c r="L692" s="1">
        <v>-2.0</v>
      </c>
      <c r="M692" s="1"/>
      <c r="N692" s="1">
        <v>12.558816666666667</v>
      </c>
      <c r="O692" s="1" t="s">
        <v>22</v>
      </c>
      <c r="P692" s="1" t="s">
        <v>681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 hidden="1">
      <c r="A693" s="1" t="s">
        <v>28</v>
      </c>
      <c r="B693" s="1" t="s">
        <v>17</v>
      </c>
      <c r="C693" s="3">
        <v>683.0</v>
      </c>
      <c r="D693" s="1">
        <v>0.0</v>
      </c>
      <c r="E693" s="1" t="s">
        <v>29</v>
      </c>
      <c r="F693" s="1" t="s">
        <v>18</v>
      </c>
      <c r="G693" s="1" t="s">
        <v>19</v>
      </c>
      <c r="H693" s="1" t="s">
        <v>2386</v>
      </c>
      <c r="I693" s="1" t="s">
        <v>2387</v>
      </c>
      <c r="J693" s="1" t="s">
        <v>2387</v>
      </c>
      <c r="K693" s="2"/>
      <c r="L693" s="1">
        <v>4.0</v>
      </c>
      <c r="M693" s="1"/>
      <c r="N693" s="1">
        <v>19.794833333333333</v>
      </c>
      <c r="O693" s="1" t="s">
        <v>22</v>
      </c>
      <c r="P693" s="1" t="s">
        <v>2388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 hidden="1">
      <c r="A694" s="1" t="s">
        <v>48</v>
      </c>
      <c r="B694" s="1" t="s">
        <v>17</v>
      </c>
      <c r="C694" s="1">
        <v>498.0</v>
      </c>
      <c r="D694" s="1">
        <v>0.0</v>
      </c>
      <c r="E694" s="2"/>
      <c r="F694" s="1" t="s">
        <v>49</v>
      </c>
      <c r="G694" s="1" t="s">
        <v>24</v>
      </c>
      <c r="H694" s="1" t="s">
        <v>2389</v>
      </c>
      <c r="I694" s="1" t="s">
        <v>2390</v>
      </c>
      <c r="J694" s="1" t="s">
        <v>2390</v>
      </c>
      <c r="K694" s="2"/>
      <c r="L694" s="1">
        <v>11.0</v>
      </c>
      <c r="M694" s="1"/>
      <c r="N694" s="1">
        <v>16.990166666666667</v>
      </c>
      <c r="O694" s="1" t="s">
        <v>53</v>
      </c>
      <c r="P694" s="1" t="s">
        <v>2391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 hidden="1">
      <c r="A695" s="1" t="s">
        <v>16</v>
      </c>
      <c r="B695" s="1" t="s">
        <v>364</v>
      </c>
      <c r="C695" s="1">
        <v>425.0</v>
      </c>
      <c r="D695" s="1">
        <v>0.0</v>
      </c>
      <c r="E695" s="2"/>
      <c r="F695" s="1" t="s">
        <v>18</v>
      </c>
      <c r="G695" s="1" t="s">
        <v>19</v>
      </c>
      <c r="H695" s="1" t="s">
        <v>2392</v>
      </c>
      <c r="I695" s="1" t="s">
        <v>2393</v>
      </c>
      <c r="J695" s="1" t="s">
        <v>2393</v>
      </c>
      <c r="K695" s="2"/>
      <c r="L695" s="1">
        <v>-1.0</v>
      </c>
      <c r="M695" s="1"/>
      <c r="N695" s="1">
        <v>13.160533333333333</v>
      </c>
      <c r="O695" s="1" t="s">
        <v>22</v>
      </c>
      <c r="P695" s="1" t="s">
        <v>2394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 hidden="1">
      <c r="A696" s="1" t="s">
        <v>60</v>
      </c>
      <c r="B696" s="1" t="s">
        <v>17</v>
      </c>
      <c r="C696" s="1">
        <v>199.0</v>
      </c>
      <c r="D696" s="1">
        <v>50.0</v>
      </c>
      <c r="E696" s="2"/>
      <c r="F696" s="1" t="s">
        <v>49</v>
      </c>
      <c r="G696" s="1" t="s">
        <v>173</v>
      </c>
      <c r="H696" s="1" t="s">
        <v>2395</v>
      </c>
      <c r="I696" s="1" t="s">
        <v>2396</v>
      </c>
      <c r="J696" s="1" t="s">
        <v>2396</v>
      </c>
      <c r="K696" s="2"/>
      <c r="L696" s="1">
        <v>-9.0</v>
      </c>
      <c r="M696" s="1"/>
      <c r="N696" s="1">
        <v>9.32175</v>
      </c>
      <c r="O696" s="1" t="s">
        <v>63</v>
      </c>
      <c r="P696" s="1" t="s">
        <v>841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 hidden="1">
      <c r="A697" s="1" t="s">
        <v>60</v>
      </c>
      <c r="B697" s="1" t="s">
        <v>17</v>
      </c>
      <c r="C697" s="1">
        <v>199.0</v>
      </c>
      <c r="D697" s="1">
        <v>50.0</v>
      </c>
      <c r="E697" s="2"/>
      <c r="F697" s="1" t="s">
        <v>49</v>
      </c>
      <c r="G697" s="1" t="s">
        <v>173</v>
      </c>
      <c r="H697" s="1" t="s">
        <v>2397</v>
      </c>
      <c r="I697" s="1" t="s">
        <v>2398</v>
      </c>
      <c r="J697" s="1" t="s">
        <v>2398</v>
      </c>
      <c r="K697" s="2"/>
      <c r="L697" s="1">
        <v>-8.0</v>
      </c>
      <c r="M697" s="1"/>
      <c r="N697" s="1">
        <v>10.533766666666667</v>
      </c>
      <c r="O697" s="1" t="s">
        <v>63</v>
      </c>
      <c r="P697" s="1" t="s">
        <v>841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 hidden="1">
      <c r="A698" s="1" t="s">
        <v>48</v>
      </c>
      <c r="B698" s="1" t="s">
        <v>17</v>
      </c>
      <c r="C698" s="3">
        <v>40.0</v>
      </c>
      <c r="D698" s="1">
        <v>70.0</v>
      </c>
      <c r="E698" s="2"/>
      <c r="F698" s="1" t="s">
        <v>49</v>
      </c>
      <c r="G698" s="1" t="s">
        <v>24</v>
      </c>
      <c r="H698" s="1" t="s">
        <v>2399</v>
      </c>
      <c r="I698" s="1" t="s">
        <v>2400</v>
      </c>
      <c r="J698" s="1" t="s">
        <v>2400</v>
      </c>
      <c r="K698" s="2"/>
      <c r="L698" s="1">
        <v>-4.0</v>
      </c>
      <c r="M698" s="1"/>
      <c r="N698" s="1">
        <v>0.6995666666666667</v>
      </c>
      <c r="O698" s="1" t="s">
        <v>53</v>
      </c>
      <c r="P698" s="1" t="s">
        <v>2401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 hidden="1">
      <c r="A699" s="1" t="s">
        <v>60</v>
      </c>
      <c r="B699" s="1" t="s">
        <v>17</v>
      </c>
      <c r="C699" s="1">
        <v>139.0</v>
      </c>
      <c r="D699" s="1">
        <v>0.0</v>
      </c>
      <c r="E699" s="2"/>
      <c r="F699" s="1" t="s">
        <v>49</v>
      </c>
      <c r="G699" s="1" t="s">
        <v>19</v>
      </c>
      <c r="H699" s="1" t="s">
        <v>2402</v>
      </c>
      <c r="I699" s="1" t="s">
        <v>2403</v>
      </c>
      <c r="J699" s="1" t="s">
        <v>2403</v>
      </c>
      <c r="K699" s="2"/>
      <c r="L699" s="1">
        <v>-4.0</v>
      </c>
      <c r="M699" s="1"/>
      <c r="N699" s="1">
        <v>14.888833333333332</v>
      </c>
      <c r="O699" s="1" t="s">
        <v>63</v>
      </c>
      <c r="P699" s="1" t="s">
        <v>2404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 hidden="1">
      <c r="A700" s="1" t="s">
        <v>81</v>
      </c>
      <c r="B700" s="1" t="s">
        <v>364</v>
      </c>
      <c r="C700" s="1">
        <v>264.0</v>
      </c>
      <c r="D700" s="1">
        <v>0.0</v>
      </c>
      <c r="E700" s="1" t="s">
        <v>842</v>
      </c>
      <c r="F700" s="1" t="s">
        <v>18</v>
      </c>
      <c r="G700" s="1" t="s">
        <v>19</v>
      </c>
      <c r="H700" s="1" t="s">
        <v>2405</v>
      </c>
      <c r="I700" s="1" t="s">
        <v>2406</v>
      </c>
      <c r="J700" s="1" t="s">
        <v>2406</v>
      </c>
      <c r="K700" s="2"/>
      <c r="L700" s="1">
        <v>0.0</v>
      </c>
      <c r="M700" s="1"/>
      <c r="N700" s="1">
        <v>14.847066666666667</v>
      </c>
      <c r="O700" s="1" t="s">
        <v>22</v>
      </c>
      <c r="P700" s="1" t="s">
        <v>2407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 hidden="1">
      <c r="A701" s="1" t="s">
        <v>60</v>
      </c>
      <c r="B701" s="1" t="s">
        <v>17</v>
      </c>
      <c r="C701" s="1">
        <v>453.0</v>
      </c>
      <c r="D701" s="1">
        <v>0.0</v>
      </c>
      <c r="E701" s="1" t="s">
        <v>627</v>
      </c>
      <c r="F701" s="1" t="s">
        <v>66</v>
      </c>
      <c r="G701" s="1" t="s">
        <v>19</v>
      </c>
      <c r="H701" s="1" t="s">
        <v>2408</v>
      </c>
      <c r="I701" s="1" t="s">
        <v>2409</v>
      </c>
      <c r="J701" s="1" t="s">
        <v>2410</v>
      </c>
      <c r="K701" s="1" t="s">
        <v>2411</v>
      </c>
      <c r="L701" s="1">
        <v>-7.0</v>
      </c>
      <c r="M701" s="1">
        <v>0.0565</v>
      </c>
      <c r="N701" s="1">
        <v>18.767566666666667</v>
      </c>
      <c r="O701" s="1" t="s">
        <v>63</v>
      </c>
      <c r="P701" s="1" t="s">
        <v>2412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 hidden="1">
      <c r="A702" s="1" t="s">
        <v>60</v>
      </c>
      <c r="B702" s="1" t="s">
        <v>17</v>
      </c>
      <c r="C702" s="1">
        <v>199.0</v>
      </c>
      <c r="D702" s="1">
        <v>50.0</v>
      </c>
      <c r="E702" s="2"/>
      <c r="F702" s="1" t="s">
        <v>49</v>
      </c>
      <c r="G702" s="1" t="s">
        <v>19</v>
      </c>
      <c r="H702" s="1" t="s">
        <v>2413</v>
      </c>
      <c r="I702" s="1" t="s">
        <v>2414</v>
      </c>
      <c r="J702" s="1" t="s">
        <v>2414</v>
      </c>
      <c r="K702" s="2"/>
      <c r="L702" s="1">
        <v>-6.0</v>
      </c>
      <c r="M702" s="1"/>
      <c r="N702" s="1">
        <v>17.7988</v>
      </c>
      <c r="O702" s="1" t="s">
        <v>63</v>
      </c>
      <c r="P702" s="1" t="s">
        <v>2415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 hidden="1">
      <c r="A703" s="1" t="s">
        <v>28</v>
      </c>
      <c r="B703" s="1" t="s">
        <v>17</v>
      </c>
      <c r="C703" s="3">
        <v>528.0</v>
      </c>
      <c r="D703" s="1">
        <v>0.0</v>
      </c>
      <c r="E703" s="1" t="s">
        <v>29</v>
      </c>
      <c r="F703" s="1" t="s">
        <v>18</v>
      </c>
      <c r="G703" s="1" t="s">
        <v>19</v>
      </c>
      <c r="H703" s="1" t="s">
        <v>2416</v>
      </c>
      <c r="I703" s="1" t="s">
        <v>2417</v>
      </c>
      <c r="J703" s="1" t="s">
        <v>2417</v>
      </c>
      <c r="K703" s="2"/>
      <c r="L703" s="1">
        <v>2.0</v>
      </c>
      <c r="M703" s="1"/>
      <c r="N703" s="1">
        <v>17.781333333333333</v>
      </c>
      <c r="O703" s="1" t="s">
        <v>22</v>
      </c>
      <c r="P703" s="1" t="s">
        <v>2418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 hidden="1">
      <c r="A704" s="1" t="s">
        <v>81</v>
      </c>
      <c r="B704" s="1" t="s">
        <v>364</v>
      </c>
      <c r="C704" s="1">
        <v>379.0</v>
      </c>
      <c r="D704" s="1">
        <v>0.0</v>
      </c>
      <c r="E704" s="1" t="s">
        <v>553</v>
      </c>
      <c r="F704" s="1" t="s">
        <v>18</v>
      </c>
      <c r="G704" s="1" t="s">
        <v>19</v>
      </c>
      <c r="H704" s="1" t="s">
        <v>2419</v>
      </c>
      <c r="I704" s="1" t="s">
        <v>2420</v>
      </c>
      <c r="J704" s="1" t="s">
        <v>2420</v>
      </c>
      <c r="K704" s="2"/>
      <c r="L704" s="1">
        <v>-3.0</v>
      </c>
      <c r="M704" s="1"/>
      <c r="N704" s="1">
        <v>11.791383333333334</v>
      </c>
      <c r="O704" s="1" t="s">
        <v>22</v>
      </c>
      <c r="P704" s="1" t="s">
        <v>2421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 hidden="1">
      <c r="A705" s="1" t="s">
        <v>16</v>
      </c>
      <c r="B705" s="3" t="s">
        <v>364</v>
      </c>
      <c r="C705" s="1">
        <v>329.0</v>
      </c>
      <c r="D705" s="1">
        <v>0.0</v>
      </c>
      <c r="E705" s="2"/>
      <c r="F705" s="1" t="s">
        <v>18</v>
      </c>
      <c r="G705" s="1" t="s">
        <v>24</v>
      </c>
      <c r="H705" s="1" t="s">
        <v>2422</v>
      </c>
      <c r="I705" s="1" t="s">
        <v>2423</v>
      </c>
      <c r="J705" s="1" t="s">
        <v>2423</v>
      </c>
      <c r="K705" s="2"/>
      <c r="L705" s="1">
        <v>4.0</v>
      </c>
      <c r="M705" s="1"/>
      <c r="N705" s="1">
        <v>19.5733</v>
      </c>
      <c r="O705" s="1" t="s">
        <v>22</v>
      </c>
      <c r="P705" s="1" t="s">
        <v>2424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 hidden="1">
      <c r="A706" s="1" t="s">
        <v>60</v>
      </c>
      <c r="B706" s="1" t="s">
        <v>17</v>
      </c>
      <c r="C706" s="1">
        <v>528.0</v>
      </c>
      <c r="D706" s="1">
        <v>0.0</v>
      </c>
      <c r="E706" s="1" t="s">
        <v>627</v>
      </c>
      <c r="F706" s="1" t="s">
        <v>66</v>
      </c>
      <c r="G706" s="1" t="s">
        <v>24</v>
      </c>
      <c r="H706" s="1" t="s">
        <v>2425</v>
      </c>
      <c r="I706" s="1" t="s">
        <v>2426</v>
      </c>
      <c r="J706" s="1" t="s">
        <v>2427</v>
      </c>
      <c r="K706" s="1" t="s">
        <v>2428</v>
      </c>
      <c r="L706" s="1">
        <v>-5.0</v>
      </c>
      <c r="M706" s="1">
        <v>0.0249</v>
      </c>
      <c r="N706" s="1">
        <v>19.027566666666665</v>
      </c>
      <c r="O706" s="1" t="s">
        <v>63</v>
      </c>
      <c r="P706" s="1" t="s">
        <v>2429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 hidden="1">
      <c r="A707" s="1" t="s">
        <v>60</v>
      </c>
      <c r="B707" s="1" t="s">
        <v>17</v>
      </c>
      <c r="C707" s="1">
        <v>398.0</v>
      </c>
      <c r="D707" s="1">
        <v>100.0</v>
      </c>
      <c r="E707" s="2"/>
      <c r="F707" s="1" t="s">
        <v>49</v>
      </c>
      <c r="G707" s="1" t="s">
        <v>173</v>
      </c>
      <c r="H707" s="1" t="s">
        <v>2430</v>
      </c>
      <c r="I707" s="1" t="s">
        <v>2431</v>
      </c>
      <c r="J707" s="1" t="s">
        <v>2431</v>
      </c>
      <c r="K707" s="2"/>
      <c r="L707" s="1">
        <v>-3.0</v>
      </c>
      <c r="M707" s="1"/>
      <c r="N707" s="1">
        <v>15.812066666666666</v>
      </c>
      <c r="O707" s="1" t="s">
        <v>63</v>
      </c>
      <c r="P707" s="1" t="s">
        <v>2432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 hidden="1">
      <c r="A708" s="1" t="s">
        <v>48</v>
      </c>
      <c r="B708" s="1" t="s">
        <v>17</v>
      </c>
      <c r="C708" s="3">
        <v>725.0</v>
      </c>
      <c r="D708" s="1">
        <v>0.0</v>
      </c>
      <c r="E708" s="2"/>
      <c r="F708" s="1" t="s">
        <v>49</v>
      </c>
      <c r="G708" s="1" t="s">
        <v>24</v>
      </c>
      <c r="H708" s="1" t="s">
        <v>2433</v>
      </c>
      <c r="I708" s="1" t="s">
        <v>2434</v>
      </c>
      <c r="J708" s="1" t="s">
        <v>2434</v>
      </c>
      <c r="K708" s="2"/>
      <c r="L708" s="1">
        <v>9.0</v>
      </c>
      <c r="M708" s="1"/>
      <c r="N708" s="1">
        <v>14.97605</v>
      </c>
      <c r="O708" s="1" t="s">
        <v>53</v>
      </c>
      <c r="P708" s="1" t="s">
        <v>2435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 hidden="1">
      <c r="A709" s="1" t="s">
        <v>16</v>
      </c>
      <c r="B709" s="1" t="s">
        <v>364</v>
      </c>
      <c r="C709" s="1">
        <v>448.0</v>
      </c>
      <c r="D709" s="1">
        <v>0.0</v>
      </c>
      <c r="E709" s="2"/>
      <c r="F709" s="1" t="s">
        <v>18</v>
      </c>
      <c r="G709" s="1" t="s">
        <v>24</v>
      </c>
      <c r="H709" s="1" t="s">
        <v>2436</v>
      </c>
      <c r="I709" s="1" t="s">
        <v>2437</v>
      </c>
      <c r="J709" s="1" t="s">
        <v>2437</v>
      </c>
      <c r="K709" s="2"/>
      <c r="L709" s="1">
        <v>1.0</v>
      </c>
      <c r="M709" s="1"/>
      <c r="N709" s="1">
        <v>16.1409</v>
      </c>
      <c r="O709" s="1" t="s">
        <v>22</v>
      </c>
      <c r="P709" s="1" t="s">
        <v>2438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 hidden="1">
      <c r="A710" s="1" t="s">
        <v>16</v>
      </c>
      <c r="B710" s="1" t="s">
        <v>364</v>
      </c>
      <c r="C710" s="1">
        <v>528.0</v>
      </c>
      <c r="D710" s="1">
        <v>0.0</v>
      </c>
      <c r="E710" s="2"/>
      <c r="F710" s="1" t="s">
        <v>18</v>
      </c>
      <c r="G710" s="1" t="s">
        <v>19</v>
      </c>
      <c r="H710" s="1" t="s">
        <v>2439</v>
      </c>
      <c r="I710" s="1" t="s">
        <v>2440</v>
      </c>
      <c r="J710" s="1" t="s">
        <v>2440</v>
      </c>
      <c r="K710" s="2"/>
      <c r="L710" s="1">
        <v>-2.0</v>
      </c>
      <c r="M710" s="1"/>
      <c r="N710" s="1">
        <v>12.993416666666667</v>
      </c>
      <c r="O710" s="1" t="s">
        <v>22</v>
      </c>
      <c r="P710" s="1" t="s">
        <v>2441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 hidden="1">
      <c r="A711" s="1" t="s">
        <v>28</v>
      </c>
      <c r="B711" s="1" t="s">
        <v>17</v>
      </c>
      <c r="C711" s="1">
        <v>553.0</v>
      </c>
      <c r="D711" s="1">
        <v>0.0</v>
      </c>
      <c r="E711" s="1" t="s">
        <v>29</v>
      </c>
      <c r="F711" s="1" t="s">
        <v>18</v>
      </c>
      <c r="G711" s="1" t="s">
        <v>19</v>
      </c>
      <c r="H711" s="1" t="s">
        <v>2442</v>
      </c>
      <c r="I711" s="1" t="s">
        <v>2443</v>
      </c>
      <c r="J711" s="1" t="s">
        <v>2443</v>
      </c>
      <c r="K711" s="2"/>
      <c r="L711" s="1">
        <v>-5.0</v>
      </c>
      <c r="M711" s="1"/>
      <c r="N711" s="1">
        <v>9.626133333333334</v>
      </c>
      <c r="O711" s="1" t="s">
        <v>22</v>
      </c>
      <c r="P711" s="1" t="s">
        <v>2444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 hidden="1">
      <c r="A712" s="1" t="s">
        <v>28</v>
      </c>
      <c r="B712" s="1" t="s">
        <v>17</v>
      </c>
      <c r="C712" s="1">
        <v>264.0</v>
      </c>
      <c r="D712" s="1">
        <v>0.0</v>
      </c>
      <c r="E712" s="1" t="s">
        <v>29</v>
      </c>
      <c r="F712" s="1" t="s">
        <v>18</v>
      </c>
      <c r="G712" s="1" t="s">
        <v>19</v>
      </c>
      <c r="H712" s="1" t="s">
        <v>2445</v>
      </c>
      <c r="I712" s="1" t="s">
        <v>2446</v>
      </c>
      <c r="J712" s="1" t="s">
        <v>2446</v>
      </c>
      <c r="K712" s="2"/>
      <c r="L712" s="1">
        <v>-3.0</v>
      </c>
      <c r="M712" s="1"/>
      <c r="N712" s="1">
        <v>11.990566666666666</v>
      </c>
      <c r="O712" s="1" t="s">
        <v>22</v>
      </c>
      <c r="P712" s="1" t="s">
        <v>134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 hidden="1">
      <c r="A713" s="1" t="s">
        <v>48</v>
      </c>
      <c r="B713" s="1" t="s">
        <v>17</v>
      </c>
      <c r="C713" s="1">
        <v>249.0</v>
      </c>
      <c r="D713" s="1">
        <v>0.0</v>
      </c>
      <c r="E713" s="2"/>
      <c r="F713" s="1" t="s">
        <v>49</v>
      </c>
      <c r="G713" s="1" t="s">
        <v>24</v>
      </c>
      <c r="H713" s="1" t="s">
        <v>2447</v>
      </c>
      <c r="I713" s="1" t="s">
        <v>2448</v>
      </c>
      <c r="J713" s="1" t="s">
        <v>2448</v>
      </c>
      <c r="K713" s="2"/>
      <c r="L713" s="1">
        <v>1.0</v>
      </c>
      <c r="M713" s="1"/>
      <c r="N713" s="1">
        <v>6.82445</v>
      </c>
      <c r="O713" s="1" t="s">
        <v>53</v>
      </c>
      <c r="P713" s="1" t="s">
        <v>2449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 hidden="1">
      <c r="A714" s="1" t="s">
        <v>28</v>
      </c>
      <c r="B714" s="1" t="s">
        <v>17</v>
      </c>
      <c r="C714" s="1">
        <v>429.0</v>
      </c>
      <c r="D714" s="1">
        <v>0.0</v>
      </c>
      <c r="E714" s="1" t="s">
        <v>29</v>
      </c>
      <c r="F714" s="1" t="s">
        <v>18</v>
      </c>
      <c r="G714" s="1" t="s">
        <v>19</v>
      </c>
      <c r="H714" s="1" t="s">
        <v>2450</v>
      </c>
      <c r="I714" s="1" t="s">
        <v>2451</v>
      </c>
      <c r="J714" s="1" t="s">
        <v>2451</v>
      </c>
      <c r="K714" s="2"/>
      <c r="L714" s="1">
        <v>-2.0</v>
      </c>
      <c r="M714" s="1"/>
      <c r="N714" s="1">
        <v>12.192516666666666</v>
      </c>
      <c r="O714" s="1" t="s">
        <v>22</v>
      </c>
      <c r="P714" s="1" t="s">
        <v>2452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 hidden="1">
      <c r="A715" s="1" t="s">
        <v>60</v>
      </c>
      <c r="B715" s="1" t="s">
        <v>17</v>
      </c>
      <c r="C715" s="1">
        <v>247.0</v>
      </c>
      <c r="D715" s="1">
        <v>62.0</v>
      </c>
      <c r="E715" s="2"/>
      <c r="F715" s="1" t="s">
        <v>49</v>
      </c>
      <c r="G715" s="1" t="s">
        <v>173</v>
      </c>
      <c r="H715" s="1" t="s">
        <v>2453</v>
      </c>
      <c r="I715" s="1" t="s">
        <v>2454</v>
      </c>
      <c r="J715" s="1" t="s">
        <v>2454</v>
      </c>
      <c r="K715" s="2"/>
      <c r="L715" s="1">
        <v>-13.0</v>
      </c>
      <c r="M715" s="1"/>
      <c r="N715" s="1">
        <v>23.378916666666665</v>
      </c>
      <c r="O715" s="1" t="s">
        <v>63</v>
      </c>
      <c r="P715" s="1" t="s">
        <v>2455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 hidden="1">
      <c r="A716" s="1" t="s">
        <v>16</v>
      </c>
      <c r="B716" s="1" t="s">
        <v>364</v>
      </c>
      <c r="C716" s="1">
        <v>304.0</v>
      </c>
      <c r="D716" s="1">
        <v>0.0</v>
      </c>
      <c r="E716" s="2"/>
      <c r="F716" s="1" t="s">
        <v>18</v>
      </c>
      <c r="G716" s="1" t="s">
        <v>19</v>
      </c>
      <c r="H716" s="1" t="s">
        <v>2456</v>
      </c>
      <c r="I716" s="1" t="s">
        <v>2457</v>
      </c>
      <c r="J716" s="1" t="s">
        <v>2457</v>
      </c>
      <c r="K716" s="2"/>
      <c r="L716" s="1">
        <v>-6.0</v>
      </c>
      <c r="M716" s="1"/>
      <c r="N716" s="1">
        <v>8.92695</v>
      </c>
      <c r="O716" s="1" t="s">
        <v>22</v>
      </c>
      <c r="P716" s="1" t="s">
        <v>1466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 hidden="1">
      <c r="A717" s="1" t="s">
        <v>60</v>
      </c>
      <c r="B717" s="1" t="s">
        <v>17</v>
      </c>
      <c r="C717" s="1">
        <v>210.0</v>
      </c>
      <c r="D717" s="1">
        <v>99.0</v>
      </c>
      <c r="E717" s="2"/>
      <c r="F717" s="1" t="s">
        <v>49</v>
      </c>
      <c r="G717" s="1" t="s">
        <v>173</v>
      </c>
      <c r="H717" s="1" t="s">
        <v>2458</v>
      </c>
      <c r="I717" s="1" t="s">
        <v>2459</v>
      </c>
      <c r="J717" s="1" t="s">
        <v>2459</v>
      </c>
      <c r="K717" s="2"/>
      <c r="L717" s="1">
        <v>-12.0</v>
      </c>
      <c r="M717" s="1"/>
      <c r="N717" s="1">
        <v>11.47475</v>
      </c>
      <c r="O717" s="1" t="s">
        <v>63</v>
      </c>
      <c r="P717" s="1" t="s">
        <v>477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 hidden="1">
      <c r="A718" s="1" t="s">
        <v>81</v>
      </c>
      <c r="B718" s="1" t="s">
        <v>17</v>
      </c>
      <c r="C718" s="1">
        <v>658.0</v>
      </c>
      <c r="D718" s="1">
        <v>0.0</v>
      </c>
      <c r="E718" s="2"/>
      <c r="F718" s="1" t="s">
        <v>49</v>
      </c>
      <c r="G718" s="1" t="s">
        <v>19</v>
      </c>
      <c r="H718" s="1" t="s">
        <v>2460</v>
      </c>
      <c r="I718" s="1" t="s">
        <v>2461</v>
      </c>
      <c r="J718" s="1" t="s">
        <v>2461</v>
      </c>
      <c r="K718" s="2"/>
      <c r="L718" s="1">
        <v>-4.0</v>
      </c>
      <c r="M718" s="1"/>
      <c r="N718" s="1">
        <v>10.40475</v>
      </c>
      <c r="O718" s="1" t="s">
        <v>22</v>
      </c>
      <c r="P718" s="1" t="s">
        <v>2462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 hidden="1">
      <c r="A719" s="1" t="s">
        <v>16</v>
      </c>
      <c r="B719" s="1" t="s">
        <v>17</v>
      </c>
      <c r="C719" s="1">
        <v>364.0</v>
      </c>
      <c r="D719" s="1">
        <v>0.0</v>
      </c>
      <c r="E719" s="2"/>
      <c r="F719" s="1" t="s">
        <v>18</v>
      </c>
      <c r="G719" s="1" t="s">
        <v>19</v>
      </c>
      <c r="H719" s="1" t="s">
        <v>2463</v>
      </c>
      <c r="I719" s="1" t="s">
        <v>2464</v>
      </c>
      <c r="J719" s="1" t="s">
        <v>2464</v>
      </c>
      <c r="K719" s="2"/>
      <c r="L719" s="1">
        <v>-5.0</v>
      </c>
      <c r="M719" s="1"/>
      <c r="N719" s="1">
        <v>9.003416666666666</v>
      </c>
      <c r="O719" s="1" t="s">
        <v>22</v>
      </c>
      <c r="P719" s="1" t="s">
        <v>2465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 hidden="1">
      <c r="A720" s="1" t="s">
        <v>60</v>
      </c>
      <c r="B720" s="1" t="s">
        <v>17</v>
      </c>
      <c r="C720" s="1">
        <v>276.0</v>
      </c>
      <c r="D720" s="1">
        <v>13.0</v>
      </c>
      <c r="E720" s="1" t="s">
        <v>1202</v>
      </c>
      <c r="F720" s="1" t="s">
        <v>66</v>
      </c>
      <c r="G720" s="1" t="s">
        <v>19</v>
      </c>
      <c r="H720" s="1" t="s">
        <v>2466</v>
      </c>
      <c r="I720" s="1" t="s">
        <v>2467</v>
      </c>
      <c r="J720" s="1" t="s">
        <v>2468</v>
      </c>
      <c r="K720" s="1" t="s">
        <v>2469</v>
      </c>
      <c r="L720" s="1">
        <v>-10.0</v>
      </c>
      <c r="M720" s="1">
        <v>0.033683333333333336</v>
      </c>
      <c r="N720" s="1">
        <v>6.9198</v>
      </c>
      <c r="O720" s="1" t="s">
        <v>63</v>
      </c>
      <c r="P720" s="1" t="s">
        <v>2470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 hidden="1">
      <c r="A721" s="1" t="s">
        <v>60</v>
      </c>
      <c r="B721" s="1" t="s">
        <v>17</v>
      </c>
      <c r="C721" s="1">
        <v>250.0</v>
      </c>
      <c r="D721" s="1">
        <v>0.0</v>
      </c>
      <c r="E721" s="1" t="s">
        <v>1202</v>
      </c>
      <c r="F721" s="1" t="s">
        <v>66</v>
      </c>
      <c r="G721" s="1" t="s">
        <v>24</v>
      </c>
      <c r="H721" s="1" t="s">
        <v>2471</v>
      </c>
      <c r="I721" s="1" t="s">
        <v>2472</v>
      </c>
      <c r="J721" s="1" t="s">
        <v>2473</v>
      </c>
      <c r="K721" s="1" t="s">
        <v>2474</v>
      </c>
      <c r="L721" s="1">
        <v>-2.0</v>
      </c>
      <c r="M721" s="1">
        <v>0.021766666666666667</v>
      </c>
      <c r="N721" s="1">
        <v>7.96245</v>
      </c>
      <c r="O721" s="1" t="s">
        <v>63</v>
      </c>
      <c r="P721" s="1" t="s">
        <v>2475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 hidden="1">
      <c r="A722" s="1" t="s">
        <v>28</v>
      </c>
      <c r="B722" s="1" t="s">
        <v>17</v>
      </c>
      <c r="C722" s="3">
        <v>613.0</v>
      </c>
      <c r="D722" s="1">
        <v>0.0</v>
      </c>
      <c r="E722" s="1" t="s">
        <v>29</v>
      </c>
      <c r="F722" s="1" t="s">
        <v>18</v>
      </c>
      <c r="G722" s="1" t="s">
        <v>19</v>
      </c>
      <c r="H722" s="1" t="s">
        <v>2476</v>
      </c>
      <c r="I722" s="1" t="s">
        <v>2477</v>
      </c>
      <c r="J722" s="1" t="s">
        <v>2477</v>
      </c>
      <c r="K722" s="2"/>
      <c r="L722" s="1">
        <v>-2.0</v>
      </c>
      <c r="M722" s="1"/>
      <c r="N722" s="1">
        <v>12.745583333333334</v>
      </c>
      <c r="O722" s="1" t="s">
        <v>22</v>
      </c>
      <c r="P722" s="1" t="s">
        <v>2478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 hidden="1">
      <c r="A723" s="1" t="s">
        <v>60</v>
      </c>
      <c r="B723" s="1" t="s">
        <v>17</v>
      </c>
      <c r="C723" s="1">
        <v>762.0</v>
      </c>
      <c r="D723" s="1">
        <v>185.0</v>
      </c>
      <c r="E723" s="2"/>
      <c r="F723" s="1" t="s">
        <v>49</v>
      </c>
      <c r="G723" s="1" t="s">
        <v>173</v>
      </c>
      <c r="H723" s="1" t="s">
        <v>2479</v>
      </c>
      <c r="I723" s="1" t="s">
        <v>2480</v>
      </c>
      <c r="J723" s="1" t="s">
        <v>2480</v>
      </c>
      <c r="K723" s="2"/>
      <c r="L723" s="1">
        <v>-8.0</v>
      </c>
      <c r="M723" s="1"/>
      <c r="N723" s="1">
        <v>11.496583333333334</v>
      </c>
      <c r="O723" s="1" t="s">
        <v>63</v>
      </c>
      <c r="P723" s="1" t="s">
        <v>2481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 hidden="1">
      <c r="A724" s="1" t="s">
        <v>16</v>
      </c>
      <c r="B724" s="1" t="s">
        <v>17</v>
      </c>
      <c r="C724" s="3">
        <v>453.0</v>
      </c>
      <c r="D724" s="1">
        <v>0.0</v>
      </c>
      <c r="E724" s="2"/>
      <c r="F724" s="1" t="s">
        <v>18</v>
      </c>
      <c r="G724" s="1" t="s">
        <v>19</v>
      </c>
      <c r="H724" s="1" t="s">
        <v>2482</v>
      </c>
      <c r="I724" s="1" t="s">
        <v>2483</v>
      </c>
      <c r="J724" s="1" t="s">
        <v>2483</v>
      </c>
      <c r="K724" s="2"/>
      <c r="L724" s="1">
        <v>-4.0</v>
      </c>
      <c r="M724" s="1"/>
      <c r="N724" s="1">
        <v>10.225916666666667</v>
      </c>
      <c r="O724" s="1" t="s">
        <v>22</v>
      </c>
      <c r="P724" s="1" t="s">
        <v>2484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 hidden="1">
      <c r="A725" s="1" t="s">
        <v>60</v>
      </c>
      <c r="B725" s="1" t="s">
        <v>17</v>
      </c>
      <c r="C725" s="3">
        <v>247.0</v>
      </c>
      <c r="D725" s="1">
        <v>62.0</v>
      </c>
      <c r="E725" s="2"/>
      <c r="F725" s="1" t="s">
        <v>49</v>
      </c>
      <c r="G725" s="1" t="s">
        <v>19</v>
      </c>
      <c r="H725" s="1" t="s">
        <v>2485</v>
      </c>
      <c r="I725" s="1" t="s">
        <v>2486</v>
      </c>
      <c r="J725" s="1" t="s">
        <v>2486</v>
      </c>
      <c r="K725" s="2"/>
      <c r="L725" s="1">
        <v>-10.0</v>
      </c>
      <c r="M725" s="1"/>
      <c r="N725" s="1">
        <v>9.057416666666667</v>
      </c>
      <c r="O725" s="1" t="s">
        <v>63</v>
      </c>
      <c r="P725" s="1" t="s">
        <v>2487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 hidden="1">
      <c r="A726" s="1" t="s">
        <v>60</v>
      </c>
      <c r="B726" s="1" t="s">
        <v>17</v>
      </c>
      <c r="C726" s="3">
        <v>226.0</v>
      </c>
      <c r="D726" s="1">
        <v>24.0</v>
      </c>
      <c r="E726" s="1" t="s">
        <v>1142</v>
      </c>
      <c r="F726" s="1" t="s">
        <v>66</v>
      </c>
      <c r="G726" s="1" t="s">
        <v>19</v>
      </c>
      <c r="H726" s="1" t="s">
        <v>2488</v>
      </c>
      <c r="I726" s="1" t="s">
        <v>2489</v>
      </c>
      <c r="J726" s="1" t="s">
        <v>2490</v>
      </c>
      <c r="K726" s="1" t="s">
        <v>2491</v>
      </c>
      <c r="L726" s="1">
        <v>-9.0</v>
      </c>
      <c r="M726" s="1">
        <v>0.015816666666666666</v>
      </c>
      <c r="N726" s="1">
        <v>6.916316666666667</v>
      </c>
      <c r="O726" s="1" t="s">
        <v>63</v>
      </c>
      <c r="P726" s="1" t="s">
        <v>2492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 hidden="1">
      <c r="A727" s="1" t="s">
        <v>16</v>
      </c>
      <c r="B727" s="1" t="s">
        <v>17</v>
      </c>
      <c r="C727" s="3">
        <v>264.0</v>
      </c>
      <c r="D727" s="1">
        <v>0.0</v>
      </c>
      <c r="E727" s="2"/>
      <c r="F727" s="1" t="s">
        <v>18</v>
      </c>
      <c r="G727" s="1" t="s">
        <v>19</v>
      </c>
      <c r="H727" s="1" t="s">
        <v>2493</v>
      </c>
      <c r="I727" s="1" t="s">
        <v>2494</v>
      </c>
      <c r="J727" s="1" t="s">
        <v>2494</v>
      </c>
      <c r="K727" s="2"/>
      <c r="L727" s="1">
        <v>0.0</v>
      </c>
      <c r="M727" s="1"/>
      <c r="N727" s="1">
        <v>14.4105</v>
      </c>
      <c r="O727" s="1" t="s">
        <v>22</v>
      </c>
      <c r="P727" s="1" t="s">
        <v>1169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 hidden="1">
      <c r="A728" s="1" t="s">
        <v>16</v>
      </c>
      <c r="B728" s="1" t="s">
        <v>17</v>
      </c>
      <c r="C728" s="1">
        <v>379.0</v>
      </c>
      <c r="D728" s="1">
        <v>0.0</v>
      </c>
      <c r="E728" s="2"/>
      <c r="F728" s="1" t="s">
        <v>18</v>
      </c>
      <c r="G728" s="1" t="s">
        <v>19</v>
      </c>
      <c r="H728" s="1" t="s">
        <v>2495</v>
      </c>
      <c r="I728" s="1" t="s">
        <v>2496</v>
      </c>
      <c r="J728" s="1" t="s">
        <v>2496</v>
      </c>
      <c r="K728" s="2"/>
      <c r="L728" s="1">
        <v>-2.0</v>
      </c>
      <c r="M728" s="1"/>
      <c r="N728" s="1">
        <v>12.695466666666666</v>
      </c>
      <c r="O728" s="1" t="s">
        <v>22</v>
      </c>
      <c r="P728" s="1" t="s">
        <v>2497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 hidden="1">
      <c r="A729" s="1" t="s">
        <v>48</v>
      </c>
      <c r="B729" s="1" t="s">
        <v>17</v>
      </c>
      <c r="C729" s="1">
        <v>617.0</v>
      </c>
      <c r="D729" s="1">
        <v>0.0</v>
      </c>
      <c r="E729" s="2"/>
      <c r="F729" s="1" t="s">
        <v>49</v>
      </c>
      <c r="G729" s="1" t="s">
        <v>24</v>
      </c>
      <c r="H729" s="1" t="s">
        <v>2498</v>
      </c>
      <c r="I729" s="1" t="s">
        <v>2499</v>
      </c>
      <c r="J729" s="1" t="s">
        <v>2499</v>
      </c>
      <c r="K729" s="2"/>
      <c r="L729" s="1">
        <v>6.0</v>
      </c>
      <c r="M729" s="1"/>
      <c r="N729" s="1">
        <v>11.34845</v>
      </c>
      <c r="O729" s="1" t="s">
        <v>53</v>
      </c>
      <c r="P729" s="1" t="s">
        <v>2500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 hidden="1">
      <c r="A730" s="1" t="s">
        <v>16</v>
      </c>
      <c r="B730" s="1" t="s">
        <v>17</v>
      </c>
      <c r="C730" s="1">
        <v>593.0</v>
      </c>
      <c r="D730" s="1">
        <v>0.0</v>
      </c>
      <c r="E730" s="2"/>
      <c r="F730" s="1" t="s">
        <v>18</v>
      </c>
      <c r="G730" s="1" t="s">
        <v>24</v>
      </c>
      <c r="H730" s="1" t="s">
        <v>2501</v>
      </c>
      <c r="I730" s="1" t="s">
        <v>2502</v>
      </c>
      <c r="J730" s="1" t="s">
        <v>2502</v>
      </c>
      <c r="K730" s="2"/>
      <c r="L730" s="1">
        <v>-4.0</v>
      </c>
      <c r="M730" s="1"/>
      <c r="N730" s="1">
        <v>10.185116666666667</v>
      </c>
      <c r="O730" s="1" t="s">
        <v>22</v>
      </c>
      <c r="P730" s="1" t="s">
        <v>2503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 hidden="1">
      <c r="A731" s="1" t="s">
        <v>28</v>
      </c>
      <c r="B731" s="1" t="s">
        <v>17</v>
      </c>
      <c r="C731" s="3">
        <v>274.0</v>
      </c>
      <c r="D731" s="1">
        <v>0.0</v>
      </c>
      <c r="E731" s="1" t="s">
        <v>29</v>
      </c>
      <c r="F731" s="1" t="s">
        <v>18</v>
      </c>
      <c r="G731" s="1" t="s">
        <v>19</v>
      </c>
      <c r="H731" s="1" t="s">
        <v>2504</v>
      </c>
      <c r="I731" s="1" t="s">
        <v>2505</v>
      </c>
      <c r="J731" s="1" t="s">
        <v>2505</v>
      </c>
      <c r="K731" s="2"/>
      <c r="L731" s="1">
        <v>-6.0</v>
      </c>
      <c r="M731" s="1"/>
      <c r="N731" s="1">
        <v>8.916733333333333</v>
      </c>
      <c r="O731" s="1" t="s">
        <v>22</v>
      </c>
      <c r="P731" s="1" t="s">
        <v>2506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 hidden="1">
      <c r="A732" s="1" t="s">
        <v>16</v>
      </c>
      <c r="B732" s="1" t="s">
        <v>17</v>
      </c>
      <c r="C732" s="1">
        <v>329.0</v>
      </c>
      <c r="D732" s="1">
        <v>0.0</v>
      </c>
      <c r="E732" s="2"/>
      <c r="F732" s="1" t="s">
        <v>18</v>
      </c>
      <c r="G732" s="1" t="s">
        <v>19</v>
      </c>
      <c r="H732" s="1" t="s">
        <v>2507</v>
      </c>
      <c r="I732" s="1" t="s">
        <v>2508</v>
      </c>
      <c r="J732" s="1" t="s">
        <v>2508</v>
      </c>
      <c r="K732" s="2"/>
      <c r="L732" s="1">
        <v>-6.0</v>
      </c>
      <c r="M732" s="1"/>
      <c r="N732" s="1">
        <v>8.94965</v>
      </c>
      <c r="O732" s="1" t="s">
        <v>22</v>
      </c>
      <c r="P732" s="1" t="s">
        <v>2509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 hidden="1">
      <c r="A733" s="1" t="s">
        <v>60</v>
      </c>
      <c r="B733" s="1" t="s">
        <v>17</v>
      </c>
      <c r="C733" s="1">
        <v>359.0</v>
      </c>
      <c r="D733" s="1">
        <v>90.0</v>
      </c>
      <c r="E733" s="2"/>
      <c r="F733" s="1" t="s">
        <v>49</v>
      </c>
      <c r="G733" s="1" t="s">
        <v>173</v>
      </c>
      <c r="H733" s="1" t="s">
        <v>2510</v>
      </c>
      <c r="I733" s="1" t="s">
        <v>2511</v>
      </c>
      <c r="J733" s="1" t="s">
        <v>2511</v>
      </c>
      <c r="K733" s="2"/>
      <c r="L733" s="1">
        <v>-6.0</v>
      </c>
      <c r="M733" s="1"/>
      <c r="N733" s="1">
        <v>13.0603</v>
      </c>
      <c r="O733" s="1" t="s">
        <v>63</v>
      </c>
      <c r="P733" s="1" t="s">
        <v>2512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 hidden="1">
      <c r="A734" s="1" t="s">
        <v>60</v>
      </c>
      <c r="B734" s="1" t="s">
        <v>17</v>
      </c>
      <c r="C734" s="1">
        <v>670.0</v>
      </c>
      <c r="D734" s="1">
        <v>18.0</v>
      </c>
      <c r="E734" s="1" t="s">
        <v>1142</v>
      </c>
      <c r="F734" s="1" t="s">
        <v>66</v>
      </c>
      <c r="G734" s="1" t="s">
        <v>19</v>
      </c>
      <c r="H734" s="1" t="s">
        <v>2513</v>
      </c>
      <c r="I734" s="1" t="s">
        <v>2514</v>
      </c>
      <c r="J734" s="1" t="s">
        <v>2515</v>
      </c>
      <c r="K734" s="1" t="s">
        <v>2516</v>
      </c>
      <c r="L734" s="1">
        <v>-9.0</v>
      </c>
      <c r="M734" s="1">
        <v>0.01695</v>
      </c>
      <c r="N734" s="1">
        <v>8.381866666666667</v>
      </c>
      <c r="O734" s="1" t="s">
        <v>63</v>
      </c>
      <c r="P734" s="1" t="s">
        <v>2517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 hidden="1">
      <c r="A735" s="1" t="s">
        <v>60</v>
      </c>
      <c r="B735" s="1" t="s">
        <v>17</v>
      </c>
      <c r="C735" s="1">
        <v>602.0</v>
      </c>
      <c r="D735" s="1">
        <v>0.0</v>
      </c>
      <c r="E735" s="1" t="s">
        <v>29</v>
      </c>
      <c r="F735" s="1" t="s">
        <v>66</v>
      </c>
      <c r="G735" s="1" t="s">
        <v>24</v>
      </c>
      <c r="H735" s="1" t="s">
        <v>2518</v>
      </c>
      <c r="I735" s="1" t="s">
        <v>2519</v>
      </c>
      <c r="J735" s="1" t="s">
        <v>2520</v>
      </c>
      <c r="K735" s="1" t="s">
        <v>2521</v>
      </c>
      <c r="L735" s="1">
        <v>21.0</v>
      </c>
      <c r="M735" s="1">
        <v>41.605383333333336</v>
      </c>
      <c r="N735" s="1">
        <v>74.68421666666667</v>
      </c>
      <c r="O735" s="1" t="s">
        <v>63</v>
      </c>
      <c r="P735" s="1" t="s">
        <v>2522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 hidden="1">
      <c r="A736" s="1" t="s">
        <v>16</v>
      </c>
      <c r="B736" s="1" t="s">
        <v>17</v>
      </c>
      <c r="C736" s="3">
        <v>329.0</v>
      </c>
      <c r="D736" s="1">
        <v>0.0</v>
      </c>
      <c r="E736" s="2"/>
      <c r="F736" s="1" t="s">
        <v>18</v>
      </c>
      <c r="G736" s="1" t="s">
        <v>19</v>
      </c>
      <c r="H736" s="1" t="s">
        <v>2523</v>
      </c>
      <c r="I736" s="1" t="s">
        <v>2524</v>
      </c>
      <c r="J736" s="1" t="s">
        <v>2524</v>
      </c>
      <c r="K736" s="2"/>
      <c r="L736" s="1">
        <v>-2.0</v>
      </c>
      <c r="M736" s="1"/>
      <c r="N736" s="1">
        <v>12.730516666666666</v>
      </c>
      <c r="O736" s="1" t="s">
        <v>22</v>
      </c>
      <c r="P736" s="1" t="s">
        <v>2509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 hidden="1">
      <c r="A737" s="1" t="s">
        <v>16</v>
      </c>
      <c r="B737" s="1" t="s">
        <v>17</v>
      </c>
      <c r="C737" s="1">
        <v>329.0</v>
      </c>
      <c r="D737" s="1">
        <v>0.0</v>
      </c>
      <c r="E737" s="2"/>
      <c r="F737" s="1" t="s">
        <v>18</v>
      </c>
      <c r="G737" s="1" t="s">
        <v>24</v>
      </c>
      <c r="H737" s="1" t="s">
        <v>2525</v>
      </c>
      <c r="I737" s="1" t="s">
        <v>2526</v>
      </c>
      <c r="J737" s="1" t="s">
        <v>2526</v>
      </c>
      <c r="K737" s="2"/>
      <c r="L737" s="1">
        <v>-4.0</v>
      </c>
      <c r="M737" s="1"/>
      <c r="N737" s="1">
        <v>10.726766666666666</v>
      </c>
      <c r="O737" s="1" t="s">
        <v>22</v>
      </c>
      <c r="P737" s="1" t="s">
        <v>512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 hidden="1">
      <c r="A738" s="1" t="s">
        <v>81</v>
      </c>
      <c r="B738" s="1" t="s">
        <v>17</v>
      </c>
      <c r="C738" s="1">
        <v>488.0</v>
      </c>
      <c r="D738" s="1">
        <v>0.0</v>
      </c>
      <c r="E738" s="1" t="s">
        <v>2527</v>
      </c>
      <c r="F738" s="1" t="s">
        <v>18</v>
      </c>
      <c r="G738" s="1" t="s">
        <v>19</v>
      </c>
      <c r="H738" s="1" t="s">
        <v>2528</v>
      </c>
      <c r="I738" s="1" t="s">
        <v>2529</v>
      </c>
      <c r="J738" s="1" t="s">
        <v>2529</v>
      </c>
      <c r="K738" s="2"/>
      <c r="L738" s="1">
        <v>-3.0</v>
      </c>
      <c r="M738" s="1"/>
      <c r="N738" s="1">
        <v>11.2297</v>
      </c>
      <c r="O738" s="1" t="s">
        <v>22</v>
      </c>
      <c r="P738" s="1" t="s">
        <v>2530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 hidden="1">
      <c r="A739" s="1" t="s">
        <v>28</v>
      </c>
      <c r="B739" s="1" t="s">
        <v>17</v>
      </c>
      <c r="C739" s="1">
        <v>329.0</v>
      </c>
      <c r="D739" s="1">
        <v>0.0</v>
      </c>
      <c r="E739" s="1" t="s">
        <v>29</v>
      </c>
      <c r="F739" s="1" t="s">
        <v>18</v>
      </c>
      <c r="G739" s="1" t="s">
        <v>19</v>
      </c>
      <c r="H739" s="1" t="s">
        <v>2531</v>
      </c>
      <c r="I739" s="1" t="s">
        <v>2532</v>
      </c>
      <c r="J739" s="1" t="s">
        <v>2532</v>
      </c>
      <c r="K739" s="2"/>
      <c r="L739" s="1">
        <v>-4.0</v>
      </c>
      <c r="M739" s="1"/>
      <c r="N739" s="1">
        <v>10.260183333333334</v>
      </c>
      <c r="O739" s="1" t="s">
        <v>22</v>
      </c>
      <c r="P739" s="1" t="s">
        <v>2533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 hidden="1">
      <c r="A740" s="1" t="s">
        <v>60</v>
      </c>
      <c r="B740" s="1" t="s">
        <v>17</v>
      </c>
      <c r="C740" s="1">
        <v>245.0</v>
      </c>
      <c r="D740" s="1">
        <v>61.0</v>
      </c>
      <c r="E740" s="2"/>
      <c r="F740" s="1" t="s">
        <v>49</v>
      </c>
      <c r="G740" s="1" t="s">
        <v>19</v>
      </c>
      <c r="H740" s="1" t="s">
        <v>2534</v>
      </c>
      <c r="I740" s="1" t="s">
        <v>2535</v>
      </c>
      <c r="J740" s="1" t="s">
        <v>2535</v>
      </c>
      <c r="K740" s="2"/>
      <c r="L740" s="1">
        <v>-7.0</v>
      </c>
      <c r="M740" s="1"/>
      <c r="N740" s="1">
        <v>12.4477</v>
      </c>
      <c r="O740" s="1" t="s">
        <v>63</v>
      </c>
      <c r="P740" s="1" t="s">
        <v>2536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 hidden="1">
      <c r="A741" s="1" t="s">
        <v>16</v>
      </c>
      <c r="B741" s="1" t="s">
        <v>17</v>
      </c>
      <c r="C741" s="3">
        <v>366.0</v>
      </c>
      <c r="D741" s="1">
        <v>0.0</v>
      </c>
      <c r="E741" s="2"/>
      <c r="F741" s="1" t="s">
        <v>18</v>
      </c>
      <c r="G741" s="1" t="s">
        <v>19</v>
      </c>
      <c r="H741" s="1" t="s">
        <v>2537</v>
      </c>
      <c r="I741" s="1" t="s">
        <v>2538</v>
      </c>
      <c r="J741" s="1" t="s">
        <v>2538</v>
      </c>
      <c r="K741" s="2"/>
      <c r="L741" s="1">
        <v>-6.0</v>
      </c>
      <c r="M741" s="1"/>
      <c r="N741" s="1">
        <v>8.724183333333333</v>
      </c>
      <c r="O741" s="1" t="s">
        <v>22</v>
      </c>
      <c r="P741" s="1" t="s">
        <v>2539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 hidden="1">
      <c r="A742" s="1" t="s">
        <v>16</v>
      </c>
      <c r="B742" s="3" t="s">
        <v>17</v>
      </c>
      <c r="C742" s="1">
        <v>349.0</v>
      </c>
      <c r="D742" s="1">
        <v>0.0</v>
      </c>
      <c r="E742" s="2"/>
      <c r="F742" s="1" t="s">
        <v>18</v>
      </c>
      <c r="G742" s="1" t="s">
        <v>19</v>
      </c>
      <c r="H742" s="1" t="s">
        <v>2540</v>
      </c>
      <c r="I742" s="1" t="s">
        <v>2541</v>
      </c>
      <c r="J742" s="1" t="s">
        <v>2541</v>
      </c>
      <c r="K742" s="2"/>
      <c r="L742" s="1">
        <v>-5.0</v>
      </c>
      <c r="M742" s="1"/>
      <c r="N742" s="1">
        <v>9.545933333333334</v>
      </c>
      <c r="O742" s="1" t="s">
        <v>22</v>
      </c>
      <c r="P742" s="1" t="s">
        <v>2542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 hidden="1">
      <c r="A743" s="1" t="s">
        <v>16</v>
      </c>
      <c r="B743" s="1" t="s">
        <v>17</v>
      </c>
      <c r="C743" s="1">
        <v>329.0</v>
      </c>
      <c r="D743" s="1">
        <v>0.0</v>
      </c>
      <c r="E743" s="2"/>
      <c r="F743" s="1" t="s">
        <v>18</v>
      </c>
      <c r="G743" s="1" t="s">
        <v>19</v>
      </c>
      <c r="H743" s="1" t="s">
        <v>2543</v>
      </c>
      <c r="I743" s="1" t="s">
        <v>2544</v>
      </c>
      <c r="J743" s="1" t="s">
        <v>2544</v>
      </c>
      <c r="K743" s="2"/>
      <c r="L743" s="1">
        <v>-1.0</v>
      </c>
      <c r="M743" s="1"/>
      <c r="N743" s="1">
        <v>13.985683333333334</v>
      </c>
      <c r="O743" s="1" t="s">
        <v>22</v>
      </c>
      <c r="P743" s="1" t="s">
        <v>2545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 hidden="1">
      <c r="A744" s="1" t="s">
        <v>28</v>
      </c>
      <c r="B744" s="1" t="s">
        <v>17</v>
      </c>
      <c r="C744" s="1">
        <v>264.0</v>
      </c>
      <c r="D744" s="1">
        <v>0.0</v>
      </c>
      <c r="E744" s="1" t="s">
        <v>29</v>
      </c>
      <c r="F744" s="1" t="s">
        <v>18</v>
      </c>
      <c r="G744" s="1" t="s">
        <v>19</v>
      </c>
      <c r="H744" s="1" t="s">
        <v>2546</v>
      </c>
      <c r="I744" s="1" t="s">
        <v>2547</v>
      </c>
      <c r="J744" s="1" t="s">
        <v>2547</v>
      </c>
      <c r="K744" s="2"/>
      <c r="L744" s="1">
        <v>2.0</v>
      </c>
      <c r="M744" s="1"/>
      <c r="N744" s="1">
        <v>17.839083333333335</v>
      </c>
      <c r="O744" s="1" t="s">
        <v>22</v>
      </c>
      <c r="P744" s="1" t="s">
        <v>38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 hidden="1">
      <c r="A745" s="1" t="s">
        <v>48</v>
      </c>
      <c r="B745" s="1" t="s">
        <v>17</v>
      </c>
      <c r="C745" s="1">
        <v>249.0</v>
      </c>
      <c r="D745" s="1">
        <v>0.0</v>
      </c>
      <c r="E745" s="2"/>
      <c r="F745" s="1" t="s">
        <v>49</v>
      </c>
      <c r="G745" s="1" t="s">
        <v>24</v>
      </c>
      <c r="H745" s="1" t="s">
        <v>2548</v>
      </c>
      <c r="I745" s="1" t="s">
        <v>2549</v>
      </c>
      <c r="J745" s="1" t="s">
        <v>2549</v>
      </c>
      <c r="K745" s="2"/>
      <c r="L745" s="1">
        <v>7.0</v>
      </c>
      <c r="M745" s="1"/>
      <c r="N745" s="1">
        <v>12.225566666666667</v>
      </c>
      <c r="O745" s="1" t="s">
        <v>53</v>
      </c>
      <c r="P745" s="1" t="s">
        <v>2550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 hidden="1">
      <c r="A746" s="1" t="s">
        <v>48</v>
      </c>
      <c r="B746" s="1" t="s">
        <v>17</v>
      </c>
      <c r="C746" s="3">
        <v>266.0</v>
      </c>
      <c r="D746" s="1">
        <v>0.0</v>
      </c>
      <c r="E746" s="2"/>
      <c r="F746" s="1" t="s">
        <v>49</v>
      </c>
      <c r="G746" s="1" t="s">
        <v>24</v>
      </c>
      <c r="H746" s="1" t="s">
        <v>2551</v>
      </c>
      <c r="I746" s="1" t="s">
        <v>2552</v>
      </c>
      <c r="J746" s="1" t="s">
        <v>2552</v>
      </c>
      <c r="K746" s="2"/>
      <c r="L746" s="1">
        <v>4.0</v>
      </c>
      <c r="M746" s="1"/>
      <c r="N746" s="1">
        <v>9.50025</v>
      </c>
      <c r="O746" s="1" t="s">
        <v>53</v>
      </c>
      <c r="P746" s="1" t="s">
        <v>2553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 hidden="1">
      <c r="A747" s="1" t="s">
        <v>60</v>
      </c>
      <c r="B747" s="1" t="s">
        <v>17</v>
      </c>
      <c r="C747" s="1">
        <v>323.0</v>
      </c>
      <c r="D747" s="1">
        <v>0.0</v>
      </c>
      <c r="E747" s="1" t="s">
        <v>1142</v>
      </c>
      <c r="F747" s="1" t="s">
        <v>66</v>
      </c>
      <c r="G747" s="1" t="s">
        <v>19</v>
      </c>
      <c r="H747" s="1" t="s">
        <v>2554</v>
      </c>
      <c r="I747" s="1" t="s">
        <v>2555</v>
      </c>
      <c r="J747" s="1" t="s">
        <v>2556</v>
      </c>
      <c r="K747" s="1" t="s">
        <v>2557</v>
      </c>
      <c r="L747" s="1">
        <v>4.0</v>
      </c>
      <c r="M747" s="1">
        <v>0.018033333333333332</v>
      </c>
      <c r="N747" s="1">
        <v>31.65585</v>
      </c>
      <c r="O747" s="1" t="s">
        <v>63</v>
      </c>
      <c r="P747" s="1" t="s">
        <v>2558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 hidden="1">
      <c r="A748" s="1" t="s">
        <v>81</v>
      </c>
      <c r="B748" s="1" t="s">
        <v>17</v>
      </c>
      <c r="C748" s="1">
        <v>299.0</v>
      </c>
      <c r="D748" s="1">
        <v>0.0</v>
      </c>
      <c r="E748" s="1" t="s">
        <v>1228</v>
      </c>
      <c r="F748" s="1" t="s">
        <v>18</v>
      </c>
      <c r="G748" s="1" t="s">
        <v>19</v>
      </c>
      <c r="H748" s="1" t="s">
        <v>2559</v>
      </c>
      <c r="I748" s="1" t="s">
        <v>2560</v>
      </c>
      <c r="J748" s="1" t="s">
        <v>2560</v>
      </c>
      <c r="K748" s="2"/>
      <c r="L748" s="1">
        <v>9.0</v>
      </c>
      <c r="M748" s="1"/>
      <c r="N748" s="1">
        <v>24.880983333333333</v>
      </c>
      <c r="O748" s="1" t="s">
        <v>22</v>
      </c>
      <c r="P748" s="1" t="s">
        <v>2561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 hidden="1">
      <c r="A749" s="1" t="s">
        <v>60</v>
      </c>
      <c r="B749" s="1" t="s">
        <v>17</v>
      </c>
      <c r="C749" s="3">
        <v>247.0</v>
      </c>
      <c r="D749" s="1">
        <v>62.0</v>
      </c>
      <c r="E749" s="2"/>
      <c r="F749" s="1" t="s">
        <v>49</v>
      </c>
      <c r="G749" s="1" t="s">
        <v>24</v>
      </c>
      <c r="H749" s="1" t="s">
        <v>2562</v>
      </c>
      <c r="I749" s="1" t="s">
        <v>2563</v>
      </c>
      <c r="J749" s="1" t="s">
        <v>2563</v>
      </c>
      <c r="K749" s="2"/>
      <c r="L749" s="1">
        <v>-2.0</v>
      </c>
      <c r="M749" s="1"/>
      <c r="N749" s="1">
        <v>17.4392</v>
      </c>
      <c r="O749" s="1" t="s">
        <v>63</v>
      </c>
      <c r="P749" s="1" t="s">
        <v>125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 hidden="1">
      <c r="A750" s="1" t="s">
        <v>28</v>
      </c>
      <c r="B750" s="1" t="s">
        <v>17</v>
      </c>
      <c r="C750" s="1">
        <v>264.0</v>
      </c>
      <c r="D750" s="1">
        <v>0.0</v>
      </c>
      <c r="E750" s="1" t="s">
        <v>29</v>
      </c>
      <c r="F750" s="1" t="s">
        <v>18</v>
      </c>
      <c r="G750" s="1" t="s">
        <v>19</v>
      </c>
      <c r="H750" s="1" t="s">
        <v>2564</v>
      </c>
      <c r="I750" s="1" t="s">
        <v>2565</v>
      </c>
      <c r="J750" s="1" t="s">
        <v>2565</v>
      </c>
      <c r="K750" s="2"/>
      <c r="L750" s="1">
        <v>0.0</v>
      </c>
      <c r="M750" s="1"/>
      <c r="N750" s="1">
        <v>14.592783333333333</v>
      </c>
      <c r="O750" s="1" t="s">
        <v>22</v>
      </c>
      <c r="P750" s="1" t="s">
        <v>2566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 hidden="1">
      <c r="A751" s="1" t="s">
        <v>16</v>
      </c>
      <c r="B751" s="1" t="s">
        <v>17</v>
      </c>
      <c r="C751" s="1">
        <v>736.0</v>
      </c>
      <c r="D751" s="1">
        <v>0.0</v>
      </c>
      <c r="E751" s="2"/>
      <c r="F751" s="1" t="s">
        <v>18</v>
      </c>
      <c r="G751" s="1" t="s">
        <v>19</v>
      </c>
      <c r="H751" s="1" t="s">
        <v>2567</v>
      </c>
      <c r="I751" s="1" t="s">
        <v>2568</v>
      </c>
      <c r="J751" s="1" t="s">
        <v>2568</v>
      </c>
      <c r="K751" s="2"/>
      <c r="L751" s="1">
        <v>0.0</v>
      </c>
      <c r="M751" s="1"/>
      <c r="N751" s="1">
        <v>15.007016666666667</v>
      </c>
      <c r="O751" s="1" t="s">
        <v>22</v>
      </c>
      <c r="P751" s="1" t="s">
        <v>2569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 hidden="1">
      <c r="A752" s="1" t="s">
        <v>60</v>
      </c>
      <c r="B752" s="1" t="s">
        <v>17</v>
      </c>
      <c r="C752" s="1">
        <v>199.0</v>
      </c>
      <c r="D752" s="1">
        <v>50.0</v>
      </c>
      <c r="E752" s="2"/>
      <c r="F752" s="1" t="s">
        <v>49</v>
      </c>
      <c r="G752" s="1" t="s">
        <v>24</v>
      </c>
      <c r="H752" s="1" t="s">
        <v>2570</v>
      </c>
      <c r="I752" s="1" t="s">
        <v>2571</v>
      </c>
      <c r="J752" s="1" t="s">
        <v>2571</v>
      </c>
      <c r="K752" s="2"/>
      <c r="L752" s="1">
        <v>-9.0</v>
      </c>
      <c r="M752" s="1"/>
      <c r="N752" s="1">
        <v>10.532966666666667</v>
      </c>
      <c r="O752" s="1" t="s">
        <v>63</v>
      </c>
      <c r="P752" s="1" t="s">
        <v>2572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 hidden="1">
      <c r="A753" s="1" t="s">
        <v>60</v>
      </c>
      <c r="B753" s="1" t="s">
        <v>17</v>
      </c>
      <c r="C753" s="1">
        <v>318.0</v>
      </c>
      <c r="D753" s="1">
        <v>0.0</v>
      </c>
      <c r="E753" s="1" t="s">
        <v>29</v>
      </c>
      <c r="F753" s="1" t="s">
        <v>66</v>
      </c>
      <c r="G753" s="1" t="s">
        <v>19</v>
      </c>
      <c r="H753" s="1" t="s">
        <v>2573</v>
      </c>
      <c r="I753" s="1" t="s">
        <v>2574</v>
      </c>
      <c r="J753" s="1" t="s">
        <v>2575</v>
      </c>
      <c r="K753" s="1" t="s">
        <v>2576</v>
      </c>
      <c r="L753" s="1">
        <v>-1.0</v>
      </c>
      <c r="M753" s="1">
        <v>0.42296666666666666</v>
      </c>
      <c r="N753" s="1">
        <v>9.2623</v>
      </c>
      <c r="O753" s="1" t="s">
        <v>63</v>
      </c>
      <c r="P753" s="1" t="s">
        <v>380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 hidden="1">
      <c r="A754" s="1" t="s">
        <v>60</v>
      </c>
      <c r="B754" s="1" t="s">
        <v>17</v>
      </c>
      <c r="C754" s="1">
        <v>429.0</v>
      </c>
      <c r="D754" s="1">
        <v>0.0</v>
      </c>
      <c r="E754" s="1" t="s">
        <v>1142</v>
      </c>
      <c r="F754" s="1" t="s">
        <v>66</v>
      </c>
      <c r="G754" s="1" t="s">
        <v>19</v>
      </c>
      <c r="H754" s="1" t="s">
        <v>2577</v>
      </c>
      <c r="I754" s="1" t="s">
        <v>2578</v>
      </c>
      <c r="J754" s="1" t="s">
        <v>2579</v>
      </c>
      <c r="K754" s="1" t="s">
        <v>2580</v>
      </c>
      <c r="L754" s="1">
        <v>1.0</v>
      </c>
      <c r="M754" s="1">
        <v>0.01145</v>
      </c>
      <c r="N754" s="1">
        <v>22.9134</v>
      </c>
      <c r="O754" s="1" t="s">
        <v>63</v>
      </c>
      <c r="P754" s="1" t="s">
        <v>2581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 hidden="1">
      <c r="A755" s="1" t="s">
        <v>28</v>
      </c>
      <c r="B755" s="1" t="s">
        <v>17</v>
      </c>
      <c r="C755" s="1">
        <v>264.0</v>
      </c>
      <c r="D755" s="1">
        <v>0.0</v>
      </c>
      <c r="E755" s="1" t="s">
        <v>29</v>
      </c>
      <c r="F755" s="1" t="s">
        <v>18</v>
      </c>
      <c r="G755" s="1" t="s">
        <v>19</v>
      </c>
      <c r="H755" s="1" t="s">
        <v>2582</v>
      </c>
      <c r="I755" s="1" t="s">
        <v>2583</v>
      </c>
      <c r="J755" s="1" t="s">
        <v>2583</v>
      </c>
      <c r="K755" s="2"/>
      <c r="L755" s="1">
        <v>9.0</v>
      </c>
      <c r="M755" s="1"/>
      <c r="N755" s="1">
        <v>24.37175</v>
      </c>
      <c r="O755" s="1" t="s">
        <v>22</v>
      </c>
      <c r="P755" s="1" t="s">
        <v>35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 hidden="1">
      <c r="A756" s="1" t="s">
        <v>28</v>
      </c>
      <c r="B756" s="1" t="s">
        <v>17</v>
      </c>
      <c r="C756" s="1">
        <v>329.0</v>
      </c>
      <c r="D756" s="1">
        <v>0.0</v>
      </c>
      <c r="E756" s="1" t="s">
        <v>29</v>
      </c>
      <c r="F756" s="1" t="s">
        <v>18</v>
      </c>
      <c r="G756" s="1" t="s">
        <v>19</v>
      </c>
      <c r="H756" s="1" t="s">
        <v>2584</v>
      </c>
      <c r="I756" s="1" t="s">
        <v>2585</v>
      </c>
      <c r="J756" s="1" t="s">
        <v>2585</v>
      </c>
      <c r="K756" s="2"/>
      <c r="L756" s="1">
        <v>7.0</v>
      </c>
      <c r="M756" s="1"/>
      <c r="N756" s="1">
        <v>22.7387</v>
      </c>
      <c r="O756" s="1" t="s">
        <v>22</v>
      </c>
      <c r="P756" s="1" t="s">
        <v>2586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 hidden="1">
      <c r="A757" s="1" t="s">
        <v>16</v>
      </c>
      <c r="B757" s="1" t="s">
        <v>17</v>
      </c>
      <c r="C757" s="1">
        <v>585.0</v>
      </c>
      <c r="D757" s="1">
        <v>0.0</v>
      </c>
      <c r="E757" s="2"/>
      <c r="F757" s="1" t="s">
        <v>18</v>
      </c>
      <c r="G757" s="1" t="s">
        <v>19</v>
      </c>
      <c r="H757" s="1" t="s">
        <v>2587</v>
      </c>
      <c r="I757" s="1" t="s">
        <v>2588</v>
      </c>
      <c r="J757" s="1" t="s">
        <v>2588</v>
      </c>
      <c r="K757" s="2"/>
      <c r="L757" s="1">
        <v>12.0</v>
      </c>
      <c r="M757" s="1"/>
      <c r="N757" s="1">
        <v>27.635083333333334</v>
      </c>
      <c r="O757" s="1" t="s">
        <v>22</v>
      </c>
      <c r="P757" s="1" t="s">
        <v>2589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 hidden="1">
      <c r="A758" s="1" t="s">
        <v>60</v>
      </c>
      <c r="B758" s="1" t="s">
        <v>17</v>
      </c>
      <c r="C758" s="1">
        <v>400.0</v>
      </c>
      <c r="D758" s="1">
        <v>125.0</v>
      </c>
      <c r="E758" s="1" t="s">
        <v>29</v>
      </c>
      <c r="F758" s="1" t="s">
        <v>66</v>
      </c>
      <c r="G758" s="1" t="s">
        <v>19</v>
      </c>
      <c r="H758" s="1" t="s">
        <v>2590</v>
      </c>
      <c r="I758" s="1" t="s">
        <v>2591</v>
      </c>
      <c r="J758" s="1" t="s">
        <v>2592</v>
      </c>
      <c r="K758" s="1" t="s">
        <v>2593</v>
      </c>
      <c r="L758" s="1">
        <v>-9.0</v>
      </c>
      <c r="M758" s="1">
        <v>0.22155</v>
      </c>
      <c r="N758" s="1">
        <v>15.567733333333333</v>
      </c>
      <c r="O758" s="1" t="s">
        <v>63</v>
      </c>
      <c r="P758" s="1" t="s">
        <v>2594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 hidden="1">
      <c r="A759" s="1" t="s">
        <v>28</v>
      </c>
      <c r="B759" s="1" t="s">
        <v>17</v>
      </c>
      <c r="C759" s="3">
        <v>323.0</v>
      </c>
      <c r="D759" s="1">
        <v>0.0</v>
      </c>
      <c r="E759" s="1" t="s">
        <v>29</v>
      </c>
      <c r="F759" s="1" t="s">
        <v>18</v>
      </c>
      <c r="G759" s="1" t="s">
        <v>19</v>
      </c>
      <c r="H759" s="1" t="s">
        <v>2595</v>
      </c>
      <c r="I759" s="1" t="s">
        <v>2596</v>
      </c>
      <c r="J759" s="1" t="s">
        <v>2596</v>
      </c>
      <c r="K759" s="2"/>
      <c r="L759" s="1">
        <v>-1.0</v>
      </c>
      <c r="M759" s="1"/>
      <c r="N759" s="1">
        <v>13.3877</v>
      </c>
      <c r="O759" s="1" t="s">
        <v>22</v>
      </c>
      <c r="P759" s="1" t="s">
        <v>2597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 hidden="1">
      <c r="A760" s="1" t="s">
        <v>60</v>
      </c>
      <c r="B760" s="1" t="s">
        <v>17</v>
      </c>
      <c r="C760" s="1">
        <v>598.0</v>
      </c>
      <c r="D760" s="1">
        <v>149.0</v>
      </c>
      <c r="E760" s="2"/>
      <c r="F760" s="1" t="s">
        <v>49</v>
      </c>
      <c r="G760" s="1" t="s">
        <v>173</v>
      </c>
      <c r="H760" s="1" t="s">
        <v>2598</v>
      </c>
      <c r="I760" s="1" t="s">
        <v>2599</v>
      </c>
      <c r="J760" s="1" t="s">
        <v>2599</v>
      </c>
      <c r="K760" s="2"/>
      <c r="L760" s="1">
        <v>0.0</v>
      </c>
      <c r="M760" s="1"/>
      <c r="N760" s="1">
        <v>41.13556666666667</v>
      </c>
      <c r="O760" s="1" t="s">
        <v>63</v>
      </c>
      <c r="P760" s="1" t="s">
        <v>2600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 hidden="1">
      <c r="A761" s="1" t="s">
        <v>60</v>
      </c>
      <c r="B761" s="1" t="s">
        <v>17</v>
      </c>
      <c r="C761" s="1">
        <v>575.0</v>
      </c>
      <c r="D761" s="1">
        <v>0.0</v>
      </c>
      <c r="E761" s="1" t="s">
        <v>1142</v>
      </c>
      <c r="F761" s="1" t="s">
        <v>66</v>
      </c>
      <c r="G761" s="1" t="s">
        <v>19</v>
      </c>
      <c r="H761" s="1" t="s">
        <v>2601</v>
      </c>
      <c r="I761" s="1" t="s">
        <v>2602</v>
      </c>
      <c r="J761" s="1" t="s">
        <v>2603</v>
      </c>
      <c r="K761" s="1" t="s">
        <v>2604</v>
      </c>
      <c r="L761" s="1">
        <v>4.0</v>
      </c>
      <c r="M761" s="1">
        <v>0.0105</v>
      </c>
      <c r="N761" s="1">
        <v>31.7432</v>
      </c>
      <c r="O761" s="1" t="s">
        <v>63</v>
      </c>
      <c r="P761" s="1" t="s">
        <v>2605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 hidden="1">
      <c r="A762" s="1" t="s">
        <v>60</v>
      </c>
      <c r="B762" s="1" t="s">
        <v>17</v>
      </c>
      <c r="C762" s="3">
        <v>250.0</v>
      </c>
      <c r="D762" s="1">
        <v>0.0</v>
      </c>
      <c r="E762" s="1" t="s">
        <v>1142</v>
      </c>
      <c r="F762" s="1" t="s">
        <v>66</v>
      </c>
      <c r="G762" s="1" t="s">
        <v>19</v>
      </c>
      <c r="H762" s="1" t="s">
        <v>2606</v>
      </c>
      <c r="I762" s="1" t="s">
        <v>2607</v>
      </c>
      <c r="J762" s="1" t="s">
        <v>2608</v>
      </c>
      <c r="K762" s="1" t="s">
        <v>2609</v>
      </c>
      <c r="L762" s="1">
        <v>-5.0</v>
      </c>
      <c r="M762" s="1">
        <v>0.01725</v>
      </c>
      <c r="N762" s="1">
        <v>29.34885</v>
      </c>
      <c r="O762" s="1" t="s">
        <v>63</v>
      </c>
      <c r="P762" s="1" t="s">
        <v>670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 hidden="1">
      <c r="A763" s="1" t="s">
        <v>60</v>
      </c>
      <c r="B763" s="1" t="s">
        <v>17</v>
      </c>
      <c r="C763" s="3">
        <v>916.0</v>
      </c>
      <c r="D763" s="1">
        <v>0.0</v>
      </c>
      <c r="E763" s="1" t="s">
        <v>1202</v>
      </c>
      <c r="F763" s="1" t="s">
        <v>66</v>
      </c>
      <c r="G763" s="1" t="s">
        <v>19</v>
      </c>
      <c r="H763" s="1" t="s">
        <v>2610</v>
      </c>
      <c r="I763" s="1" t="s">
        <v>2611</v>
      </c>
      <c r="J763" s="1" t="s">
        <v>2612</v>
      </c>
      <c r="K763" s="1" t="s">
        <v>2613</v>
      </c>
      <c r="L763" s="1">
        <v>-3.0</v>
      </c>
      <c r="M763" s="1">
        <v>526.94195</v>
      </c>
      <c r="N763" s="1">
        <v>610.8948666666666</v>
      </c>
      <c r="O763" s="1" t="s">
        <v>63</v>
      </c>
      <c r="P763" s="1" t="s">
        <v>2614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 hidden="1">
      <c r="A764" s="1" t="s">
        <v>81</v>
      </c>
      <c r="B764" s="1" t="s">
        <v>17</v>
      </c>
      <c r="C764" s="1">
        <v>386.0</v>
      </c>
      <c r="D764" s="1">
        <v>0.0</v>
      </c>
      <c r="E764" s="1" t="s">
        <v>2615</v>
      </c>
      <c r="F764" s="1" t="s">
        <v>18</v>
      </c>
      <c r="G764" s="1" t="s">
        <v>19</v>
      </c>
      <c r="H764" s="1" t="s">
        <v>2616</v>
      </c>
      <c r="I764" s="1" t="s">
        <v>2617</v>
      </c>
      <c r="J764" s="1" t="s">
        <v>2617</v>
      </c>
      <c r="K764" s="2"/>
      <c r="L764" s="1">
        <v>-4.0</v>
      </c>
      <c r="M764" s="1"/>
      <c r="N764" s="1">
        <v>10.343766666666667</v>
      </c>
      <c r="O764" s="1" t="s">
        <v>22</v>
      </c>
      <c r="P764" s="1" t="s">
        <v>2618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 hidden="1">
      <c r="A765" s="1" t="s">
        <v>60</v>
      </c>
      <c r="B765" s="1" t="s">
        <v>17</v>
      </c>
      <c r="C765" s="1">
        <v>332.0</v>
      </c>
      <c r="D765" s="1">
        <v>14.0</v>
      </c>
      <c r="E765" s="1" t="s">
        <v>65</v>
      </c>
      <c r="F765" s="1" t="s">
        <v>66</v>
      </c>
      <c r="G765" s="1" t="s">
        <v>19</v>
      </c>
      <c r="H765" s="1" t="s">
        <v>2619</v>
      </c>
      <c r="I765" s="1" t="s">
        <v>2620</v>
      </c>
      <c r="J765" s="1" t="s">
        <v>2621</v>
      </c>
      <c r="K765" s="1" t="s">
        <v>2622</v>
      </c>
      <c r="L765" s="1">
        <v>-7.0</v>
      </c>
      <c r="M765" s="1">
        <v>0.014466666666666666</v>
      </c>
      <c r="N765" s="1">
        <v>11.426566666666666</v>
      </c>
      <c r="O765" s="1" t="s">
        <v>63</v>
      </c>
      <c r="P765" s="1" t="s">
        <v>2623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 hidden="1">
      <c r="A766" s="1" t="s">
        <v>60</v>
      </c>
      <c r="B766" s="1" t="s">
        <v>17</v>
      </c>
      <c r="C766" s="1">
        <v>318.0</v>
      </c>
      <c r="D766" s="1">
        <v>0.0</v>
      </c>
      <c r="E766" s="1" t="s">
        <v>65</v>
      </c>
      <c r="F766" s="1" t="s">
        <v>66</v>
      </c>
      <c r="G766" s="1" t="s">
        <v>19</v>
      </c>
      <c r="H766" s="1" t="s">
        <v>2624</v>
      </c>
      <c r="I766" s="1" t="s">
        <v>2625</v>
      </c>
      <c r="J766" s="1" t="s">
        <v>2626</v>
      </c>
      <c r="K766" s="1" t="s">
        <v>2627</v>
      </c>
      <c r="L766" s="1">
        <v>-27.0</v>
      </c>
      <c r="M766" s="1">
        <v>0.012566666666666667</v>
      </c>
      <c r="N766" s="1">
        <v>6.449166666666667</v>
      </c>
      <c r="O766" s="1" t="s">
        <v>63</v>
      </c>
      <c r="P766" s="1" t="s">
        <v>2628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 hidden="1">
      <c r="A767" s="1" t="s">
        <v>16</v>
      </c>
      <c r="B767" s="1" t="s">
        <v>17</v>
      </c>
      <c r="C767" s="1">
        <v>329.0</v>
      </c>
      <c r="D767" s="1">
        <v>0.0</v>
      </c>
      <c r="E767" s="2"/>
      <c r="F767" s="1" t="s">
        <v>18</v>
      </c>
      <c r="G767" s="1" t="s">
        <v>19</v>
      </c>
      <c r="H767" s="1" t="s">
        <v>2629</v>
      </c>
      <c r="I767" s="1" t="s">
        <v>2630</v>
      </c>
      <c r="J767" s="1" t="s">
        <v>2630</v>
      </c>
      <c r="K767" s="2"/>
      <c r="L767" s="1">
        <v>-6.0</v>
      </c>
      <c r="M767" s="1"/>
      <c r="N767" s="1">
        <v>8.031033333333333</v>
      </c>
      <c r="O767" s="1" t="s">
        <v>22</v>
      </c>
      <c r="P767" s="1" t="s">
        <v>2545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 hidden="1">
      <c r="A768" s="1" t="s">
        <v>16</v>
      </c>
      <c r="B768" s="1" t="s">
        <v>17</v>
      </c>
      <c r="C768" s="1">
        <v>588.0</v>
      </c>
      <c r="D768" s="1">
        <v>0.0</v>
      </c>
      <c r="E768" s="2"/>
      <c r="F768" s="1" t="s">
        <v>18</v>
      </c>
      <c r="G768" s="1" t="s">
        <v>19</v>
      </c>
      <c r="H768" s="1" t="s">
        <v>2631</v>
      </c>
      <c r="I768" s="1" t="s">
        <v>2632</v>
      </c>
      <c r="J768" s="1" t="s">
        <v>2632</v>
      </c>
      <c r="K768" s="2"/>
      <c r="L768" s="1">
        <v>-4.0</v>
      </c>
      <c r="M768" s="1"/>
      <c r="N768" s="1">
        <v>10.663066666666667</v>
      </c>
      <c r="O768" s="1" t="s">
        <v>22</v>
      </c>
      <c r="P768" s="1" t="s">
        <v>2633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 hidden="1">
      <c r="A769" s="1" t="s">
        <v>60</v>
      </c>
      <c r="B769" s="1" t="s">
        <v>17</v>
      </c>
      <c r="C769" s="3">
        <v>307.0</v>
      </c>
      <c r="D769" s="1">
        <v>0.0</v>
      </c>
      <c r="E769" s="1" t="s">
        <v>65</v>
      </c>
      <c r="F769" s="1" t="s">
        <v>66</v>
      </c>
      <c r="G769" s="1" t="s">
        <v>19</v>
      </c>
      <c r="H769" s="1" t="s">
        <v>2634</v>
      </c>
      <c r="I769" s="1" t="s">
        <v>2635</v>
      </c>
      <c r="J769" s="1" t="s">
        <v>2636</v>
      </c>
      <c r="K769" s="1" t="s">
        <v>2637</v>
      </c>
      <c r="L769" s="1">
        <v>-21.0</v>
      </c>
      <c r="M769" s="1">
        <v>0.014966666666666666</v>
      </c>
      <c r="N769" s="1">
        <v>8.275083333333333</v>
      </c>
      <c r="O769" s="1" t="s">
        <v>63</v>
      </c>
      <c r="P769" s="1" t="s">
        <v>2638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81</v>
      </c>
      <c r="B770" s="1" t="s">
        <v>17</v>
      </c>
      <c r="C770" s="3">
        <v>264.0</v>
      </c>
      <c r="D770" s="1">
        <v>0.0</v>
      </c>
      <c r="E770" s="1" t="s">
        <v>2639</v>
      </c>
      <c r="F770" s="1" t="s">
        <v>18</v>
      </c>
      <c r="G770" s="1" t="s">
        <v>19</v>
      </c>
      <c r="H770" s="1" t="s">
        <v>2640</v>
      </c>
      <c r="I770" s="1" t="s">
        <v>2641</v>
      </c>
      <c r="J770" s="1" t="s">
        <v>2641</v>
      </c>
      <c r="K770" s="2"/>
      <c r="L770" s="1">
        <v>-4.0</v>
      </c>
      <c r="M770" s="1"/>
      <c r="N770" s="1">
        <v>10.05065</v>
      </c>
      <c r="O770" s="1" t="s">
        <v>22</v>
      </c>
      <c r="P770" s="1" t="s">
        <v>2642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 hidden="1">
      <c r="A771" s="1" t="s">
        <v>28</v>
      </c>
      <c r="B771" s="1" t="s">
        <v>17</v>
      </c>
      <c r="C771" s="1">
        <v>373.0</v>
      </c>
      <c r="D771" s="1">
        <v>0.0</v>
      </c>
      <c r="E771" s="1" t="s">
        <v>29</v>
      </c>
      <c r="F771" s="1" t="s">
        <v>18</v>
      </c>
      <c r="G771" s="1" t="s">
        <v>19</v>
      </c>
      <c r="H771" s="1" t="s">
        <v>2643</v>
      </c>
      <c r="I771" s="1" t="s">
        <v>2644</v>
      </c>
      <c r="J771" s="1" t="s">
        <v>2644</v>
      </c>
      <c r="K771" s="2"/>
      <c r="L771" s="1">
        <v>-6.0</v>
      </c>
      <c r="M771" s="1"/>
      <c r="N771" s="1">
        <v>8.890316666666667</v>
      </c>
      <c r="O771" s="1" t="s">
        <v>22</v>
      </c>
      <c r="P771" s="1" t="s">
        <v>2645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 hidden="1">
      <c r="A772" s="1" t="s">
        <v>60</v>
      </c>
      <c r="B772" s="1" t="s">
        <v>17</v>
      </c>
      <c r="C772" s="1">
        <v>494.0</v>
      </c>
      <c r="D772" s="1">
        <v>124.0</v>
      </c>
      <c r="E772" s="2"/>
      <c r="F772" s="1" t="s">
        <v>49</v>
      </c>
      <c r="G772" s="1" t="s">
        <v>19</v>
      </c>
      <c r="H772" s="1" t="s">
        <v>2646</v>
      </c>
      <c r="I772" s="1" t="s">
        <v>2647</v>
      </c>
      <c r="J772" s="1" t="s">
        <v>2647</v>
      </c>
      <c r="K772" s="2"/>
      <c r="L772" s="1">
        <v>-9.0</v>
      </c>
      <c r="M772" s="1"/>
      <c r="N772" s="1">
        <v>8.7104</v>
      </c>
      <c r="O772" s="1" t="s">
        <v>63</v>
      </c>
      <c r="P772" s="1" t="s">
        <v>2230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 hidden="1">
      <c r="A773" s="1" t="s">
        <v>28</v>
      </c>
      <c r="B773" s="1" t="s">
        <v>17</v>
      </c>
      <c r="C773" s="1">
        <v>420.0</v>
      </c>
      <c r="D773" s="1">
        <v>0.0</v>
      </c>
      <c r="E773" s="1" t="s">
        <v>29</v>
      </c>
      <c r="F773" s="1" t="s">
        <v>18</v>
      </c>
      <c r="G773" s="1" t="s">
        <v>19</v>
      </c>
      <c r="H773" s="1" t="s">
        <v>2648</v>
      </c>
      <c r="I773" s="1" t="s">
        <v>2649</v>
      </c>
      <c r="J773" s="1" t="s">
        <v>2649</v>
      </c>
      <c r="K773" s="2"/>
      <c r="L773" s="1">
        <v>-5.0</v>
      </c>
      <c r="M773" s="1"/>
      <c r="N773" s="1">
        <v>9.980166666666667</v>
      </c>
      <c r="O773" s="1" t="s">
        <v>22</v>
      </c>
      <c r="P773" s="1" t="s">
        <v>2650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 hidden="1">
      <c r="A774" s="1" t="s">
        <v>28</v>
      </c>
      <c r="B774" s="1" t="s">
        <v>17</v>
      </c>
      <c r="C774" s="1">
        <v>364.0</v>
      </c>
      <c r="D774" s="1">
        <v>0.0</v>
      </c>
      <c r="E774" s="1" t="s">
        <v>29</v>
      </c>
      <c r="F774" s="1" t="s">
        <v>18</v>
      </c>
      <c r="G774" s="1" t="s">
        <v>19</v>
      </c>
      <c r="H774" s="1" t="s">
        <v>2651</v>
      </c>
      <c r="I774" s="1" t="s">
        <v>2652</v>
      </c>
      <c r="J774" s="1" t="s">
        <v>2652</v>
      </c>
      <c r="K774" s="2"/>
      <c r="L774" s="1">
        <v>-4.0</v>
      </c>
      <c r="M774" s="1"/>
      <c r="N774" s="1">
        <v>10.096983333333334</v>
      </c>
      <c r="O774" s="1" t="s">
        <v>22</v>
      </c>
      <c r="P774" s="1" t="s">
        <v>2653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 hidden="1">
      <c r="A775" s="1" t="s">
        <v>16</v>
      </c>
      <c r="B775" s="1" t="s">
        <v>17</v>
      </c>
      <c r="C775" s="1">
        <v>333.0</v>
      </c>
      <c r="D775" s="1">
        <v>0.0</v>
      </c>
      <c r="E775" s="2"/>
      <c r="F775" s="1" t="s">
        <v>18</v>
      </c>
      <c r="G775" s="1" t="s">
        <v>19</v>
      </c>
      <c r="H775" s="1" t="s">
        <v>2654</v>
      </c>
      <c r="I775" s="1" t="s">
        <v>2655</v>
      </c>
      <c r="J775" s="1" t="s">
        <v>2655</v>
      </c>
      <c r="K775" s="2"/>
      <c r="L775" s="1">
        <v>-5.0</v>
      </c>
      <c r="M775" s="1"/>
      <c r="N775" s="1">
        <v>9.388583333333333</v>
      </c>
      <c r="O775" s="1" t="s">
        <v>22</v>
      </c>
      <c r="P775" s="1" t="s">
        <v>2263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 hidden="1">
      <c r="A776" s="1" t="s">
        <v>81</v>
      </c>
      <c r="B776" s="1" t="s">
        <v>17</v>
      </c>
      <c r="C776" s="1">
        <v>862.0</v>
      </c>
      <c r="D776" s="1">
        <v>0.0</v>
      </c>
      <c r="E776" s="1" t="s">
        <v>1228</v>
      </c>
      <c r="F776" s="1" t="s">
        <v>18</v>
      </c>
      <c r="G776" s="1" t="s">
        <v>19</v>
      </c>
      <c r="H776" s="1" t="s">
        <v>2656</v>
      </c>
      <c r="I776" s="1" t="s">
        <v>2657</v>
      </c>
      <c r="J776" s="1" t="s">
        <v>2657</v>
      </c>
      <c r="K776" s="2"/>
      <c r="L776" s="1">
        <v>-4.0</v>
      </c>
      <c r="M776" s="1"/>
      <c r="N776" s="1">
        <v>10.374633333333334</v>
      </c>
      <c r="O776" s="1" t="s">
        <v>22</v>
      </c>
      <c r="P776" s="1" t="s">
        <v>2658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 hidden="1">
      <c r="A777" s="1" t="s">
        <v>60</v>
      </c>
      <c r="B777" s="1" t="s">
        <v>17</v>
      </c>
      <c r="C777" s="1">
        <v>288.0</v>
      </c>
      <c r="D777" s="1">
        <v>50.0</v>
      </c>
      <c r="E777" s="2"/>
      <c r="F777" s="1" t="s">
        <v>49</v>
      </c>
      <c r="G777" s="1" t="s">
        <v>19</v>
      </c>
      <c r="H777" s="1" t="s">
        <v>2659</v>
      </c>
      <c r="I777" s="1" t="s">
        <v>2660</v>
      </c>
      <c r="J777" s="1" t="s">
        <v>2660</v>
      </c>
      <c r="K777" s="2"/>
      <c r="L777" s="1">
        <v>-11.0</v>
      </c>
      <c r="M777" s="1"/>
      <c r="N777" s="1">
        <v>8.044866666666667</v>
      </c>
      <c r="O777" s="1" t="s">
        <v>63</v>
      </c>
      <c r="P777" s="1" t="s">
        <v>2661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 hidden="1">
      <c r="A778" s="1" t="s">
        <v>48</v>
      </c>
      <c r="B778" s="1" t="s">
        <v>17</v>
      </c>
      <c r="C778" s="3">
        <v>20.0</v>
      </c>
      <c r="D778" s="1">
        <v>35.0</v>
      </c>
      <c r="E778" s="2"/>
      <c r="F778" s="1" t="s">
        <v>49</v>
      </c>
      <c r="G778" s="1" t="s">
        <v>24</v>
      </c>
      <c r="H778" s="1" t="s">
        <v>2662</v>
      </c>
      <c r="I778" s="1" t="s">
        <v>2663</v>
      </c>
      <c r="J778" s="1" t="s">
        <v>2663</v>
      </c>
      <c r="K778" s="2"/>
      <c r="L778" s="1">
        <v>3.0</v>
      </c>
      <c r="M778" s="1"/>
      <c r="N778" s="1">
        <v>8.72145</v>
      </c>
      <c r="O778" s="1" t="s">
        <v>53</v>
      </c>
      <c r="P778" s="1" t="s">
        <v>2664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 hidden="1">
      <c r="A779" s="1" t="s">
        <v>60</v>
      </c>
      <c r="B779" s="1" t="s">
        <v>17</v>
      </c>
      <c r="C779" s="1">
        <v>299.0</v>
      </c>
      <c r="D779" s="1">
        <v>70.0</v>
      </c>
      <c r="E779" s="2"/>
      <c r="F779" s="1" t="s">
        <v>49</v>
      </c>
      <c r="G779" s="1" t="s">
        <v>19</v>
      </c>
      <c r="H779" s="1" t="s">
        <v>2665</v>
      </c>
      <c r="I779" s="1" t="s">
        <v>2666</v>
      </c>
      <c r="J779" s="1" t="s">
        <v>2666</v>
      </c>
      <c r="K779" s="2"/>
      <c r="L779" s="1">
        <v>-9.0</v>
      </c>
      <c r="M779" s="1"/>
      <c r="N779" s="1">
        <v>9.207033333333333</v>
      </c>
      <c r="O779" s="1" t="s">
        <v>63</v>
      </c>
      <c r="P779" s="1" t="s">
        <v>2667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 hidden="1">
      <c r="A780" s="1" t="s">
        <v>28</v>
      </c>
      <c r="B780" s="1" t="s">
        <v>17</v>
      </c>
      <c r="C780" s="1">
        <v>264.0</v>
      </c>
      <c r="D780" s="1">
        <v>0.0</v>
      </c>
      <c r="E780" s="1" t="s">
        <v>29</v>
      </c>
      <c r="F780" s="1" t="s">
        <v>18</v>
      </c>
      <c r="G780" s="1" t="s">
        <v>19</v>
      </c>
      <c r="H780" s="1" t="s">
        <v>2668</v>
      </c>
      <c r="I780" s="1" t="s">
        <v>2669</v>
      </c>
      <c r="J780" s="1" t="s">
        <v>2669</v>
      </c>
      <c r="K780" s="2"/>
      <c r="L780" s="1">
        <v>-8.0</v>
      </c>
      <c r="M780" s="1"/>
      <c r="N780" s="1">
        <v>6.570683333333333</v>
      </c>
      <c r="O780" s="1" t="s">
        <v>22</v>
      </c>
      <c r="P780" s="1" t="s">
        <v>658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 hidden="1">
      <c r="A781" s="1" t="s">
        <v>16</v>
      </c>
      <c r="B781" s="1" t="s">
        <v>17</v>
      </c>
      <c r="C781" s="1">
        <v>264.0</v>
      </c>
      <c r="D781" s="1">
        <v>0.0</v>
      </c>
      <c r="E781" s="2"/>
      <c r="F781" s="1" t="s">
        <v>18</v>
      </c>
      <c r="G781" s="1" t="s">
        <v>24</v>
      </c>
      <c r="H781" s="1" t="s">
        <v>2670</v>
      </c>
      <c r="I781" s="1" t="s">
        <v>2671</v>
      </c>
      <c r="J781" s="1" t="s">
        <v>2671</v>
      </c>
      <c r="K781" s="2"/>
      <c r="L781" s="1">
        <v>-8.0</v>
      </c>
      <c r="M781" s="1"/>
      <c r="N781" s="1">
        <v>6.9238333333333335</v>
      </c>
      <c r="O781" s="1" t="s">
        <v>22</v>
      </c>
      <c r="P781" s="1" t="s">
        <v>616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 hidden="1">
      <c r="A782" s="1" t="s">
        <v>16</v>
      </c>
      <c r="B782" s="1" t="s">
        <v>17</v>
      </c>
      <c r="C782" s="1">
        <v>448.0</v>
      </c>
      <c r="D782" s="1">
        <v>0.0</v>
      </c>
      <c r="E782" s="2"/>
      <c r="F782" s="1" t="s">
        <v>18</v>
      </c>
      <c r="G782" s="1" t="s">
        <v>19</v>
      </c>
      <c r="H782" s="1" t="s">
        <v>2672</v>
      </c>
      <c r="I782" s="1" t="s">
        <v>2673</v>
      </c>
      <c r="J782" s="1" t="s">
        <v>2673</v>
      </c>
      <c r="K782" s="2"/>
      <c r="L782" s="1">
        <v>-6.0</v>
      </c>
      <c r="M782" s="1"/>
      <c r="N782" s="1">
        <v>8.729783333333334</v>
      </c>
      <c r="O782" s="1" t="s">
        <v>22</v>
      </c>
      <c r="P782" s="1" t="s">
        <v>2438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 hidden="1">
      <c r="A783" s="1" t="s">
        <v>16</v>
      </c>
      <c r="B783" s="1" t="s">
        <v>17</v>
      </c>
      <c r="C783" s="1">
        <v>662.0</v>
      </c>
      <c r="D783" s="1">
        <v>0.0</v>
      </c>
      <c r="E783" s="2"/>
      <c r="F783" s="1" t="s">
        <v>18</v>
      </c>
      <c r="G783" s="1" t="s">
        <v>19</v>
      </c>
      <c r="H783" s="1" t="s">
        <v>2674</v>
      </c>
      <c r="I783" s="1" t="s">
        <v>2675</v>
      </c>
      <c r="J783" s="1" t="s">
        <v>2675</v>
      </c>
      <c r="K783" s="2"/>
      <c r="L783" s="1">
        <v>0.0</v>
      </c>
      <c r="M783" s="1"/>
      <c r="N783" s="1">
        <v>14.5811</v>
      </c>
      <c r="O783" s="1" t="s">
        <v>22</v>
      </c>
      <c r="P783" s="1" t="s">
        <v>2676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 hidden="1">
      <c r="A784" s="1" t="s">
        <v>16</v>
      </c>
      <c r="B784" s="1" t="s">
        <v>17</v>
      </c>
      <c r="C784" s="1">
        <v>264.0</v>
      </c>
      <c r="D784" s="1">
        <v>0.0</v>
      </c>
      <c r="E784" s="2"/>
      <c r="F784" s="1" t="s">
        <v>18</v>
      </c>
      <c r="G784" s="1" t="s">
        <v>19</v>
      </c>
      <c r="H784" s="1" t="s">
        <v>2677</v>
      </c>
      <c r="I784" s="1" t="s">
        <v>2678</v>
      </c>
      <c r="J784" s="1" t="s">
        <v>2678</v>
      </c>
      <c r="K784" s="2"/>
      <c r="L784" s="1">
        <v>-3.0</v>
      </c>
      <c r="M784" s="1"/>
      <c r="N784" s="1">
        <v>11.8369</v>
      </c>
      <c r="O784" s="1" t="s">
        <v>22</v>
      </c>
      <c r="P784" s="1" t="s">
        <v>687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 hidden="1">
      <c r="A785" s="1" t="s">
        <v>28</v>
      </c>
      <c r="B785" s="1" t="s">
        <v>17</v>
      </c>
      <c r="C785" s="3">
        <v>299.0</v>
      </c>
      <c r="D785" s="1">
        <v>0.0</v>
      </c>
      <c r="E785" s="1" t="s">
        <v>29</v>
      </c>
      <c r="F785" s="1" t="s">
        <v>18</v>
      </c>
      <c r="G785" s="1" t="s">
        <v>19</v>
      </c>
      <c r="H785" s="1" t="s">
        <v>2679</v>
      </c>
      <c r="I785" s="1" t="s">
        <v>2680</v>
      </c>
      <c r="J785" s="1" t="s">
        <v>2680</v>
      </c>
      <c r="K785" s="2"/>
      <c r="L785" s="1">
        <v>0.0</v>
      </c>
      <c r="M785" s="1"/>
      <c r="N785" s="1">
        <v>14.40265</v>
      </c>
      <c r="O785" s="1" t="s">
        <v>22</v>
      </c>
      <c r="P785" s="1" t="s">
        <v>2681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 hidden="1">
      <c r="A786" s="1" t="s">
        <v>60</v>
      </c>
      <c r="B786" s="1" t="s">
        <v>17</v>
      </c>
      <c r="C786" s="1">
        <v>299.0</v>
      </c>
      <c r="D786" s="1">
        <v>0.0</v>
      </c>
      <c r="E786" s="1" t="s">
        <v>65</v>
      </c>
      <c r="F786" s="1" t="s">
        <v>66</v>
      </c>
      <c r="G786" s="1" t="s">
        <v>24</v>
      </c>
      <c r="H786" s="1" t="s">
        <v>2682</v>
      </c>
      <c r="I786" s="1" t="s">
        <v>2683</v>
      </c>
      <c r="J786" s="1" t="s">
        <v>2684</v>
      </c>
      <c r="K786" s="1" t="s">
        <v>2685</v>
      </c>
      <c r="L786" s="1">
        <v>-17.0</v>
      </c>
      <c r="M786" s="1">
        <v>0.01165</v>
      </c>
      <c r="N786" s="1">
        <v>13.1961</v>
      </c>
      <c r="O786" s="1" t="s">
        <v>63</v>
      </c>
      <c r="P786" s="1" t="s">
        <v>2686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 hidden="1">
      <c r="A787" s="1" t="s">
        <v>60</v>
      </c>
      <c r="B787" s="1" t="s">
        <v>17</v>
      </c>
      <c r="C787" s="1">
        <v>467.0</v>
      </c>
      <c r="D787" s="1">
        <v>0.0</v>
      </c>
      <c r="E787" s="1" t="s">
        <v>65</v>
      </c>
      <c r="F787" s="1" t="s">
        <v>66</v>
      </c>
      <c r="G787" s="1" t="s">
        <v>24</v>
      </c>
      <c r="H787" s="1" t="s">
        <v>2687</v>
      </c>
      <c r="I787" s="1" t="s">
        <v>2688</v>
      </c>
      <c r="J787" s="1" t="s">
        <v>2689</v>
      </c>
      <c r="K787" s="1" t="s">
        <v>2690</v>
      </c>
      <c r="L787" s="1">
        <v>-16.0</v>
      </c>
      <c r="M787" s="1">
        <v>0.01305</v>
      </c>
      <c r="N787" s="1">
        <v>13.073083333333333</v>
      </c>
      <c r="O787" s="1" t="s">
        <v>63</v>
      </c>
      <c r="P787" s="1" t="s">
        <v>2691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 hidden="1">
      <c r="A788" s="1" t="s">
        <v>28</v>
      </c>
      <c r="B788" s="1" t="s">
        <v>17</v>
      </c>
      <c r="C788" s="1">
        <v>224.0</v>
      </c>
      <c r="D788" s="1">
        <v>0.0</v>
      </c>
      <c r="E788" s="1" t="s">
        <v>29</v>
      </c>
      <c r="F788" s="1" t="s">
        <v>18</v>
      </c>
      <c r="G788" s="1" t="s">
        <v>19</v>
      </c>
      <c r="H788" s="1" t="s">
        <v>2692</v>
      </c>
      <c r="I788" s="1" t="s">
        <v>2693</v>
      </c>
      <c r="J788" s="1" t="s">
        <v>2693</v>
      </c>
      <c r="K788" s="2"/>
      <c r="L788" s="1">
        <v>-4.0</v>
      </c>
      <c r="M788" s="1"/>
      <c r="N788" s="1">
        <v>10.95675</v>
      </c>
      <c r="O788" s="1" t="s">
        <v>22</v>
      </c>
      <c r="P788" s="1" t="s">
        <v>1760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 hidden="1">
      <c r="A789" s="1" t="s">
        <v>60</v>
      </c>
      <c r="B789" s="1" t="s">
        <v>17</v>
      </c>
      <c r="C789" s="1">
        <v>247.0</v>
      </c>
      <c r="D789" s="1">
        <v>62.0</v>
      </c>
      <c r="E789" s="2"/>
      <c r="F789" s="1" t="s">
        <v>49</v>
      </c>
      <c r="G789" s="1" t="s">
        <v>173</v>
      </c>
      <c r="H789" s="1" t="s">
        <v>2694</v>
      </c>
      <c r="I789" s="1" t="s">
        <v>2695</v>
      </c>
      <c r="J789" s="1" t="s">
        <v>2695</v>
      </c>
      <c r="K789" s="2"/>
      <c r="L789" s="1">
        <v>-12.0</v>
      </c>
      <c r="M789" s="1"/>
      <c r="N789" s="1">
        <v>7.468683333333333</v>
      </c>
      <c r="O789" s="1" t="s">
        <v>63</v>
      </c>
      <c r="P789" s="1" t="s">
        <v>2208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 hidden="1">
      <c r="A790" s="1" t="s">
        <v>28</v>
      </c>
      <c r="B790" s="1" t="s">
        <v>17</v>
      </c>
      <c r="C790" s="1">
        <v>583.0</v>
      </c>
      <c r="D790" s="1">
        <v>0.0</v>
      </c>
      <c r="E790" s="1" t="s">
        <v>29</v>
      </c>
      <c r="F790" s="1" t="s">
        <v>18</v>
      </c>
      <c r="G790" s="1" t="s">
        <v>19</v>
      </c>
      <c r="H790" s="1" t="s">
        <v>2696</v>
      </c>
      <c r="I790" s="1" t="s">
        <v>2697</v>
      </c>
      <c r="J790" s="1" t="s">
        <v>2697</v>
      </c>
      <c r="K790" s="2"/>
      <c r="L790" s="1">
        <v>-5.0</v>
      </c>
      <c r="M790" s="1"/>
      <c r="N790" s="1">
        <v>9.73285</v>
      </c>
      <c r="O790" s="1" t="s">
        <v>22</v>
      </c>
      <c r="P790" s="1" t="s">
        <v>2698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 hidden="1">
      <c r="A791" s="1" t="s">
        <v>60</v>
      </c>
      <c r="B791" s="1" t="s">
        <v>17</v>
      </c>
      <c r="C791" s="1">
        <v>199.0</v>
      </c>
      <c r="D791" s="1">
        <v>50.0</v>
      </c>
      <c r="E791" s="2"/>
      <c r="F791" s="1" t="s">
        <v>49</v>
      </c>
      <c r="G791" s="1" t="s">
        <v>19</v>
      </c>
      <c r="H791" s="1" t="s">
        <v>2699</v>
      </c>
      <c r="I791" s="1" t="s">
        <v>2700</v>
      </c>
      <c r="J791" s="1" t="s">
        <v>2700</v>
      </c>
      <c r="K791" s="2"/>
      <c r="L791" s="1">
        <v>-6.0</v>
      </c>
      <c r="M791" s="1"/>
      <c r="N791" s="1">
        <v>9.499866666666666</v>
      </c>
      <c r="O791" s="1" t="s">
        <v>63</v>
      </c>
      <c r="P791" s="1" t="s">
        <v>2701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 hidden="1">
      <c r="A792" s="1" t="s">
        <v>16</v>
      </c>
      <c r="B792" s="1" t="s">
        <v>17</v>
      </c>
      <c r="C792" s="1">
        <v>329.0</v>
      </c>
      <c r="D792" s="1">
        <v>0.0</v>
      </c>
      <c r="E792" s="2"/>
      <c r="F792" s="1" t="s">
        <v>18</v>
      </c>
      <c r="G792" s="1" t="s">
        <v>24</v>
      </c>
      <c r="H792" s="1" t="s">
        <v>2702</v>
      </c>
      <c r="I792" s="1" t="s">
        <v>2703</v>
      </c>
      <c r="J792" s="1" t="s">
        <v>2703</v>
      </c>
      <c r="K792" s="2"/>
      <c r="L792" s="1">
        <v>-7.0</v>
      </c>
      <c r="M792" s="1"/>
      <c r="N792" s="1">
        <v>7.44435</v>
      </c>
      <c r="O792" s="1" t="s">
        <v>22</v>
      </c>
      <c r="P792" s="1" t="s">
        <v>2704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 hidden="1">
      <c r="A793" s="1" t="s">
        <v>16</v>
      </c>
      <c r="B793" s="1" t="s">
        <v>17</v>
      </c>
      <c r="C793" s="1">
        <v>294.0</v>
      </c>
      <c r="D793" s="1">
        <v>0.0</v>
      </c>
      <c r="E793" s="2"/>
      <c r="F793" s="1" t="s">
        <v>18</v>
      </c>
      <c r="G793" s="1" t="s">
        <v>19</v>
      </c>
      <c r="H793" s="1" t="s">
        <v>2705</v>
      </c>
      <c r="I793" s="1" t="s">
        <v>2706</v>
      </c>
      <c r="J793" s="1" t="s">
        <v>2706</v>
      </c>
      <c r="K793" s="2"/>
      <c r="L793" s="1">
        <v>-5.0</v>
      </c>
      <c r="M793" s="1"/>
      <c r="N793" s="1">
        <v>9.2503</v>
      </c>
      <c r="O793" s="1" t="s">
        <v>22</v>
      </c>
      <c r="P793" s="1" t="s">
        <v>2707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 hidden="1">
      <c r="A794" s="1" t="s">
        <v>48</v>
      </c>
      <c r="B794" s="1" t="s">
        <v>17</v>
      </c>
      <c r="C794" s="3">
        <v>558.0</v>
      </c>
      <c r="D794" s="1">
        <v>0.0</v>
      </c>
      <c r="E794" s="2"/>
      <c r="F794" s="1" t="s">
        <v>49</v>
      </c>
      <c r="G794" s="1" t="s">
        <v>24</v>
      </c>
      <c r="H794" s="1" t="s">
        <v>2708</v>
      </c>
      <c r="I794" s="1" t="s">
        <v>2709</v>
      </c>
      <c r="J794" s="1" t="s">
        <v>2709</v>
      </c>
      <c r="K794" s="2"/>
      <c r="L794" s="1">
        <v>7.0</v>
      </c>
      <c r="M794" s="1"/>
      <c r="N794" s="1">
        <v>12.98005</v>
      </c>
      <c r="O794" s="1" t="s">
        <v>53</v>
      </c>
      <c r="P794" s="1" t="s">
        <v>2710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 hidden="1">
      <c r="A795" s="1" t="s">
        <v>16</v>
      </c>
      <c r="B795" s="1" t="s">
        <v>17</v>
      </c>
      <c r="C795" s="3">
        <v>264.0</v>
      </c>
      <c r="D795" s="1">
        <v>0.0</v>
      </c>
      <c r="E795" s="2"/>
      <c r="F795" s="1" t="s">
        <v>18</v>
      </c>
      <c r="G795" s="1" t="s">
        <v>19</v>
      </c>
      <c r="H795" s="1" t="s">
        <v>2711</v>
      </c>
      <c r="I795" s="1" t="s">
        <v>2712</v>
      </c>
      <c r="J795" s="1" t="s">
        <v>2712</v>
      </c>
      <c r="K795" s="2"/>
      <c r="L795" s="1">
        <v>-3.0</v>
      </c>
      <c r="M795" s="1"/>
      <c r="N795" s="1">
        <v>11.735383333333333</v>
      </c>
      <c r="O795" s="1" t="s">
        <v>22</v>
      </c>
      <c r="P795" s="1" t="s">
        <v>1169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 hidden="1">
      <c r="A796" s="1" t="s">
        <v>28</v>
      </c>
      <c r="B796" s="1" t="s">
        <v>17</v>
      </c>
      <c r="C796" s="1">
        <v>329.0</v>
      </c>
      <c r="D796" s="1">
        <v>0.0</v>
      </c>
      <c r="E796" s="1" t="s">
        <v>29</v>
      </c>
      <c r="F796" s="1" t="s">
        <v>18</v>
      </c>
      <c r="G796" s="1" t="s">
        <v>19</v>
      </c>
      <c r="H796" s="1" t="s">
        <v>2713</v>
      </c>
      <c r="I796" s="1" t="s">
        <v>2714</v>
      </c>
      <c r="J796" s="1" t="s">
        <v>2714</v>
      </c>
      <c r="K796" s="2"/>
      <c r="L796" s="1">
        <v>-5.0</v>
      </c>
      <c r="M796" s="1"/>
      <c r="N796" s="1">
        <v>9.800866666666666</v>
      </c>
      <c r="O796" s="1" t="s">
        <v>22</v>
      </c>
      <c r="P796" s="1" t="s">
        <v>2715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 hidden="1">
      <c r="A797" s="1" t="s">
        <v>60</v>
      </c>
      <c r="B797" s="1" t="s">
        <v>17</v>
      </c>
      <c r="C797" s="3">
        <v>368.0</v>
      </c>
      <c r="D797" s="1">
        <v>0.0</v>
      </c>
      <c r="E797" s="1" t="s">
        <v>2716</v>
      </c>
      <c r="F797" s="1" t="s">
        <v>66</v>
      </c>
      <c r="G797" s="1" t="s">
        <v>24</v>
      </c>
      <c r="H797" s="1" t="s">
        <v>2717</v>
      </c>
      <c r="I797" s="1" t="s">
        <v>2718</v>
      </c>
      <c r="J797" s="1" t="s">
        <v>2719</v>
      </c>
      <c r="K797" s="1" t="s">
        <v>2720</v>
      </c>
      <c r="L797" s="1">
        <v>0.0</v>
      </c>
      <c r="M797" s="1">
        <v>0.010516666666666667</v>
      </c>
      <c r="N797" s="1">
        <v>15.04165</v>
      </c>
      <c r="O797" s="1" t="s">
        <v>63</v>
      </c>
      <c r="P797" s="1" t="s">
        <v>2721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 hidden="1">
      <c r="A798" s="1" t="s">
        <v>16</v>
      </c>
      <c r="B798" s="1" t="s">
        <v>17</v>
      </c>
      <c r="C798" s="1">
        <v>264.0</v>
      </c>
      <c r="D798" s="1">
        <v>0.0</v>
      </c>
      <c r="E798" s="2"/>
      <c r="F798" s="1" t="s">
        <v>18</v>
      </c>
      <c r="G798" s="1" t="s">
        <v>19</v>
      </c>
      <c r="H798" s="1" t="s">
        <v>2722</v>
      </c>
      <c r="I798" s="1" t="s">
        <v>2723</v>
      </c>
      <c r="J798" s="1" t="s">
        <v>2723</v>
      </c>
      <c r="K798" s="2"/>
      <c r="L798" s="1">
        <v>-2.0</v>
      </c>
      <c r="M798" s="1"/>
      <c r="N798" s="1">
        <v>12.317883333333333</v>
      </c>
      <c r="O798" s="1" t="s">
        <v>22</v>
      </c>
      <c r="P798" s="1" t="s">
        <v>2724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 hidden="1">
      <c r="A799" s="1" t="s">
        <v>48</v>
      </c>
      <c r="B799" s="1" t="s">
        <v>17</v>
      </c>
      <c r="C799" s="1">
        <v>20.0</v>
      </c>
      <c r="D799" s="1">
        <v>35.0</v>
      </c>
      <c r="E799" s="2"/>
      <c r="F799" s="1" t="s">
        <v>49</v>
      </c>
      <c r="G799" s="1" t="s">
        <v>24</v>
      </c>
      <c r="H799" s="1" t="s">
        <v>2725</v>
      </c>
      <c r="I799" s="1" t="s">
        <v>2726</v>
      </c>
      <c r="J799" s="1" t="s">
        <v>2726</v>
      </c>
      <c r="K799" s="2"/>
      <c r="L799" s="1">
        <v>-4.0</v>
      </c>
      <c r="M799" s="1"/>
      <c r="N799" s="1">
        <v>0.6361166666666667</v>
      </c>
      <c r="O799" s="1" t="s">
        <v>53</v>
      </c>
      <c r="P799" s="1" t="s">
        <v>2727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 hidden="1">
      <c r="A800" s="1" t="s">
        <v>81</v>
      </c>
      <c r="B800" s="1" t="s">
        <v>17</v>
      </c>
      <c r="C800" s="1">
        <v>264.0</v>
      </c>
      <c r="D800" s="1">
        <v>0.0</v>
      </c>
      <c r="E800" s="1" t="s">
        <v>2728</v>
      </c>
      <c r="F800" s="1" t="s">
        <v>18</v>
      </c>
      <c r="G800" s="1" t="s">
        <v>19</v>
      </c>
      <c r="H800" s="1" t="s">
        <v>2729</v>
      </c>
      <c r="I800" s="1" t="s">
        <v>2730</v>
      </c>
      <c r="J800" s="1" t="s">
        <v>2730</v>
      </c>
      <c r="K800" s="2"/>
      <c r="L800" s="1">
        <v>-1.0</v>
      </c>
      <c r="M800" s="1"/>
      <c r="N800" s="1">
        <v>13.23815</v>
      </c>
      <c r="O800" s="1" t="s">
        <v>22</v>
      </c>
      <c r="P800" s="1" t="s">
        <v>1088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 hidden="1">
      <c r="A801" s="1" t="s">
        <v>60</v>
      </c>
      <c r="B801" s="1" t="s">
        <v>17</v>
      </c>
      <c r="C801" s="1">
        <v>243.0</v>
      </c>
      <c r="D801" s="1">
        <v>61.0</v>
      </c>
      <c r="E801" s="2"/>
      <c r="F801" s="1" t="s">
        <v>49</v>
      </c>
      <c r="G801" s="1" t="s">
        <v>24</v>
      </c>
      <c r="H801" s="1" t="s">
        <v>2731</v>
      </c>
      <c r="I801" s="1" t="s">
        <v>2732</v>
      </c>
      <c r="J801" s="1" t="s">
        <v>2732</v>
      </c>
      <c r="K801" s="2"/>
      <c r="L801" s="1">
        <v>-7.0</v>
      </c>
      <c r="M801" s="1"/>
      <c r="N801" s="1">
        <v>11.694133333333333</v>
      </c>
      <c r="O801" s="1" t="s">
        <v>63</v>
      </c>
      <c r="P801" s="1" t="s">
        <v>2733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 hidden="1">
      <c r="A802" s="1" t="s">
        <v>28</v>
      </c>
      <c r="B802" s="1" t="s">
        <v>17</v>
      </c>
      <c r="C802" s="1">
        <v>329.0</v>
      </c>
      <c r="D802" s="1">
        <v>0.0</v>
      </c>
      <c r="E802" s="1" t="s">
        <v>29</v>
      </c>
      <c r="F802" s="1" t="s">
        <v>18</v>
      </c>
      <c r="G802" s="1" t="s">
        <v>19</v>
      </c>
      <c r="H802" s="1" t="s">
        <v>2734</v>
      </c>
      <c r="I802" s="1" t="s">
        <v>2735</v>
      </c>
      <c r="J802" s="1" t="s">
        <v>2735</v>
      </c>
      <c r="K802" s="2"/>
      <c r="L802" s="1">
        <v>2.0</v>
      </c>
      <c r="M802" s="1"/>
      <c r="N802" s="1">
        <v>17.008416666666665</v>
      </c>
      <c r="O802" s="1" t="s">
        <v>22</v>
      </c>
      <c r="P802" s="1" t="s">
        <v>748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 hidden="1">
      <c r="A803" s="1" t="s">
        <v>16</v>
      </c>
      <c r="B803" s="1" t="s">
        <v>17</v>
      </c>
      <c r="C803" s="1">
        <v>1325.0</v>
      </c>
      <c r="D803" s="1">
        <v>0.0</v>
      </c>
      <c r="E803" s="2"/>
      <c r="F803" s="1" t="s">
        <v>18</v>
      </c>
      <c r="G803" s="1" t="s">
        <v>19</v>
      </c>
      <c r="H803" s="1" t="s">
        <v>2736</v>
      </c>
      <c r="I803" s="1" t="s">
        <v>2737</v>
      </c>
      <c r="J803" s="1" t="s">
        <v>2737</v>
      </c>
      <c r="K803" s="2"/>
      <c r="L803" s="1">
        <v>0.0</v>
      </c>
      <c r="M803" s="1"/>
      <c r="N803" s="1">
        <v>15.499316666666667</v>
      </c>
      <c r="O803" s="1" t="s">
        <v>22</v>
      </c>
      <c r="P803" s="1" t="s">
        <v>2738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 hidden="1">
      <c r="A804" s="1" t="s">
        <v>81</v>
      </c>
      <c r="B804" s="1" t="s">
        <v>17</v>
      </c>
      <c r="C804" s="3">
        <v>264.0</v>
      </c>
      <c r="D804" s="1">
        <v>0.0</v>
      </c>
      <c r="E804" s="1" t="s">
        <v>2739</v>
      </c>
      <c r="F804" s="1" t="s">
        <v>18</v>
      </c>
      <c r="G804" s="1" t="s">
        <v>19</v>
      </c>
      <c r="H804" s="1" t="s">
        <v>2740</v>
      </c>
      <c r="I804" s="1" t="s">
        <v>2741</v>
      </c>
      <c r="J804" s="1" t="s">
        <v>2741</v>
      </c>
      <c r="K804" s="2"/>
      <c r="L804" s="1">
        <v>-6.0</v>
      </c>
      <c r="M804" s="1"/>
      <c r="N804" s="1">
        <v>8.675933333333333</v>
      </c>
      <c r="O804" s="1" t="s">
        <v>22</v>
      </c>
      <c r="P804" s="1" t="s">
        <v>2742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 hidden="1">
      <c r="A805" s="1" t="s">
        <v>60</v>
      </c>
      <c r="B805" s="1" t="s">
        <v>17</v>
      </c>
      <c r="C805" s="1">
        <v>269.0</v>
      </c>
      <c r="D805" s="1">
        <v>0.0</v>
      </c>
      <c r="E805" s="1" t="s">
        <v>2716</v>
      </c>
      <c r="F805" s="1" t="s">
        <v>66</v>
      </c>
      <c r="G805" s="1" t="s">
        <v>19</v>
      </c>
      <c r="H805" s="1" t="s">
        <v>2743</v>
      </c>
      <c r="I805" s="1" t="s">
        <v>2744</v>
      </c>
      <c r="J805" s="1" t="s">
        <v>2745</v>
      </c>
      <c r="K805" s="1" t="s">
        <v>2746</v>
      </c>
      <c r="L805" s="1">
        <v>3.0</v>
      </c>
      <c r="M805" s="1">
        <v>0.010033333333333333</v>
      </c>
      <c r="N805" s="1">
        <v>7.151083333333333</v>
      </c>
      <c r="O805" s="1" t="s">
        <v>63</v>
      </c>
      <c r="P805" s="1" t="s">
        <v>2747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 hidden="1">
      <c r="A806" s="1" t="s">
        <v>60</v>
      </c>
      <c r="B806" s="1" t="s">
        <v>17</v>
      </c>
      <c r="C806" s="1">
        <v>319.0</v>
      </c>
      <c r="D806" s="1">
        <v>0.0</v>
      </c>
      <c r="E806" s="1" t="s">
        <v>2716</v>
      </c>
      <c r="F806" s="1" t="s">
        <v>66</v>
      </c>
      <c r="G806" s="1" t="s">
        <v>19</v>
      </c>
      <c r="H806" s="1" t="s">
        <v>2748</v>
      </c>
      <c r="I806" s="1" t="s">
        <v>2749</v>
      </c>
      <c r="J806" s="1" t="s">
        <v>2750</v>
      </c>
      <c r="K806" s="1" t="s">
        <v>2751</v>
      </c>
      <c r="L806" s="1">
        <v>0.0</v>
      </c>
      <c r="M806" s="1">
        <v>0.014</v>
      </c>
      <c r="N806" s="1">
        <v>8.926166666666667</v>
      </c>
      <c r="O806" s="1" t="s">
        <v>63</v>
      </c>
      <c r="P806" s="1" t="s">
        <v>125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 hidden="1">
      <c r="A807" s="1" t="s">
        <v>60</v>
      </c>
      <c r="B807" s="1" t="s">
        <v>17</v>
      </c>
      <c r="C807" s="1">
        <v>309.0</v>
      </c>
      <c r="D807" s="1">
        <v>0.0</v>
      </c>
      <c r="E807" s="1" t="s">
        <v>65</v>
      </c>
      <c r="F807" s="1" t="s">
        <v>66</v>
      </c>
      <c r="G807" s="1" t="s">
        <v>19</v>
      </c>
      <c r="H807" s="1" t="s">
        <v>2752</v>
      </c>
      <c r="I807" s="1" t="s">
        <v>2753</v>
      </c>
      <c r="J807" s="1" t="s">
        <v>2754</v>
      </c>
      <c r="K807" s="1" t="s">
        <v>2755</v>
      </c>
      <c r="L807" s="1">
        <v>-1.0</v>
      </c>
      <c r="M807" s="1">
        <v>0.011733333333333333</v>
      </c>
      <c r="N807" s="1">
        <v>9.087883333333334</v>
      </c>
      <c r="O807" s="1" t="s">
        <v>63</v>
      </c>
      <c r="P807" s="1" t="s">
        <v>2756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 hidden="1">
      <c r="A808" s="1" t="s">
        <v>16</v>
      </c>
      <c r="B808" s="1" t="s">
        <v>17</v>
      </c>
      <c r="C808" s="1">
        <v>321.0</v>
      </c>
      <c r="D808" s="1">
        <v>0.0</v>
      </c>
      <c r="E808" s="2"/>
      <c r="F808" s="1" t="s">
        <v>18</v>
      </c>
      <c r="G808" s="1" t="s">
        <v>19</v>
      </c>
      <c r="H808" s="1" t="s">
        <v>2757</v>
      </c>
      <c r="I808" s="1" t="s">
        <v>2758</v>
      </c>
      <c r="J808" s="1" t="s">
        <v>2758</v>
      </c>
      <c r="K808" s="2"/>
      <c r="L808" s="1">
        <v>-4.0</v>
      </c>
      <c r="M808" s="1"/>
      <c r="N808" s="1">
        <v>10.317</v>
      </c>
      <c r="O808" s="1" t="s">
        <v>22</v>
      </c>
      <c r="P808" s="1" t="s">
        <v>2759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 hidden="1">
      <c r="A809" s="1" t="s">
        <v>60</v>
      </c>
      <c r="B809" s="1" t="s">
        <v>17</v>
      </c>
      <c r="C809" s="3">
        <v>370.0</v>
      </c>
      <c r="D809" s="1">
        <v>6.0</v>
      </c>
      <c r="E809" s="1" t="s">
        <v>65</v>
      </c>
      <c r="F809" s="1" t="s">
        <v>66</v>
      </c>
      <c r="G809" s="1" t="s">
        <v>19</v>
      </c>
      <c r="H809" s="1" t="s">
        <v>2760</v>
      </c>
      <c r="I809" s="1" t="s">
        <v>2761</v>
      </c>
      <c r="J809" s="1" t="s">
        <v>2762</v>
      </c>
      <c r="K809" s="1" t="s">
        <v>2763</v>
      </c>
      <c r="L809" s="1">
        <v>1.0</v>
      </c>
      <c r="M809" s="1">
        <v>0.022016666666666667</v>
      </c>
      <c r="N809" s="1">
        <v>13.0747</v>
      </c>
      <c r="O809" s="1" t="s">
        <v>63</v>
      </c>
      <c r="P809" s="1" t="s">
        <v>2764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 hidden="1">
      <c r="A810" s="1" t="s">
        <v>28</v>
      </c>
      <c r="B810" s="1" t="s">
        <v>17</v>
      </c>
      <c r="C810" s="1">
        <v>523.0</v>
      </c>
      <c r="D810" s="1">
        <v>0.0</v>
      </c>
      <c r="E810" s="1" t="s">
        <v>29</v>
      </c>
      <c r="F810" s="1" t="s">
        <v>18</v>
      </c>
      <c r="G810" s="1" t="s">
        <v>19</v>
      </c>
      <c r="H810" s="1" t="s">
        <v>2765</v>
      </c>
      <c r="I810" s="1" t="s">
        <v>2766</v>
      </c>
      <c r="J810" s="1" t="s">
        <v>2766</v>
      </c>
      <c r="K810" s="2"/>
      <c r="L810" s="1">
        <v>-2.0</v>
      </c>
      <c r="M810" s="1"/>
      <c r="N810" s="1">
        <v>12.792533333333333</v>
      </c>
      <c r="O810" s="1" t="s">
        <v>22</v>
      </c>
      <c r="P810" s="1" t="s">
        <v>2767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 hidden="1">
      <c r="A811" s="1" t="s">
        <v>60</v>
      </c>
      <c r="B811" s="1" t="s">
        <v>17</v>
      </c>
      <c r="C811" s="3">
        <v>487.0</v>
      </c>
      <c r="D811" s="1">
        <v>75.0</v>
      </c>
      <c r="E811" s="2"/>
      <c r="F811" s="1" t="s">
        <v>49</v>
      </c>
      <c r="G811" s="1" t="s">
        <v>173</v>
      </c>
      <c r="H811" s="1" t="s">
        <v>2768</v>
      </c>
      <c r="I811" s="1" t="s">
        <v>2769</v>
      </c>
      <c r="J811" s="1" t="s">
        <v>2769</v>
      </c>
      <c r="K811" s="2"/>
      <c r="L811" s="1">
        <v>-7.0</v>
      </c>
      <c r="M811" s="1"/>
      <c r="N811" s="1">
        <v>11.982266666666666</v>
      </c>
      <c r="O811" s="1" t="s">
        <v>63</v>
      </c>
      <c r="P811" s="1" t="s">
        <v>2770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 hidden="1">
      <c r="A812" s="1" t="s">
        <v>81</v>
      </c>
      <c r="B812" s="1" t="s">
        <v>17</v>
      </c>
      <c r="C812" s="1">
        <v>593.0</v>
      </c>
      <c r="D812" s="1">
        <v>0.0</v>
      </c>
      <c r="E812" s="2"/>
      <c r="F812" s="1" t="s">
        <v>49</v>
      </c>
      <c r="G812" s="1" t="s">
        <v>19</v>
      </c>
      <c r="H812" s="1" t="s">
        <v>2771</v>
      </c>
      <c r="I812" s="1" t="s">
        <v>2772</v>
      </c>
      <c r="J812" s="1" t="s">
        <v>2772</v>
      </c>
      <c r="K812" s="2"/>
      <c r="L812" s="1">
        <v>0.0</v>
      </c>
      <c r="M812" s="1"/>
      <c r="N812" s="1">
        <v>15.201033333333333</v>
      </c>
      <c r="O812" s="1" t="s">
        <v>22</v>
      </c>
      <c r="P812" s="1" t="s">
        <v>2773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 hidden="1">
      <c r="A813" s="1" t="s">
        <v>60</v>
      </c>
      <c r="B813" s="1" t="s">
        <v>17</v>
      </c>
      <c r="C813" s="3">
        <v>513.0</v>
      </c>
      <c r="D813" s="1">
        <v>0.0</v>
      </c>
      <c r="E813" s="1" t="s">
        <v>2716</v>
      </c>
      <c r="F813" s="1" t="s">
        <v>66</v>
      </c>
      <c r="G813" s="1" t="s">
        <v>19</v>
      </c>
      <c r="H813" s="1" t="s">
        <v>2774</v>
      </c>
      <c r="I813" s="1" t="s">
        <v>2775</v>
      </c>
      <c r="J813" s="1" t="s">
        <v>2776</v>
      </c>
      <c r="K813" s="1" t="s">
        <v>2777</v>
      </c>
      <c r="L813" s="1">
        <v>0.0</v>
      </c>
      <c r="M813" s="1">
        <v>0.025233333333333333</v>
      </c>
      <c r="N813" s="1">
        <v>15.90365</v>
      </c>
      <c r="O813" s="1" t="s">
        <v>63</v>
      </c>
      <c r="P813" s="1" t="s">
        <v>2778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 hidden="1">
      <c r="A814" s="1" t="s">
        <v>60</v>
      </c>
      <c r="B814" s="1" t="s">
        <v>17</v>
      </c>
      <c r="C814" s="1">
        <v>289.0</v>
      </c>
      <c r="D814" s="1">
        <v>0.0</v>
      </c>
      <c r="E814" s="1" t="s">
        <v>65</v>
      </c>
      <c r="F814" s="1" t="s">
        <v>66</v>
      </c>
      <c r="G814" s="1" t="s">
        <v>19</v>
      </c>
      <c r="H814" s="1" t="s">
        <v>2779</v>
      </c>
      <c r="I814" s="1" t="s">
        <v>2780</v>
      </c>
      <c r="J814" s="1" t="s">
        <v>2781</v>
      </c>
      <c r="K814" s="1" t="s">
        <v>2782</v>
      </c>
      <c r="L814" s="1">
        <v>-6.0</v>
      </c>
      <c r="M814" s="1">
        <v>0.019616666666666668</v>
      </c>
      <c r="N814" s="1">
        <v>14.486316666666667</v>
      </c>
      <c r="O814" s="1" t="s">
        <v>63</v>
      </c>
      <c r="P814" s="1" t="s">
        <v>1172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 hidden="1">
      <c r="A815" s="1" t="s">
        <v>60</v>
      </c>
      <c r="B815" s="1" t="s">
        <v>17</v>
      </c>
      <c r="C815" s="1">
        <v>547.0</v>
      </c>
      <c r="D815" s="1">
        <v>0.0</v>
      </c>
      <c r="E815" s="1" t="s">
        <v>65</v>
      </c>
      <c r="F815" s="1" t="s">
        <v>66</v>
      </c>
      <c r="G815" s="1" t="s">
        <v>19</v>
      </c>
      <c r="H815" s="1" t="s">
        <v>2783</v>
      </c>
      <c r="I815" s="1" t="s">
        <v>2784</v>
      </c>
      <c r="J815" s="1" t="s">
        <v>2785</v>
      </c>
      <c r="K815" s="1" t="s">
        <v>2786</v>
      </c>
      <c r="L815" s="1">
        <v>-1.0</v>
      </c>
      <c r="M815" s="1">
        <v>0.016966666666666668</v>
      </c>
      <c r="N815" s="1">
        <v>21.771283333333333</v>
      </c>
      <c r="O815" s="1" t="s">
        <v>63</v>
      </c>
      <c r="P815" s="1" t="s">
        <v>2787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 hidden="1">
      <c r="A816" s="1" t="s">
        <v>48</v>
      </c>
      <c r="B816" s="1" t="s">
        <v>17</v>
      </c>
      <c r="C816" s="1">
        <v>20.0</v>
      </c>
      <c r="D816" s="1">
        <v>35.0</v>
      </c>
      <c r="E816" s="2"/>
      <c r="F816" s="1" t="s">
        <v>49</v>
      </c>
      <c r="G816" s="1" t="s">
        <v>24</v>
      </c>
      <c r="H816" s="1" t="s">
        <v>2788</v>
      </c>
      <c r="I816" s="1" t="s">
        <v>2789</v>
      </c>
      <c r="J816" s="1" t="s">
        <v>2789</v>
      </c>
      <c r="K816" s="2"/>
      <c r="L816" s="1">
        <v>-2.0</v>
      </c>
      <c r="M816" s="1"/>
      <c r="N816" s="1">
        <v>2.5311833333333333</v>
      </c>
      <c r="O816" s="1" t="s">
        <v>53</v>
      </c>
      <c r="P816" s="1" t="s">
        <v>2790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 hidden="1">
      <c r="A817" s="1" t="s">
        <v>28</v>
      </c>
      <c r="B817" s="1" t="s">
        <v>17</v>
      </c>
      <c r="C817" s="1">
        <v>644.0</v>
      </c>
      <c r="D817" s="1">
        <v>0.0</v>
      </c>
      <c r="E817" s="1" t="s">
        <v>29</v>
      </c>
      <c r="F817" s="1" t="s">
        <v>18</v>
      </c>
      <c r="G817" s="1" t="s">
        <v>19</v>
      </c>
      <c r="H817" s="1" t="s">
        <v>2791</v>
      </c>
      <c r="I817" s="1" t="s">
        <v>2792</v>
      </c>
      <c r="J817" s="1" t="s">
        <v>2792</v>
      </c>
      <c r="K817" s="2"/>
      <c r="L817" s="1">
        <v>1.0</v>
      </c>
      <c r="M817" s="1"/>
      <c r="N817" s="1">
        <v>16.5434</v>
      </c>
      <c r="O817" s="1" t="s">
        <v>22</v>
      </c>
      <c r="P817" s="1" t="s">
        <v>2793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 hidden="1">
      <c r="A818" s="1" t="s">
        <v>81</v>
      </c>
      <c r="B818" s="1" t="s">
        <v>364</v>
      </c>
      <c r="C818" s="1">
        <v>547.0</v>
      </c>
      <c r="D818" s="1">
        <v>0.0</v>
      </c>
      <c r="E818" s="1" t="s">
        <v>1420</v>
      </c>
      <c r="F818" s="1" t="s">
        <v>18</v>
      </c>
      <c r="G818" s="1" t="s">
        <v>19</v>
      </c>
      <c r="H818" s="1" t="s">
        <v>2794</v>
      </c>
      <c r="I818" s="1" t="s">
        <v>2795</v>
      </c>
      <c r="J818" s="1" t="s">
        <v>2795</v>
      </c>
      <c r="K818" s="2"/>
      <c r="L818" s="1">
        <v>0.0</v>
      </c>
      <c r="M818" s="1"/>
      <c r="N818" s="1">
        <v>14.396583333333334</v>
      </c>
      <c r="O818" s="1" t="s">
        <v>22</v>
      </c>
      <c r="P818" s="1" t="s">
        <v>2796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 hidden="1">
      <c r="A819" s="1" t="s">
        <v>60</v>
      </c>
      <c r="B819" s="1" t="s">
        <v>17</v>
      </c>
      <c r="C819" s="1">
        <v>547.0</v>
      </c>
      <c r="D819" s="1">
        <v>0.0</v>
      </c>
      <c r="E819" s="1" t="s">
        <v>2716</v>
      </c>
      <c r="F819" s="1" t="s">
        <v>66</v>
      </c>
      <c r="G819" s="1" t="s">
        <v>19</v>
      </c>
      <c r="H819" s="1" t="s">
        <v>2797</v>
      </c>
      <c r="I819" s="1" t="s">
        <v>2798</v>
      </c>
      <c r="J819" s="1" t="s">
        <v>2799</v>
      </c>
      <c r="K819" s="1" t="s">
        <v>2800</v>
      </c>
      <c r="L819" s="1">
        <v>5.0</v>
      </c>
      <c r="M819" s="1">
        <v>0.012716666666666666</v>
      </c>
      <c r="N819" s="1">
        <v>25.150983333333333</v>
      </c>
      <c r="O819" s="1" t="s">
        <v>63</v>
      </c>
      <c r="P819" s="1" t="s">
        <v>2801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 hidden="1">
      <c r="A820" s="1" t="s">
        <v>16</v>
      </c>
      <c r="B820" s="1" t="s">
        <v>364</v>
      </c>
      <c r="C820" s="1">
        <v>394.0</v>
      </c>
      <c r="D820" s="1">
        <v>0.0</v>
      </c>
      <c r="E820" s="2"/>
      <c r="F820" s="1" t="s">
        <v>18</v>
      </c>
      <c r="G820" s="1" t="s">
        <v>19</v>
      </c>
      <c r="H820" s="1" t="s">
        <v>2802</v>
      </c>
      <c r="I820" s="1" t="s">
        <v>2803</v>
      </c>
      <c r="J820" s="1" t="s">
        <v>2803</v>
      </c>
      <c r="K820" s="2"/>
      <c r="L820" s="1">
        <v>2.0</v>
      </c>
      <c r="M820" s="1"/>
      <c r="N820" s="1">
        <v>17.64935</v>
      </c>
      <c r="O820" s="1" t="s">
        <v>22</v>
      </c>
      <c r="P820" s="1" t="s">
        <v>2804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 hidden="1">
      <c r="A821" s="1" t="s">
        <v>16</v>
      </c>
      <c r="B821" s="1" t="s">
        <v>364</v>
      </c>
      <c r="C821" s="1">
        <v>890.0</v>
      </c>
      <c r="D821" s="1">
        <v>0.0</v>
      </c>
      <c r="E821" s="2"/>
      <c r="F821" s="1" t="s">
        <v>18</v>
      </c>
      <c r="G821" s="1" t="s">
        <v>19</v>
      </c>
      <c r="H821" s="1" t="s">
        <v>2805</v>
      </c>
      <c r="I821" s="1" t="s">
        <v>2806</v>
      </c>
      <c r="J821" s="1" t="s">
        <v>2806</v>
      </c>
      <c r="K821" s="2"/>
      <c r="L821" s="1">
        <v>3.0</v>
      </c>
      <c r="M821" s="1"/>
      <c r="N821" s="1">
        <v>18.864583333333332</v>
      </c>
      <c r="O821" s="1" t="s">
        <v>22</v>
      </c>
      <c r="P821" s="1" t="s">
        <v>2807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 hidden="1">
      <c r="A822" s="1" t="s">
        <v>60</v>
      </c>
      <c r="B822" s="1" t="s">
        <v>17</v>
      </c>
      <c r="C822" s="1">
        <v>494.0</v>
      </c>
      <c r="D822" s="1">
        <v>124.0</v>
      </c>
      <c r="E822" s="2"/>
      <c r="F822" s="1" t="s">
        <v>49</v>
      </c>
      <c r="G822" s="1" t="s">
        <v>19</v>
      </c>
      <c r="H822" s="1" t="s">
        <v>2808</v>
      </c>
      <c r="I822" s="1" t="s">
        <v>2809</v>
      </c>
      <c r="J822" s="1" t="s">
        <v>2809</v>
      </c>
      <c r="K822" s="2"/>
      <c r="L822" s="1">
        <v>-5.0</v>
      </c>
      <c r="M822" s="1"/>
      <c r="N822" s="1">
        <v>14.16865</v>
      </c>
      <c r="O822" s="1" t="s">
        <v>63</v>
      </c>
      <c r="P822" s="1" t="s">
        <v>2810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 hidden="1">
      <c r="A823" s="1" t="s">
        <v>60</v>
      </c>
      <c r="B823" s="1" t="s">
        <v>492</v>
      </c>
      <c r="C823" s="1">
        <v>443.0</v>
      </c>
      <c r="D823" s="1">
        <v>0.0</v>
      </c>
      <c r="E823" s="2"/>
      <c r="F823" s="1" t="s">
        <v>66</v>
      </c>
      <c r="G823" s="1" t="s">
        <v>24</v>
      </c>
      <c r="H823" s="1" t="s">
        <v>2811</v>
      </c>
      <c r="I823" s="2"/>
      <c r="J823" s="2"/>
      <c r="K823" s="1" t="s">
        <v>2812</v>
      </c>
      <c r="L823" s="1">
        <v>0.0</v>
      </c>
      <c r="M823" s="1">
        <v>0.05541666666666667</v>
      </c>
      <c r="N823" s="2"/>
      <c r="O823" s="1" t="s">
        <v>63</v>
      </c>
      <c r="P823" s="1" t="s">
        <v>2813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 hidden="1">
      <c r="A824" s="1" t="s">
        <v>16</v>
      </c>
      <c r="B824" s="1" t="s">
        <v>364</v>
      </c>
      <c r="C824" s="1">
        <v>321.0</v>
      </c>
      <c r="D824" s="1">
        <v>0.0</v>
      </c>
      <c r="E824" s="2"/>
      <c r="F824" s="1" t="s">
        <v>18</v>
      </c>
      <c r="G824" s="1" t="s">
        <v>24</v>
      </c>
      <c r="H824" s="1" t="s">
        <v>2814</v>
      </c>
      <c r="I824" s="1" t="s">
        <v>2815</v>
      </c>
      <c r="J824" s="1" t="s">
        <v>2815</v>
      </c>
      <c r="K824" s="2"/>
      <c r="L824" s="1">
        <v>-4.0</v>
      </c>
      <c r="M824" s="1"/>
      <c r="N824" s="1">
        <v>10.713833333333334</v>
      </c>
      <c r="O824" s="1" t="s">
        <v>22</v>
      </c>
      <c r="P824" s="1" t="s">
        <v>2816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 hidden="1">
      <c r="A825" s="1" t="s">
        <v>28</v>
      </c>
      <c r="B825" s="1" t="s">
        <v>17</v>
      </c>
      <c r="C825" s="1">
        <v>366.0</v>
      </c>
      <c r="D825" s="1">
        <v>0.0</v>
      </c>
      <c r="E825" s="1" t="s">
        <v>29</v>
      </c>
      <c r="F825" s="1" t="s">
        <v>18</v>
      </c>
      <c r="G825" s="1" t="s">
        <v>19</v>
      </c>
      <c r="H825" s="1" t="s">
        <v>2817</v>
      </c>
      <c r="I825" s="1" t="s">
        <v>2818</v>
      </c>
      <c r="J825" s="1" t="s">
        <v>2818</v>
      </c>
      <c r="K825" s="2"/>
      <c r="L825" s="1">
        <v>-1.0</v>
      </c>
      <c r="M825" s="1"/>
      <c r="N825" s="1">
        <v>13.80335</v>
      </c>
      <c r="O825" s="1" t="s">
        <v>22</v>
      </c>
      <c r="P825" s="1" t="s">
        <v>2819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 hidden="1">
      <c r="A826" s="1" t="s">
        <v>60</v>
      </c>
      <c r="B826" s="1" t="s">
        <v>17</v>
      </c>
      <c r="C826" s="1">
        <v>247.0</v>
      </c>
      <c r="D826" s="1">
        <v>62.0</v>
      </c>
      <c r="E826" s="2"/>
      <c r="F826" s="1" t="s">
        <v>49</v>
      </c>
      <c r="G826" s="1" t="s">
        <v>24</v>
      </c>
      <c r="H826" s="1" t="s">
        <v>2820</v>
      </c>
      <c r="I826" s="1" t="s">
        <v>2821</v>
      </c>
      <c r="J826" s="1" t="s">
        <v>2821</v>
      </c>
      <c r="K826" s="2"/>
      <c r="L826" s="1">
        <v>-5.0</v>
      </c>
      <c r="M826" s="1"/>
      <c r="N826" s="1">
        <v>13.850983333333334</v>
      </c>
      <c r="O826" s="1" t="s">
        <v>63</v>
      </c>
      <c r="P826" s="1" t="s">
        <v>2822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 hidden="1">
      <c r="A827" s="1" t="s">
        <v>60</v>
      </c>
      <c r="B827" s="1" t="s">
        <v>17</v>
      </c>
      <c r="C827" s="1">
        <v>598.0</v>
      </c>
      <c r="D827" s="1">
        <v>149.0</v>
      </c>
      <c r="E827" s="2"/>
      <c r="F827" s="1" t="s">
        <v>49</v>
      </c>
      <c r="G827" s="1" t="s">
        <v>19</v>
      </c>
      <c r="H827" s="1" t="s">
        <v>2823</v>
      </c>
      <c r="I827" s="1" t="s">
        <v>2824</v>
      </c>
      <c r="J827" s="1" t="s">
        <v>2824</v>
      </c>
      <c r="K827" s="2"/>
      <c r="L827" s="1">
        <v>-2.0</v>
      </c>
      <c r="M827" s="1"/>
      <c r="N827" s="1">
        <v>16.28</v>
      </c>
      <c r="O827" s="1" t="s">
        <v>63</v>
      </c>
      <c r="P827" s="1" t="s">
        <v>2825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 hidden="1">
      <c r="A828" s="1" t="s">
        <v>28</v>
      </c>
      <c r="B828" s="1" t="s">
        <v>17</v>
      </c>
      <c r="C828" s="1">
        <v>394.0</v>
      </c>
      <c r="D828" s="1">
        <v>0.0</v>
      </c>
      <c r="E828" s="1" t="s">
        <v>29</v>
      </c>
      <c r="F828" s="1" t="s">
        <v>18</v>
      </c>
      <c r="G828" s="1" t="s">
        <v>19</v>
      </c>
      <c r="H828" s="1" t="s">
        <v>2826</v>
      </c>
      <c r="I828" s="1" t="s">
        <v>2827</v>
      </c>
      <c r="J828" s="1" t="s">
        <v>2827</v>
      </c>
      <c r="K828" s="2"/>
      <c r="L828" s="1">
        <v>0.0</v>
      </c>
      <c r="M828" s="1"/>
      <c r="N828" s="1">
        <v>14.161616666666667</v>
      </c>
      <c r="O828" s="1" t="s">
        <v>22</v>
      </c>
      <c r="P828" s="1" t="s">
        <v>2828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 hidden="1">
      <c r="A829" s="1" t="s">
        <v>16</v>
      </c>
      <c r="B829" s="1" t="s">
        <v>364</v>
      </c>
      <c r="C829" s="1">
        <v>369.0</v>
      </c>
      <c r="D829" s="1">
        <v>0.0</v>
      </c>
      <c r="E829" s="2"/>
      <c r="F829" s="1" t="s">
        <v>18</v>
      </c>
      <c r="G829" s="1" t="s">
        <v>19</v>
      </c>
      <c r="H829" s="1" t="s">
        <v>2829</v>
      </c>
      <c r="I829" s="1" t="s">
        <v>2830</v>
      </c>
      <c r="J829" s="1" t="s">
        <v>2830</v>
      </c>
      <c r="K829" s="2"/>
      <c r="L829" s="1">
        <v>-5.0</v>
      </c>
      <c r="M829" s="1"/>
      <c r="N829" s="1">
        <v>9.7815</v>
      </c>
      <c r="O829" s="1" t="s">
        <v>22</v>
      </c>
      <c r="P829" s="1" t="s">
        <v>2831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 hidden="1">
      <c r="A830" s="1" t="s">
        <v>60</v>
      </c>
      <c r="B830" s="1" t="s">
        <v>17</v>
      </c>
      <c r="C830" s="3">
        <v>547.0</v>
      </c>
      <c r="D830" s="1">
        <v>0.0</v>
      </c>
      <c r="E830" s="1" t="s">
        <v>2716</v>
      </c>
      <c r="F830" s="1" t="s">
        <v>66</v>
      </c>
      <c r="G830" s="1" t="s">
        <v>19</v>
      </c>
      <c r="H830" s="1" t="s">
        <v>2832</v>
      </c>
      <c r="I830" s="1" t="s">
        <v>2833</v>
      </c>
      <c r="J830" s="1" t="s">
        <v>2834</v>
      </c>
      <c r="K830" s="1" t="s">
        <v>2835</v>
      </c>
      <c r="L830" s="1">
        <v>-11.0</v>
      </c>
      <c r="M830" s="1">
        <v>0.010016666666666667</v>
      </c>
      <c r="N830" s="1">
        <v>10.615</v>
      </c>
      <c r="O830" s="1" t="s">
        <v>63</v>
      </c>
      <c r="P830" s="1" t="s">
        <v>2801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 hidden="1">
      <c r="A831" s="1" t="s">
        <v>60</v>
      </c>
      <c r="B831" s="1" t="s">
        <v>17</v>
      </c>
      <c r="C831" s="3">
        <v>278.0</v>
      </c>
      <c r="D831" s="1">
        <v>11.0</v>
      </c>
      <c r="E831" s="1" t="s">
        <v>65</v>
      </c>
      <c r="F831" s="1" t="s">
        <v>66</v>
      </c>
      <c r="G831" s="1" t="s">
        <v>19</v>
      </c>
      <c r="H831" s="1" t="s">
        <v>2836</v>
      </c>
      <c r="I831" s="1" t="s">
        <v>2837</v>
      </c>
      <c r="J831" s="1" t="s">
        <v>2838</v>
      </c>
      <c r="K831" s="1" t="s">
        <v>2839</v>
      </c>
      <c r="L831" s="1">
        <v>-11.0</v>
      </c>
      <c r="M831" s="1">
        <v>0.01155</v>
      </c>
      <c r="N831" s="1">
        <v>10.41135</v>
      </c>
      <c r="O831" s="1" t="s">
        <v>63</v>
      </c>
      <c r="P831" s="1" t="s">
        <v>2840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 hidden="1">
      <c r="A832" s="1" t="s">
        <v>60</v>
      </c>
      <c r="B832" s="1" t="s">
        <v>17</v>
      </c>
      <c r="C832" s="1">
        <v>358.0</v>
      </c>
      <c r="D832" s="1">
        <v>0.0</v>
      </c>
      <c r="E832" s="1" t="s">
        <v>65</v>
      </c>
      <c r="F832" s="1" t="s">
        <v>66</v>
      </c>
      <c r="G832" s="1" t="s">
        <v>19</v>
      </c>
      <c r="H832" s="1" t="s">
        <v>2841</v>
      </c>
      <c r="I832" s="1" t="s">
        <v>2842</v>
      </c>
      <c r="J832" s="1" t="s">
        <v>2843</v>
      </c>
      <c r="K832" s="1" t="s">
        <v>2844</v>
      </c>
      <c r="L832" s="1">
        <v>-1.0</v>
      </c>
      <c r="M832" s="1">
        <v>0.0162</v>
      </c>
      <c r="N832" s="1">
        <v>13.342466666666667</v>
      </c>
      <c r="O832" s="1" t="s">
        <v>63</v>
      </c>
      <c r="P832" s="1" t="s">
        <v>432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 hidden="1">
      <c r="A833" s="1" t="s">
        <v>28</v>
      </c>
      <c r="B833" s="1" t="s">
        <v>17</v>
      </c>
      <c r="C833" s="3">
        <v>699.0</v>
      </c>
      <c r="D833" s="1">
        <v>0.0</v>
      </c>
      <c r="E833" s="1" t="s">
        <v>29</v>
      </c>
      <c r="F833" s="1" t="s">
        <v>18</v>
      </c>
      <c r="G833" s="1" t="s">
        <v>19</v>
      </c>
      <c r="H833" s="1" t="s">
        <v>2845</v>
      </c>
      <c r="I833" s="1" t="s">
        <v>2846</v>
      </c>
      <c r="J833" s="1" t="s">
        <v>2846</v>
      </c>
      <c r="K833" s="2"/>
      <c r="L833" s="1">
        <v>0.0</v>
      </c>
      <c r="M833" s="1"/>
      <c r="N833" s="1">
        <v>15.719816666666667</v>
      </c>
      <c r="O833" s="1" t="s">
        <v>22</v>
      </c>
      <c r="P833" s="1" t="s">
        <v>2847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 hidden="1">
      <c r="A834" s="1" t="s">
        <v>48</v>
      </c>
      <c r="B834" s="1" t="s">
        <v>17</v>
      </c>
      <c r="C834" s="1">
        <v>49.0</v>
      </c>
      <c r="D834" s="1">
        <v>0.0</v>
      </c>
      <c r="E834" s="2"/>
      <c r="F834" s="1" t="s">
        <v>49</v>
      </c>
      <c r="G834" s="1" t="s">
        <v>24</v>
      </c>
      <c r="H834" s="1" t="s">
        <v>2848</v>
      </c>
      <c r="I834" s="1" t="s">
        <v>2849</v>
      </c>
      <c r="J834" s="1" t="s">
        <v>2849</v>
      </c>
      <c r="K834" s="2"/>
      <c r="L834" s="1">
        <v>-4.0</v>
      </c>
      <c r="M834" s="1"/>
      <c r="N834" s="1">
        <v>0.68455</v>
      </c>
      <c r="O834" s="1" t="s">
        <v>53</v>
      </c>
      <c r="P834" s="1" t="s">
        <v>2850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 hidden="1">
      <c r="A835" s="1" t="s">
        <v>60</v>
      </c>
      <c r="B835" s="1" t="s">
        <v>17</v>
      </c>
      <c r="C835" s="3">
        <v>386.0</v>
      </c>
      <c r="D835" s="1">
        <v>92.0</v>
      </c>
      <c r="E835" s="2"/>
      <c r="F835" s="1" t="s">
        <v>49</v>
      </c>
      <c r="G835" s="1" t="s">
        <v>19</v>
      </c>
      <c r="H835" s="1" t="s">
        <v>2851</v>
      </c>
      <c r="I835" s="1" t="s">
        <v>2852</v>
      </c>
      <c r="J835" s="1" t="s">
        <v>2852</v>
      </c>
      <c r="K835" s="2"/>
      <c r="L835" s="1">
        <v>-24.0</v>
      </c>
      <c r="M835" s="1"/>
      <c r="N835" s="1">
        <v>10.474066666666667</v>
      </c>
      <c r="O835" s="1" t="s">
        <v>63</v>
      </c>
      <c r="P835" s="1" t="s">
        <v>2853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 hidden="1">
      <c r="A836" s="1" t="s">
        <v>16</v>
      </c>
      <c r="B836" s="1" t="s">
        <v>364</v>
      </c>
      <c r="C836" s="1">
        <v>658.0</v>
      </c>
      <c r="D836" s="1">
        <v>0.0</v>
      </c>
      <c r="E836" s="2"/>
      <c r="F836" s="1" t="s">
        <v>18</v>
      </c>
      <c r="G836" s="1" t="s">
        <v>24</v>
      </c>
      <c r="H836" s="1" t="s">
        <v>2854</v>
      </c>
      <c r="I836" s="1" t="s">
        <v>2855</v>
      </c>
      <c r="J836" s="1" t="s">
        <v>2855</v>
      </c>
      <c r="K836" s="2"/>
      <c r="L836" s="1">
        <v>-3.0</v>
      </c>
      <c r="M836" s="1"/>
      <c r="N836" s="1">
        <v>11.183483333333333</v>
      </c>
      <c r="O836" s="1" t="s">
        <v>22</v>
      </c>
      <c r="P836" s="1" t="s">
        <v>2856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 hidden="1">
      <c r="A837" s="1" t="s">
        <v>60</v>
      </c>
      <c r="B837" s="1" t="s">
        <v>17</v>
      </c>
      <c r="C837" s="1">
        <v>398.0</v>
      </c>
      <c r="D837" s="1">
        <v>100.0</v>
      </c>
      <c r="E837" s="2"/>
      <c r="F837" s="1" t="s">
        <v>49</v>
      </c>
      <c r="G837" s="1" t="s">
        <v>19</v>
      </c>
      <c r="H837" s="1" t="s">
        <v>2857</v>
      </c>
      <c r="I837" s="1" t="s">
        <v>2858</v>
      </c>
      <c r="J837" s="1" t="s">
        <v>2858</v>
      </c>
      <c r="K837" s="2"/>
      <c r="L837" s="1">
        <v>0.0</v>
      </c>
      <c r="M837" s="1"/>
      <c r="N837" s="1">
        <v>18.63035</v>
      </c>
      <c r="O837" s="1" t="s">
        <v>63</v>
      </c>
      <c r="P837" s="1" t="s">
        <v>2801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 hidden="1">
      <c r="A838" s="1" t="s">
        <v>60</v>
      </c>
      <c r="B838" s="1" t="s">
        <v>17</v>
      </c>
      <c r="C838" s="3">
        <v>785.0</v>
      </c>
      <c r="D838" s="1">
        <v>0.0</v>
      </c>
      <c r="E838" s="1" t="s">
        <v>2716</v>
      </c>
      <c r="F838" s="1" t="s">
        <v>66</v>
      </c>
      <c r="G838" s="1" t="s">
        <v>19</v>
      </c>
      <c r="H838" s="1" t="s">
        <v>2859</v>
      </c>
      <c r="I838" s="1" t="s">
        <v>2860</v>
      </c>
      <c r="J838" s="1" t="s">
        <v>2861</v>
      </c>
      <c r="K838" s="1" t="s">
        <v>2862</v>
      </c>
      <c r="L838" s="1">
        <v>5.0</v>
      </c>
      <c r="M838" s="1">
        <v>0.036833333333333336</v>
      </c>
      <c r="N838" s="1">
        <v>20.595016666666666</v>
      </c>
      <c r="O838" s="1" t="s">
        <v>63</v>
      </c>
      <c r="P838" s="1" t="s">
        <v>2863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 hidden="1">
      <c r="A839" s="1" t="s">
        <v>60</v>
      </c>
      <c r="B839" s="1" t="s">
        <v>17</v>
      </c>
      <c r="C839" s="1">
        <v>316.0</v>
      </c>
      <c r="D839" s="1">
        <v>62.0</v>
      </c>
      <c r="E839" s="2"/>
      <c r="F839" s="1" t="s">
        <v>49</v>
      </c>
      <c r="G839" s="1" t="s">
        <v>24</v>
      </c>
      <c r="H839" s="1" t="s">
        <v>2864</v>
      </c>
      <c r="I839" s="1" t="s">
        <v>2865</v>
      </c>
      <c r="J839" s="1" t="s">
        <v>2865</v>
      </c>
      <c r="K839" s="2"/>
      <c r="L839" s="1">
        <v>0.0</v>
      </c>
      <c r="M839" s="1"/>
      <c r="N839" s="1">
        <v>19.817466666666668</v>
      </c>
      <c r="O839" s="1" t="s">
        <v>63</v>
      </c>
      <c r="P839" s="1" t="s">
        <v>2866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 hidden="1">
      <c r="A840" s="1" t="s">
        <v>60</v>
      </c>
      <c r="B840" s="1" t="s">
        <v>17</v>
      </c>
      <c r="C840" s="1">
        <v>825.0</v>
      </c>
      <c r="D840" s="1">
        <v>0.0</v>
      </c>
      <c r="E840" s="1" t="s">
        <v>2716</v>
      </c>
      <c r="F840" s="1" t="s">
        <v>66</v>
      </c>
      <c r="G840" s="1" t="s">
        <v>19</v>
      </c>
      <c r="H840" s="1" t="s">
        <v>2867</v>
      </c>
      <c r="I840" s="1" t="s">
        <v>2868</v>
      </c>
      <c r="J840" s="1" t="s">
        <v>2869</v>
      </c>
      <c r="K840" s="1" t="s">
        <v>2870</v>
      </c>
      <c r="L840" s="1">
        <v>3.0</v>
      </c>
      <c r="M840" s="1">
        <v>0.01205</v>
      </c>
      <c r="N840" s="1">
        <v>16.942683333333335</v>
      </c>
      <c r="O840" s="1" t="s">
        <v>63</v>
      </c>
      <c r="P840" s="1" t="s">
        <v>2871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 hidden="1">
      <c r="A841" s="1" t="s">
        <v>16</v>
      </c>
      <c r="B841" s="1" t="s">
        <v>364</v>
      </c>
      <c r="C841" s="1">
        <v>736.0</v>
      </c>
      <c r="D841" s="1">
        <v>0.0</v>
      </c>
      <c r="E841" s="2"/>
      <c r="F841" s="1" t="s">
        <v>18</v>
      </c>
      <c r="G841" s="1" t="s">
        <v>19</v>
      </c>
      <c r="H841" s="1" t="s">
        <v>2872</v>
      </c>
      <c r="I841" s="1" t="s">
        <v>2873</v>
      </c>
      <c r="J841" s="1" t="s">
        <v>2873</v>
      </c>
      <c r="K841" s="2"/>
      <c r="L841" s="1">
        <v>6.0</v>
      </c>
      <c r="M841" s="1"/>
      <c r="N841" s="1">
        <v>21.042716666666667</v>
      </c>
      <c r="O841" s="1" t="s">
        <v>22</v>
      </c>
      <c r="P841" s="1" t="s">
        <v>2874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 hidden="1">
      <c r="A842" s="1" t="s">
        <v>60</v>
      </c>
      <c r="B842" s="1" t="s">
        <v>17</v>
      </c>
      <c r="C842" s="1">
        <v>247.0</v>
      </c>
      <c r="D842" s="1">
        <v>62.0</v>
      </c>
      <c r="E842" s="2"/>
      <c r="F842" s="1" t="s">
        <v>49</v>
      </c>
      <c r="G842" s="1" t="s">
        <v>24</v>
      </c>
      <c r="H842" s="1" t="s">
        <v>2875</v>
      </c>
      <c r="I842" s="1" t="s">
        <v>2876</v>
      </c>
      <c r="J842" s="1" t="s">
        <v>2876</v>
      </c>
      <c r="K842" s="2"/>
      <c r="L842" s="1">
        <v>-7.0</v>
      </c>
      <c r="M842" s="1"/>
      <c r="N842" s="1">
        <v>11.593116666666667</v>
      </c>
      <c r="O842" s="1" t="s">
        <v>63</v>
      </c>
      <c r="P842" s="1" t="s">
        <v>477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 hidden="1">
      <c r="A843" s="1" t="s">
        <v>16</v>
      </c>
      <c r="B843" s="1" t="s">
        <v>364</v>
      </c>
      <c r="C843" s="1">
        <v>264.0</v>
      </c>
      <c r="D843" s="1">
        <v>0.0</v>
      </c>
      <c r="E843" s="2"/>
      <c r="F843" s="1" t="s">
        <v>18</v>
      </c>
      <c r="G843" s="1" t="s">
        <v>24</v>
      </c>
      <c r="H843" s="1" t="s">
        <v>2877</v>
      </c>
      <c r="I843" s="1" t="s">
        <v>2878</v>
      </c>
      <c r="J843" s="1" t="s">
        <v>2878</v>
      </c>
      <c r="K843" s="2"/>
      <c r="L843" s="1">
        <v>0.0</v>
      </c>
      <c r="M843" s="1"/>
      <c r="N843" s="1">
        <v>15.769</v>
      </c>
      <c r="O843" s="1" t="s">
        <v>22</v>
      </c>
      <c r="P843" s="1" t="s">
        <v>2879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 hidden="1">
      <c r="A844" s="1" t="s">
        <v>60</v>
      </c>
      <c r="B844" s="1" t="s">
        <v>17</v>
      </c>
      <c r="C844" s="1">
        <v>444.0</v>
      </c>
      <c r="D844" s="1">
        <v>111.0</v>
      </c>
      <c r="E844" s="2"/>
      <c r="F844" s="1" t="s">
        <v>49</v>
      </c>
      <c r="G844" s="1" t="s">
        <v>173</v>
      </c>
      <c r="H844" s="1" t="s">
        <v>2880</v>
      </c>
      <c r="I844" s="1" t="s">
        <v>2881</v>
      </c>
      <c r="J844" s="1" t="s">
        <v>2881</v>
      </c>
      <c r="K844" s="2"/>
      <c r="L844" s="1">
        <v>-8.0</v>
      </c>
      <c r="M844" s="1"/>
      <c r="N844" s="1">
        <v>10.949566666666666</v>
      </c>
      <c r="O844" s="1" t="s">
        <v>63</v>
      </c>
      <c r="P844" s="1" t="s">
        <v>2882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 hidden="1">
      <c r="A845" s="1" t="s">
        <v>28</v>
      </c>
      <c r="B845" s="1" t="s">
        <v>17</v>
      </c>
      <c r="C845" s="3">
        <v>368.0</v>
      </c>
      <c r="D845" s="1">
        <v>0.0</v>
      </c>
      <c r="E845" s="1" t="s">
        <v>29</v>
      </c>
      <c r="F845" s="1" t="s">
        <v>18</v>
      </c>
      <c r="G845" s="1" t="s">
        <v>19</v>
      </c>
      <c r="H845" s="1" t="s">
        <v>2883</v>
      </c>
      <c r="I845" s="1" t="s">
        <v>2884</v>
      </c>
      <c r="J845" s="1" t="s">
        <v>2884</v>
      </c>
      <c r="K845" s="2"/>
      <c r="L845" s="1">
        <v>-4.0</v>
      </c>
      <c r="M845" s="1"/>
      <c r="N845" s="1">
        <v>10.0413</v>
      </c>
      <c r="O845" s="1" t="s">
        <v>22</v>
      </c>
      <c r="P845" s="1" t="s">
        <v>2885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 hidden="1">
      <c r="A846" s="1" t="s">
        <v>48</v>
      </c>
      <c r="B846" s="1" t="s">
        <v>17</v>
      </c>
      <c r="C846" s="1">
        <v>20.0</v>
      </c>
      <c r="D846" s="1">
        <v>35.0</v>
      </c>
      <c r="E846" s="2"/>
      <c r="F846" s="1" t="s">
        <v>49</v>
      </c>
      <c r="G846" s="1" t="s">
        <v>24</v>
      </c>
      <c r="H846" s="1" t="s">
        <v>2886</v>
      </c>
      <c r="I846" s="1" t="s">
        <v>2887</v>
      </c>
      <c r="J846" s="1" t="s">
        <v>2887</v>
      </c>
      <c r="K846" s="2"/>
      <c r="L846" s="1">
        <v>-3.0</v>
      </c>
      <c r="M846" s="1"/>
      <c r="N846" s="1">
        <v>1.5286166666666667</v>
      </c>
      <c r="O846" s="1" t="s">
        <v>53</v>
      </c>
      <c r="P846" s="1" t="s">
        <v>2888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 hidden="1">
      <c r="A847" s="1" t="s">
        <v>81</v>
      </c>
      <c r="B847" s="1" t="s">
        <v>364</v>
      </c>
      <c r="C847" s="1">
        <v>844.0</v>
      </c>
      <c r="D847" s="1">
        <v>0.0</v>
      </c>
      <c r="E847" s="1" t="s">
        <v>2889</v>
      </c>
      <c r="F847" s="1" t="s">
        <v>18</v>
      </c>
      <c r="G847" s="1" t="s">
        <v>19</v>
      </c>
      <c r="H847" s="1" t="s">
        <v>2890</v>
      </c>
      <c r="I847" s="1" t="s">
        <v>2891</v>
      </c>
      <c r="J847" s="1" t="s">
        <v>2891</v>
      </c>
      <c r="K847" s="2"/>
      <c r="L847" s="1">
        <v>-1.0</v>
      </c>
      <c r="M847" s="1"/>
      <c r="N847" s="1">
        <v>13.7934</v>
      </c>
      <c r="O847" s="1" t="s">
        <v>22</v>
      </c>
      <c r="P847" s="1" t="s">
        <v>2892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60</v>
      </c>
      <c r="B848" s="1" t="s">
        <v>17</v>
      </c>
      <c r="C848" s="1">
        <v>345.0</v>
      </c>
      <c r="D848" s="1">
        <v>83.0</v>
      </c>
      <c r="E848" s="2"/>
      <c r="F848" s="1" t="s">
        <v>49</v>
      </c>
      <c r="G848" s="1" t="s">
        <v>173</v>
      </c>
      <c r="H848" s="1" t="s">
        <v>2893</v>
      </c>
      <c r="I848" s="1" t="s">
        <v>2894</v>
      </c>
      <c r="J848" s="1" t="s">
        <v>2894</v>
      </c>
      <c r="K848" s="2"/>
      <c r="L848" s="1">
        <v>-9.0</v>
      </c>
      <c r="M848" s="1"/>
      <c r="N848" s="1">
        <v>28.452766666666665</v>
      </c>
      <c r="O848" s="1" t="s">
        <v>63</v>
      </c>
      <c r="P848" s="1" t="s">
        <v>2895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60</v>
      </c>
      <c r="B849" s="1" t="s">
        <v>17</v>
      </c>
      <c r="C849" s="1">
        <v>327.0</v>
      </c>
      <c r="D849" s="1">
        <v>31.0</v>
      </c>
      <c r="E849" s="1" t="s">
        <v>2716</v>
      </c>
      <c r="F849" s="1" t="s">
        <v>66</v>
      </c>
      <c r="G849" s="1" t="s">
        <v>24</v>
      </c>
      <c r="H849" s="1" t="s">
        <v>2896</v>
      </c>
      <c r="I849" s="1" t="s">
        <v>2897</v>
      </c>
      <c r="J849" s="1" t="s">
        <v>2898</v>
      </c>
      <c r="K849" s="1" t="s">
        <v>2899</v>
      </c>
      <c r="L849" s="1">
        <v>-14.0</v>
      </c>
      <c r="M849" s="1">
        <v>0.014933333333333333</v>
      </c>
      <c r="N849" s="1">
        <v>9.509833333333333</v>
      </c>
      <c r="O849" s="1" t="s">
        <v>63</v>
      </c>
      <c r="P849" s="1" t="s">
        <v>125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48</v>
      </c>
      <c r="B850" s="1" t="s">
        <v>17</v>
      </c>
      <c r="C850" s="1">
        <v>249.0</v>
      </c>
      <c r="D850" s="1">
        <v>0.0</v>
      </c>
      <c r="E850" s="2"/>
      <c r="F850" s="1" t="s">
        <v>49</v>
      </c>
      <c r="G850" s="1" t="s">
        <v>24</v>
      </c>
      <c r="H850" s="1" t="s">
        <v>2900</v>
      </c>
      <c r="I850" s="1" t="s">
        <v>2901</v>
      </c>
      <c r="J850" s="1" t="s">
        <v>2901</v>
      </c>
      <c r="K850" s="2"/>
      <c r="L850" s="1">
        <v>5.0</v>
      </c>
      <c r="M850" s="1"/>
      <c r="N850" s="1">
        <v>10.736266666666667</v>
      </c>
      <c r="O850" s="1" t="s">
        <v>53</v>
      </c>
      <c r="P850" s="1" t="s">
        <v>2902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60</v>
      </c>
      <c r="B851" s="1" t="s">
        <v>17</v>
      </c>
      <c r="C851" s="3">
        <v>199.0</v>
      </c>
      <c r="D851" s="1">
        <v>50.0</v>
      </c>
      <c r="E851" s="2"/>
      <c r="F851" s="1" t="s">
        <v>49</v>
      </c>
      <c r="G851" s="1" t="s">
        <v>24</v>
      </c>
      <c r="H851" s="1" t="s">
        <v>2903</v>
      </c>
      <c r="I851" s="1" t="s">
        <v>2904</v>
      </c>
      <c r="J851" s="1" t="s">
        <v>2904</v>
      </c>
      <c r="K851" s="2"/>
      <c r="L851" s="1">
        <v>-9.0</v>
      </c>
      <c r="M851" s="1"/>
      <c r="N851" s="1">
        <v>9.433633333333333</v>
      </c>
      <c r="O851" s="1" t="s">
        <v>63</v>
      </c>
      <c r="P851" s="1" t="s">
        <v>2905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60</v>
      </c>
      <c r="B852" s="1" t="s">
        <v>17</v>
      </c>
      <c r="C852" s="1">
        <v>199.0</v>
      </c>
      <c r="D852" s="1">
        <v>50.0</v>
      </c>
      <c r="E852" s="2"/>
      <c r="F852" s="1" t="s">
        <v>49</v>
      </c>
      <c r="G852" s="1" t="s">
        <v>173</v>
      </c>
      <c r="H852" s="1" t="s">
        <v>2906</v>
      </c>
      <c r="I852" s="1" t="s">
        <v>2907</v>
      </c>
      <c r="J852" s="1" t="s">
        <v>2907</v>
      </c>
      <c r="K852" s="2"/>
      <c r="L852" s="1">
        <v>-10.0</v>
      </c>
      <c r="M852" s="1"/>
      <c r="N852" s="1">
        <v>8.893616666666667</v>
      </c>
      <c r="O852" s="1" t="s">
        <v>63</v>
      </c>
      <c r="P852" s="1" t="s">
        <v>2908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48</v>
      </c>
      <c r="B853" s="1" t="s">
        <v>17</v>
      </c>
      <c r="C853" s="1">
        <v>119.0</v>
      </c>
      <c r="D853" s="1">
        <v>0.0</v>
      </c>
      <c r="E853" s="2"/>
      <c r="F853" s="1" t="s">
        <v>49</v>
      </c>
      <c r="G853" s="1" t="s">
        <v>24</v>
      </c>
      <c r="H853" s="1" t="s">
        <v>2909</v>
      </c>
      <c r="I853" s="1" t="s">
        <v>2910</v>
      </c>
      <c r="J853" s="1" t="s">
        <v>2910</v>
      </c>
      <c r="K853" s="2"/>
      <c r="L853" s="1">
        <v>1.0</v>
      </c>
      <c r="M853" s="1"/>
      <c r="N853" s="1">
        <v>6.151683333333334</v>
      </c>
      <c r="O853" s="1" t="s">
        <v>53</v>
      </c>
      <c r="P853" s="1" t="s">
        <v>2911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28</v>
      </c>
      <c r="B854" s="1" t="s">
        <v>17</v>
      </c>
      <c r="C854" s="3">
        <v>747.0</v>
      </c>
      <c r="D854" s="1">
        <v>0.0</v>
      </c>
      <c r="E854" s="1" t="s">
        <v>29</v>
      </c>
      <c r="F854" s="1" t="s">
        <v>18</v>
      </c>
      <c r="G854" s="1" t="s">
        <v>19</v>
      </c>
      <c r="H854" s="1" t="s">
        <v>2912</v>
      </c>
      <c r="I854" s="1" t="s">
        <v>2913</v>
      </c>
      <c r="J854" s="1" t="s">
        <v>2913</v>
      </c>
      <c r="K854" s="2"/>
      <c r="L854" s="1">
        <v>2.0</v>
      </c>
      <c r="M854" s="1"/>
      <c r="N854" s="1">
        <v>17.069683333333334</v>
      </c>
      <c r="O854" s="1" t="s">
        <v>22</v>
      </c>
      <c r="P854" s="1" t="s">
        <v>2914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60</v>
      </c>
      <c r="B855" s="1" t="s">
        <v>17</v>
      </c>
      <c r="C855" s="1">
        <v>335.0</v>
      </c>
      <c r="D855" s="1">
        <v>0.0</v>
      </c>
      <c r="E855" s="1" t="s">
        <v>1142</v>
      </c>
      <c r="F855" s="1" t="s">
        <v>66</v>
      </c>
      <c r="G855" s="1" t="s">
        <v>24</v>
      </c>
      <c r="H855" s="1" t="s">
        <v>2915</v>
      </c>
      <c r="I855" s="1" t="s">
        <v>2916</v>
      </c>
      <c r="J855" s="1" t="s">
        <v>2917</v>
      </c>
      <c r="K855" s="1" t="s">
        <v>2918</v>
      </c>
      <c r="L855" s="1">
        <v>-14.0</v>
      </c>
      <c r="M855" s="1">
        <v>0.009866666666666666</v>
      </c>
      <c r="N855" s="1">
        <v>8.404833333333332</v>
      </c>
      <c r="O855" s="1" t="s">
        <v>63</v>
      </c>
      <c r="P855" s="1" t="s">
        <v>2324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16</v>
      </c>
      <c r="B856" s="1" t="s">
        <v>17</v>
      </c>
      <c r="C856" s="1">
        <v>669.0</v>
      </c>
      <c r="D856" s="1">
        <v>0.0</v>
      </c>
      <c r="E856" s="2"/>
      <c r="F856" s="1" t="s">
        <v>18</v>
      </c>
      <c r="G856" s="1" t="s">
        <v>19</v>
      </c>
      <c r="H856" s="1" t="s">
        <v>2919</v>
      </c>
      <c r="I856" s="1" t="s">
        <v>2920</v>
      </c>
      <c r="J856" s="1" t="s">
        <v>2920</v>
      </c>
      <c r="K856" s="2"/>
      <c r="L856" s="1">
        <v>-1.0</v>
      </c>
      <c r="M856" s="1"/>
      <c r="N856" s="1">
        <v>13.175533333333334</v>
      </c>
      <c r="O856" s="1" t="s">
        <v>22</v>
      </c>
      <c r="P856" s="1" t="s">
        <v>2921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60</v>
      </c>
      <c r="B857" s="1" t="s">
        <v>17</v>
      </c>
      <c r="C857" s="1">
        <v>225.1</v>
      </c>
      <c r="D857" s="1">
        <v>24.9</v>
      </c>
      <c r="E857" s="1" t="s">
        <v>1142</v>
      </c>
      <c r="F857" s="1" t="s">
        <v>66</v>
      </c>
      <c r="G857" s="1" t="s">
        <v>24</v>
      </c>
      <c r="H857" s="1" t="s">
        <v>2922</v>
      </c>
      <c r="I857" s="1" t="s">
        <v>2923</v>
      </c>
      <c r="J857" s="1" t="s">
        <v>2924</v>
      </c>
      <c r="K857" s="1" t="s">
        <v>2925</v>
      </c>
      <c r="L857" s="1">
        <v>-8.0</v>
      </c>
      <c r="M857" s="1">
        <v>0.01755</v>
      </c>
      <c r="N857" s="1">
        <v>8.153366666666667</v>
      </c>
      <c r="O857" s="1" t="s">
        <v>63</v>
      </c>
      <c r="P857" s="1" t="s">
        <v>92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28</v>
      </c>
      <c r="B858" s="1" t="s">
        <v>17</v>
      </c>
      <c r="C858" s="1">
        <v>399.0</v>
      </c>
      <c r="D858" s="1">
        <v>0.0</v>
      </c>
      <c r="E858" s="1" t="s">
        <v>29</v>
      </c>
      <c r="F858" s="1" t="s">
        <v>18</v>
      </c>
      <c r="G858" s="1" t="s">
        <v>19</v>
      </c>
      <c r="H858" s="1" t="s">
        <v>2926</v>
      </c>
      <c r="I858" s="1" t="s">
        <v>2927</v>
      </c>
      <c r="J858" s="1" t="s">
        <v>2927</v>
      </c>
      <c r="K858" s="2"/>
      <c r="L858" s="1">
        <v>-3.0</v>
      </c>
      <c r="M858" s="1"/>
      <c r="N858" s="1">
        <v>11.858766666666666</v>
      </c>
      <c r="O858" s="1" t="s">
        <v>22</v>
      </c>
      <c r="P858" s="1" t="s">
        <v>2928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81</v>
      </c>
      <c r="B859" s="1" t="s">
        <v>17</v>
      </c>
      <c r="C859" s="1">
        <v>436.0</v>
      </c>
      <c r="D859" s="1">
        <v>0.0</v>
      </c>
      <c r="E859" s="1" t="s">
        <v>2929</v>
      </c>
      <c r="F859" s="1" t="s">
        <v>18</v>
      </c>
      <c r="G859" s="1" t="s">
        <v>19</v>
      </c>
      <c r="H859" s="1" t="s">
        <v>2930</v>
      </c>
      <c r="I859" s="1" t="s">
        <v>2931</v>
      </c>
      <c r="J859" s="1" t="s">
        <v>2931</v>
      </c>
      <c r="K859" s="2"/>
      <c r="L859" s="1">
        <v>-3.0</v>
      </c>
      <c r="M859" s="1"/>
      <c r="N859" s="1">
        <v>11.097466666666667</v>
      </c>
      <c r="O859" s="1" t="s">
        <v>22</v>
      </c>
      <c r="P859" s="1" t="s">
        <v>2932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16</v>
      </c>
      <c r="B860" s="1" t="s">
        <v>17</v>
      </c>
      <c r="C860" s="1">
        <v>393.0</v>
      </c>
      <c r="D860" s="1">
        <v>0.0</v>
      </c>
      <c r="E860" s="2"/>
      <c r="F860" s="1" t="s">
        <v>18</v>
      </c>
      <c r="G860" s="1" t="s">
        <v>24</v>
      </c>
      <c r="H860" s="1" t="s">
        <v>2933</v>
      </c>
      <c r="I860" s="1" t="s">
        <v>2934</v>
      </c>
      <c r="J860" s="1" t="s">
        <v>2934</v>
      </c>
      <c r="K860" s="2"/>
      <c r="L860" s="1">
        <v>-4.0</v>
      </c>
      <c r="M860" s="1"/>
      <c r="N860" s="1">
        <v>10.2232</v>
      </c>
      <c r="O860" s="1" t="s">
        <v>22</v>
      </c>
      <c r="P860" s="1" t="s">
        <v>2935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81</v>
      </c>
      <c r="B861" s="1" t="s">
        <v>17</v>
      </c>
      <c r="C861" s="1">
        <v>329.0</v>
      </c>
      <c r="D861" s="1">
        <v>0.0</v>
      </c>
      <c r="E861" s="1" t="s">
        <v>2936</v>
      </c>
      <c r="F861" s="1" t="s">
        <v>18</v>
      </c>
      <c r="G861" s="1" t="s">
        <v>19</v>
      </c>
      <c r="H861" s="1" t="s">
        <v>2937</v>
      </c>
      <c r="I861" s="1" t="s">
        <v>2938</v>
      </c>
      <c r="J861" s="1" t="s">
        <v>2938</v>
      </c>
      <c r="K861" s="2"/>
      <c r="L861" s="1">
        <v>0.0</v>
      </c>
      <c r="M861" s="1"/>
      <c r="N861" s="1">
        <v>14.534666666666666</v>
      </c>
      <c r="O861" s="1" t="s">
        <v>22</v>
      </c>
      <c r="P861" s="1" t="s">
        <v>1874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16</v>
      </c>
      <c r="B862" s="1" t="s">
        <v>17</v>
      </c>
      <c r="C862" s="1">
        <v>622.0</v>
      </c>
      <c r="D862" s="1">
        <v>0.0</v>
      </c>
      <c r="E862" s="2"/>
      <c r="F862" s="1" t="s">
        <v>18</v>
      </c>
      <c r="G862" s="1" t="s">
        <v>19</v>
      </c>
      <c r="H862" s="1" t="s">
        <v>2939</v>
      </c>
      <c r="I862" s="1" t="s">
        <v>2940</v>
      </c>
      <c r="J862" s="1" t="s">
        <v>2940</v>
      </c>
      <c r="K862" s="2"/>
      <c r="L862" s="1">
        <v>-3.0</v>
      </c>
      <c r="M862" s="1"/>
      <c r="N862" s="1">
        <v>11.322616666666667</v>
      </c>
      <c r="O862" s="1" t="s">
        <v>22</v>
      </c>
      <c r="P862" s="1" t="s">
        <v>2941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60</v>
      </c>
      <c r="B863" s="1" t="s">
        <v>17</v>
      </c>
      <c r="C863" s="3">
        <v>528.0</v>
      </c>
      <c r="D863" s="1">
        <v>0.0</v>
      </c>
      <c r="E863" s="1" t="s">
        <v>1142</v>
      </c>
      <c r="F863" s="1" t="s">
        <v>66</v>
      </c>
      <c r="G863" s="1" t="s">
        <v>19</v>
      </c>
      <c r="H863" s="1" t="s">
        <v>2942</v>
      </c>
      <c r="I863" s="1" t="s">
        <v>2943</v>
      </c>
      <c r="J863" s="1" t="s">
        <v>2944</v>
      </c>
      <c r="K863" s="1" t="s">
        <v>2945</v>
      </c>
      <c r="L863" s="1">
        <v>-11.0</v>
      </c>
      <c r="M863" s="1">
        <v>0.017483333333333333</v>
      </c>
      <c r="N863" s="1">
        <v>12.383983333333333</v>
      </c>
      <c r="O863" s="1" t="s">
        <v>63</v>
      </c>
      <c r="P863" s="1" t="s">
        <v>2946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28</v>
      </c>
      <c r="B864" s="1" t="s">
        <v>17</v>
      </c>
      <c r="C864" s="1">
        <v>264.0</v>
      </c>
      <c r="D864" s="1">
        <v>0.0</v>
      </c>
      <c r="E864" s="1" t="s">
        <v>29</v>
      </c>
      <c r="F864" s="1" t="s">
        <v>18</v>
      </c>
      <c r="G864" s="1" t="s">
        <v>19</v>
      </c>
      <c r="H864" s="1" t="s">
        <v>2947</v>
      </c>
      <c r="I864" s="1" t="s">
        <v>2948</v>
      </c>
      <c r="J864" s="1" t="s">
        <v>2948</v>
      </c>
      <c r="K864" s="2"/>
      <c r="L864" s="1">
        <v>0.0</v>
      </c>
      <c r="M864" s="1"/>
      <c r="N864" s="1">
        <v>15.6551</v>
      </c>
      <c r="O864" s="1" t="s">
        <v>22</v>
      </c>
      <c r="P864" s="1" t="s">
        <v>2949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16</v>
      </c>
      <c r="B865" s="1" t="s">
        <v>17</v>
      </c>
      <c r="C865" s="3">
        <v>394.0</v>
      </c>
      <c r="D865" s="1">
        <v>0.0</v>
      </c>
      <c r="E865" s="2"/>
      <c r="F865" s="1" t="s">
        <v>18</v>
      </c>
      <c r="G865" s="1" t="s">
        <v>19</v>
      </c>
      <c r="H865" s="1" t="s">
        <v>2950</v>
      </c>
      <c r="I865" s="1" t="s">
        <v>2951</v>
      </c>
      <c r="J865" s="1" t="s">
        <v>2951</v>
      </c>
      <c r="K865" s="2"/>
      <c r="L865" s="1">
        <v>-1.0</v>
      </c>
      <c r="M865" s="1"/>
      <c r="N865" s="1">
        <v>13.523233333333334</v>
      </c>
      <c r="O865" s="1" t="s">
        <v>22</v>
      </c>
      <c r="P865" s="1" t="s">
        <v>2952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28</v>
      </c>
      <c r="B866" s="1" t="s">
        <v>17</v>
      </c>
      <c r="C866" s="3">
        <v>294.0</v>
      </c>
      <c r="D866" s="1">
        <v>0.0</v>
      </c>
      <c r="E866" s="1" t="s">
        <v>29</v>
      </c>
      <c r="F866" s="1" t="s">
        <v>18</v>
      </c>
      <c r="G866" s="1" t="s">
        <v>19</v>
      </c>
      <c r="H866" s="1" t="s">
        <v>2953</v>
      </c>
      <c r="I866" s="1" t="s">
        <v>2954</v>
      </c>
      <c r="J866" s="1" t="s">
        <v>2954</v>
      </c>
      <c r="K866" s="2"/>
      <c r="L866" s="1">
        <v>6.0</v>
      </c>
      <c r="M866" s="1"/>
      <c r="N866" s="1">
        <v>21.927066666666665</v>
      </c>
      <c r="O866" s="1" t="s">
        <v>22</v>
      </c>
      <c r="P866" s="1" t="s">
        <v>2955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48</v>
      </c>
      <c r="B867" s="1" t="s">
        <v>17</v>
      </c>
      <c r="C867" s="3">
        <v>348.0</v>
      </c>
      <c r="D867" s="1">
        <v>0.0</v>
      </c>
      <c r="E867" s="2"/>
      <c r="F867" s="1" t="s">
        <v>49</v>
      </c>
      <c r="G867" s="1" t="s">
        <v>24</v>
      </c>
      <c r="H867" s="1" t="s">
        <v>2956</v>
      </c>
      <c r="I867" s="1" t="s">
        <v>2957</v>
      </c>
      <c r="J867" s="1" t="s">
        <v>2957</v>
      </c>
      <c r="K867" s="2"/>
      <c r="L867" s="1">
        <v>12.0</v>
      </c>
      <c r="M867" s="1"/>
      <c r="N867" s="1">
        <v>17.994716666666665</v>
      </c>
      <c r="O867" s="1" t="s">
        <v>53</v>
      </c>
      <c r="P867" s="1" t="s">
        <v>2958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60</v>
      </c>
      <c r="B868" s="1" t="s">
        <v>17</v>
      </c>
      <c r="C868" s="1">
        <v>247.0</v>
      </c>
      <c r="D868" s="1">
        <v>62.0</v>
      </c>
      <c r="E868" s="2"/>
      <c r="F868" s="1" t="s">
        <v>49</v>
      </c>
      <c r="G868" s="1" t="s">
        <v>173</v>
      </c>
      <c r="H868" s="1" t="s">
        <v>2959</v>
      </c>
      <c r="I868" s="1" t="s">
        <v>2960</v>
      </c>
      <c r="J868" s="1" t="s">
        <v>2960</v>
      </c>
      <c r="K868" s="2"/>
      <c r="L868" s="1">
        <v>-4.0</v>
      </c>
      <c r="M868" s="1"/>
      <c r="N868" s="1">
        <v>14.947183333333333</v>
      </c>
      <c r="O868" s="1" t="s">
        <v>63</v>
      </c>
      <c r="P868" s="1" t="s">
        <v>2961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28</v>
      </c>
      <c r="B869" s="1" t="s">
        <v>17</v>
      </c>
      <c r="C869" s="1">
        <v>728.0</v>
      </c>
      <c r="D869" s="1">
        <v>0.0</v>
      </c>
      <c r="E869" s="1" t="s">
        <v>29</v>
      </c>
      <c r="F869" s="1" t="s">
        <v>18</v>
      </c>
      <c r="G869" s="1" t="s">
        <v>19</v>
      </c>
      <c r="H869" s="1" t="s">
        <v>2962</v>
      </c>
      <c r="I869" s="1" t="s">
        <v>2963</v>
      </c>
      <c r="J869" s="1" t="s">
        <v>2963</v>
      </c>
      <c r="K869" s="2"/>
      <c r="L869" s="1">
        <v>19.0</v>
      </c>
      <c r="M869" s="1"/>
      <c r="N869" s="1">
        <v>34.0399</v>
      </c>
      <c r="O869" s="1" t="s">
        <v>22</v>
      </c>
      <c r="P869" s="1" t="s">
        <v>2964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16</v>
      </c>
      <c r="B870" s="1" t="s">
        <v>17</v>
      </c>
      <c r="C870" s="3">
        <v>533.0</v>
      </c>
      <c r="D870" s="1">
        <v>0.0</v>
      </c>
      <c r="E870" s="2"/>
      <c r="F870" s="1" t="s">
        <v>18</v>
      </c>
      <c r="G870" s="1" t="s">
        <v>19</v>
      </c>
      <c r="H870" s="1" t="s">
        <v>2965</v>
      </c>
      <c r="I870" s="1" t="s">
        <v>2966</v>
      </c>
      <c r="J870" s="1" t="s">
        <v>2966</v>
      </c>
      <c r="K870" s="2"/>
      <c r="L870" s="1">
        <v>7.0</v>
      </c>
      <c r="M870" s="1"/>
      <c r="N870" s="1">
        <v>22.461983333333333</v>
      </c>
      <c r="O870" s="1" t="s">
        <v>22</v>
      </c>
      <c r="P870" s="1" t="s">
        <v>2967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60</v>
      </c>
      <c r="B871" s="1" t="s">
        <v>17</v>
      </c>
      <c r="C871" s="1">
        <v>1086.0</v>
      </c>
      <c r="D871" s="1">
        <v>0.0</v>
      </c>
      <c r="E871" s="1" t="s">
        <v>1142</v>
      </c>
      <c r="F871" s="1" t="s">
        <v>66</v>
      </c>
      <c r="G871" s="1" t="s">
        <v>19</v>
      </c>
      <c r="H871" s="1" t="s">
        <v>2968</v>
      </c>
      <c r="I871" s="1" t="s">
        <v>2969</v>
      </c>
      <c r="J871" s="1" t="s">
        <v>2970</v>
      </c>
      <c r="K871" s="1" t="s">
        <v>2971</v>
      </c>
      <c r="L871" s="1">
        <v>11.0</v>
      </c>
      <c r="M871" s="1">
        <v>0.020433333333333335</v>
      </c>
      <c r="N871" s="1">
        <v>39.73611666666667</v>
      </c>
      <c r="O871" s="1" t="s">
        <v>63</v>
      </c>
      <c r="P871" s="1" t="s">
        <v>2972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81</v>
      </c>
      <c r="B872" s="1" t="s">
        <v>17</v>
      </c>
      <c r="C872" s="1">
        <v>1097.0</v>
      </c>
      <c r="D872" s="1">
        <v>0.0</v>
      </c>
      <c r="E872" s="1" t="s">
        <v>2973</v>
      </c>
      <c r="F872" s="1" t="s">
        <v>18</v>
      </c>
      <c r="G872" s="1" t="s">
        <v>19</v>
      </c>
      <c r="H872" s="1" t="s">
        <v>2974</v>
      </c>
      <c r="I872" s="1" t="s">
        <v>2975</v>
      </c>
      <c r="J872" s="1" t="s">
        <v>2975</v>
      </c>
      <c r="K872" s="2"/>
      <c r="L872" s="1">
        <v>6.0</v>
      </c>
      <c r="M872" s="1"/>
      <c r="N872" s="1">
        <v>21.73595</v>
      </c>
      <c r="O872" s="1" t="s">
        <v>22</v>
      </c>
      <c r="P872" s="1" t="s">
        <v>2976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60</v>
      </c>
      <c r="B873" s="1" t="s">
        <v>17</v>
      </c>
      <c r="C873" s="1">
        <v>260.0</v>
      </c>
      <c r="D873" s="1">
        <v>0.0</v>
      </c>
      <c r="E873" s="1" t="s">
        <v>1142</v>
      </c>
      <c r="F873" s="1" t="s">
        <v>66</v>
      </c>
      <c r="G873" s="1" t="s">
        <v>19</v>
      </c>
      <c r="H873" s="1" t="s">
        <v>2977</v>
      </c>
      <c r="I873" s="1" t="s">
        <v>2978</v>
      </c>
      <c r="J873" s="1" t="s">
        <v>2979</v>
      </c>
      <c r="K873" s="1" t="s">
        <v>2980</v>
      </c>
      <c r="L873" s="1">
        <v>-4.0</v>
      </c>
      <c r="M873" s="1">
        <v>0.07983333333333334</v>
      </c>
      <c r="N873" s="1">
        <v>10.8475</v>
      </c>
      <c r="O873" s="1" t="s">
        <v>63</v>
      </c>
      <c r="P873" s="1" t="s">
        <v>194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60</v>
      </c>
      <c r="B874" s="1" t="s">
        <v>17</v>
      </c>
      <c r="C874" s="1">
        <v>339.0</v>
      </c>
      <c r="D874" s="1">
        <v>75.0</v>
      </c>
      <c r="E874" s="2"/>
      <c r="F874" s="1" t="s">
        <v>49</v>
      </c>
      <c r="G874" s="1" t="s">
        <v>173</v>
      </c>
      <c r="H874" s="1" t="s">
        <v>2981</v>
      </c>
      <c r="I874" s="1" t="s">
        <v>2982</v>
      </c>
      <c r="J874" s="1" t="s">
        <v>2982</v>
      </c>
      <c r="K874" s="2"/>
      <c r="L874" s="1">
        <v>-4.0</v>
      </c>
      <c r="M874" s="1"/>
      <c r="N874" s="1">
        <v>14.478583333333333</v>
      </c>
      <c r="O874" s="1" t="s">
        <v>63</v>
      </c>
      <c r="P874" s="1" t="s">
        <v>2983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16</v>
      </c>
      <c r="B875" s="1" t="s">
        <v>17</v>
      </c>
      <c r="C875" s="1">
        <v>563.0</v>
      </c>
      <c r="D875" s="1">
        <v>0.0</v>
      </c>
      <c r="E875" s="2"/>
      <c r="F875" s="1" t="s">
        <v>18</v>
      </c>
      <c r="G875" s="1" t="s">
        <v>19</v>
      </c>
      <c r="H875" s="1" t="s">
        <v>2984</v>
      </c>
      <c r="I875" s="1" t="s">
        <v>2985</v>
      </c>
      <c r="J875" s="1" t="s">
        <v>2985</v>
      </c>
      <c r="K875" s="2"/>
      <c r="L875" s="1">
        <v>0.0</v>
      </c>
      <c r="M875" s="1"/>
      <c r="N875" s="1">
        <v>14.228816666666667</v>
      </c>
      <c r="O875" s="1" t="s">
        <v>22</v>
      </c>
      <c r="P875" s="1" t="s">
        <v>2986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16</v>
      </c>
      <c r="B876" s="1" t="s">
        <v>17</v>
      </c>
      <c r="C876" s="1">
        <v>264.0</v>
      </c>
      <c r="D876" s="1">
        <v>0.0</v>
      </c>
      <c r="E876" s="2"/>
      <c r="F876" s="1" t="s">
        <v>18</v>
      </c>
      <c r="G876" s="1" t="s">
        <v>19</v>
      </c>
      <c r="H876" s="1" t="s">
        <v>2987</v>
      </c>
      <c r="I876" s="1" t="s">
        <v>2988</v>
      </c>
      <c r="J876" s="1" t="s">
        <v>2988</v>
      </c>
      <c r="K876" s="2"/>
      <c r="L876" s="1">
        <v>3.0</v>
      </c>
      <c r="M876" s="1"/>
      <c r="N876" s="1">
        <v>18.216916666666666</v>
      </c>
      <c r="O876" s="1" t="s">
        <v>22</v>
      </c>
      <c r="P876" s="1" t="s">
        <v>2989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60</v>
      </c>
      <c r="B877" s="1" t="s">
        <v>17</v>
      </c>
      <c r="C877" s="1">
        <v>199.0</v>
      </c>
      <c r="D877" s="1">
        <v>50.0</v>
      </c>
      <c r="E877" s="2"/>
      <c r="F877" s="1" t="s">
        <v>49</v>
      </c>
      <c r="G877" s="1" t="s">
        <v>19</v>
      </c>
      <c r="H877" s="1" t="s">
        <v>2990</v>
      </c>
      <c r="I877" s="1" t="s">
        <v>2991</v>
      </c>
      <c r="J877" s="1" t="s">
        <v>2991</v>
      </c>
      <c r="K877" s="2"/>
      <c r="L877" s="1">
        <v>-4.0</v>
      </c>
      <c r="M877" s="1"/>
      <c r="N877" s="1">
        <v>14.158216666666666</v>
      </c>
      <c r="O877" s="1" t="s">
        <v>63</v>
      </c>
      <c r="P877" s="1" t="s">
        <v>670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60</v>
      </c>
      <c r="B878" s="1" t="s">
        <v>17</v>
      </c>
      <c r="C878" s="1">
        <v>308.0</v>
      </c>
      <c r="D878" s="1">
        <v>0.0</v>
      </c>
      <c r="E878" s="1" t="s">
        <v>1142</v>
      </c>
      <c r="F878" s="1" t="s">
        <v>66</v>
      </c>
      <c r="G878" s="1" t="s">
        <v>19</v>
      </c>
      <c r="H878" s="1" t="s">
        <v>2992</v>
      </c>
      <c r="I878" s="1" t="s">
        <v>2993</v>
      </c>
      <c r="J878" s="1" t="s">
        <v>2994</v>
      </c>
      <c r="K878" s="1" t="s">
        <v>2995</v>
      </c>
      <c r="L878" s="1">
        <v>-12.0</v>
      </c>
      <c r="M878" s="1">
        <v>0.03228333333333333</v>
      </c>
      <c r="N878" s="1">
        <v>12.556216666666666</v>
      </c>
      <c r="O878" s="1" t="s">
        <v>63</v>
      </c>
      <c r="P878" s="1" t="s">
        <v>2996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28</v>
      </c>
      <c r="B879" s="1" t="s">
        <v>17</v>
      </c>
      <c r="C879" s="1">
        <v>429.0</v>
      </c>
      <c r="D879" s="1">
        <v>0.0</v>
      </c>
      <c r="E879" s="1" t="s">
        <v>29</v>
      </c>
      <c r="F879" s="1" t="s">
        <v>18</v>
      </c>
      <c r="G879" s="1" t="s">
        <v>19</v>
      </c>
      <c r="H879" s="1" t="s">
        <v>2997</v>
      </c>
      <c r="I879" s="1" t="s">
        <v>2998</v>
      </c>
      <c r="J879" s="1" t="s">
        <v>2998</v>
      </c>
      <c r="K879" s="2"/>
      <c r="L879" s="1">
        <v>-8.0</v>
      </c>
      <c r="M879" s="1"/>
      <c r="N879" s="1">
        <v>14.325816666666666</v>
      </c>
      <c r="O879" s="1" t="s">
        <v>22</v>
      </c>
      <c r="P879" s="1" t="s">
        <v>2999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60</v>
      </c>
      <c r="B880" s="1" t="s">
        <v>17</v>
      </c>
      <c r="C880" s="3">
        <v>434.0</v>
      </c>
      <c r="D880" s="1">
        <v>104.0</v>
      </c>
      <c r="E880" s="2"/>
      <c r="F880" s="1" t="s">
        <v>49</v>
      </c>
      <c r="G880" s="1" t="s">
        <v>173</v>
      </c>
      <c r="H880" s="1" t="s">
        <v>3000</v>
      </c>
      <c r="I880" s="1" t="s">
        <v>3001</v>
      </c>
      <c r="J880" s="1" t="s">
        <v>3001</v>
      </c>
      <c r="K880" s="2"/>
      <c r="L880" s="1">
        <v>-7.0</v>
      </c>
      <c r="M880" s="1"/>
      <c r="N880" s="1">
        <v>11.46645</v>
      </c>
      <c r="O880" s="1" t="s">
        <v>63</v>
      </c>
      <c r="P880" s="1" t="s">
        <v>3002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60</v>
      </c>
      <c r="B881" s="1" t="s">
        <v>17</v>
      </c>
      <c r="C881" s="1">
        <v>250.0</v>
      </c>
      <c r="D881" s="1">
        <v>0.0</v>
      </c>
      <c r="E881" s="1" t="s">
        <v>627</v>
      </c>
      <c r="F881" s="1" t="s">
        <v>66</v>
      </c>
      <c r="G881" s="1" t="s">
        <v>19</v>
      </c>
      <c r="H881" s="1" t="s">
        <v>3003</v>
      </c>
      <c r="I881" s="1" t="s">
        <v>3004</v>
      </c>
      <c r="J881" s="1" t="s">
        <v>3005</v>
      </c>
      <c r="K881" s="1" t="s">
        <v>3006</v>
      </c>
      <c r="L881" s="1">
        <v>5.0</v>
      </c>
      <c r="M881" s="1">
        <v>0.03565</v>
      </c>
      <c r="N881" s="1">
        <v>12.009466666666667</v>
      </c>
      <c r="O881" s="1" t="s">
        <v>63</v>
      </c>
      <c r="P881" s="1" t="s">
        <v>3007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81</v>
      </c>
      <c r="B882" s="1" t="s">
        <v>17</v>
      </c>
      <c r="C882" s="1">
        <v>249.0</v>
      </c>
      <c r="D882" s="1">
        <v>0.0</v>
      </c>
      <c r="E882" s="1" t="s">
        <v>3008</v>
      </c>
      <c r="F882" s="1" t="s">
        <v>18</v>
      </c>
      <c r="G882" s="1" t="s">
        <v>19</v>
      </c>
      <c r="H882" s="1" t="s">
        <v>3009</v>
      </c>
      <c r="I882" s="1" t="s">
        <v>3010</v>
      </c>
      <c r="J882" s="1" t="s">
        <v>3010</v>
      </c>
      <c r="K882" s="2"/>
      <c r="L882" s="1">
        <v>-3.0</v>
      </c>
      <c r="M882" s="1"/>
      <c r="N882" s="1">
        <v>11.725766666666667</v>
      </c>
      <c r="O882" s="1" t="s">
        <v>22</v>
      </c>
      <c r="P882" s="1" t="s">
        <v>3011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16</v>
      </c>
      <c r="B883" s="1" t="s">
        <v>17</v>
      </c>
      <c r="C883" s="1">
        <v>507.0</v>
      </c>
      <c r="D883" s="1">
        <v>0.0</v>
      </c>
      <c r="E883" s="2"/>
      <c r="F883" s="1" t="s">
        <v>18</v>
      </c>
      <c r="G883" s="1" t="s">
        <v>24</v>
      </c>
      <c r="H883" s="1" t="s">
        <v>3012</v>
      </c>
      <c r="I883" s="1" t="s">
        <v>3013</v>
      </c>
      <c r="J883" s="1" t="s">
        <v>3013</v>
      </c>
      <c r="K883" s="2"/>
      <c r="L883" s="1">
        <v>-3.0</v>
      </c>
      <c r="M883" s="1"/>
      <c r="N883" s="1">
        <v>11.52835</v>
      </c>
      <c r="O883" s="1" t="s">
        <v>22</v>
      </c>
      <c r="P883" s="1" t="s">
        <v>3014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28</v>
      </c>
      <c r="B884" s="1" t="s">
        <v>17</v>
      </c>
      <c r="C884" s="1">
        <v>394.0</v>
      </c>
      <c r="D884" s="1">
        <v>0.0</v>
      </c>
      <c r="E884" s="1" t="s">
        <v>29</v>
      </c>
      <c r="F884" s="1" t="s">
        <v>18</v>
      </c>
      <c r="G884" s="1" t="s">
        <v>19</v>
      </c>
      <c r="H884" s="1" t="s">
        <v>3015</v>
      </c>
      <c r="I884" s="1" t="s">
        <v>3016</v>
      </c>
      <c r="J884" s="1" t="s">
        <v>3016</v>
      </c>
      <c r="K884" s="2"/>
      <c r="L884" s="1">
        <v>-1.0</v>
      </c>
      <c r="M884" s="1"/>
      <c r="N884" s="1">
        <v>13.47825</v>
      </c>
      <c r="O884" s="1" t="s">
        <v>22</v>
      </c>
      <c r="P884" s="1" t="s">
        <v>3017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60</v>
      </c>
      <c r="B885" s="1" t="s">
        <v>17</v>
      </c>
      <c r="C885" s="3">
        <v>239.0</v>
      </c>
      <c r="D885" s="1">
        <v>55.0</v>
      </c>
      <c r="E885" s="2"/>
      <c r="F885" s="1" t="s">
        <v>49</v>
      </c>
      <c r="G885" s="1" t="s">
        <v>24</v>
      </c>
      <c r="H885" s="1" t="s">
        <v>3018</v>
      </c>
      <c r="I885" s="1" t="s">
        <v>3019</v>
      </c>
      <c r="J885" s="1" t="s">
        <v>3019</v>
      </c>
      <c r="K885" s="2"/>
      <c r="L885" s="1">
        <v>-5.0</v>
      </c>
      <c r="M885" s="1"/>
      <c r="N885" s="1">
        <v>14.023983333333334</v>
      </c>
      <c r="O885" s="1" t="s">
        <v>63</v>
      </c>
      <c r="P885" s="1" t="s">
        <v>3020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16</v>
      </c>
      <c r="B886" s="1" t="s">
        <v>17</v>
      </c>
      <c r="C886" s="1">
        <v>329.0</v>
      </c>
      <c r="D886" s="1">
        <v>0.0</v>
      </c>
      <c r="E886" s="2"/>
      <c r="F886" s="1" t="s">
        <v>18</v>
      </c>
      <c r="G886" s="1" t="s">
        <v>24</v>
      </c>
      <c r="H886" s="1" t="s">
        <v>3021</v>
      </c>
      <c r="I886" s="1" t="s">
        <v>3022</v>
      </c>
      <c r="J886" s="1" t="s">
        <v>3022</v>
      </c>
      <c r="K886" s="2"/>
      <c r="L886" s="1">
        <v>-4.0</v>
      </c>
      <c r="M886" s="1"/>
      <c r="N886" s="1">
        <v>10.84</v>
      </c>
      <c r="O886" s="1" t="s">
        <v>22</v>
      </c>
      <c r="P886" s="1" t="s">
        <v>338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81</v>
      </c>
      <c r="B887" s="1" t="s">
        <v>17</v>
      </c>
      <c r="C887" s="1">
        <v>264.0</v>
      </c>
      <c r="D887" s="1">
        <v>0.0</v>
      </c>
      <c r="E887" s="1" t="s">
        <v>573</v>
      </c>
      <c r="F887" s="1" t="s">
        <v>18</v>
      </c>
      <c r="G887" s="1" t="s">
        <v>19</v>
      </c>
      <c r="H887" s="1" t="s">
        <v>3023</v>
      </c>
      <c r="I887" s="1" t="s">
        <v>3024</v>
      </c>
      <c r="J887" s="1" t="s">
        <v>3024</v>
      </c>
      <c r="K887" s="2"/>
      <c r="L887" s="1">
        <v>-4.0</v>
      </c>
      <c r="M887" s="1"/>
      <c r="N887" s="1">
        <v>10.018716666666666</v>
      </c>
      <c r="O887" s="1" t="s">
        <v>22</v>
      </c>
      <c r="P887" s="1" t="s">
        <v>3025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60</v>
      </c>
      <c r="B888" s="1" t="s">
        <v>17</v>
      </c>
      <c r="C888" s="1">
        <v>494.0</v>
      </c>
      <c r="D888" s="1">
        <v>124.0</v>
      </c>
      <c r="E888" s="2"/>
      <c r="F888" s="1" t="s">
        <v>49</v>
      </c>
      <c r="G888" s="1" t="s">
        <v>173</v>
      </c>
      <c r="H888" s="1" t="s">
        <v>3026</v>
      </c>
      <c r="I888" s="1" t="s">
        <v>3027</v>
      </c>
      <c r="J888" s="1" t="s">
        <v>3027</v>
      </c>
      <c r="K888" s="2"/>
      <c r="L888" s="1">
        <v>-9.0</v>
      </c>
      <c r="M888" s="1"/>
      <c r="N888" s="1">
        <v>9.278733333333333</v>
      </c>
      <c r="O888" s="1" t="s">
        <v>63</v>
      </c>
      <c r="P888" s="1" t="s">
        <v>2230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16</v>
      </c>
      <c r="B889" s="1" t="s">
        <v>17</v>
      </c>
      <c r="C889" s="1">
        <v>264.0</v>
      </c>
      <c r="D889" s="1">
        <v>0.0</v>
      </c>
      <c r="E889" s="2"/>
      <c r="F889" s="1" t="s">
        <v>18</v>
      </c>
      <c r="G889" s="1" t="s">
        <v>24</v>
      </c>
      <c r="H889" s="1" t="s">
        <v>3028</v>
      </c>
      <c r="I889" s="1" t="s">
        <v>3029</v>
      </c>
      <c r="J889" s="1" t="s">
        <v>3029</v>
      </c>
      <c r="K889" s="2"/>
      <c r="L889" s="1">
        <v>-7.0</v>
      </c>
      <c r="M889" s="1"/>
      <c r="N889" s="1">
        <v>7.733983333333334</v>
      </c>
      <c r="O889" s="1" t="s">
        <v>22</v>
      </c>
      <c r="P889" s="1" t="s">
        <v>3030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28</v>
      </c>
      <c r="B890" s="1" t="s">
        <v>17</v>
      </c>
      <c r="C890" s="1">
        <v>329.0</v>
      </c>
      <c r="D890" s="1">
        <v>0.0</v>
      </c>
      <c r="E890" s="1" t="s">
        <v>29</v>
      </c>
      <c r="F890" s="1" t="s">
        <v>18</v>
      </c>
      <c r="G890" s="1" t="s">
        <v>19</v>
      </c>
      <c r="H890" s="1" t="s">
        <v>3031</v>
      </c>
      <c r="I890" s="1" t="s">
        <v>3032</v>
      </c>
      <c r="J890" s="1" t="s">
        <v>3032</v>
      </c>
      <c r="K890" s="2"/>
      <c r="L890" s="1">
        <v>-4.0</v>
      </c>
      <c r="M890" s="1"/>
      <c r="N890" s="1">
        <v>10.6796</v>
      </c>
      <c r="O890" s="1" t="s">
        <v>22</v>
      </c>
      <c r="P890" s="1" t="s">
        <v>237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60</v>
      </c>
      <c r="B891" s="1" t="s">
        <v>17</v>
      </c>
      <c r="C891" s="1">
        <v>574.0</v>
      </c>
      <c r="D891" s="1">
        <v>44.0</v>
      </c>
      <c r="E891" s="1" t="s">
        <v>627</v>
      </c>
      <c r="F891" s="1" t="s">
        <v>66</v>
      </c>
      <c r="G891" s="1" t="s">
        <v>19</v>
      </c>
      <c r="H891" s="1" t="s">
        <v>3033</v>
      </c>
      <c r="I891" s="1" t="s">
        <v>3034</v>
      </c>
      <c r="J891" s="1" t="s">
        <v>3035</v>
      </c>
      <c r="K891" s="1" t="s">
        <v>3036</v>
      </c>
      <c r="L891" s="1">
        <v>-9.0</v>
      </c>
      <c r="M891" s="1">
        <v>0.026166666666666668</v>
      </c>
      <c r="N891" s="1">
        <v>14.197833333333334</v>
      </c>
      <c r="O891" s="1" t="s">
        <v>63</v>
      </c>
      <c r="P891" s="1" t="s">
        <v>3037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16</v>
      </c>
      <c r="B892" s="1" t="s">
        <v>17</v>
      </c>
      <c r="C892" s="1">
        <v>469.0</v>
      </c>
      <c r="D892" s="1">
        <v>0.0</v>
      </c>
      <c r="E892" s="2"/>
      <c r="F892" s="1" t="s">
        <v>18</v>
      </c>
      <c r="G892" s="1" t="s">
        <v>19</v>
      </c>
      <c r="H892" s="1" t="s">
        <v>3038</v>
      </c>
      <c r="I892" s="1" t="s">
        <v>3039</v>
      </c>
      <c r="J892" s="1" t="s">
        <v>3039</v>
      </c>
      <c r="K892" s="2"/>
      <c r="L892" s="1">
        <v>-1.0</v>
      </c>
      <c r="M892" s="1"/>
      <c r="N892" s="1">
        <v>13.190966666666666</v>
      </c>
      <c r="O892" s="1" t="s">
        <v>22</v>
      </c>
      <c r="P892" s="1" t="s">
        <v>3040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60</v>
      </c>
      <c r="B893" s="1" t="s">
        <v>17</v>
      </c>
      <c r="C893" s="1">
        <v>449.0</v>
      </c>
      <c r="D893" s="1">
        <v>0.0</v>
      </c>
      <c r="E893" s="1" t="s">
        <v>627</v>
      </c>
      <c r="F893" s="1" t="s">
        <v>66</v>
      </c>
      <c r="G893" s="1" t="s">
        <v>19</v>
      </c>
      <c r="H893" s="1" t="s">
        <v>3041</v>
      </c>
      <c r="I893" s="1" t="s">
        <v>3042</v>
      </c>
      <c r="J893" s="1" t="s">
        <v>3043</v>
      </c>
      <c r="K893" s="1" t="s">
        <v>3044</v>
      </c>
      <c r="L893" s="1">
        <v>-14.0</v>
      </c>
      <c r="M893" s="1">
        <v>0.019816666666666666</v>
      </c>
      <c r="N893" s="1">
        <v>7.25075</v>
      </c>
      <c r="O893" s="1" t="s">
        <v>63</v>
      </c>
      <c r="P893" s="1" t="s">
        <v>3045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28</v>
      </c>
      <c r="B894" s="1" t="s">
        <v>17</v>
      </c>
      <c r="C894" s="1">
        <v>358.0</v>
      </c>
      <c r="D894" s="1">
        <v>0.0</v>
      </c>
      <c r="E894" s="1" t="s">
        <v>29</v>
      </c>
      <c r="F894" s="1" t="s">
        <v>18</v>
      </c>
      <c r="G894" s="1" t="s">
        <v>19</v>
      </c>
      <c r="H894" s="1" t="s">
        <v>3046</v>
      </c>
      <c r="I894" s="1" t="s">
        <v>3047</v>
      </c>
      <c r="J894" s="1" t="s">
        <v>3047</v>
      </c>
      <c r="K894" s="2"/>
      <c r="L894" s="1">
        <v>0.0</v>
      </c>
      <c r="M894" s="1"/>
      <c r="N894" s="1">
        <v>15.705616666666666</v>
      </c>
      <c r="O894" s="1" t="s">
        <v>22</v>
      </c>
      <c r="P894" s="1" t="s">
        <v>3048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16</v>
      </c>
      <c r="B895" s="1" t="s">
        <v>17</v>
      </c>
      <c r="C895" s="3">
        <v>790.0</v>
      </c>
      <c r="D895" s="1">
        <v>0.0</v>
      </c>
      <c r="E895" s="2"/>
      <c r="F895" s="1" t="s">
        <v>18</v>
      </c>
      <c r="G895" s="1" t="s">
        <v>19</v>
      </c>
      <c r="H895" s="1" t="s">
        <v>3049</v>
      </c>
      <c r="I895" s="1" t="s">
        <v>3050</v>
      </c>
      <c r="J895" s="1" t="s">
        <v>3050</v>
      </c>
      <c r="K895" s="2"/>
      <c r="L895" s="1">
        <v>0.0</v>
      </c>
      <c r="M895" s="1"/>
      <c r="N895" s="1">
        <v>15.740033333333333</v>
      </c>
      <c r="O895" s="1" t="s">
        <v>22</v>
      </c>
      <c r="P895" s="1" t="s">
        <v>3051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60</v>
      </c>
      <c r="B896" s="1" t="s">
        <v>17</v>
      </c>
      <c r="C896" s="1">
        <v>376.0</v>
      </c>
      <c r="D896" s="1">
        <v>0.0</v>
      </c>
      <c r="E896" s="1" t="s">
        <v>627</v>
      </c>
      <c r="F896" s="1" t="s">
        <v>66</v>
      </c>
      <c r="G896" s="1" t="s">
        <v>19</v>
      </c>
      <c r="H896" s="1" t="s">
        <v>3052</v>
      </c>
      <c r="I896" s="1" t="s">
        <v>3053</v>
      </c>
      <c r="J896" s="1" t="s">
        <v>3054</v>
      </c>
      <c r="K896" s="1" t="s">
        <v>3055</v>
      </c>
      <c r="L896" s="1">
        <v>-10.0</v>
      </c>
      <c r="M896" s="1">
        <v>0.05413333333333333</v>
      </c>
      <c r="N896" s="1">
        <v>8.3897</v>
      </c>
      <c r="O896" s="1" t="s">
        <v>63</v>
      </c>
      <c r="P896" s="1" t="s">
        <v>3056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48</v>
      </c>
      <c r="B897" s="1" t="s">
        <v>17</v>
      </c>
      <c r="C897" s="3">
        <v>279.0</v>
      </c>
      <c r="D897" s="1">
        <v>0.0</v>
      </c>
      <c r="E897" s="2"/>
      <c r="F897" s="1" t="s">
        <v>49</v>
      </c>
      <c r="G897" s="1" t="s">
        <v>24</v>
      </c>
      <c r="H897" s="1" t="s">
        <v>3057</v>
      </c>
      <c r="I897" s="1" t="s">
        <v>3058</v>
      </c>
      <c r="J897" s="1" t="s">
        <v>3058</v>
      </c>
      <c r="K897" s="2"/>
      <c r="L897" s="1">
        <v>2.0</v>
      </c>
      <c r="M897" s="1"/>
      <c r="N897" s="1">
        <v>7.561</v>
      </c>
      <c r="O897" s="1" t="s">
        <v>53</v>
      </c>
      <c r="P897" s="1" t="s">
        <v>3059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28</v>
      </c>
      <c r="B898" s="1" t="s">
        <v>17</v>
      </c>
      <c r="C898" s="1">
        <v>264.0</v>
      </c>
      <c r="D898" s="1">
        <v>0.0</v>
      </c>
      <c r="E898" s="1" t="s">
        <v>29</v>
      </c>
      <c r="F898" s="1" t="s">
        <v>18</v>
      </c>
      <c r="G898" s="1" t="s">
        <v>19</v>
      </c>
      <c r="H898" s="1" t="s">
        <v>3060</v>
      </c>
      <c r="I898" s="1" t="s">
        <v>3061</v>
      </c>
      <c r="J898" s="1" t="s">
        <v>3061</v>
      </c>
      <c r="K898" s="2"/>
      <c r="L898" s="1">
        <v>-4.0</v>
      </c>
      <c r="M898" s="1"/>
      <c r="N898" s="1">
        <v>10.062083333333334</v>
      </c>
      <c r="O898" s="1" t="s">
        <v>22</v>
      </c>
      <c r="P898" s="1" t="s">
        <v>38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60</v>
      </c>
      <c r="B899" s="1" t="s">
        <v>17</v>
      </c>
      <c r="C899" s="3">
        <v>247.0</v>
      </c>
      <c r="D899" s="1">
        <v>62.0</v>
      </c>
      <c r="E899" s="2"/>
      <c r="F899" s="1" t="s">
        <v>49</v>
      </c>
      <c r="G899" s="1" t="s">
        <v>19</v>
      </c>
      <c r="H899" s="1" t="s">
        <v>3062</v>
      </c>
      <c r="I899" s="1" t="s">
        <v>3063</v>
      </c>
      <c r="J899" s="1" t="s">
        <v>3063</v>
      </c>
      <c r="K899" s="2"/>
      <c r="L899" s="1">
        <v>-8.0</v>
      </c>
      <c r="M899" s="1"/>
      <c r="N899" s="1">
        <v>10.8234</v>
      </c>
      <c r="O899" s="1" t="s">
        <v>63</v>
      </c>
      <c r="P899" s="1" t="s">
        <v>2208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60</v>
      </c>
      <c r="B900" s="1" t="s">
        <v>17</v>
      </c>
      <c r="C900" s="1">
        <v>560.0</v>
      </c>
      <c r="D900" s="1">
        <v>27.0</v>
      </c>
      <c r="E900" s="1" t="s">
        <v>627</v>
      </c>
      <c r="F900" s="1" t="s">
        <v>66</v>
      </c>
      <c r="G900" s="1" t="s">
        <v>19</v>
      </c>
      <c r="H900" s="1" t="s">
        <v>3064</v>
      </c>
      <c r="I900" s="1" t="s">
        <v>3065</v>
      </c>
      <c r="J900" s="1" t="s">
        <v>3066</v>
      </c>
      <c r="K900" s="1" t="s">
        <v>3067</v>
      </c>
      <c r="L900" s="1">
        <v>-18.0</v>
      </c>
      <c r="M900" s="1">
        <v>0.0184</v>
      </c>
      <c r="N900" s="1">
        <v>11.42665</v>
      </c>
      <c r="O900" s="1" t="s">
        <v>63</v>
      </c>
      <c r="P900" s="1" t="s">
        <v>3068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60</v>
      </c>
      <c r="B901" s="1" t="s">
        <v>17</v>
      </c>
      <c r="C901" s="1">
        <v>267.0</v>
      </c>
      <c r="D901" s="1">
        <v>62.0</v>
      </c>
      <c r="E901" s="2"/>
      <c r="F901" s="1" t="s">
        <v>49</v>
      </c>
      <c r="G901" s="1" t="s">
        <v>173</v>
      </c>
      <c r="H901" s="1" t="s">
        <v>3069</v>
      </c>
      <c r="I901" s="1" t="s">
        <v>3070</v>
      </c>
      <c r="J901" s="1" t="s">
        <v>3070</v>
      </c>
      <c r="K901" s="2"/>
      <c r="L901" s="1">
        <v>-10.0</v>
      </c>
      <c r="M901" s="1"/>
      <c r="N901" s="1">
        <v>8.651016666666667</v>
      </c>
      <c r="O901" s="1" t="s">
        <v>63</v>
      </c>
      <c r="P901" s="1" t="s">
        <v>613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60</v>
      </c>
      <c r="B902" s="1" t="s">
        <v>17</v>
      </c>
      <c r="C902" s="1">
        <v>359.0</v>
      </c>
      <c r="D902" s="1">
        <v>90.0</v>
      </c>
      <c r="E902" s="2"/>
      <c r="F902" s="1" t="s">
        <v>49</v>
      </c>
      <c r="G902" s="1" t="s">
        <v>173</v>
      </c>
      <c r="H902" s="1" t="s">
        <v>3071</v>
      </c>
      <c r="I902" s="1" t="s">
        <v>3072</v>
      </c>
      <c r="J902" s="1" t="s">
        <v>3072</v>
      </c>
      <c r="K902" s="2"/>
      <c r="L902" s="1">
        <v>-4.0</v>
      </c>
      <c r="M902" s="1"/>
      <c r="N902" s="1">
        <v>15.081883333333334</v>
      </c>
      <c r="O902" s="1" t="s">
        <v>63</v>
      </c>
      <c r="P902" s="1" t="s">
        <v>3073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81</v>
      </c>
      <c r="B903" s="1" t="s">
        <v>17</v>
      </c>
      <c r="C903" s="1">
        <v>602.0</v>
      </c>
      <c r="D903" s="1">
        <v>0.0</v>
      </c>
      <c r="E903" s="1" t="s">
        <v>3074</v>
      </c>
      <c r="F903" s="1" t="s">
        <v>18</v>
      </c>
      <c r="G903" s="1" t="s">
        <v>19</v>
      </c>
      <c r="H903" s="1" t="s">
        <v>3075</v>
      </c>
      <c r="I903" s="1" t="s">
        <v>3076</v>
      </c>
      <c r="J903" s="1" t="s">
        <v>3076</v>
      </c>
      <c r="K903" s="2"/>
      <c r="L903" s="1">
        <v>-1.0</v>
      </c>
      <c r="M903" s="1"/>
      <c r="N903" s="1">
        <v>13.208583333333333</v>
      </c>
      <c r="O903" s="1" t="s">
        <v>22</v>
      </c>
      <c r="P903" s="1" t="s">
        <v>3077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16</v>
      </c>
      <c r="B904" s="1" t="s">
        <v>17</v>
      </c>
      <c r="C904" s="1">
        <v>264.0</v>
      </c>
      <c r="D904" s="1">
        <v>0.0</v>
      </c>
      <c r="E904" s="2"/>
      <c r="F904" s="1" t="s">
        <v>18</v>
      </c>
      <c r="G904" s="1" t="s">
        <v>19</v>
      </c>
      <c r="H904" s="1" t="s">
        <v>3078</v>
      </c>
      <c r="I904" s="1" t="s">
        <v>3079</v>
      </c>
      <c r="J904" s="1" t="s">
        <v>3079</v>
      </c>
      <c r="K904" s="2"/>
      <c r="L904" s="1">
        <v>-3.0</v>
      </c>
      <c r="M904" s="1"/>
      <c r="N904" s="1">
        <v>11.19835</v>
      </c>
      <c r="O904" s="1" t="s">
        <v>22</v>
      </c>
      <c r="P904" s="1" t="s">
        <v>616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60</v>
      </c>
      <c r="B905" s="1" t="s">
        <v>17</v>
      </c>
      <c r="C905" s="1">
        <v>287.0</v>
      </c>
      <c r="D905" s="1">
        <v>62.0</v>
      </c>
      <c r="E905" s="2"/>
      <c r="F905" s="1" t="s">
        <v>49</v>
      </c>
      <c r="G905" s="1" t="s">
        <v>19</v>
      </c>
      <c r="H905" s="1" t="s">
        <v>3080</v>
      </c>
      <c r="I905" s="1" t="s">
        <v>3081</v>
      </c>
      <c r="J905" s="1" t="s">
        <v>3081</v>
      </c>
      <c r="K905" s="2"/>
      <c r="L905" s="1">
        <v>-8.0</v>
      </c>
      <c r="M905" s="1"/>
      <c r="N905" s="1">
        <v>10.718866666666667</v>
      </c>
      <c r="O905" s="1" t="s">
        <v>63</v>
      </c>
      <c r="P905" s="1" t="s">
        <v>773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28</v>
      </c>
      <c r="B906" s="1" t="s">
        <v>17</v>
      </c>
      <c r="C906" s="1">
        <v>563.0</v>
      </c>
      <c r="D906" s="1">
        <v>0.0</v>
      </c>
      <c r="E906" s="1" t="s">
        <v>29</v>
      </c>
      <c r="F906" s="1" t="s">
        <v>18</v>
      </c>
      <c r="G906" s="1" t="s">
        <v>19</v>
      </c>
      <c r="H906" s="1" t="s">
        <v>3082</v>
      </c>
      <c r="I906" s="1" t="s">
        <v>3083</v>
      </c>
      <c r="J906" s="1" t="s">
        <v>3083</v>
      </c>
      <c r="K906" s="2"/>
      <c r="L906" s="1">
        <v>-5.0</v>
      </c>
      <c r="M906" s="1"/>
      <c r="N906" s="1">
        <v>9.98005</v>
      </c>
      <c r="O906" s="1" t="s">
        <v>22</v>
      </c>
      <c r="P906" s="1" t="s">
        <v>3084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28</v>
      </c>
      <c r="B907" s="1" t="s">
        <v>17</v>
      </c>
      <c r="C907" s="1">
        <v>299.0</v>
      </c>
      <c r="D907" s="1">
        <v>0.0</v>
      </c>
      <c r="E907" s="1" t="s">
        <v>29</v>
      </c>
      <c r="F907" s="1" t="s">
        <v>18</v>
      </c>
      <c r="G907" s="1" t="s">
        <v>19</v>
      </c>
      <c r="H907" s="1" t="s">
        <v>3085</v>
      </c>
      <c r="I907" s="1" t="s">
        <v>3086</v>
      </c>
      <c r="J907" s="1" t="s">
        <v>3086</v>
      </c>
      <c r="K907" s="2"/>
      <c r="L907" s="1">
        <v>-7.0</v>
      </c>
      <c r="M907" s="1"/>
      <c r="N907" s="1">
        <v>7.7798</v>
      </c>
      <c r="O907" s="1" t="s">
        <v>22</v>
      </c>
      <c r="P907" s="1" t="s">
        <v>3087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16</v>
      </c>
      <c r="B908" s="1" t="s">
        <v>17</v>
      </c>
      <c r="C908" s="1">
        <v>289.0</v>
      </c>
      <c r="D908" s="1">
        <v>0.0</v>
      </c>
      <c r="E908" s="2"/>
      <c r="F908" s="1" t="s">
        <v>18</v>
      </c>
      <c r="G908" s="1" t="s">
        <v>19</v>
      </c>
      <c r="H908" s="1" t="s">
        <v>3088</v>
      </c>
      <c r="I908" s="1" t="s">
        <v>3089</v>
      </c>
      <c r="J908" s="1" t="s">
        <v>3089</v>
      </c>
      <c r="K908" s="2"/>
      <c r="L908" s="1">
        <v>-5.0</v>
      </c>
      <c r="M908" s="1"/>
      <c r="N908" s="1">
        <v>9.21175</v>
      </c>
      <c r="O908" s="1" t="s">
        <v>22</v>
      </c>
      <c r="P908" s="1" t="s">
        <v>582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16</v>
      </c>
      <c r="B909" s="1" t="s">
        <v>17</v>
      </c>
      <c r="C909" s="1">
        <v>499.0</v>
      </c>
      <c r="D909" s="1">
        <v>0.0</v>
      </c>
      <c r="E909" s="2"/>
      <c r="F909" s="1" t="s">
        <v>18</v>
      </c>
      <c r="G909" s="1" t="s">
        <v>24</v>
      </c>
      <c r="H909" s="1" t="s">
        <v>3090</v>
      </c>
      <c r="I909" s="1" t="s">
        <v>3091</v>
      </c>
      <c r="J909" s="1" t="s">
        <v>3091</v>
      </c>
      <c r="K909" s="2"/>
      <c r="L909" s="1">
        <v>-6.0</v>
      </c>
      <c r="M909" s="1"/>
      <c r="N909" s="1">
        <v>8.4808</v>
      </c>
      <c r="O909" s="1" t="s">
        <v>22</v>
      </c>
      <c r="P909" s="1" t="s">
        <v>3092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81</v>
      </c>
      <c r="B910" s="1" t="s">
        <v>17</v>
      </c>
      <c r="C910" s="1">
        <v>439.0</v>
      </c>
      <c r="D910" s="1">
        <v>0.0</v>
      </c>
      <c r="E910" s="1" t="s">
        <v>3093</v>
      </c>
      <c r="F910" s="1" t="s">
        <v>18</v>
      </c>
      <c r="G910" s="1" t="s">
        <v>19</v>
      </c>
      <c r="H910" s="1" t="s">
        <v>3094</v>
      </c>
      <c r="I910" s="1" t="s">
        <v>3095</v>
      </c>
      <c r="J910" s="1" t="s">
        <v>3095</v>
      </c>
      <c r="K910" s="2"/>
      <c r="L910" s="1">
        <v>-7.0</v>
      </c>
      <c r="M910" s="1"/>
      <c r="N910" s="1">
        <v>7.8853</v>
      </c>
      <c r="O910" s="1" t="s">
        <v>22</v>
      </c>
      <c r="P910" s="1" t="s">
        <v>3096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81</v>
      </c>
      <c r="B911" s="1" t="s">
        <v>17</v>
      </c>
      <c r="C911" s="1">
        <v>404.0</v>
      </c>
      <c r="D911" s="1">
        <v>0.0</v>
      </c>
      <c r="E911" s="1" t="s">
        <v>3097</v>
      </c>
      <c r="F911" s="1" t="s">
        <v>18</v>
      </c>
      <c r="G911" s="1" t="s">
        <v>19</v>
      </c>
      <c r="H911" s="1" t="s">
        <v>3098</v>
      </c>
      <c r="I911" s="1" t="s">
        <v>3099</v>
      </c>
      <c r="J911" s="1" t="s">
        <v>3099</v>
      </c>
      <c r="K911" s="2"/>
      <c r="L911" s="1">
        <v>-6.0</v>
      </c>
      <c r="M911" s="1"/>
      <c r="N911" s="1">
        <v>8.875316666666667</v>
      </c>
      <c r="O911" s="1" t="s">
        <v>22</v>
      </c>
      <c r="P911" s="1" t="s">
        <v>3100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81</v>
      </c>
      <c r="B912" s="1" t="s">
        <v>17</v>
      </c>
      <c r="C912" s="1">
        <v>264.0</v>
      </c>
      <c r="D912" s="1">
        <v>0.0</v>
      </c>
      <c r="E912" s="1" t="s">
        <v>3101</v>
      </c>
      <c r="F912" s="1" t="s">
        <v>18</v>
      </c>
      <c r="G912" s="1" t="s">
        <v>19</v>
      </c>
      <c r="H912" s="1" t="s">
        <v>3102</v>
      </c>
      <c r="I912" s="1" t="s">
        <v>3103</v>
      </c>
      <c r="J912" s="1" t="s">
        <v>3103</v>
      </c>
      <c r="K912" s="2"/>
      <c r="L912" s="1">
        <v>-7.0</v>
      </c>
      <c r="M912" s="1"/>
      <c r="N912" s="1">
        <v>7.2374</v>
      </c>
      <c r="O912" s="1" t="s">
        <v>22</v>
      </c>
      <c r="P912" s="1" t="s">
        <v>642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16</v>
      </c>
      <c r="B913" s="1" t="s">
        <v>17</v>
      </c>
      <c r="C913" s="1">
        <v>264.0</v>
      </c>
      <c r="D913" s="1">
        <v>0.0</v>
      </c>
      <c r="E913" s="2"/>
      <c r="F913" s="1" t="s">
        <v>18</v>
      </c>
      <c r="G913" s="1" t="s">
        <v>24</v>
      </c>
      <c r="H913" s="1" t="s">
        <v>3104</v>
      </c>
      <c r="I913" s="1" t="s">
        <v>3105</v>
      </c>
      <c r="J913" s="1" t="s">
        <v>3105</v>
      </c>
      <c r="K913" s="2"/>
      <c r="L913" s="1">
        <v>-4.0</v>
      </c>
      <c r="M913" s="1"/>
      <c r="N913" s="1">
        <v>10.898133333333334</v>
      </c>
      <c r="O913" s="1" t="s">
        <v>22</v>
      </c>
      <c r="P913" s="1" t="s">
        <v>1169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60</v>
      </c>
      <c r="B914" s="1" t="s">
        <v>17</v>
      </c>
      <c r="C914" s="1">
        <v>582.0</v>
      </c>
      <c r="D914" s="1">
        <v>0.0</v>
      </c>
      <c r="E914" s="1" t="s">
        <v>627</v>
      </c>
      <c r="F914" s="1" t="s">
        <v>66</v>
      </c>
      <c r="G914" s="1" t="s">
        <v>19</v>
      </c>
      <c r="H914" s="1" t="s">
        <v>3106</v>
      </c>
      <c r="I914" s="1" t="s">
        <v>3107</v>
      </c>
      <c r="J914" s="1" t="s">
        <v>3108</v>
      </c>
      <c r="K914" s="1" t="s">
        <v>3109</v>
      </c>
      <c r="L914" s="1">
        <v>-13.0</v>
      </c>
      <c r="M914" s="1">
        <v>0.032016666666666665</v>
      </c>
      <c r="N914" s="1">
        <v>8.464583333333334</v>
      </c>
      <c r="O914" s="1" t="s">
        <v>63</v>
      </c>
      <c r="P914" s="1" t="s">
        <v>3110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28</v>
      </c>
      <c r="B915" s="1" t="s">
        <v>17</v>
      </c>
      <c r="C915" s="1">
        <v>356.0</v>
      </c>
      <c r="D915" s="1">
        <v>0.0</v>
      </c>
      <c r="E915" s="1" t="s">
        <v>29</v>
      </c>
      <c r="F915" s="1" t="s">
        <v>18</v>
      </c>
      <c r="G915" s="1" t="s">
        <v>19</v>
      </c>
      <c r="H915" s="1" t="s">
        <v>3111</v>
      </c>
      <c r="I915" s="1" t="s">
        <v>3112</v>
      </c>
      <c r="J915" s="1" t="s">
        <v>3112</v>
      </c>
      <c r="K915" s="2"/>
      <c r="L915" s="1">
        <v>-6.0</v>
      </c>
      <c r="M915" s="1"/>
      <c r="N915" s="1">
        <v>8.998333333333333</v>
      </c>
      <c r="O915" s="1" t="s">
        <v>22</v>
      </c>
      <c r="P915" s="1" t="s">
        <v>3113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16</v>
      </c>
      <c r="B916" s="1" t="s">
        <v>17</v>
      </c>
      <c r="C916" s="1">
        <v>274.0</v>
      </c>
      <c r="D916" s="1">
        <v>0.0</v>
      </c>
      <c r="E916" s="2"/>
      <c r="F916" s="1" t="s">
        <v>18</v>
      </c>
      <c r="G916" s="1" t="s">
        <v>19</v>
      </c>
      <c r="H916" s="1" t="s">
        <v>3114</v>
      </c>
      <c r="I916" s="1" t="s">
        <v>3115</v>
      </c>
      <c r="J916" s="1" t="s">
        <v>3115</v>
      </c>
      <c r="K916" s="2"/>
      <c r="L916" s="1">
        <v>-7.0</v>
      </c>
      <c r="M916" s="1"/>
      <c r="N916" s="1">
        <v>7.09155</v>
      </c>
      <c r="O916" s="1" t="s">
        <v>22</v>
      </c>
      <c r="P916" s="1" t="s">
        <v>3116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60</v>
      </c>
      <c r="B917" s="1" t="s">
        <v>17</v>
      </c>
      <c r="C917" s="1">
        <v>404.0</v>
      </c>
      <c r="D917" s="1">
        <v>0.0</v>
      </c>
      <c r="E917" s="1" t="s">
        <v>627</v>
      </c>
      <c r="F917" s="1" t="s">
        <v>66</v>
      </c>
      <c r="G917" s="1" t="s">
        <v>19</v>
      </c>
      <c r="H917" s="1" t="s">
        <v>3117</v>
      </c>
      <c r="I917" s="1" t="s">
        <v>3118</v>
      </c>
      <c r="J917" s="1" t="s">
        <v>3119</v>
      </c>
      <c r="K917" s="1" t="s">
        <v>3120</v>
      </c>
      <c r="L917" s="1">
        <v>0.0</v>
      </c>
      <c r="M917" s="1">
        <v>0.018166666666666668</v>
      </c>
      <c r="N917" s="1">
        <v>14.006966666666667</v>
      </c>
      <c r="O917" s="1" t="s">
        <v>63</v>
      </c>
      <c r="P917" s="1" t="s">
        <v>3121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81</v>
      </c>
      <c r="B918" s="1" t="s">
        <v>17</v>
      </c>
      <c r="C918" s="1">
        <v>323.0</v>
      </c>
      <c r="D918" s="1">
        <v>0.0</v>
      </c>
      <c r="E918" s="1" t="s">
        <v>3101</v>
      </c>
      <c r="F918" s="1" t="s">
        <v>18</v>
      </c>
      <c r="G918" s="1" t="s">
        <v>19</v>
      </c>
      <c r="H918" s="1" t="s">
        <v>3122</v>
      </c>
      <c r="I918" s="1" t="s">
        <v>3123</v>
      </c>
      <c r="J918" s="1" t="s">
        <v>3123</v>
      </c>
      <c r="K918" s="2"/>
      <c r="L918" s="1">
        <v>-6.0</v>
      </c>
      <c r="M918" s="1"/>
      <c r="N918" s="1">
        <v>8.6735</v>
      </c>
      <c r="O918" s="1" t="s">
        <v>22</v>
      </c>
      <c r="P918" s="1" t="s">
        <v>3124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60</v>
      </c>
      <c r="B919" s="1" t="s">
        <v>17</v>
      </c>
      <c r="C919" s="1">
        <v>260.0</v>
      </c>
      <c r="D919" s="1">
        <v>0.0</v>
      </c>
      <c r="E919" s="1" t="s">
        <v>627</v>
      </c>
      <c r="F919" s="1" t="s">
        <v>66</v>
      </c>
      <c r="G919" s="1" t="s">
        <v>19</v>
      </c>
      <c r="H919" s="1" t="s">
        <v>3125</v>
      </c>
      <c r="I919" s="1" t="s">
        <v>3126</v>
      </c>
      <c r="J919" s="1" t="s">
        <v>3127</v>
      </c>
      <c r="K919" s="1" t="s">
        <v>3128</v>
      </c>
      <c r="L919" s="1">
        <v>0.0</v>
      </c>
      <c r="M919" s="1">
        <v>0.014933333333333333</v>
      </c>
      <c r="N919" s="1">
        <v>13.9491</v>
      </c>
      <c r="O919" s="1" t="s">
        <v>63</v>
      </c>
      <c r="P919" s="1" t="s">
        <v>841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28</v>
      </c>
      <c r="B920" s="1" t="s">
        <v>17</v>
      </c>
      <c r="C920" s="3">
        <v>329.0</v>
      </c>
      <c r="D920" s="1">
        <v>0.0</v>
      </c>
      <c r="E920" s="1" t="s">
        <v>29</v>
      </c>
      <c r="F920" s="1" t="s">
        <v>18</v>
      </c>
      <c r="G920" s="1" t="s">
        <v>19</v>
      </c>
      <c r="H920" s="1" t="s">
        <v>3129</v>
      </c>
      <c r="I920" s="1" t="s">
        <v>3130</v>
      </c>
      <c r="J920" s="1" t="s">
        <v>3130</v>
      </c>
      <c r="K920" s="2"/>
      <c r="L920" s="1">
        <v>-2.0</v>
      </c>
      <c r="M920" s="1"/>
      <c r="N920" s="1">
        <v>12.329916666666668</v>
      </c>
      <c r="O920" s="1" t="s">
        <v>22</v>
      </c>
      <c r="P920" s="1" t="s">
        <v>3131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60</v>
      </c>
      <c r="B921" s="1" t="s">
        <v>17</v>
      </c>
      <c r="C921" s="1">
        <v>668.0</v>
      </c>
      <c r="D921" s="1">
        <v>0.0</v>
      </c>
      <c r="E921" s="1" t="s">
        <v>627</v>
      </c>
      <c r="F921" s="1" t="s">
        <v>66</v>
      </c>
      <c r="G921" s="1" t="s">
        <v>19</v>
      </c>
      <c r="H921" s="1" t="s">
        <v>3132</v>
      </c>
      <c r="I921" s="1" t="s">
        <v>3133</v>
      </c>
      <c r="J921" s="1" t="s">
        <v>3134</v>
      </c>
      <c r="K921" s="1" t="s">
        <v>3135</v>
      </c>
      <c r="L921" s="1">
        <v>-4.0</v>
      </c>
      <c r="M921" s="1">
        <v>0.021766666666666667</v>
      </c>
      <c r="N921" s="1">
        <v>13.689883333333333</v>
      </c>
      <c r="O921" s="1" t="s">
        <v>63</v>
      </c>
      <c r="P921" s="1" t="s">
        <v>3136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28</v>
      </c>
      <c r="B922" s="1" t="s">
        <v>17</v>
      </c>
      <c r="C922" s="1">
        <v>715.0</v>
      </c>
      <c r="D922" s="1">
        <v>0.0</v>
      </c>
      <c r="E922" s="1" t="s">
        <v>29</v>
      </c>
      <c r="F922" s="1" t="s">
        <v>18</v>
      </c>
      <c r="G922" s="1" t="s">
        <v>19</v>
      </c>
      <c r="H922" s="1" t="s">
        <v>3137</v>
      </c>
      <c r="I922" s="1" t="s">
        <v>3138</v>
      </c>
      <c r="J922" s="1" t="s">
        <v>3138</v>
      </c>
      <c r="K922" s="2"/>
      <c r="L922" s="1">
        <v>-2.0</v>
      </c>
      <c r="M922" s="1"/>
      <c r="N922" s="1">
        <v>12.368616666666666</v>
      </c>
      <c r="O922" s="1" t="s">
        <v>22</v>
      </c>
      <c r="P922" s="1" t="s">
        <v>3139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48</v>
      </c>
      <c r="B923" s="1" t="s">
        <v>17</v>
      </c>
      <c r="C923" s="1">
        <v>20.0</v>
      </c>
      <c r="D923" s="1">
        <v>35.0</v>
      </c>
      <c r="E923" s="2"/>
      <c r="F923" s="1" t="s">
        <v>49</v>
      </c>
      <c r="G923" s="1" t="s">
        <v>24</v>
      </c>
      <c r="H923" s="1" t="s">
        <v>3140</v>
      </c>
      <c r="I923" s="1" t="s">
        <v>3141</v>
      </c>
      <c r="J923" s="1" t="s">
        <v>3141</v>
      </c>
      <c r="K923" s="2"/>
      <c r="L923" s="1">
        <v>-4.0</v>
      </c>
      <c r="M923" s="1"/>
      <c r="N923" s="1">
        <v>0.97525</v>
      </c>
      <c r="O923" s="1" t="s">
        <v>53</v>
      </c>
      <c r="P923" s="1" t="s">
        <v>3142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16</v>
      </c>
      <c r="B924" s="1" t="s">
        <v>17</v>
      </c>
      <c r="C924" s="1">
        <v>444.0</v>
      </c>
      <c r="D924" s="1">
        <v>0.0</v>
      </c>
      <c r="E924" s="2"/>
      <c r="F924" s="1" t="s">
        <v>18</v>
      </c>
      <c r="G924" s="1" t="s">
        <v>19</v>
      </c>
      <c r="H924" s="1" t="s">
        <v>3143</v>
      </c>
      <c r="I924" s="1" t="s">
        <v>3144</v>
      </c>
      <c r="J924" s="1" t="s">
        <v>3144</v>
      </c>
      <c r="K924" s="2"/>
      <c r="L924" s="1">
        <v>-5.0</v>
      </c>
      <c r="M924" s="1"/>
      <c r="N924" s="1">
        <v>9.11745</v>
      </c>
      <c r="O924" s="1" t="s">
        <v>22</v>
      </c>
      <c r="P924" s="1" t="s">
        <v>3145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28</v>
      </c>
      <c r="B925" s="1" t="s">
        <v>17</v>
      </c>
      <c r="C925" s="1">
        <v>388.0</v>
      </c>
      <c r="D925" s="1">
        <v>0.0</v>
      </c>
      <c r="E925" s="1" t="s">
        <v>29</v>
      </c>
      <c r="F925" s="1" t="s">
        <v>18</v>
      </c>
      <c r="G925" s="1" t="s">
        <v>19</v>
      </c>
      <c r="H925" s="1" t="s">
        <v>3146</v>
      </c>
      <c r="I925" s="1" t="s">
        <v>3147</v>
      </c>
      <c r="J925" s="1" t="s">
        <v>3147</v>
      </c>
      <c r="K925" s="2"/>
      <c r="L925" s="1">
        <v>-7.0</v>
      </c>
      <c r="M925" s="1"/>
      <c r="N925" s="1">
        <v>7.730466666666667</v>
      </c>
      <c r="O925" s="1" t="s">
        <v>22</v>
      </c>
      <c r="P925" s="1" t="s">
        <v>3148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60</v>
      </c>
      <c r="B926" s="1" t="s">
        <v>17</v>
      </c>
      <c r="C926" s="1">
        <v>299.0</v>
      </c>
      <c r="D926" s="1">
        <v>0.0</v>
      </c>
      <c r="E926" s="1" t="s">
        <v>627</v>
      </c>
      <c r="F926" s="1" t="s">
        <v>66</v>
      </c>
      <c r="G926" s="1" t="s">
        <v>19</v>
      </c>
      <c r="H926" s="1" t="s">
        <v>3149</v>
      </c>
      <c r="I926" s="1" t="s">
        <v>3150</v>
      </c>
      <c r="J926" s="1" t="s">
        <v>3151</v>
      </c>
      <c r="K926" s="1" t="s">
        <v>3152</v>
      </c>
      <c r="L926" s="1">
        <v>-6.0</v>
      </c>
      <c r="M926" s="1">
        <v>0.11168333333333333</v>
      </c>
      <c r="N926" s="1">
        <v>19.284766666666666</v>
      </c>
      <c r="O926" s="1" t="s">
        <v>63</v>
      </c>
      <c r="P926" s="1" t="s">
        <v>1661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16</v>
      </c>
      <c r="B927" s="1" t="s">
        <v>17</v>
      </c>
      <c r="C927" s="1">
        <v>597.0</v>
      </c>
      <c r="D927" s="1">
        <v>0.0</v>
      </c>
      <c r="E927" s="2"/>
      <c r="F927" s="1" t="s">
        <v>18</v>
      </c>
      <c r="G927" s="1" t="s">
        <v>19</v>
      </c>
      <c r="H927" s="1" t="s">
        <v>3153</v>
      </c>
      <c r="I927" s="1" t="s">
        <v>3154</v>
      </c>
      <c r="J927" s="1" t="s">
        <v>3154</v>
      </c>
      <c r="K927" s="2"/>
      <c r="L927" s="1">
        <v>0.0</v>
      </c>
      <c r="M927" s="1"/>
      <c r="N927" s="1">
        <v>15.509983333333333</v>
      </c>
      <c r="O927" s="1" t="s">
        <v>22</v>
      </c>
      <c r="P927" s="1" t="s">
        <v>3155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81</v>
      </c>
      <c r="B928" s="1" t="s">
        <v>17</v>
      </c>
      <c r="C928" s="1">
        <v>394.0</v>
      </c>
      <c r="D928" s="1">
        <v>0.0</v>
      </c>
      <c r="E928" s="1" t="s">
        <v>2929</v>
      </c>
      <c r="F928" s="1" t="s">
        <v>18</v>
      </c>
      <c r="G928" s="1" t="s">
        <v>19</v>
      </c>
      <c r="H928" s="1" t="s">
        <v>3156</v>
      </c>
      <c r="I928" s="1" t="s">
        <v>3157</v>
      </c>
      <c r="J928" s="1" t="s">
        <v>3157</v>
      </c>
      <c r="K928" s="2"/>
      <c r="L928" s="1">
        <v>3.0</v>
      </c>
      <c r="M928" s="1"/>
      <c r="N928" s="1">
        <v>18.31225</v>
      </c>
      <c r="O928" s="1" t="s">
        <v>22</v>
      </c>
      <c r="P928" s="1" t="s">
        <v>259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16</v>
      </c>
      <c r="B929" s="1" t="s">
        <v>17</v>
      </c>
      <c r="C929" s="1">
        <v>264.0</v>
      </c>
      <c r="D929" s="1">
        <v>0.0</v>
      </c>
      <c r="E929" s="2"/>
      <c r="F929" s="1" t="s">
        <v>18</v>
      </c>
      <c r="G929" s="1" t="s">
        <v>24</v>
      </c>
      <c r="H929" s="1" t="s">
        <v>3158</v>
      </c>
      <c r="I929" s="1" t="s">
        <v>3159</v>
      </c>
      <c r="J929" s="1" t="s">
        <v>3159</v>
      </c>
      <c r="K929" s="2"/>
      <c r="L929" s="1">
        <v>1.0</v>
      </c>
      <c r="M929" s="1"/>
      <c r="N929" s="1">
        <v>16.649116666666668</v>
      </c>
      <c r="O929" s="1" t="s">
        <v>22</v>
      </c>
      <c r="P929" s="1" t="s">
        <v>1249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16</v>
      </c>
      <c r="B930" s="1" t="s">
        <v>17</v>
      </c>
      <c r="C930" s="1">
        <v>415.0</v>
      </c>
      <c r="D930" s="1">
        <v>0.0</v>
      </c>
      <c r="E930" s="2"/>
      <c r="F930" s="1" t="s">
        <v>18</v>
      </c>
      <c r="G930" s="1" t="s">
        <v>19</v>
      </c>
      <c r="H930" s="1" t="s">
        <v>3160</v>
      </c>
      <c r="I930" s="1" t="s">
        <v>3161</v>
      </c>
      <c r="J930" s="1" t="s">
        <v>3161</v>
      </c>
      <c r="K930" s="2"/>
      <c r="L930" s="1">
        <v>0.0</v>
      </c>
      <c r="M930" s="1"/>
      <c r="N930" s="1">
        <v>15.613566666666667</v>
      </c>
      <c r="O930" s="1" t="s">
        <v>22</v>
      </c>
      <c r="P930" s="1" t="s">
        <v>3162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48</v>
      </c>
      <c r="B931" s="1" t="s">
        <v>17</v>
      </c>
      <c r="C931" s="1">
        <v>249.0</v>
      </c>
      <c r="D931" s="1">
        <v>0.0</v>
      </c>
      <c r="E931" s="2"/>
      <c r="F931" s="1" t="s">
        <v>49</v>
      </c>
      <c r="G931" s="1" t="s">
        <v>24</v>
      </c>
      <c r="H931" s="1" t="s">
        <v>3163</v>
      </c>
      <c r="I931" s="1" t="s">
        <v>3164</v>
      </c>
      <c r="J931" s="1" t="s">
        <v>3164</v>
      </c>
      <c r="K931" s="2"/>
      <c r="L931" s="1">
        <v>9.0</v>
      </c>
      <c r="M931" s="1"/>
      <c r="N931" s="1">
        <v>14.768033333333333</v>
      </c>
      <c r="O931" s="1" t="s">
        <v>53</v>
      </c>
      <c r="P931" s="1" t="s">
        <v>3165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16</v>
      </c>
      <c r="B932" s="1" t="s">
        <v>17</v>
      </c>
      <c r="C932" s="3">
        <v>783.0</v>
      </c>
      <c r="D932" s="1">
        <v>0.0</v>
      </c>
      <c r="E932" s="2"/>
      <c r="F932" s="1" t="s">
        <v>18</v>
      </c>
      <c r="G932" s="1" t="s">
        <v>19</v>
      </c>
      <c r="H932" s="1" t="s">
        <v>3166</v>
      </c>
      <c r="I932" s="1" t="s">
        <v>3167</v>
      </c>
      <c r="J932" s="1" t="s">
        <v>3167</v>
      </c>
      <c r="K932" s="2"/>
      <c r="L932" s="1">
        <v>0.0</v>
      </c>
      <c r="M932" s="1"/>
      <c r="N932" s="1">
        <v>15.772866666666667</v>
      </c>
      <c r="O932" s="1" t="s">
        <v>22</v>
      </c>
      <c r="P932" s="1" t="s">
        <v>3168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48</v>
      </c>
      <c r="B933" s="1" t="s">
        <v>17</v>
      </c>
      <c r="C933" s="3">
        <v>20.0</v>
      </c>
      <c r="D933" s="1">
        <v>35.0</v>
      </c>
      <c r="E933" s="2"/>
      <c r="F933" s="1" t="s">
        <v>49</v>
      </c>
      <c r="G933" s="1" t="s">
        <v>24</v>
      </c>
      <c r="H933" s="1" t="s">
        <v>3169</v>
      </c>
      <c r="I933" s="1" t="s">
        <v>3170</v>
      </c>
      <c r="J933" s="1" t="s">
        <v>3170</v>
      </c>
      <c r="K933" s="2"/>
      <c r="L933" s="1">
        <v>-4.0</v>
      </c>
      <c r="M933" s="1"/>
      <c r="N933" s="1">
        <v>0.5589833333333334</v>
      </c>
      <c r="O933" s="1" t="s">
        <v>53</v>
      </c>
      <c r="P933" s="1" t="s">
        <v>3171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28</v>
      </c>
      <c r="B934" s="1" t="s">
        <v>17</v>
      </c>
      <c r="C934" s="1">
        <v>563.0</v>
      </c>
      <c r="D934" s="1">
        <v>0.0</v>
      </c>
      <c r="E934" s="1" t="s">
        <v>29</v>
      </c>
      <c r="F934" s="1" t="s">
        <v>18</v>
      </c>
      <c r="G934" s="1" t="s">
        <v>19</v>
      </c>
      <c r="H934" s="1" t="s">
        <v>3172</v>
      </c>
      <c r="I934" s="1" t="s">
        <v>3173</v>
      </c>
      <c r="J934" s="1" t="s">
        <v>3173</v>
      </c>
      <c r="K934" s="2"/>
      <c r="L934" s="1">
        <v>-7.0</v>
      </c>
      <c r="M934" s="1"/>
      <c r="N934" s="1">
        <v>7.55105</v>
      </c>
      <c r="O934" s="1" t="s">
        <v>22</v>
      </c>
      <c r="P934" s="1" t="s">
        <v>3174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28</v>
      </c>
      <c r="B935" s="1" t="s">
        <v>17</v>
      </c>
      <c r="C935" s="1">
        <v>323.0</v>
      </c>
      <c r="D935" s="1">
        <v>0.0</v>
      </c>
      <c r="E935" s="1" t="s">
        <v>29</v>
      </c>
      <c r="F935" s="1" t="s">
        <v>18</v>
      </c>
      <c r="G935" s="1" t="s">
        <v>19</v>
      </c>
      <c r="H935" s="1" t="s">
        <v>3175</v>
      </c>
      <c r="I935" s="1" t="s">
        <v>3176</v>
      </c>
      <c r="J935" s="1" t="s">
        <v>3176</v>
      </c>
      <c r="K935" s="2"/>
      <c r="L935" s="1">
        <v>-3.0</v>
      </c>
      <c r="M935" s="1"/>
      <c r="N935" s="1">
        <v>11.7936</v>
      </c>
      <c r="O935" s="1" t="s">
        <v>22</v>
      </c>
      <c r="P935" s="1" t="s">
        <v>3177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60</v>
      </c>
      <c r="B936" s="1" t="s">
        <v>17</v>
      </c>
      <c r="C936" s="1">
        <v>560.0</v>
      </c>
      <c r="D936" s="1">
        <v>0.0</v>
      </c>
      <c r="E936" s="1" t="s">
        <v>627</v>
      </c>
      <c r="F936" s="1" t="s">
        <v>66</v>
      </c>
      <c r="G936" s="1" t="s">
        <v>19</v>
      </c>
      <c r="H936" s="1" t="s">
        <v>3178</v>
      </c>
      <c r="I936" s="1" t="s">
        <v>3179</v>
      </c>
      <c r="J936" s="1" t="s">
        <v>3180</v>
      </c>
      <c r="K936" s="1" t="s">
        <v>3181</v>
      </c>
      <c r="L936" s="1">
        <v>-12.0</v>
      </c>
      <c r="M936" s="1">
        <v>0.015716666666666667</v>
      </c>
      <c r="N936" s="1">
        <v>10.5879</v>
      </c>
      <c r="O936" s="1" t="s">
        <v>63</v>
      </c>
      <c r="P936" s="1" t="s">
        <v>3182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28</v>
      </c>
      <c r="B937" s="1" t="s">
        <v>17</v>
      </c>
      <c r="C937" s="1">
        <v>299.0</v>
      </c>
      <c r="D937" s="1">
        <v>0.0</v>
      </c>
      <c r="E937" s="1" t="s">
        <v>29</v>
      </c>
      <c r="F937" s="1" t="s">
        <v>18</v>
      </c>
      <c r="G937" s="1" t="s">
        <v>19</v>
      </c>
      <c r="H937" s="1" t="s">
        <v>3183</v>
      </c>
      <c r="I937" s="1" t="s">
        <v>3184</v>
      </c>
      <c r="J937" s="1" t="s">
        <v>3184</v>
      </c>
      <c r="K937" s="2"/>
      <c r="L937" s="1">
        <v>-11.0</v>
      </c>
      <c r="M937" s="1"/>
      <c r="N937" s="1">
        <v>6.406833333333333</v>
      </c>
      <c r="O937" s="1" t="s">
        <v>22</v>
      </c>
      <c r="P937" s="1" t="s">
        <v>3185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60</v>
      </c>
      <c r="B938" s="1" t="s">
        <v>17</v>
      </c>
      <c r="C938" s="1">
        <v>341.0</v>
      </c>
      <c r="D938" s="1">
        <v>157.0</v>
      </c>
      <c r="E938" s="2"/>
      <c r="F938" s="1" t="s">
        <v>49</v>
      </c>
      <c r="G938" s="1" t="s">
        <v>19</v>
      </c>
      <c r="H938" s="1" t="s">
        <v>3186</v>
      </c>
      <c r="I938" s="1" t="s">
        <v>3187</v>
      </c>
      <c r="J938" s="1" t="s">
        <v>3187</v>
      </c>
      <c r="K938" s="2"/>
      <c r="L938" s="1">
        <v>-10.0</v>
      </c>
      <c r="M938" s="1"/>
      <c r="N938" s="1">
        <v>7.933333333333334</v>
      </c>
      <c r="O938" s="1" t="s">
        <v>63</v>
      </c>
      <c r="P938" s="1" t="s">
        <v>223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16</v>
      </c>
      <c r="B939" s="1" t="s">
        <v>364</v>
      </c>
      <c r="C939" s="1">
        <v>329.0</v>
      </c>
      <c r="D939" s="1">
        <v>0.0</v>
      </c>
      <c r="E939" s="2"/>
      <c r="F939" s="1" t="s">
        <v>18</v>
      </c>
      <c r="G939" s="1" t="s">
        <v>19</v>
      </c>
      <c r="H939" s="1" t="s">
        <v>3188</v>
      </c>
      <c r="I939" s="1" t="s">
        <v>3189</v>
      </c>
      <c r="J939" s="1" t="s">
        <v>3189</v>
      </c>
      <c r="K939" s="2"/>
      <c r="L939" s="1">
        <v>-3.0</v>
      </c>
      <c r="M939" s="1"/>
      <c r="N939" s="1">
        <v>11.456883333333334</v>
      </c>
      <c r="O939" s="1" t="s">
        <v>22</v>
      </c>
      <c r="P939" s="1" t="s">
        <v>467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60</v>
      </c>
      <c r="B940" s="1" t="s">
        <v>17</v>
      </c>
      <c r="C940" s="1">
        <v>250.0</v>
      </c>
      <c r="D940" s="1">
        <v>0.0</v>
      </c>
      <c r="E940" s="1" t="s">
        <v>65</v>
      </c>
      <c r="F940" s="1" t="s">
        <v>66</v>
      </c>
      <c r="G940" s="1" t="s">
        <v>19</v>
      </c>
      <c r="H940" s="1" t="s">
        <v>3190</v>
      </c>
      <c r="I940" s="1" t="s">
        <v>3191</v>
      </c>
      <c r="J940" s="1" t="s">
        <v>3192</v>
      </c>
      <c r="K940" s="1" t="s">
        <v>3193</v>
      </c>
      <c r="L940" s="1">
        <v>-4.0</v>
      </c>
      <c r="M940" s="1">
        <v>0.036366666666666665</v>
      </c>
      <c r="N940" s="1">
        <v>12.395633333333333</v>
      </c>
      <c r="O940" s="1" t="s">
        <v>63</v>
      </c>
      <c r="P940" s="1" t="s">
        <v>2701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60</v>
      </c>
      <c r="B941" s="1" t="s">
        <v>17</v>
      </c>
      <c r="C941" s="1">
        <v>433.0</v>
      </c>
      <c r="D941" s="1">
        <v>0.0</v>
      </c>
      <c r="E941" s="1" t="s">
        <v>627</v>
      </c>
      <c r="F941" s="1" t="s">
        <v>66</v>
      </c>
      <c r="G941" s="1" t="s">
        <v>19</v>
      </c>
      <c r="H941" s="1" t="s">
        <v>3194</v>
      </c>
      <c r="I941" s="1" t="s">
        <v>3195</v>
      </c>
      <c r="J941" s="1" t="s">
        <v>3196</v>
      </c>
      <c r="K941" s="1" t="s">
        <v>3197</v>
      </c>
      <c r="L941" s="1">
        <v>0.0</v>
      </c>
      <c r="M941" s="1">
        <v>0.020583333333333332</v>
      </c>
      <c r="N941" s="1">
        <v>11.708166666666667</v>
      </c>
      <c r="O941" s="1" t="s">
        <v>63</v>
      </c>
      <c r="P941" s="1" t="s">
        <v>3198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60</v>
      </c>
      <c r="B942" s="1" t="s">
        <v>17</v>
      </c>
      <c r="C942" s="1">
        <v>503.0</v>
      </c>
      <c r="D942" s="1">
        <v>0.0</v>
      </c>
      <c r="E942" s="1" t="s">
        <v>65</v>
      </c>
      <c r="F942" s="1" t="s">
        <v>66</v>
      </c>
      <c r="G942" s="1" t="s">
        <v>19</v>
      </c>
      <c r="H942" s="1" t="s">
        <v>3199</v>
      </c>
      <c r="I942" s="1" t="s">
        <v>3200</v>
      </c>
      <c r="J942" s="1" t="s">
        <v>3201</v>
      </c>
      <c r="K942" s="1" t="s">
        <v>3202</v>
      </c>
      <c r="L942" s="1">
        <v>6.0</v>
      </c>
      <c r="M942" s="1">
        <v>0.017816666666666668</v>
      </c>
      <c r="N942" s="1">
        <v>13.357533333333333</v>
      </c>
      <c r="O942" s="1" t="s">
        <v>63</v>
      </c>
      <c r="P942" s="1" t="s">
        <v>3203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48</v>
      </c>
      <c r="B943" s="1" t="s">
        <v>17</v>
      </c>
      <c r="C943" s="1">
        <v>309.0</v>
      </c>
      <c r="D943" s="1">
        <v>0.0</v>
      </c>
      <c r="E943" s="2"/>
      <c r="F943" s="1" t="s">
        <v>49</v>
      </c>
      <c r="G943" s="1" t="s">
        <v>24</v>
      </c>
      <c r="H943" s="1" t="s">
        <v>3204</v>
      </c>
      <c r="I943" s="1" t="s">
        <v>3205</v>
      </c>
      <c r="J943" s="1" t="s">
        <v>3205</v>
      </c>
      <c r="K943" s="2"/>
      <c r="L943" s="1">
        <v>7.0</v>
      </c>
      <c r="M943" s="1"/>
      <c r="N943" s="1">
        <v>12.060683333333333</v>
      </c>
      <c r="O943" s="1" t="s">
        <v>53</v>
      </c>
      <c r="P943" s="1" t="s">
        <v>3206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60</v>
      </c>
      <c r="B944" s="1" t="s">
        <v>17</v>
      </c>
      <c r="C944" s="1">
        <v>289.0</v>
      </c>
      <c r="D944" s="1">
        <v>0.0</v>
      </c>
      <c r="E944" s="1" t="s">
        <v>627</v>
      </c>
      <c r="F944" s="1" t="s">
        <v>66</v>
      </c>
      <c r="G944" s="1" t="s">
        <v>19</v>
      </c>
      <c r="H944" s="1" t="s">
        <v>3207</v>
      </c>
      <c r="I944" s="1" t="s">
        <v>3208</v>
      </c>
      <c r="J944" s="1" t="s">
        <v>3209</v>
      </c>
      <c r="K944" s="1" t="s">
        <v>3210</v>
      </c>
      <c r="L944" s="1">
        <v>1.0</v>
      </c>
      <c r="M944" s="1">
        <v>0.019683333333333334</v>
      </c>
      <c r="N944" s="1">
        <v>14.07355</v>
      </c>
      <c r="O944" s="1" t="s">
        <v>63</v>
      </c>
      <c r="P944" s="1" t="s">
        <v>3211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48</v>
      </c>
      <c r="B945" s="1" t="s">
        <v>17</v>
      </c>
      <c r="C945" s="1">
        <v>124.5</v>
      </c>
      <c r="D945" s="1">
        <v>124.5</v>
      </c>
      <c r="E945" s="2"/>
      <c r="F945" s="1" t="s">
        <v>49</v>
      </c>
      <c r="G945" s="1" t="s">
        <v>24</v>
      </c>
      <c r="H945" s="1" t="s">
        <v>3212</v>
      </c>
      <c r="I945" s="1" t="s">
        <v>3213</v>
      </c>
      <c r="J945" s="1" t="s">
        <v>3213</v>
      </c>
      <c r="K945" s="2"/>
      <c r="L945" s="1">
        <v>7.0</v>
      </c>
      <c r="M945" s="1"/>
      <c r="N945" s="1">
        <v>12.33875</v>
      </c>
      <c r="O945" s="1" t="s">
        <v>53</v>
      </c>
      <c r="P945" s="1" t="s">
        <v>3214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60</v>
      </c>
      <c r="B946" s="1" t="s">
        <v>17</v>
      </c>
      <c r="C946" s="1">
        <v>199.0</v>
      </c>
      <c r="D946" s="1">
        <v>50.0</v>
      </c>
      <c r="E946" s="2"/>
      <c r="F946" s="1" t="s">
        <v>49</v>
      </c>
      <c r="G946" s="1" t="s">
        <v>24</v>
      </c>
      <c r="H946" s="1" t="s">
        <v>3215</v>
      </c>
      <c r="I946" s="1" t="s">
        <v>3216</v>
      </c>
      <c r="J946" s="1" t="s">
        <v>3216</v>
      </c>
      <c r="K946" s="2"/>
      <c r="L946" s="1">
        <v>-8.0</v>
      </c>
      <c r="M946" s="1"/>
      <c r="N946" s="1">
        <v>11.002583333333334</v>
      </c>
      <c r="O946" s="1" t="s">
        <v>63</v>
      </c>
      <c r="P946" s="1" t="s">
        <v>841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81</v>
      </c>
      <c r="B947" s="1" t="s">
        <v>364</v>
      </c>
      <c r="C947" s="1">
        <v>493.0</v>
      </c>
      <c r="D947" s="1">
        <v>0.0</v>
      </c>
      <c r="E947" s="1" t="s">
        <v>2001</v>
      </c>
      <c r="F947" s="1" t="s">
        <v>18</v>
      </c>
      <c r="G947" s="1" t="s">
        <v>19</v>
      </c>
      <c r="H947" s="1" t="s">
        <v>3217</v>
      </c>
      <c r="I947" s="1" t="s">
        <v>3218</v>
      </c>
      <c r="J947" s="1" t="s">
        <v>3218</v>
      </c>
      <c r="K947" s="2"/>
      <c r="L947" s="1">
        <v>-5.0</v>
      </c>
      <c r="M947" s="1"/>
      <c r="N947" s="1">
        <v>9.844</v>
      </c>
      <c r="O947" s="1" t="s">
        <v>22</v>
      </c>
      <c r="P947" s="1" t="s">
        <v>3219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28</v>
      </c>
      <c r="B948" s="1" t="s">
        <v>17</v>
      </c>
      <c r="C948" s="1">
        <v>513.0</v>
      </c>
      <c r="D948" s="1">
        <v>0.0</v>
      </c>
      <c r="E948" s="1" t="s">
        <v>29</v>
      </c>
      <c r="F948" s="1" t="s">
        <v>18</v>
      </c>
      <c r="G948" s="1" t="s">
        <v>19</v>
      </c>
      <c r="H948" s="1" t="s">
        <v>3220</v>
      </c>
      <c r="I948" s="1" t="s">
        <v>3221</v>
      </c>
      <c r="J948" s="1" t="s">
        <v>3221</v>
      </c>
      <c r="K948" s="2"/>
      <c r="L948" s="1">
        <v>-2.0</v>
      </c>
      <c r="M948" s="1"/>
      <c r="N948" s="1">
        <v>12.394466666666666</v>
      </c>
      <c r="O948" s="1" t="s">
        <v>22</v>
      </c>
      <c r="P948" s="1" t="s">
        <v>3222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81</v>
      </c>
      <c r="B949" s="1" t="s">
        <v>364</v>
      </c>
      <c r="C949" s="1">
        <v>329.0</v>
      </c>
      <c r="D949" s="1">
        <v>0.0</v>
      </c>
      <c r="E949" s="1" t="s">
        <v>3223</v>
      </c>
      <c r="F949" s="1" t="s">
        <v>18</v>
      </c>
      <c r="G949" s="1" t="s">
        <v>19</v>
      </c>
      <c r="H949" s="1" t="s">
        <v>3224</v>
      </c>
      <c r="I949" s="1" t="s">
        <v>3225</v>
      </c>
      <c r="J949" s="1" t="s">
        <v>3225</v>
      </c>
      <c r="K949" s="2"/>
      <c r="L949" s="1">
        <v>-2.0</v>
      </c>
      <c r="M949" s="1"/>
      <c r="N949" s="1">
        <v>12.199366666666666</v>
      </c>
      <c r="O949" s="1" t="s">
        <v>22</v>
      </c>
      <c r="P949" s="1" t="s">
        <v>1280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28</v>
      </c>
      <c r="B950" s="1" t="s">
        <v>17</v>
      </c>
      <c r="C950" s="1">
        <v>547.0</v>
      </c>
      <c r="D950" s="1">
        <v>0.0</v>
      </c>
      <c r="E950" s="1" t="s">
        <v>29</v>
      </c>
      <c r="F950" s="1" t="s">
        <v>18</v>
      </c>
      <c r="G950" s="1" t="s">
        <v>19</v>
      </c>
      <c r="H950" s="1" t="s">
        <v>3226</v>
      </c>
      <c r="I950" s="1" t="s">
        <v>3227</v>
      </c>
      <c r="J950" s="1" t="s">
        <v>3227</v>
      </c>
      <c r="K950" s="2"/>
      <c r="L950" s="1">
        <v>-6.0</v>
      </c>
      <c r="M950" s="1"/>
      <c r="N950" s="1">
        <v>8.121966666666667</v>
      </c>
      <c r="O950" s="1" t="s">
        <v>22</v>
      </c>
      <c r="P950" s="1" t="s">
        <v>3228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60</v>
      </c>
      <c r="B951" s="1" t="s">
        <v>17</v>
      </c>
      <c r="C951" s="1">
        <v>737.0</v>
      </c>
      <c r="D951" s="1">
        <v>0.0</v>
      </c>
      <c r="E951" s="1" t="s">
        <v>627</v>
      </c>
      <c r="F951" s="1" t="s">
        <v>66</v>
      </c>
      <c r="G951" s="1" t="s">
        <v>19</v>
      </c>
      <c r="H951" s="1" t="s">
        <v>3229</v>
      </c>
      <c r="I951" s="1" t="s">
        <v>3230</v>
      </c>
      <c r="J951" s="1" t="s">
        <v>3231</v>
      </c>
      <c r="K951" s="1" t="s">
        <v>3232</v>
      </c>
      <c r="L951" s="1">
        <v>-5.0</v>
      </c>
      <c r="M951" s="1">
        <v>0.03615</v>
      </c>
      <c r="N951" s="1">
        <v>19.3252</v>
      </c>
      <c r="O951" s="1" t="s">
        <v>63</v>
      </c>
      <c r="P951" s="1" t="s">
        <v>3233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60</v>
      </c>
      <c r="B952" s="1" t="s">
        <v>17</v>
      </c>
      <c r="C952" s="1">
        <v>557.0</v>
      </c>
      <c r="D952" s="1">
        <v>0.0</v>
      </c>
      <c r="E952" s="1" t="s">
        <v>1142</v>
      </c>
      <c r="F952" s="1" t="s">
        <v>66</v>
      </c>
      <c r="G952" s="1" t="s">
        <v>24</v>
      </c>
      <c r="H952" s="1" t="s">
        <v>3234</v>
      </c>
      <c r="I952" s="1" t="s">
        <v>3235</v>
      </c>
      <c r="J952" s="1" t="s">
        <v>3236</v>
      </c>
      <c r="K952" s="1" t="s">
        <v>3237</v>
      </c>
      <c r="L952" s="1">
        <v>-1.0</v>
      </c>
      <c r="M952" s="1">
        <v>0.02645</v>
      </c>
      <c r="N952" s="1">
        <v>18.3604</v>
      </c>
      <c r="O952" s="1" t="s">
        <v>63</v>
      </c>
      <c r="P952" s="1" t="s">
        <v>3238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48</v>
      </c>
      <c r="B953" s="1" t="s">
        <v>17</v>
      </c>
      <c r="C953" s="1">
        <v>249.0</v>
      </c>
      <c r="D953" s="1">
        <v>0.0</v>
      </c>
      <c r="E953" s="2"/>
      <c r="F953" s="1" t="s">
        <v>49</v>
      </c>
      <c r="G953" s="1" t="s">
        <v>24</v>
      </c>
      <c r="H953" s="1" t="s">
        <v>3239</v>
      </c>
      <c r="I953" s="1" t="s">
        <v>3240</v>
      </c>
      <c r="J953" s="1" t="s">
        <v>3240</v>
      </c>
      <c r="K953" s="2"/>
      <c r="L953" s="1">
        <v>6.0</v>
      </c>
      <c r="M953" s="1"/>
      <c r="N953" s="1">
        <v>11.849333333333334</v>
      </c>
      <c r="O953" s="1" t="s">
        <v>53</v>
      </c>
      <c r="P953" s="1" t="s">
        <v>3241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28</v>
      </c>
      <c r="B954" s="1" t="s">
        <v>17</v>
      </c>
      <c r="C954" s="1">
        <v>329.0</v>
      </c>
      <c r="D954" s="1">
        <v>0.0</v>
      </c>
      <c r="E954" s="1" t="s">
        <v>29</v>
      </c>
      <c r="F954" s="1" t="s">
        <v>18</v>
      </c>
      <c r="G954" s="1" t="s">
        <v>19</v>
      </c>
      <c r="H954" s="1" t="s">
        <v>3242</v>
      </c>
      <c r="I954" s="1" t="s">
        <v>3243</v>
      </c>
      <c r="J954" s="1" t="s">
        <v>3243</v>
      </c>
      <c r="K954" s="2"/>
      <c r="L954" s="1">
        <v>-4.0</v>
      </c>
      <c r="M954" s="1"/>
      <c r="N954" s="1">
        <v>10.0255</v>
      </c>
      <c r="O954" s="1" t="s">
        <v>22</v>
      </c>
      <c r="P954" s="1" t="s">
        <v>2533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48</v>
      </c>
      <c r="B955" s="1" t="s">
        <v>17</v>
      </c>
      <c r="C955" s="1">
        <v>309.0</v>
      </c>
      <c r="D955" s="1">
        <v>0.0</v>
      </c>
      <c r="E955" s="2"/>
      <c r="F955" s="1" t="s">
        <v>49</v>
      </c>
      <c r="G955" s="1" t="s">
        <v>24</v>
      </c>
      <c r="H955" s="1" t="s">
        <v>3244</v>
      </c>
      <c r="I955" s="1" t="s">
        <v>3245</v>
      </c>
      <c r="J955" s="1" t="s">
        <v>3245</v>
      </c>
      <c r="K955" s="2"/>
      <c r="L955" s="1">
        <v>11.0</v>
      </c>
      <c r="M955" s="1"/>
      <c r="N955" s="1">
        <v>16.376216666666668</v>
      </c>
      <c r="O955" s="1" t="s">
        <v>53</v>
      </c>
      <c r="P955" s="1" t="s">
        <v>3246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28</v>
      </c>
      <c r="B956" s="1" t="s">
        <v>17</v>
      </c>
      <c r="C956" s="1">
        <v>464.0</v>
      </c>
      <c r="D956" s="1">
        <v>0.0</v>
      </c>
      <c r="E956" s="1" t="s">
        <v>29</v>
      </c>
      <c r="F956" s="1" t="s">
        <v>18</v>
      </c>
      <c r="G956" s="1" t="s">
        <v>19</v>
      </c>
      <c r="H956" s="1" t="s">
        <v>3247</v>
      </c>
      <c r="I956" s="1" t="s">
        <v>3248</v>
      </c>
      <c r="J956" s="1" t="s">
        <v>3248</v>
      </c>
      <c r="K956" s="2"/>
      <c r="L956" s="1">
        <v>0.0</v>
      </c>
      <c r="M956" s="1"/>
      <c r="N956" s="1">
        <v>14.390333333333333</v>
      </c>
      <c r="O956" s="1" t="s">
        <v>22</v>
      </c>
      <c r="P956" s="1" t="s">
        <v>3249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60</v>
      </c>
      <c r="B957" s="1" t="s">
        <v>17</v>
      </c>
      <c r="C957" s="1">
        <v>378.0</v>
      </c>
      <c r="D957" s="1">
        <v>0.0</v>
      </c>
      <c r="E957" s="1" t="s">
        <v>1142</v>
      </c>
      <c r="F957" s="1" t="s">
        <v>66</v>
      </c>
      <c r="G957" s="1" t="s">
        <v>19</v>
      </c>
      <c r="H957" s="1" t="s">
        <v>3250</v>
      </c>
      <c r="I957" s="1" t="s">
        <v>3251</v>
      </c>
      <c r="J957" s="1" t="s">
        <v>3252</v>
      </c>
      <c r="K957" s="1" t="s">
        <v>3253</v>
      </c>
      <c r="L957" s="1">
        <v>-15.0</v>
      </c>
      <c r="M957" s="1">
        <v>0.022016666666666667</v>
      </c>
      <c r="N957" s="1">
        <v>9.566583333333334</v>
      </c>
      <c r="O957" s="1" t="s">
        <v>63</v>
      </c>
      <c r="P957" s="1" t="s">
        <v>3254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28</v>
      </c>
      <c r="B958" s="1" t="s">
        <v>17</v>
      </c>
      <c r="C958" s="1">
        <v>264.0</v>
      </c>
      <c r="D958" s="1">
        <v>0.0</v>
      </c>
      <c r="E958" s="1" t="s">
        <v>29</v>
      </c>
      <c r="F958" s="1" t="s">
        <v>18</v>
      </c>
      <c r="G958" s="1" t="s">
        <v>19</v>
      </c>
      <c r="H958" s="1" t="s">
        <v>3255</v>
      </c>
      <c r="I958" s="1" t="s">
        <v>3256</v>
      </c>
      <c r="J958" s="1" t="s">
        <v>3256</v>
      </c>
      <c r="K958" s="2"/>
      <c r="L958" s="1">
        <v>-5.0</v>
      </c>
      <c r="M958" s="1"/>
      <c r="N958" s="1">
        <v>9.4719</v>
      </c>
      <c r="O958" s="1" t="s">
        <v>22</v>
      </c>
      <c r="P958" s="1" t="s">
        <v>38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60</v>
      </c>
      <c r="B959" s="1" t="s">
        <v>17</v>
      </c>
      <c r="C959" s="1">
        <v>250.0</v>
      </c>
      <c r="D959" s="1">
        <v>0.0</v>
      </c>
      <c r="E959" s="1" t="s">
        <v>1142</v>
      </c>
      <c r="F959" s="1" t="s">
        <v>66</v>
      </c>
      <c r="G959" s="1" t="s">
        <v>19</v>
      </c>
      <c r="H959" s="1" t="s">
        <v>3257</v>
      </c>
      <c r="I959" s="1" t="s">
        <v>3258</v>
      </c>
      <c r="J959" s="1" t="s">
        <v>3259</v>
      </c>
      <c r="K959" s="1" t="s">
        <v>3260</v>
      </c>
      <c r="L959" s="1">
        <v>-6.0</v>
      </c>
      <c r="M959" s="1">
        <v>0.014016666666666667</v>
      </c>
      <c r="N959" s="1">
        <v>6.212433333333333</v>
      </c>
      <c r="O959" s="1" t="s">
        <v>63</v>
      </c>
      <c r="P959" s="1" t="s">
        <v>64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60</v>
      </c>
      <c r="B960" s="1" t="s">
        <v>17</v>
      </c>
      <c r="C960" s="1">
        <v>393.0</v>
      </c>
      <c r="D960" s="1">
        <v>0.0</v>
      </c>
      <c r="E960" s="1" t="s">
        <v>1142</v>
      </c>
      <c r="F960" s="1" t="s">
        <v>66</v>
      </c>
      <c r="G960" s="1" t="s">
        <v>19</v>
      </c>
      <c r="H960" s="1" t="s">
        <v>3261</v>
      </c>
      <c r="I960" s="1" t="s">
        <v>3262</v>
      </c>
      <c r="J960" s="1" t="s">
        <v>3263</v>
      </c>
      <c r="K960" s="1" t="s">
        <v>3264</v>
      </c>
      <c r="L960" s="1">
        <v>-4.0</v>
      </c>
      <c r="M960" s="1">
        <v>0.0153</v>
      </c>
      <c r="N960" s="1">
        <v>11.680716666666667</v>
      </c>
      <c r="O960" s="1" t="s">
        <v>63</v>
      </c>
      <c r="P960" s="1" t="s">
        <v>3265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28</v>
      </c>
      <c r="B961" s="1" t="s">
        <v>17</v>
      </c>
      <c r="C961" s="1">
        <v>329.0</v>
      </c>
      <c r="D961" s="1">
        <v>0.0</v>
      </c>
      <c r="E961" s="1" t="s">
        <v>29</v>
      </c>
      <c r="F961" s="1" t="s">
        <v>18</v>
      </c>
      <c r="G961" s="1" t="s">
        <v>19</v>
      </c>
      <c r="H961" s="1" t="s">
        <v>3266</v>
      </c>
      <c r="I961" s="1" t="s">
        <v>3267</v>
      </c>
      <c r="J961" s="1" t="s">
        <v>3267</v>
      </c>
      <c r="K961" s="2"/>
      <c r="L961" s="1">
        <v>-6.0</v>
      </c>
      <c r="M961" s="1"/>
      <c r="N961" s="1">
        <v>8.9112</v>
      </c>
      <c r="O961" s="1" t="s">
        <v>22</v>
      </c>
      <c r="P961" s="1" t="s">
        <v>655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60</v>
      </c>
      <c r="B962" s="1" t="s">
        <v>17</v>
      </c>
      <c r="C962" s="1">
        <v>614.0</v>
      </c>
      <c r="D962" s="1">
        <v>0.0</v>
      </c>
      <c r="E962" s="1" t="s">
        <v>1142</v>
      </c>
      <c r="F962" s="1" t="s">
        <v>66</v>
      </c>
      <c r="G962" s="1" t="s">
        <v>19</v>
      </c>
      <c r="H962" s="1" t="s">
        <v>3268</v>
      </c>
      <c r="I962" s="1" t="s">
        <v>3269</v>
      </c>
      <c r="J962" s="1" t="s">
        <v>3270</v>
      </c>
      <c r="K962" s="1" t="s">
        <v>3271</v>
      </c>
      <c r="L962" s="1">
        <v>-12.0</v>
      </c>
      <c r="M962" s="1">
        <v>0.022033333333333332</v>
      </c>
      <c r="N962" s="1">
        <v>8.98335</v>
      </c>
      <c r="O962" s="1" t="s">
        <v>63</v>
      </c>
      <c r="P962" s="1" t="s">
        <v>3272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81</v>
      </c>
      <c r="B963" s="1" t="s">
        <v>17</v>
      </c>
      <c r="C963" s="3">
        <v>299.0</v>
      </c>
      <c r="D963" s="1">
        <v>0.0</v>
      </c>
      <c r="E963" s="1" t="s">
        <v>643</v>
      </c>
      <c r="F963" s="1" t="s">
        <v>18</v>
      </c>
      <c r="G963" s="1" t="s">
        <v>19</v>
      </c>
      <c r="H963" s="1" t="s">
        <v>3273</v>
      </c>
      <c r="I963" s="1" t="s">
        <v>3274</v>
      </c>
      <c r="J963" s="1" t="s">
        <v>3274</v>
      </c>
      <c r="K963" s="2"/>
      <c r="L963" s="1">
        <v>-5.0</v>
      </c>
      <c r="M963" s="1"/>
      <c r="N963" s="1">
        <v>9.132283333333334</v>
      </c>
      <c r="O963" s="1" t="s">
        <v>22</v>
      </c>
      <c r="P963" s="1" t="s">
        <v>3275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60</v>
      </c>
      <c r="B964" s="3" t="s">
        <v>17</v>
      </c>
      <c r="C964" s="1">
        <v>327.0</v>
      </c>
      <c r="D964" s="1">
        <v>82.0</v>
      </c>
      <c r="E964" s="2"/>
      <c r="F964" s="1" t="s">
        <v>49</v>
      </c>
      <c r="G964" s="1" t="s">
        <v>173</v>
      </c>
      <c r="H964" s="1" t="s">
        <v>3276</v>
      </c>
      <c r="I964" s="1" t="s">
        <v>3277</v>
      </c>
      <c r="J964" s="1" t="s">
        <v>3277</v>
      </c>
      <c r="K964" s="2"/>
      <c r="L964" s="1">
        <v>-9.0</v>
      </c>
      <c r="M964" s="1"/>
      <c r="N964" s="1">
        <v>9.9031</v>
      </c>
      <c r="O964" s="1" t="s">
        <v>63</v>
      </c>
      <c r="P964" s="1" t="s">
        <v>3278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81</v>
      </c>
      <c r="B965" s="1" t="s">
        <v>17</v>
      </c>
      <c r="C965" s="1">
        <v>329.0</v>
      </c>
      <c r="D965" s="1">
        <v>0.0</v>
      </c>
      <c r="E965" s="1" t="s">
        <v>1228</v>
      </c>
      <c r="F965" s="1" t="s">
        <v>18</v>
      </c>
      <c r="G965" s="1" t="s">
        <v>19</v>
      </c>
      <c r="H965" s="1" t="s">
        <v>3279</v>
      </c>
      <c r="I965" s="1" t="s">
        <v>3280</v>
      </c>
      <c r="J965" s="1" t="s">
        <v>3280</v>
      </c>
      <c r="K965" s="2"/>
      <c r="L965" s="1">
        <v>-4.0</v>
      </c>
      <c r="M965" s="1"/>
      <c r="N965" s="1">
        <v>10.669616666666666</v>
      </c>
      <c r="O965" s="1" t="s">
        <v>22</v>
      </c>
      <c r="P965" s="1" t="s">
        <v>697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60</v>
      </c>
      <c r="B966" s="1" t="s">
        <v>17</v>
      </c>
      <c r="C966" s="1">
        <v>618.0</v>
      </c>
      <c r="D966" s="1">
        <v>150.0</v>
      </c>
      <c r="E966" s="2"/>
      <c r="F966" s="1" t="s">
        <v>49</v>
      </c>
      <c r="G966" s="1" t="s">
        <v>173</v>
      </c>
      <c r="H966" s="1" t="s">
        <v>3281</v>
      </c>
      <c r="I966" s="1" t="s">
        <v>3282</v>
      </c>
      <c r="J966" s="1" t="s">
        <v>3282</v>
      </c>
      <c r="K966" s="2"/>
      <c r="L966" s="1">
        <v>-3.0</v>
      </c>
      <c r="M966" s="1"/>
      <c r="N966" s="1">
        <v>15.580933333333334</v>
      </c>
      <c r="O966" s="1" t="s">
        <v>63</v>
      </c>
      <c r="P966" s="1" t="s">
        <v>3283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16</v>
      </c>
      <c r="B967" s="1" t="s">
        <v>17</v>
      </c>
      <c r="C967" s="1">
        <v>817.0</v>
      </c>
      <c r="D967" s="1">
        <v>0.0</v>
      </c>
      <c r="E967" s="2"/>
      <c r="F967" s="1" t="s">
        <v>18</v>
      </c>
      <c r="G967" s="1" t="s">
        <v>19</v>
      </c>
      <c r="H967" s="1" t="s">
        <v>3284</v>
      </c>
      <c r="I967" s="1" t="s">
        <v>3285</v>
      </c>
      <c r="J967" s="1" t="s">
        <v>3285</v>
      </c>
      <c r="K967" s="2"/>
      <c r="L967" s="1">
        <v>-3.0</v>
      </c>
      <c r="M967" s="1"/>
      <c r="N967" s="1">
        <v>11.462616666666667</v>
      </c>
      <c r="O967" s="1" t="s">
        <v>22</v>
      </c>
      <c r="P967" s="1" t="s">
        <v>3286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16</v>
      </c>
      <c r="B968" s="1" t="s">
        <v>17</v>
      </c>
      <c r="C968" s="1">
        <v>323.0</v>
      </c>
      <c r="D968" s="1">
        <v>0.0</v>
      </c>
      <c r="E968" s="2"/>
      <c r="F968" s="1" t="s">
        <v>18</v>
      </c>
      <c r="G968" s="1" t="s">
        <v>19</v>
      </c>
      <c r="H968" s="1" t="s">
        <v>3287</v>
      </c>
      <c r="I968" s="1" t="s">
        <v>3288</v>
      </c>
      <c r="J968" s="1" t="s">
        <v>3288</v>
      </c>
      <c r="K968" s="2"/>
      <c r="L968" s="1">
        <v>-6.0</v>
      </c>
      <c r="M968" s="1"/>
      <c r="N968" s="1">
        <v>8.844033333333334</v>
      </c>
      <c r="O968" s="1" t="s">
        <v>22</v>
      </c>
      <c r="P968" s="1" t="s">
        <v>3289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28</v>
      </c>
      <c r="B969" s="1" t="s">
        <v>17</v>
      </c>
      <c r="C969" s="1">
        <v>329.0</v>
      </c>
      <c r="D969" s="1">
        <v>0.0</v>
      </c>
      <c r="E969" s="1" t="s">
        <v>29</v>
      </c>
      <c r="F969" s="1" t="s">
        <v>18</v>
      </c>
      <c r="G969" s="1" t="s">
        <v>19</v>
      </c>
      <c r="H969" s="1" t="s">
        <v>3290</v>
      </c>
      <c r="I969" s="1" t="s">
        <v>3291</v>
      </c>
      <c r="J969" s="1" t="s">
        <v>3291</v>
      </c>
      <c r="K969" s="2"/>
      <c r="L969" s="1">
        <v>-7.0</v>
      </c>
      <c r="M969" s="1"/>
      <c r="N969" s="1">
        <v>7.822066666666666</v>
      </c>
      <c r="O969" s="1" t="s">
        <v>22</v>
      </c>
      <c r="P969" s="1" t="s">
        <v>572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60</v>
      </c>
      <c r="B970" s="1" t="s">
        <v>17</v>
      </c>
      <c r="C970" s="1">
        <v>268.0</v>
      </c>
      <c r="D970" s="1">
        <v>50.0</v>
      </c>
      <c r="E970" s="2"/>
      <c r="F970" s="1" t="s">
        <v>49</v>
      </c>
      <c r="G970" s="1" t="s">
        <v>19</v>
      </c>
      <c r="H970" s="1" t="s">
        <v>3292</v>
      </c>
      <c r="I970" s="1" t="s">
        <v>3293</v>
      </c>
      <c r="J970" s="1" t="s">
        <v>3293</v>
      </c>
      <c r="K970" s="2"/>
      <c r="L970" s="1">
        <v>-11.0</v>
      </c>
      <c r="M970" s="1"/>
      <c r="N970" s="1">
        <v>7.836716666666667</v>
      </c>
      <c r="O970" s="1" t="s">
        <v>63</v>
      </c>
      <c r="P970" s="1" t="s">
        <v>3294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81</v>
      </c>
      <c r="B971" s="1" t="s">
        <v>17</v>
      </c>
      <c r="C971" s="1">
        <v>697.0</v>
      </c>
      <c r="D971" s="1">
        <v>0.0</v>
      </c>
      <c r="E971" s="1" t="s">
        <v>3295</v>
      </c>
      <c r="F971" s="1" t="s">
        <v>18</v>
      </c>
      <c r="G971" s="1" t="s">
        <v>19</v>
      </c>
      <c r="H971" s="1" t="s">
        <v>3296</v>
      </c>
      <c r="I971" s="1" t="s">
        <v>3297</v>
      </c>
      <c r="J971" s="1" t="s">
        <v>3297</v>
      </c>
      <c r="K971" s="2"/>
      <c r="L971" s="1">
        <v>-1.0</v>
      </c>
      <c r="M971" s="1"/>
      <c r="N971" s="1">
        <v>13.441366666666667</v>
      </c>
      <c r="O971" s="1" t="s">
        <v>22</v>
      </c>
      <c r="P971" s="1" t="s">
        <v>3298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60</v>
      </c>
      <c r="B972" s="1" t="s">
        <v>17</v>
      </c>
      <c r="C972" s="1">
        <v>534.0</v>
      </c>
      <c r="D972" s="1">
        <v>133.0</v>
      </c>
      <c r="E972" s="2"/>
      <c r="F972" s="1" t="s">
        <v>49</v>
      </c>
      <c r="G972" s="1" t="s">
        <v>173</v>
      </c>
      <c r="H972" s="1" t="s">
        <v>3299</v>
      </c>
      <c r="I972" s="1" t="s">
        <v>3300</v>
      </c>
      <c r="J972" s="1" t="s">
        <v>3300</v>
      </c>
      <c r="K972" s="2"/>
      <c r="L972" s="1">
        <v>-9.0</v>
      </c>
      <c r="M972" s="1"/>
      <c r="N972" s="1">
        <v>9.608133333333333</v>
      </c>
      <c r="O972" s="1" t="s">
        <v>63</v>
      </c>
      <c r="P972" s="1" t="s">
        <v>3301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81</v>
      </c>
      <c r="B973" s="1" t="s">
        <v>17</v>
      </c>
      <c r="C973" s="1">
        <v>323.0</v>
      </c>
      <c r="D973" s="1">
        <v>0.0</v>
      </c>
      <c r="E973" s="1" t="s">
        <v>643</v>
      </c>
      <c r="F973" s="1" t="s">
        <v>18</v>
      </c>
      <c r="G973" s="1" t="s">
        <v>19</v>
      </c>
      <c r="H973" s="1" t="s">
        <v>3302</v>
      </c>
      <c r="I973" s="1" t="s">
        <v>3303</v>
      </c>
      <c r="J973" s="1" t="s">
        <v>3303</v>
      </c>
      <c r="K973" s="2"/>
      <c r="L973" s="1">
        <v>-7.0</v>
      </c>
      <c r="M973" s="1"/>
      <c r="N973" s="1">
        <v>7.65955</v>
      </c>
      <c r="O973" s="1" t="s">
        <v>22</v>
      </c>
      <c r="P973" s="1" t="s">
        <v>3304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16</v>
      </c>
      <c r="B974" s="1" t="s">
        <v>17</v>
      </c>
      <c r="C974" s="1">
        <v>563.0</v>
      </c>
      <c r="D974" s="1">
        <v>0.0</v>
      </c>
      <c r="E974" s="2"/>
      <c r="F974" s="1" t="s">
        <v>18</v>
      </c>
      <c r="G974" s="1" t="s">
        <v>19</v>
      </c>
      <c r="H974" s="1" t="s">
        <v>3305</v>
      </c>
      <c r="I974" s="1" t="s">
        <v>3306</v>
      </c>
      <c r="J974" s="1" t="s">
        <v>3306</v>
      </c>
      <c r="K974" s="2"/>
      <c r="L974" s="1">
        <v>-2.0</v>
      </c>
      <c r="M974" s="1"/>
      <c r="N974" s="1">
        <v>12.324233333333334</v>
      </c>
      <c r="O974" s="1" t="s">
        <v>22</v>
      </c>
      <c r="P974" s="1" t="s">
        <v>3307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60</v>
      </c>
      <c r="B975" s="1" t="s">
        <v>17</v>
      </c>
      <c r="C975" s="1">
        <v>299.0</v>
      </c>
      <c r="D975" s="1">
        <v>0.0</v>
      </c>
      <c r="E975" s="1" t="s">
        <v>1142</v>
      </c>
      <c r="F975" s="1" t="s">
        <v>66</v>
      </c>
      <c r="G975" s="1" t="s">
        <v>19</v>
      </c>
      <c r="H975" s="1" t="s">
        <v>3308</v>
      </c>
      <c r="I975" s="1" t="s">
        <v>3309</v>
      </c>
      <c r="J975" s="1" t="s">
        <v>3310</v>
      </c>
      <c r="K975" s="1" t="s">
        <v>3311</v>
      </c>
      <c r="L975" s="1">
        <v>-3.0</v>
      </c>
      <c r="M975" s="1">
        <v>0.013183333333333333</v>
      </c>
      <c r="N975" s="1">
        <v>11.03915</v>
      </c>
      <c r="O975" s="1" t="s">
        <v>63</v>
      </c>
      <c r="P975" s="1" t="s">
        <v>3312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16</v>
      </c>
      <c r="B976" s="1" t="s">
        <v>17</v>
      </c>
      <c r="C976" s="1">
        <v>321.0</v>
      </c>
      <c r="D976" s="1">
        <v>0.0</v>
      </c>
      <c r="E976" s="2"/>
      <c r="F976" s="1" t="s">
        <v>18</v>
      </c>
      <c r="G976" s="1" t="s">
        <v>19</v>
      </c>
      <c r="H976" s="1" t="s">
        <v>3313</v>
      </c>
      <c r="I976" s="1" t="s">
        <v>3314</v>
      </c>
      <c r="J976" s="1" t="s">
        <v>3314</v>
      </c>
      <c r="K976" s="2"/>
      <c r="L976" s="1">
        <v>-6.0</v>
      </c>
      <c r="M976" s="1"/>
      <c r="N976" s="1">
        <v>8.013866666666667</v>
      </c>
      <c r="O976" s="1" t="s">
        <v>22</v>
      </c>
      <c r="P976" s="1" t="s">
        <v>3315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60</v>
      </c>
      <c r="B977" s="1" t="s">
        <v>17</v>
      </c>
      <c r="C977" s="1">
        <v>190.0</v>
      </c>
      <c r="D977" s="1">
        <v>59.0</v>
      </c>
      <c r="E977" s="2"/>
      <c r="F977" s="1" t="s">
        <v>49</v>
      </c>
      <c r="G977" s="1" t="s">
        <v>19</v>
      </c>
      <c r="H977" s="1" t="s">
        <v>3316</v>
      </c>
      <c r="I977" s="1" t="s">
        <v>3317</v>
      </c>
      <c r="J977" s="1" t="s">
        <v>3317</v>
      </c>
      <c r="K977" s="2"/>
      <c r="L977" s="1">
        <v>-6.0</v>
      </c>
      <c r="M977" s="1"/>
      <c r="N977" s="1">
        <v>25.010266666666666</v>
      </c>
      <c r="O977" s="1" t="s">
        <v>63</v>
      </c>
      <c r="P977" s="1" t="s">
        <v>395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16</v>
      </c>
      <c r="B978" s="1" t="s">
        <v>17</v>
      </c>
      <c r="C978" s="1">
        <v>289.0</v>
      </c>
      <c r="D978" s="1">
        <v>0.0</v>
      </c>
      <c r="E978" s="2"/>
      <c r="F978" s="1" t="s">
        <v>18</v>
      </c>
      <c r="G978" s="1" t="s">
        <v>24</v>
      </c>
      <c r="H978" s="1" t="s">
        <v>3318</v>
      </c>
      <c r="I978" s="1" t="s">
        <v>3319</v>
      </c>
      <c r="J978" s="1" t="s">
        <v>3319</v>
      </c>
      <c r="K978" s="2"/>
      <c r="L978" s="1">
        <v>-1.0</v>
      </c>
      <c r="M978" s="1"/>
      <c r="N978" s="1">
        <v>13.944533333333334</v>
      </c>
      <c r="O978" s="1" t="s">
        <v>22</v>
      </c>
      <c r="P978" s="1" t="s">
        <v>734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16</v>
      </c>
      <c r="B979" s="1" t="s">
        <v>17</v>
      </c>
      <c r="C979" s="1">
        <v>264.0</v>
      </c>
      <c r="D979" s="1">
        <v>0.0</v>
      </c>
      <c r="E979" s="2"/>
      <c r="F979" s="1" t="s">
        <v>18</v>
      </c>
      <c r="G979" s="1" t="s">
        <v>24</v>
      </c>
      <c r="H979" s="1" t="s">
        <v>3320</v>
      </c>
      <c r="I979" s="1" t="s">
        <v>3321</v>
      </c>
      <c r="J979" s="1" t="s">
        <v>3321</v>
      </c>
      <c r="K979" s="2"/>
      <c r="L979" s="1">
        <v>0.0</v>
      </c>
      <c r="M979" s="1"/>
      <c r="N979" s="1">
        <v>14.02975</v>
      </c>
      <c r="O979" s="1" t="s">
        <v>22</v>
      </c>
      <c r="P979" s="1" t="s">
        <v>616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28</v>
      </c>
      <c r="B980" s="1" t="s">
        <v>17</v>
      </c>
      <c r="C980" s="1">
        <v>453.0</v>
      </c>
      <c r="D980" s="1">
        <v>0.0</v>
      </c>
      <c r="E980" s="1" t="s">
        <v>29</v>
      </c>
      <c r="F980" s="1" t="s">
        <v>18</v>
      </c>
      <c r="G980" s="1" t="s">
        <v>19</v>
      </c>
      <c r="H980" s="1" t="s">
        <v>3322</v>
      </c>
      <c r="I980" s="1" t="s">
        <v>3323</v>
      </c>
      <c r="J980" s="1" t="s">
        <v>3323</v>
      </c>
      <c r="K980" s="2"/>
      <c r="L980" s="1">
        <v>0.0</v>
      </c>
      <c r="M980" s="1"/>
      <c r="N980" s="1">
        <v>14.462216666666666</v>
      </c>
      <c r="O980" s="1" t="s">
        <v>22</v>
      </c>
      <c r="P980" s="1" t="s">
        <v>3324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16</v>
      </c>
      <c r="B981" s="1" t="s">
        <v>17</v>
      </c>
      <c r="C981" s="1">
        <v>693.0</v>
      </c>
      <c r="D981" s="1">
        <v>0.0</v>
      </c>
      <c r="E981" s="2"/>
      <c r="F981" s="1" t="s">
        <v>18</v>
      </c>
      <c r="G981" s="1" t="s">
        <v>19</v>
      </c>
      <c r="H981" s="1" t="s">
        <v>3325</v>
      </c>
      <c r="I981" s="1" t="s">
        <v>3326</v>
      </c>
      <c r="J981" s="1" t="s">
        <v>3326</v>
      </c>
      <c r="K981" s="2"/>
      <c r="L981" s="1">
        <v>4.0</v>
      </c>
      <c r="M981" s="1"/>
      <c r="N981" s="1">
        <v>19.37205</v>
      </c>
      <c r="O981" s="1" t="s">
        <v>22</v>
      </c>
      <c r="P981" s="1" t="s">
        <v>3327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60</v>
      </c>
      <c r="B982" s="1" t="s">
        <v>17</v>
      </c>
      <c r="C982" s="1">
        <v>498.0</v>
      </c>
      <c r="D982" s="1">
        <v>0.0</v>
      </c>
      <c r="E982" s="1" t="s">
        <v>1142</v>
      </c>
      <c r="F982" s="1" t="s">
        <v>66</v>
      </c>
      <c r="G982" s="1" t="s">
        <v>19</v>
      </c>
      <c r="H982" s="1" t="s">
        <v>3328</v>
      </c>
      <c r="I982" s="1" t="s">
        <v>3329</v>
      </c>
      <c r="J982" s="1" t="s">
        <v>3330</v>
      </c>
      <c r="K982" s="1" t="s">
        <v>3331</v>
      </c>
      <c r="L982" s="1">
        <v>7.0</v>
      </c>
      <c r="M982" s="1">
        <v>0.014033333333333333</v>
      </c>
      <c r="N982" s="1">
        <v>16.2981</v>
      </c>
      <c r="O982" s="1" t="s">
        <v>63</v>
      </c>
      <c r="P982" s="1" t="s">
        <v>3332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28</v>
      </c>
      <c r="B983" s="1" t="s">
        <v>17</v>
      </c>
      <c r="C983" s="1">
        <v>399.0</v>
      </c>
      <c r="D983" s="1">
        <v>0.0</v>
      </c>
      <c r="E983" s="1" t="s">
        <v>29</v>
      </c>
      <c r="F983" s="1" t="s">
        <v>18</v>
      </c>
      <c r="G983" s="1" t="s">
        <v>19</v>
      </c>
      <c r="H983" s="1" t="s">
        <v>3333</v>
      </c>
      <c r="I983" s="1" t="s">
        <v>3334</v>
      </c>
      <c r="J983" s="1" t="s">
        <v>3334</v>
      </c>
      <c r="K983" s="2"/>
      <c r="L983" s="1">
        <v>-2.0</v>
      </c>
      <c r="M983" s="1"/>
      <c r="N983" s="1">
        <v>12.77295</v>
      </c>
      <c r="O983" s="1" t="s">
        <v>22</v>
      </c>
      <c r="P983" s="1" t="s">
        <v>3335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28</v>
      </c>
      <c r="B984" s="1" t="s">
        <v>17</v>
      </c>
      <c r="C984" s="1">
        <v>366.0</v>
      </c>
      <c r="D984" s="1">
        <v>0.0</v>
      </c>
      <c r="E984" s="1" t="s">
        <v>29</v>
      </c>
      <c r="F984" s="1" t="s">
        <v>18</v>
      </c>
      <c r="G984" s="1" t="s">
        <v>19</v>
      </c>
      <c r="H984" s="1" t="s">
        <v>3336</v>
      </c>
      <c r="I984" s="1" t="s">
        <v>3337</v>
      </c>
      <c r="J984" s="1" t="s">
        <v>3337</v>
      </c>
      <c r="K984" s="2"/>
      <c r="L984" s="1">
        <v>4.0</v>
      </c>
      <c r="M984" s="1"/>
      <c r="N984" s="1">
        <v>19.573516666666666</v>
      </c>
      <c r="O984" s="1" t="s">
        <v>22</v>
      </c>
      <c r="P984" s="1" t="s">
        <v>3338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60</v>
      </c>
      <c r="B985" s="1" t="s">
        <v>17</v>
      </c>
      <c r="C985" s="1">
        <v>199.0</v>
      </c>
      <c r="D985" s="1">
        <v>50.0</v>
      </c>
      <c r="E985" s="2"/>
      <c r="F985" s="1" t="s">
        <v>49</v>
      </c>
      <c r="G985" s="1" t="s">
        <v>173</v>
      </c>
      <c r="H985" s="1" t="s">
        <v>3339</v>
      </c>
      <c r="I985" s="1" t="s">
        <v>3340</v>
      </c>
      <c r="J985" s="1" t="s">
        <v>3340</v>
      </c>
      <c r="K985" s="2"/>
      <c r="L985" s="1">
        <v>-10.0</v>
      </c>
      <c r="M985" s="1"/>
      <c r="N985" s="1">
        <v>9.137183333333333</v>
      </c>
      <c r="O985" s="1" t="s">
        <v>63</v>
      </c>
      <c r="P985" s="1" t="s">
        <v>1731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60</v>
      </c>
      <c r="B986" s="1" t="s">
        <v>492</v>
      </c>
      <c r="C986" s="1">
        <v>259.0</v>
      </c>
      <c r="D986" s="1">
        <v>0.0</v>
      </c>
      <c r="E986" s="1" t="s">
        <v>1142</v>
      </c>
      <c r="F986" s="1" t="s">
        <v>66</v>
      </c>
      <c r="G986" s="1" t="s">
        <v>19</v>
      </c>
      <c r="H986" s="1" t="s">
        <v>3341</v>
      </c>
      <c r="I986" s="1" t="s">
        <v>3342</v>
      </c>
      <c r="J986" s="1" t="s">
        <v>3343</v>
      </c>
      <c r="K986" s="1" t="s">
        <v>3344</v>
      </c>
      <c r="L986" s="1">
        <v>-2.0</v>
      </c>
      <c r="M986" s="1">
        <v>0.029433333333333332</v>
      </c>
      <c r="N986" s="1">
        <v>21.006566666666668</v>
      </c>
      <c r="O986" s="1" t="s">
        <v>63</v>
      </c>
      <c r="P986" s="1" t="s">
        <v>3345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16</v>
      </c>
      <c r="B987" s="1" t="s">
        <v>17</v>
      </c>
      <c r="C987" s="1">
        <v>1605.0</v>
      </c>
      <c r="D987" s="1">
        <v>0.0</v>
      </c>
      <c r="E987" s="2"/>
      <c r="F987" s="1" t="s">
        <v>18</v>
      </c>
      <c r="G987" s="1" t="s">
        <v>19</v>
      </c>
      <c r="H987" s="1" t="s">
        <v>3346</v>
      </c>
      <c r="I987" s="1" t="s">
        <v>3347</v>
      </c>
      <c r="J987" s="1" t="s">
        <v>3347</v>
      </c>
      <c r="K987" s="2"/>
      <c r="L987" s="1">
        <v>3.0</v>
      </c>
      <c r="M987" s="1"/>
      <c r="N987" s="1">
        <v>18.20615</v>
      </c>
      <c r="O987" s="1" t="s">
        <v>22</v>
      </c>
      <c r="P987" s="1" t="s">
        <v>3348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28</v>
      </c>
      <c r="B988" s="1" t="s">
        <v>17</v>
      </c>
      <c r="C988" s="1">
        <v>329.0</v>
      </c>
      <c r="D988" s="1">
        <v>0.0</v>
      </c>
      <c r="E988" s="1" t="s">
        <v>29</v>
      </c>
      <c r="F988" s="1" t="s">
        <v>18</v>
      </c>
      <c r="G988" s="1" t="s">
        <v>19</v>
      </c>
      <c r="H988" s="1" t="s">
        <v>3349</v>
      </c>
      <c r="I988" s="1" t="s">
        <v>3350</v>
      </c>
      <c r="J988" s="1" t="s">
        <v>3350</v>
      </c>
      <c r="K988" s="2"/>
      <c r="L988" s="1">
        <v>-7.0</v>
      </c>
      <c r="M988" s="1"/>
      <c r="N988" s="1">
        <v>7.4804</v>
      </c>
      <c r="O988" s="1" t="s">
        <v>22</v>
      </c>
      <c r="P988" s="1" t="s">
        <v>3131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60</v>
      </c>
      <c r="B989" s="1" t="s">
        <v>17</v>
      </c>
      <c r="C989" s="1">
        <v>258.0</v>
      </c>
      <c r="D989" s="1">
        <v>12.0</v>
      </c>
      <c r="E989" s="1" t="s">
        <v>1142</v>
      </c>
      <c r="F989" s="1" t="s">
        <v>66</v>
      </c>
      <c r="G989" s="1" t="s">
        <v>19</v>
      </c>
      <c r="H989" s="1" t="s">
        <v>3351</v>
      </c>
      <c r="I989" s="1" t="s">
        <v>3352</v>
      </c>
      <c r="J989" s="1" t="s">
        <v>3353</v>
      </c>
      <c r="K989" s="1" t="s">
        <v>3354</v>
      </c>
      <c r="L989" s="1">
        <v>-4.0</v>
      </c>
      <c r="M989" s="1">
        <v>0.011716666666666667</v>
      </c>
      <c r="N989" s="1">
        <v>15.519633333333333</v>
      </c>
      <c r="O989" s="1" t="s">
        <v>63</v>
      </c>
      <c r="P989" s="1" t="s">
        <v>3355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60</v>
      </c>
      <c r="B990" s="1" t="s">
        <v>17</v>
      </c>
      <c r="C990" s="1">
        <v>446.0</v>
      </c>
      <c r="D990" s="1">
        <v>112.0</v>
      </c>
      <c r="E990" s="2"/>
      <c r="F990" s="1" t="s">
        <v>49</v>
      </c>
      <c r="G990" s="1" t="s">
        <v>173</v>
      </c>
      <c r="H990" s="1" t="s">
        <v>3356</v>
      </c>
      <c r="I990" s="1" t="s">
        <v>3357</v>
      </c>
      <c r="J990" s="1" t="s">
        <v>3357</v>
      </c>
      <c r="K990" s="2"/>
      <c r="L990" s="1">
        <v>-3.0</v>
      </c>
      <c r="M990" s="1"/>
      <c r="N990" s="1">
        <v>15.74955</v>
      </c>
      <c r="O990" s="1" t="s">
        <v>63</v>
      </c>
      <c r="P990" s="1" t="s">
        <v>3358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60</v>
      </c>
      <c r="B991" s="1" t="s">
        <v>17</v>
      </c>
      <c r="C991" s="1">
        <v>309.0</v>
      </c>
      <c r="D991" s="1">
        <v>0.0</v>
      </c>
      <c r="E991" s="1" t="s">
        <v>1142</v>
      </c>
      <c r="F991" s="1" t="s">
        <v>66</v>
      </c>
      <c r="G991" s="1" t="s">
        <v>19</v>
      </c>
      <c r="H991" s="1" t="s">
        <v>3359</v>
      </c>
      <c r="I991" s="1" t="s">
        <v>3360</v>
      </c>
      <c r="J991" s="1" t="s">
        <v>3361</v>
      </c>
      <c r="K991" s="1" t="s">
        <v>3362</v>
      </c>
      <c r="L991" s="1">
        <v>2.0</v>
      </c>
      <c r="M991" s="1">
        <v>0.024</v>
      </c>
      <c r="N991" s="1">
        <v>63.77693333333333</v>
      </c>
      <c r="O991" s="1" t="s">
        <v>63</v>
      </c>
      <c r="P991" s="1" t="s">
        <v>346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48</v>
      </c>
      <c r="B992" s="1" t="s">
        <v>17</v>
      </c>
      <c r="C992" s="1">
        <v>238.0</v>
      </c>
      <c r="D992" s="1">
        <v>0.0</v>
      </c>
      <c r="E992" s="2"/>
      <c r="F992" s="1" t="s">
        <v>49</v>
      </c>
      <c r="G992" s="1" t="s">
        <v>24</v>
      </c>
      <c r="H992" s="1" t="s">
        <v>3363</v>
      </c>
      <c r="I992" s="1" t="s">
        <v>3364</v>
      </c>
      <c r="J992" s="1" t="s">
        <v>3364</v>
      </c>
      <c r="K992" s="2"/>
      <c r="L992" s="1">
        <v>5.0</v>
      </c>
      <c r="M992" s="1"/>
      <c r="N992" s="1">
        <v>10.798766666666667</v>
      </c>
      <c r="O992" s="1" t="s">
        <v>53</v>
      </c>
      <c r="P992" s="1" t="s">
        <v>3365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60</v>
      </c>
      <c r="B993" s="1" t="s">
        <v>17</v>
      </c>
      <c r="C993" s="1">
        <v>341.0</v>
      </c>
      <c r="D993" s="1">
        <v>0.0</v>
      </c>
      <c r="E993" s="1" t="s">
        <v>1142</v>
      </c>
      <c r="F993" s="1" t="s">
        <v>66</v>
      </c>
      <c r="G993" s="1" t="s">
        <v>19</v>
      </c>
      <c r="H993" s="1" t="s">
        <v>3366</v>
      </c>
      <c r="I993" s="1" t="s">
        <v>3367</v>
      </c>
      <c r="J993" s="1" t="s">
        <v>3368</v>
      </c>
      <c r="K993" s="1" t="s">
        <v>3369</v>
      </c>
      <c r="L993" s="1">
        <v>-11.0</v>
      </c>
      <c r="M993" s="1">
        <v>0.016566666666666667</v>
      </c>
      <c r="N993" s="1">
        <v>22.7582</v>
      </c>
      <c r="O993" s="1" t="s">
        <v>63</v>
      </c>
      <c r="P993" s="1" t="s">
        <v>3370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60</v>
      </c>
      <c r="B994" s="1" t="s">
        <v>17</v>
      </c>
      <c r="C994" s="1">
        <v>681.0</v>
      </c>
      <c r="D994" s="1">
        <v>0.0</v>
      </c>
      <c r="E994" s="1" t="s">
        <v>1142</v>
      </c>
      <c r="F994" s="1" t="s">
        <v>66</v>
      </c>
      <c r="G994" s="1" t="s">
        <v>19</v>
      </c>
      <c r="H994" s="1" t="s">
        <v>3371</v>
      </c>
      <c r="I994" s="1" t="s">
        <v>3372</v>
      </c>
      <c r="J994" s="1" t="s">
        <v>3373</v>
      </c>
      <c r="K994" s="1" t="s">
        <v>3374</v>
      </c>
      <c r="L994" s="1">
        <v>-2.0</v>
      </c>
      <c r="M994" s="1">
        <v>0.014933333333333333</v>
      </c>
      <c r="N994" s="1">
        <v>44.61333333333334</v>
      </c>
      <c r="O994" s="1" t="s">
        <v>63</v>
      </c>
      <c r="P994" s="1" t="s">
        <v>3375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28</v>
      </c>
      <c r="B995" s="1" t="s">
        <v>17</v>
      </c>
      <c r="C995" s="1">
        <v>468.0</v>
      </c>
      <c r="D995" s="1">
        <v>0.0</v>
      </c>
      <c r="E995" s="1" t="s">
        <v>29</v>
      </c>
      <c r="F995" s="1" t="s">
        <v>18</v>
      </c>
      <c r="G995" s="1" t="s">
        <v>19</v>
      </c>
      <c r="H995" s="1" t="s">
        <v>3376</v>
      </c>
      <c r="I995" s="1" t="s">
        <v>3377</v>
      </c>
      <c r="J995" s="1" t="s">
        <v>3377</v>
      </c>
      <c r="K995" s="2"/>
      <c r="L995" s="1">
        <v>-8.0</v>
      </c>
      <c r="M995" s="1"/>
      <c r="N995" s="1">
        <v>83.31705</v>
      </c>
      <c r="O995" s="1" t="s">
        <v>22</v>
      </c>
      <c r="P995" s="1" t="s">
        <v>3378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S1018" s="2"/>
      <c r="T1018" s="2"/>
      <c r="U1018" s="2"/>
      <c r="V1018" s="2"/>
      <c r="W1018" s="2"/>
      <c r="X1018" s="2"/>
      <c r="Y1018" s="2"/>
      <c r="Z1018" s="2"/>
      <c r="AB1018" s="2"/>
      <c r="AC1018" s="2"/>
      <c r="AD1018" s="2"/>
      <c r="AE1018" s="2"/>
      <c r="AF1018" s="2"/>
    </row>
    <row r="1019">
      <c r="A1019" s="2"/>
      <c r="B1019" s="2"/>
      <c r="C1019" s="4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4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4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autoFilter ref="$A$1:$N$1145">
    <filterColumn colId="1">
      <filters blank="1">
        <filter val="canceled"/>
      </filters>
    </filterColumn>
    <filterColumn colId="0">
      <filters blank="1">
        <filter val="damejidlo"/>
        <filter val="wolt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3379</v>
      </c>
      <c r="B1" s="6"/>
      <c r="C1" s="6"/>
      <c r="D1" s="6"/>
      <c r="E1" s="7"/>
      <c r="F1" s="8" t="s">
        <v>3380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3381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46125.0</v>
      </c>
      <c r="B5" s="6"/>
      <c r="C5" s="14" t="s">
        <v>3382</v>
      </c>
      <c r="D5" s="15">
        <v>46131.0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3383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3384</v>
      </c>
      <c r="B10" s="21" t="s">
        <v>3385</v>
      </c>
      <c r="C10" s="22" t="s">
        <v>3386</v>
      </c>
      <c r="D10" s="21" t="s">
        <v>3387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3388</v>
      </c>
      <c r="B11" s="25">
        <v>24540.0</v>
      </c>
      <c r="C11" s="26">
        <v>5226.0</v>
      </c>
      <c r="D11" s="27">
        <f t="shared" ref="D11:D26" si="1">C11-B11</f>
        <v>-19314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3389</v>
      </c>
      <c r="B12" s="29">
        <v>39072.0</v>
      </c>
      <c r="C12" s="26">
        <v>39072.0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3390</v>
      </c>
      <c r="B13" s="29">
        <v>1090.0</v>
      </c>
      <c r="C13" s="26">
        <v>1090.0</v>
      </c>
      <c r="D13" s="27">
        <f t="shared" si="1"/>
        <v>0</v>
      </c>
      <c r="E13" s="28" t="s">
        <v>3391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3392</v>
      </c>
      <c r="B14" s="25">
        <v>3995.0</v>
      </c>
      <c r="C14" s="26">
        <v>8187.0</v>
      </c>
      <c r="D14" s="27">
        <f t="shared" si="1"/>
        <v>4192</v>
      </c>
      <c r="E14" s="28" t="s">
        <v>3393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3394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3395</v>
      </c>
      <c r="B16" s="29">
        <v>35.0</v>
      </c>
      <c r="C16" s="26">
        <v>15147.0</v>
      </c>
      <c r="D16" s="27">
        <f t="shared" si="1"/>
        <v>15112</v>
      </c>
      <c r="E16" s="28" t="s">
        <v>3396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3397</v>
      </c>
      <c r="B17" s="29">
        <v>3921.0</v>
      </c>
      <c r="C17" s="26">
        <v>3720.0</v>
      </c>
      <c r="D17" s="27">
        <f t="shared" si="1"/>
        <v>-201</v>
      </c>
      <c r="E17" s="28" t="s">
        <v>3398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3399</v>
      </c>
      <c r="B18" s="29">
        <v>7620.0</v>
      </c>
      <c r="C18" s="26">
        <v>7830.0</v>
      </c>
      <c r="D18" s="27">
        <f t="shared" si="1"/>
        <v>210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3400</v>
      </c>
      <c r="B19" s="29">
        <v>103856.0</v>
      </c>
      <c r="C19" s="33">
        <f t="array" ref="C19">SUMIFS(INDIRECT(A1 &amp; " Restia!C:C"), INDIRECT(A1 &amp; " Restia!A:A"), A19, INDIRECT(A1 &amp; " Restia!B:B"), "&lt;&gt;cancele")</f>
        <v>103856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3401</v>
      </c>
      <c r="B20" s="29">
        <v>42219.0</v>
      </c>
      <c r="C20" s="9">
        <f t="array" ref="C20">SUMIFS( INDIRECT(A1 &amp; " Restia!C:C"), INDIRECT(A1 &amp; " Restia!A:A"), A20, INDIRECT(A1 &amp; " Restia!B:B"), "&lt;&gt;canceled" )</f>
        <v>42219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3402</v>
      </c>
      <c r="B21" s="29">
        <v>79655.0</v>
      </c>
      <c r="C21" s="9">
        <f t="array" ref="C21">SUMIFS( INDIRECT(A1 &amp; " Restia!C:C"), INDIRECT(A1 &amp; " Restia!A:A"), "damejidlo", INDIRECT(A1 &amp; " Restia!G:G"), "online", INDIRECT(A1 &amp; " Restia!B:B"), "&lt;&gt;canceled" )</f>
        <v>79655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3403</v>
      </c>
      <c r="B22" s="29">
        <v>109734.0</v>
      </c>
      <c r="C22" s="9">
        <f t="array" ref="C22">SUMIFS( INDIRECT(A1 &amp; " Restia!C:C"), INDIRECT(A1 &amp; " Restia!A:A"), "generic", INDIRECT(A1 &amp; " Restia!G:G"), "online", INDIRECT(A1 &amp; " Restia!B:B"), "&lt;&gt;canceled" )</f>
        <v>109734</v>
      </c>
      <c r="D22" s="27">
        <f t="shared" si="1"/>
        <v>0</v>
      </c>
      <c r="E22" s="34"/>
      <c r="F22" s="8" t="s">
        <v>3404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3405</v>
      </c>
      <c r="B23" s="29">
        <v>950.0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950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3406</v>
      </c>
      <c r="B24" s="29">
        <v>14216.0</v>
      </c>
      <c r="C24" s="9">
        <f t="array" ref="C24">SUMIFS( INDIRECT(A1 &amp; " Restia!C:C"), INDIRECT(A1 &amp; " Restia!A:A"), "damejidlo", INDIRECT(A1 &amp; " Restia!G:G"), "cash", INDIRECT(A1 &amp; " Restia!B:B"), "&lt;&gt;canceled")</f>
        <v>14216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3407</v>
      </c>
      <c r="B25" s="29">
        <v>416686.6</v>
      </c>
      <c r="C25" s="9">
        <f t="array" ref="C25">SUM(INDIRECT(A1 &amp; " Restia!C:C")) - SUMIFS(INDIRECT(A1 &amp; " Restia!C:C"), INDIRECT(A1 &amp; " Restia!B:B"), "canceled")</f>
        <v>416686.6</v>
      </c>
      <c r="D25" s="27">
        <f t="shared" si="1"/>
        <v>0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3408</v>
      </c>
      <c r="B26" s="37">
        <v>0.4000000000014552</v>
      </c>
      <c r="C26" s="27">
        <f>sum(C11:C23)-C25</f>
        <v>-0.6</v>
      </c>
      <c r="D26" s="37">
        <f t="shared" si="1"/>
        <v>-1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3409</v>
      </c>
      <c r="B1" s="6"/>
      <c r="C1" s="6"/>
      <c r="D1" s="6"/>
      <c r="E1" s="7"/>
      <c r="F1" s="8" t="s">
        <v>3380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3381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46125.0</v>
      </c>
      <c r="B5" s="6"/>
      <c r="C5" s="14" t="s">
        <v>3382</v>
      </c>
      <c r="D5" s="15">
        <v>46131.0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3383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3384</v>
      </c>
      <c r="B10" s="21" t="s">
        <v>3385</v>
      </c>
      <c r="C10" s="22" t="s">
        <v>3386</v>
      </c>
      <c r="D10" s="21" t="s">
        <v>3387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3388</v>
      </c>
      <c r="B11" s="25">
        <v>14059.0</v>
      </c>
      <c r="C11" s="26">
        <v>14059.0</v>
      </c>
      <c r="D11" s="27">
        <f t="shared" ref="D11:D26" si="1">C11-B11</f>
        <v>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3389</v>
      </c>
      <c r="B12" s="29">
        <v>23025.0</v>
      </c>
      <c r="C12" s="26">
        <v>23025.0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3390</v>
      </c>
      <c r="B13" s="29">
        <v>0.0</v>
      </c>
      <c r="C13" s="26"/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3392</v>
      </c>
      <c r="B14" s="29">
        <v>0.0</v>
      </c>
      <c r="C14" s="26"/>
      <c r="D14" s="27">
        <f t="shared" si="1"/>
        <v>0</v>
      </c>
      <c r="E14" s="28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3394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3395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3397</v>
      </c>
      <c r="B17" s="25">
        <v>190.0</v>
      </c>
      <c r="C17" s="26">
        <v>100.0</v>
      </c>
      <c r="D17" s="27">
        <f t="shared" si="1"/>
        <v>-90</v>
      </c>
      <c r="E17" s="28" t="s">
        <v>3410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3399</v>
      </c>
      <c r="B18" s="29">
        <v>1170.0</v>
      </c>
      <c r="C18" s="26">
        <v>1260.0</v>
      </c>
      <c r="D18" s="27">
        <f t="shared" si="1"/>
        <v>90</v>
      </c>
      <c r="E18" s="34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3400</v>
      </c>
      <c r="B19" s="29">
        <v>0.0</v>
      </c>
      <c r="C19" s="33">
        <f t="array" ref="C19">SUMIFS(INDIRECT(A1 &amp; " Restia!C:C"), INDIRECT(A1 &amp; " Restia!A:A"), A19, INDIRECT(A1 &amp; " Restia!B:B"), "&lt;&gt;cancele")</f>
        <v>0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3401</v>
      </c>
      <c r="B20" s="29">
        <v>5003.0</v>
      </c>
      <c r="C20" s="9">
        <f t="array" ref="C20">SUMIFS( INDIRECT(A1 &amp; " Restia!C:C"), INDIRECT(A1 &amp; " Restia!A:A"), A20, INDIRECT(A1 &amp; " Restia!B:B"), "&lt;&gt;canceled" )</f>
        <v>5003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3402</v>
      </c>
      <c r="B21" s="29">
        <v>30232.000000000004</v>
      </c>
      <c r="C21" s="9">
        <f t="array" ref="C21">SUMIFS( INDIRECT(A1 &amp; " Restia!C:C"), INDIRECT(A1 &amp; " Restia!A:A"), "damejidlo", INDIRECT(A1 &amp; " Restia!G:G"), "online", INDIRECT(A1 &amp; " Restia!B:B"), "&lt;&gt;canceled" )</f>
        <v>30232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3403</v>
      </c>
      <c r="B22" s="29">
        <v>5968.0</v>
      </c>
      <c r="C22" s="9">
        <f t="array" ref="C22">SUMIFS( INDIRECT(A1 &amp; " Restia!C:C"), INDIRECT(A1 &amp; " Restia!A:A"), "generic", INDIRECT(A1 &amp; " Restia!G:G"), "online", INDIRECT(A1 &amp; " Restia!B:B"), "&lt;&gt;canceled" )</f>
        <v>5968</v>
      </c>
      <c r="D22" s="27">
        <f t="shared" si="1"/>
        <v>0</v>
      </c>
      <c r="E22" s="34"/>
      <c r="F22" s="8" t="s">
        <v>3404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3405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3406</v>
      </c>
      <c r="B24" s="29">
        <v>1757.8</v>
      </c>
      <c r="C24" s="9">
        <f t="array" ref="C24">SUMIFS( INDIRECT(A1 &amp; " Restia!C:C"), INDIRECT(A1 &amp; " Restia!A:A"), "damejidlo", INDIRECT(A1 &amp; " Restia!G:G"), "cash", INDIRECT(A1 &amp; " Restia!B:B"), "&lt;&gt;canceled")</f>
        <v>1757.8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3407</v>
      </c>
      <c r="B25" s="29">
        <v>79645.79999999999</v>
      </c>
      <c r="C25" s="9">
        <f t="array" ref="C25">SUM(INDIRECT(A1 &amp; " Restia!C:C")) - SUMIFS(INDIRECT(A1 &amp; " Restia!C:C"), INDIRECT(A1 &amp; " Restia!B:B"), "canceled")</f>
        <v>79645.8</v>
      </c>
      <c r="D25" s="37">
        <f t="shared" si="1"/>
        <v>0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3408</v>
      </c>
      <c r="B26" s="37">
        <v>1.2000000000043656</v>
      </c>
      <c r="C26" s="27">
        <f>sum(C11:C23)-C25</f>
        <v>1.2</v>
      </c>
      <c r="D26" s="37">
        <f t="shared" si="1"/>
        <v>0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3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3411</v>
      </c>
      <c r="B1" s="6"/>
      <c r="C1" s="6"/>
      <c r="D1" s="6"/>
      <c r="E1" s="7"/>
      <c r="F1" s="8" t="s">
        <v>3380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3381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46125.0</v>
      </c>
      <c r="B5" s="6"/>
      <c r="C5" s="14" t="s">
        <v>3382</v>
      </c>
      <c r="D5" s="15">
        <v>46131.0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3383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3384</v>
      </c>
      <c r="B10" s="21" t="s">
        <v>3385</v>
      </c>
      <c r="C10" s="22" t="s">
        <v>3386</v>
      </c>
      <c r="D10" s="21" t="s">
        <v>3387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3388</v>
      </c>
      <c r="B11" s="25">
        <v>16224.0</v>
      </c>
      <c r="C11" s="26">
        <v>21758.0</v>
      </c>
      <c r="D11" s="27">
        <f t="shared" ref="D11:D26" si="1">C11-B11</f>
        <v>5534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3389</v>
      </c>
      <c r="B12" s="29">
        <v>31495.0</v>
      </c>
      <c r="C12" s="26">
        <v>31495.0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3390</v>
      </c>
      <c r="B13" s="29">
        <v>6085.0</v>
      </c>
      <c r="C13" s="26">
        <v>600.0</v>
      </c>
      <c r="D13" s="27">
        <f t="shared" si="1"/>
        <v>-5485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3392</v>
      </c>
      <c r="B14" s="29">
        <v>2000.0</v>
      </c>
      <c r="C14" s="26">
        <v>2000.0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3394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3395</v>
      </c>
      <c r="B16" s="29">
        <v>2679.0</v>
      </c>
      <c r="C16" s="26">
        <v>2679.0</v>
      </c>
      <c r="D16" s="27">
        <f t="shared" si="1"/>
        <v>0</v>
      </c>
      <c r="E16" s="28" t="s">
        <v>3412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3397</v>
      </c>
      <c r="B17" s="29">
        <v>90.0</v>
      </c>
      <c r="C17" s="26"/>
      <c r="D17" s="27">
        <f t="shared" si="1"/>
        <v>-90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3399</v>
      </c>
      <c r="B18" s="29">
        <v>6525.0</v>
      </c>
      <c r="C18" s="26">
        <v>6570.0</v>
      </c>
      <c r="D18" s="27">
        <f t="shared" si="1"/>
        <v>45</v>
      </c>
      <c r="E18" s="41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3400</v>
      </c>
      <c r="B19" s="29">
        <v>112674.0</v>
      </c>
      <c r="C19" s="33">
        <f t="array" ref="C19">SUMIFS(INDIRECT(A1 &amp; " Restia!C:C"), INDIRECT(A1 &amp; " Restia!A:A"), A19, INDIRECT(A1 &amp; " Restia!B:B"), "&lt;&gt;canceled")</f>
        <v>112674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3401</v>
      </c>
      <c r="B20" s="29">
        <v>53171.0</v>
      </c>
      <c r="C20" s="9">
        <f t="array" ref="C20">SUMIFS( INDIRECT(A1 &amp; " Restia!C:C"), INDIRECT(A1 &amp; " Restia!A:A"), A20, INDIRECT(A1 &amp; " Restia!B:B"), "&lt;&gt;canceled" )</f>
        <v>53171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3402</v>
      </c>
      <c r="B21" s="29">
        <v>122253.0</v>
      </c>
      <c r="C21" s="9">
        <f t="array" ref="C21">SUMIFS( INDIRECT(A1 &amp; " Restia!C:C"), INDIRECT(A1 &amp; " Restia!A:A"), "damejidlo", INDIRECT(A1 &amp; " Restia!G:G"), "online", INDIRECT(A1 &amp; " Restia!B:B"), "&lt;&gt;canceled" )</f>
        <v>122253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3403</v>
      </c>
      <c r="B22" s="29">
        <v>109480.0</v>
      </c>
      <c r="C22" s="9">
        <f t="array" ref="C22">SUMIFS( INDIRECT(A1 &amp; " Restia!C:C"), INDIRECT(A1 &amp; " Restia!A:A"), "generic", INDIRECT(A1 &amp; " Restia!G:G"), "online", INDIRECT(A1 &amp; " Restia!B:B"), "&lt;&gt;canceled" )</f>
        <v>109480</v>
      </c>
      <c r="D22" s="27">
        <f t="shared" si="1"/>
        <v>0</v>
      </c>
      <c r="E22" s="41"/>
      <c r="F22" s="8" t="s">
        <v>3404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3405</v>
      </c>
      <c r="B23" s="29">
        <v>1468.0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1468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3406</v>
      </c>
      <c r="B24" s="29">
        <v>14118.0</v>
      </c>
      <c r="C24" s="9">
        <f t="array" ref="C24">SUMIFS( INDIRECT(A1 &amp; " Restia!C:C"), INDIRECT(A1 &amp; " Restia!A:A"), "damejidlo", INDIRECT(A1 &amp; " Restia!G:G"), "cash", INDIRECT(A1 &amp; " Restia!B:B"), "&lt;&gt;canceled")</f>
        <v>14118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3407</v>
      </c>
      <c r="B25" s="29">
        <v>464130.5</v>
      </c>
      <c r="C25" s="9">
        <f t="array" ref="C25">SUM(INDIRECT(A1 &amp; " Restia!C:C")) - SUMIFS(INDIRECT(A1 &amp; " Restia!C:C"), INDIRECT(A1 &amp; " Restia!B:B"), "canceled")</f>
        <v>464130.5</v>
      </c>
      <c r="D25" s="27">
        <f t="shared" si="1"/>
        <v>0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3408</v>
      </c>
      <c r="B26" s="42">
        <v>13.5</v>
      </c>
      <c r="C26" s="43">
        <f>sum(C11:C23)-C25</f>
        <v>17.5</v>
      </c>
      <c r="D26" s="44">
        <f t="shared" si="1"/>
        <v>4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16</v>
      </c>
      <c r="B2" s="1" t="s">
        <v>17</v>
      </c>
      <c r="C2" s="1">
        <v>304.8</v>
      </c>
      <c r="D2" s="1">
        <v>203.2</v>
      </c>
      <c r="E2" s="2"/>
      <c r="F2" s="1" t="s">
        <v>18</v>
      </c>
      <c r="G2" s="1" t="s">
        <v>24</v>
      </c>
      <c r="H2" s="1" t="s">
        <v>3413</v>
      </c>
      <c r="I2" s="1" t="s">
        <v>3414</v>
      </c>
      <c r="J2" s="1" t="s">
        <v>3414</v>
      </c>
      <c r="K2" s="2"/>
      <c r="L2" s="1">
        <v>-4.0</v>
      </c>
      <c r="M2" s="1"/>
      <c r="N2" s="1">
        <v>10.9132</v>
      </c>
      <c r="O2" s="1" t="s">
        <v>3415</v>
      </c>
      <c r="P2" s="1" t="s">
        <v>3416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16</v>
      </c>
      <c r="B3" s="1" t="s">
        <v>17</v>
      </c>
      <c r="C3" s="1">
        <v>328.2</v>
      </c>
      <c r="D3" s="1">
        <v>218.8</v>
      </c>
      <c r="E3" s="2"/>
      <c r="F3" s="1" t="s">
        <v>18</v>
      </c>
      <c r="G3" s="1" t="s">
        <v>19</v>
      </c>
      <c r="H3" s="1" t="s">
        <v>3417</v>
      </c>
      <c r="I3" s="1" t="s">
        <v>3418</v>
      </c>
      <c r="J3" s="1" t="s">
        <v>3418</v>
      </c>
      <c r="K3" s="2"/>
      <c r="L3" s="1">
        <v>-6.0</v>
      </c>
      <c r="M3" s="1"/>
      <c r="N3" s="1">
        <v>8.92555</v>
      </c>
      <c r="O3" s="1" t="s">
        <v>3415</v>
      </c>
      <c r="P3" s="1" t="s">
        <v>3419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16</v>
      </c>
      <c r="B4" s="1" t="s">
        <v>17</v>
      </c>
      <c r="C4" s="1">
        <v>475.2</v>
      </c>
      <c r="D4" s="1">
        <v>316.8</v>
      </c>
      <c r="E4" s="2"/>
      <c r="F4" s="1" t="s">
        <v>18</v>
      </c>
      <c r="G4" s="1" t="s">
        <v>19</v>
      </c>
      <c r="H4" s="1" t="s">
        <v>3420</v>
      </c>
      <c r="I4" s="1" t="s">
        <v>3421</v>
      </c>
      <c r="J4" s="1" t="s">
        <v>3421</v>
      </c>
      <c r="K4" s="2"/>
      <c r="L4" s="1">
        <v>-4.0</v>
      </c>
      <c r="M4" s="1"/>
      <c r="N4" s="1">
        <v>10.98015</v>
      </c>
      <c r="O4" s="1" t="s">
        <v>3415</v>
      </c>
      <c r="P4" s="1" t="s">
        <v>3422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16</v>
      </c>
      <c r="B5" s="1" t="s">
        <v>17</v>
      </c>
      <c r="C5" s="1">
        <v>301.2</v>
      </c>
      <c r="D5" s="1">
        <v>200.8</v>
      </c>
      <c r="E5" s="2"/>
      <c r="F5" s="1" t="s">
        <v>18</v>
      </c>
      <c r="G5" s="1" t="s">
        <v>19</v>
      </c>
      <c r="H5" s="1" t="s">
        <v>3423</v>
      </c>
      <c r="I5" s="1" t="s">
        <v>3424</v>
      </c>
      <c r="J5" s="1" t="s">
        <v>3424</v>
      </c>
      <c r="K5" s="2"/>
      <c r="L5" s="1">
        <v>-6.0</v>
      </c>
      <c r="M5" s="1"/>
      <c r="N5" s="1">
        <v>8.697533333333332</v>
      </c>
      <c r="O5" s="1" t="s">
        <v>3415</v>
      </c>
      <c r="P5" s="1" t="s">
        <v>3425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81</v>
      </c>
      <c r="B6" s="1" t="s">
        <v>17</v>
      </c>
      <c r="C6" s="1">
        <v>389.0</v>
      </c>
      <c r="D6" s="1">
        <v>0.0</v>
      </c>
      <c r="E6" s="1" t="s">
        <v>3426</v>
      </c>
      <c r="F6" s="1" t="s">
        <v>18</v>
      </c>
      <c r="G6" s="1" t="s">
        <v>19</v>
      </c>
      <c r="H6" s="1" t="s">
        <v>3427</v>
      </c>
      <c r="I6" s="1" t="s">
        <v>3428</v>
      </c>
      <c r="J6" s="1" t="s">
        <v>3428</v>
      </c>
      <c r="K6" s="2"/>
      <c r="L6" s="1">
        <v>-5.0</v>
      </c>
      <c r="M6" s="1"/>
      <c r="N6" s="1">
        <v>9.197033333333334</v>
      </c>
      <c r="O6" s="1" t="s">
        <v>3429</v>
      </c>
      <c r="P6" s="1" t="s">
        <v>3430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16</v>
      </c>
      <c r="B7" s="1" t="s">
        <v>17</v>
      </c>
      <c r="C7" s="3">
        <v>408.0</v>
      </c>
      <c r="D7" s="1">
        <v>0.0</v>
      </c>
      <c r="E7" s="2"/>
      <c r="F7" s="1" t="s">
        <v>18</v>
      </c>
      <c r="G7" s="1" t="s">
        <v>19</v>
      </c>
      <c r="H7" s="1" t="s">
        <v>3431</v>
      </c>
      <c r="I7" s="1" t="s">
        <v>3432</v>
      </c>
      <c r="J7" s="1" t="s">
        <v>3432</v>
      </c>
      <c r="K7" s="2"/>
      <c r="L7" s="1">
        <v>-2.0</v>
      </c>
      <c r="M7" s="1"/>
      <c r="N7" s="1">
        <v>12.111483333333334</v>
      </c>
      <c r="O7" s="1" t="s">
        <v>3415</v>
      </c>
      <c r="P7" s="1" t="s">
        <v>3433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16</v>
      </c>
      <c r="B8" s="1" t="s">
        <v>17</v>
      </c>
      <c r="C8" s="1">
        <v>337.8</v>
      </c>
      <c r="D8" s="1">
        <v>225.2</v>
      </c>
      <c r="E8" s="2"/>
      <c r="F8" s="1" t="s">
        <v>18</v>
      </c>
      <c r="G8" s="1" t="s">
        <v>19</v>
      </c>
      <c r="H8" s="1" t="s">
        <v>3434</v>
      </c>
      <c r="I8" s="1" t="s">
        <v>3435</v>
      </c>
      <c r="J8" s="1" t="s">
        <v>3435</v>
      </c>
      <c r="K8" s="2"/>
      <c r="L8" s="1">
        <v>-5.0</v>
      </c>
      <c r="M8" s="1"/>
      <c r="N8" s="1">
        <v>9.273216666666666</v>
      </c>
      <c r="O8" s="1" t="s">
        <v>3415</v>
      </c>
      <c r="P8" s="1" t="s">
        <v>3436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48</v>
      </c>
      <c r="B9" s="1" t="s">
        <v>17</v>
      </c>
      <c r="C9" s="1">
        <v>259.0</v>
      </c>
      <c r="D9" s="1">
        <v>0.0</v>
      </c>
      <c r="E9" s="1" t="s">
        <v>3437</v>
      </c>
      <c r="F9" s="1" t="s">
        <v>66</v>
      </c>
      <c r="G9" s="1" t="s">
        <v>24</v>
      </c>
      <c r="H9" s="1" t="s">
        <v>3438</v>
      </c>
      <c r="I9" s="1" t="s">
        <v>3439</v>
      </c>
      <c r="J9" s="1" t="s">
        <v>3440</v>
      </c>
      <c r="K9" s="1" t="s">
        <v>3441</v>
      </c>
      <c r="L9" s="1">
        <v>-11.0</v>
      </c>
      <c r="M9" s="1">
        <v>0.12956666666666666</v>
      </c>
      <c r="N9" s="1">
        <v>6.009666666666667</v>
      </c>
      <c r="O9" s="1" t="s">
        <v>53</v>
      </c>
      <c r="P9" s="1" t="s">
        <v>3442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48</v>
      </c>
      <c r="B10" s="1" t="s">
        <v>17</v>
      </c>
      <c r="C10" s="3">
        <v>259.0</v>
      </c>
      <c r="D10" s="1">
        <v>0.0</v>
      </c>
      <c r="E10" s="1" t="s">
        <v>3437</v>
      </c>
      <c r="F10" s="1" t="s">
        <v>66</v>
      </c>
      <c r="G10" s="1" t="s">
        <v>24</v>
      </c>
      <c r="H10" s="1" t="s">
        <v>3443</v>
      </c>
      <c r="I10" s="1" t="s">
        <v>3444</v>
      </c>
      <c r="J10" s="1" t="s">
        <v>3445</v>
      </c>
      <c r="K10" s="1" t="s">
        <v>3446</v>
      </c>
      <c r="L10" s="1">
        <v>-8.0</v>
      </c>
      <c r="M10" s="1">
        <v>10.27295</v>
      </c>
      <c r="N10" s="1">
        <v>16.174583333333334</v>
      </c>
      <c r="O10" s="1" t="s">
        <v>53</v>
      </c>
      <c r="P10" s="1" t="s">
        <v>3447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16</v>
      </c>
      <c r="B11" s="1" t="s">
        <v>17</v>
      </c>
      <c r="C11" s="1">
        <v>319.8</v>
      </c>
      <c r="D11" s="1">
        <v>213.2</v>
      </c>
      <c r="E11" s="2"/>
      <c r="F11" s="1" t="s">
        <v>18</v>
      </c>
      <c r="G11" s="1" t="s">
        <v>19</v>
      </c>
      <c r="H11" s="1" t="s">
        <v>3448</v>
      </c>
      <c r="I11" s="1" t="s">
        <v>3449</v>
      </c>
      <c r="J11" s="1" t="s">
        <v>3449</v>
      </c>
      <c r="K11" s="2"/>
      <c r="L11" s="1">
        <v>-5.0</v>
      </c>
      <c r="M11" s="1"/>
      <c r="N11" s="1">
        <v>9.027833333333334</v>
      </c>
      <c r="O11" s="1" t="s">
        <v>3415</v>
      </c>
      <c r="P11" s="1" t="s">
        <v>3450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E11" s="2"/>
      <c r="AF11" s="2"/>
    </row>
    <row r="12">
      <c r="A12" s="1" t="s">
        <v>16</v>
      </c>
      <c r="B12" s="1" t="s">
        <v>17</v>
      </c>
      <c r="C12" s="3">
        <v>415.2</v>
      </c>
      <c r="D12" s="1">
        <v>276.8</v>
      </c>
      <c r="E12" s="2"/>
      <c r="F12" s="1" t="s">
        <v>18</v>
      </c>
      <c r="G12" s="1" t="s">
        <v>19</v>
      </c>
      <c r="H12" s="1" t="s">
        <v>3451</v>
      </c>
      <c r="I12" s="1" t="s">
        <v>3452</v>
      </c>
      <c r="J12" s="1" t="s">
        <v>3452</v>
      </c>
      <c r="K12" s="2"/>
      <c r="L12" s="1">
        <v>-2.0</v>
      </c>
      <c r="M12" s="1"/>
      <c r="N12" s="1">
        <v>12.139216666666666</v>
      </c>
      <c r="O12" s="1" t="s">
        <v>3415</v>
      </c>
      <c r="P12" s="1" t="s">
        <v>3453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16</v>
      </c>
      <c r="B13" s="1" t="s">
        <v>17</v>
      </c>
      <c r="C13" s="1">
        <v>364.2</v>
      </c>
      <c r="D13" s="1">
        <v>242.8</v>
      </c>
      <c r="E13" s="2"/>
      <c r="F13" s="1" t="s">
        <v>18</v>
      </c>
      <c r="G13" s="1" t="s">
        <v>24</v>
      </c>
      <c r="H13" s="1" t="s">
        <v>3454</v>
      </c>
      <c r="I13" s="1" t="s">
        <v>3455</v>
      </c>
      <c r="J13" s="1" t="s">
        <v>3455</v>
      </c>
      <c r="K13" s="2"/>
      <c r="L13" s="1">
        <v>-4.0</v>
      </c>
      <c r="M13" s="1"/>
      <c r="N13" s="1">
        <v>10.360933333333334</v>
      </c>
      <c r="O13" s="1" t="s">
        <v>3415</v>
      </c>
      <c r="P13" s="1" t="s">
        <v>3456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48</v>
      </c>
      <c r="B14" s="1" t="s">
        <v>17</v>
      </c>
      <c r="C14" s="1">
        <v>518.0</v>
      </c>
      <c r="D14" s="1">
        <v>0.0</v>
      </c>
      <c r="E14" s="2"/>
      <c r="F14" s="1" t="s">
        <v>49</v>
      </c>
      <c r="G14" s="1" t="s">
        <v>173</v>
      </c>
      <c r="H14" s="1" t="s">
        <v>3457</v>
      </c>
      <c r="I14" s="1" t="s">
        <v>3458</v>
      </c>
      <c r="J14" s="1" t="s">
        <v>3458</v>
      </c>
      <c r="K14" s="2"/>
      <c r="L14" s="1">
        <v>56.0</v>
      </c>
      <c r="M14" s="1"/>
      <c r="N14" s="1">
        <v>61.763616666666664</v>
      </c>
      <c r="O14" s="1" t="s">
        <v>53</v>
      </c>
      <c r="P14" s="1" t="s">
        <v>3459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81</v>
      </c>
      <c r="B15" s="1" t="s">
        <v>17</v>
      </c>
      <c r="C15" s="3">
        <v>349.0</v>
      </c>
      <c r="D15" s="1">
        <v>0.0</v>
      </c>
      <c r="E15" s="1" t="s">
        <v>3460</v>
      </c>
      <c r="F15" s="1" t="s">
        <v>18</v>
      </c>
      <c r="G15" s="1" t="s">
        <v>19</v>
      </c>
      <c r="H15" s="1" t="s">
        <v>3461</v>
      </c>
      <c r="I15" s="1" t="s">
        <v>3462</v>
      </c>
      <c r="J15" s="1" t="s">
        <v>3462</v>
      </c>
      <c r="K15" s="2"/>
      <c r="L15" s="1">
        <v>-8.0</v>
      </c>
      <c r="M15" s="1"/>
      <c r="N15" s="1">
        <v>6.959733333333333</v>
      </c>
      <c r="O15" s="1" t="s">
        <v>3429</v>
      </c>
      <c r="P15" s="1" t="s">
        <v>3463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48</v>
      </c>
      <c r="B16" s="1" t="s">
        <v>17</v>
      </c>
      <c r="C16" s="1">
        <v>45.0</v>
      </c>
      <c r="D16" s="1">
        <v>0.0</v>
      </c>
      <c r="E16" s="2"/>
      <c r="F16" s="1" t="s">
        <v>49</v>
      </c>
      <c r="G16" s="1" t="s">
        <v>173</v>
      </c>
      <c r="H16" s="1" t="s">
        <v>3464</v>
      </c>
      <c r="I16" s="1" t="s">
        <v>3465</v>
      </c>
      <c r="J16" s="1" t="s">
        <v>3465</v>
      </c>
      <c r="K16" s="2"/>
      <c r="L16" s="1">
        <v>-1.0</v>
      </c>
      <c r="M16" s="1"/>
      <c r="N16" s="1">
        <v>3.1272</v>
      </c>
      <c r="O16" s="1" t="s">
        <v>53</v>
      </c>
      <c r="P16" s="1" t="s">
        <v>3466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60</v>
      </c>
      <c r="B17" s="1" t="s">
        <v>17</v>
      </c>
      <c r="C17" s="1">
        <v>227.0</v>
      </c>
      <c r="D17" s="1">
        <v>57.0</v>
      </c>
      <c r="E17" s="2"/>
      <c r="F17" s="1" t="s">
        <v>49</v>
      </c>
      <c r="G17" s="1" t="s">
        <v>173</v>
      </c>
      <c r="H17" s="1" t="s">
        <v>3467</v>
      </c>
      <c r="I17" s="1" t="s">
        <v>3468</v>
      </c>
      <c r="J17" s="1" t="s">
        <v>3468</v>
      </c>
      <c r="K17" s="2"/>
      <c r="L17" s="1">
        <v>-9.0</v>
      </c>
      <c r="M17" s="1"/>
      <c r="N17" s="1">
        <v>9.4308</v>
      </c>
      <c r="O17" s="1" t="s">
        <v>63</v>
      </c>
      <c r="P17" s="1" t="s">
        <v>3469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48</v>
      </c>
      <c r="B18" s="1" t="s">
        <v>17</v>
      </c>
      <c r="C18" s="1">
        <v>207.2</v>
      </c>
      <c r="D18" s="1">
        <v>51.8</v>
      </c>
      <c r="E18" s="2"/>
      <c r="F18" s="1" t="s">
        <v>49</v>
      </c>
      <c r="G18" s="1" t="s">
        <v>24</v>
      </c>
      <c r="H18" s="1" t="s">
        <v>3470</v>
      </c>
      <c r="I18" s="1" t="s">
        <v>3471</v>
      </c>
      <c r="J18" s="1" t="s">
        <v>3471</v>
      </c>
      <c r="K18" s="2"/>
      <c r="L18" s="1">
        <v>-2.0</v>
      </c>
      <c r="M18" s="1"/>
      <c r="N18" s="1">
        <v>2.5044166666666667</v>
      </c>
      <c r="O18" s="1" t="s">
        <v>53</v>
      </c>
      <c r="P18" s="1" t="s">
        <v>3472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16</v>
      </c>
      <c r="B19" s="1" t="s">
        <v>17</v>
      </c>
      <c r="C19" s="3">
        <v>322.2</v>
      </c>
      <c r="D19" s="1">
        <v>214.8</v>
      </c>
      <c r="E19" s="2"/>
      <c r="F19" s="1" t="s">
        <v>18</v>
      </c>
      <c r="G19" s="1" t="s">
        <v>19</v>
      </c>
      <c r="H19" s="1" t="s">
        <v>3473</v>
      </c>
      <c r="I19" s="1" t="s">
        <v>3474</v>
      </c>
      <c r="J19" s="1" t="s">
        <v>3474</v>
      </c>
      <c r="K19" s="2"/>
      <c r="L19" s="1">
        <v>2.0</v>
      </c>
      <c r="M19" s="1"/>
      <c r="N19" s="1">
        <v>17.2604</v>
      </c>
      <c r="O19" s="1" t="s">
        <v>3415</v>
      </c>
      <c r="P19" s="1" t="s">
        <v>3475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16</v>
      </c>
      <c r="B20" s="1" t="s">
        <v>17</v>
      </c>
      <c r="C20" s="3">
        <v>224.0</v>
      </c>
      <c r="D20" s="1">
        <v>50.0</v>
      </c>
      <c r="E20" s="2"/>
      <c r="F20" s="1" t="s">
        <v>18</v>
      </c>
      <c r="G20" s="1" t="s">
        <v>19</v>
      </c>
      <c r="H20" s="1" t="s">
        <v>3476</v>
      </c>
      <c r="I20" s="1" t="s">
        <v>3477</v>
      </c>
      <c r="J20" s="1" t="s">
        <v>3477</v>
      </c>
      <c r="K20" s="2"/>
      <c r="L20" s="1">
        <v>-4.0</v>
      </c>
      <c r="M20" s="1"/>
      <c r="N20" s="1">
        <v>10.7389</v>
      </c>
      <c r="O20" s="1" t="s">
        <v>3415</v>
      </c>
      <c r="P20" s="1" t="s">
        <v>3478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16</v>
      </c>
      <c r="B21" s="1" t="s">
        <v>17</v>
      </c>
      <c r="C21" s="3">
        <v>481.2</v>
      </c>
      <c r="D21" s="1">
        <v>320.8</v>
      </c>
      <c r="E21" s="2"/>
      <c r="F21" s="1" t="s">
        <v>18</v>
      </c>
      <c r="G21" s="1" t="s">
        <v>19</v>
      </c>
      <c r="H21" s="1" t="s">
        <v>3479</v>
      </c>
      <c r="I21" s="1" t="s">
        <v>3480</v>
      </c>
      <c r="J21" s="1" t="s">
        <v>3480</v>
      </c>
      <c r="K21" s="2"/>
      <c r="L21" s="1">
        <v>-2.0</v>
      </c>
      <c r="M21" s="1"/>
      <c r="N21" s="1">
        <v>12.368966666666667</v>
      </c>
      <c r="O21" s="1" t="s">
        <v>3415</v>
      </c>
      <c r="P21" s="1" t="s">
        <v>3481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48</v>
      </c>
      <c r="B22" s="1" t="s">
        <v>17</v>
      </c>
      <c r="C22" s="3">
        <v>259.0</v>
      </c>
      <c r="D22" s="1">
        <v>0.0</v>
      </c>
      <c r="E22" s="2"/>
      <c r="F22" s="1" t="s">
        <v>49</v>
      </c>
      <c r="G22" s="1" t="s">
        <v>173</v>
      </c>
      <c r="H22" s="1" t="s">
        <v>3482</v>
      </c>
      <c r="I22" s="1" t="s">
        <v>3483</v>
      </c>
      <c r="J22" s="1" t="s">
        <v>3483</v>
      </c>
      <c r="K22" s="2"/>
      <c r="L22" s="1">
        <v>30.0</v>
      </c>
      <c r="M22" s="1"/>
      <c r="N22" s="1">
        <v>35.534483333333334</v>
      </c>
      <c r="O22" s="1" t="s">
        <v>53</v>
      </c>
      <c r="P22" s="1" t="s">
        <v>3484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60</v>
      </c>
      <c r="B23" s="1" t="s">
        <v>17</v>
      </c>
      <c r="C23" s="1">
        <v>392.0</v>
      </c>
      <c r="D23" s="1">
        <v>0.0</v>
      </c>
      <c r="E23" s="1" t="s">
        <v>3437</v>
      </c>
      <c r="F23" s="1" t="s">
        <v>66</v>
      </c>
      <c r="G23" s="1" t="s">
        <v>19</v>
      </c>
      <c r="H23" s="1" t="s">
        <v>3485</v>
      </c>
      <c r="I23" s="1" t="s">
        <v>3486</v>
      </c>
      <c r="J23" s="1" t="s">
        <v>3487</v>
      </c>
      <c r="K23" s="1" t="s">
        <v>3488</v>
      </c>
      <c r="L23" s="1">
        <v>4.0</v>
      </c>
      <c r="M23" s="1">
        <v>2.2797666666666667</v>
      </c>
      <c r="N23" s="1">
        <v>10.94125</v>
      </c>
      <c r="O23" s="1" t="s">
        <v>63</v>
      </c>
      <c r="P23" s="1" t="s">
        <v>3489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16</v>
      </c>
      <c r="B24" s="1" t="s">
        <v>17</v>
      </c>
      <c r="C24" s="3">
        <v>398.0</v>
      </c>
      <c r="D24" s="1">
        <v>150.0</v>
      </c>
      <c r="E24" s="2"/>
      <c r="F24" s="1" t="s">
        <v>18</v>
      </c>
      <c r="G24" s="1" t="s">
        <v>19</v>
      </c>
      <c r="H24" s="1" t="s">
        <v>3490</v>
      </c>
      <c r="I24" s="1" t="s">
        <v>3491</v>
      </c>
      <c r="J24" s="1" t="s">
        <v>3491</v>
      </c>
      <c r="K24" s="2"/>
      <c r="L24" s="1">
        <v>-3.0</v>
      </c>
      <c r="M24" s="1"/>
      <c r="N24" s="1">
        <v>11.15185</v>
      </c>
      <c r="O24" s="1" t="s">
        <v>3415</v>
      </c>
      <c r="P24" s="1" t="s">
        <v>3492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E24" s="2"/>
      <c r="AF24" s="2"/>
    </row>
    <row r="25">
      <c r="A25" s="1" t="s">
        <v>16</v>
      </c>
      <c r="B25" s="1" t="s">
        <v>17</v>
      </c>
      <c r="C25" s="1">
        <v>389.0</v>
      </c>
      <c r="D25" s="1">
        <v>0.0</v>
      </c>
      <c r="E25" s="2"/>
      <c r="F25" s="1" t="s">
        <v>18</v>
      </c>
      <c r="G25" s="1" t="s">
        <v>19</v>
      </c>
      <c r="H25" s="1" t="s">
        <v>3493</v>
      </c>
      <c r="I25" s="1" t="s">
        <v>3494</v>
      </c>
      <c r="J25" s="1" t="s">
        <v>3494</v>
      </c>
      <c r="K25" s="2"/>
      <c r="L25" s="1">
        <v>-5.0</v>
      </c>
      <c r="M25" s="1"/>
      <c r="N25" s="1">
        <v>9.144983333333334</v>
      </c>
      <c r="O25" s="1" t="s">
        <v>3415</v>
      </c>
      <c r="P25" s="1" t="s">
        <v>3495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48</v>
      </c>
      <c r="B26" s="1" t="s">
        <v>17</v>
      </c>
      <c r="C26" s="1">
        <v>553.0</v>
      </c>
      <c r="D26" s="1">
        <v>0.0</v>
      </c>
      <c r="E26" s="2"/>
      <c r="F26" s="1" t="s">
        <v>49</v>
      </c>
      <c r="G26" s="1" t="s">
        <v>173</v>
      </c>
      <c r="H26" s="1" t="s">
        <v>3496</v>
      </c>
      <c r="I26" s="1" t="s">
        <v>3497</v>
      </c>
      <c r="J26" s="1" t="s">
        <v>3497</v>
      </c>
      <c r="K26" s="2"/>
      <c r="L26" s="1">
        <v>6.0</v>
      </c>
      <c r="M26" s="1"/>
      <c r="N26" s="1">
        <v>11.95915</v>
      </c>
      <c r="O26" s="1" t="s">
        <v>53</v>
      </c>
      <c r="P26" s="1" t="s">
        <v>3498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16</v>
      </c>
      <c r="B27" s="1" t="s">
        <v>17</v>
      </c>
      <c r="C27" s="1">
        <v>309.6</v>
      </c>
      <c r="D27" s="1">
        <v>206.4</v>
      </c>
      <c r="E27" s="2"/>
      <c r="F27" s="1" t="s">
        <v>18</v>
      </c>
      <c r="G27" s="1" t="s">
        <v>19</v>
      </c>
      <c r="H27" s="1" t="s">
        <v>3499</v>
      </c>
      <c r="I27" s="1" t="s">
        <v>3500</v>
      </c>
      <c r="J27" s="1" t="s">
        <v>3500</v>
      </c>
      <c r="K27" s="2"/>
      <c r="L27" s="1">
        <v>-6.0</v>
      </c>
      <c r="M27" s="1"/>
      <c r="N27" s="1">
        <v>8.72495</v>
      </c>
      <c r="O27" s="1" t="s">
        <v>3415</v>
      </c>
      <c r="P27" s="1" t="s">
        <v>3501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E27" s="2"/>
      <c r="AF27" s="2"/>
    </row>
    <row r="28">
      <c r="A28" s="1" t="s">
        <v>81</v>
      </c>
      <c r="B28" s="1" t="s">
        <v>17</v>
      </c>
      <c r="C28" s="1">
        <v>349.0</v>
      </c>
      <c r="D28" s="1">
        <v>0.0</v>
      </c>
      <c r="E28" s="1" t="s">
        <v>3460</v>
      </c>
      <c r="F28" s="1" t="s">
        <v>18</v>
      </c>
      <c r="G28" s="1" t="s">
        <v>19</v>
      </c>
      <c r="H28" s="1" t="s">
        <v>3502</v>
      </c>
      <c r="I28" s="1" t="s">
        <v>3503</v>
      </c>
      <c r="J28" s="1" t="s">
        <v>3503</v>
      </c>
      <c r="K28" s="2"/>
      <c r="L28" s="1">
        <v>-6.0</v>
      </c>
      <c r="M28" s="1"/>
      <c r="N28" s="1">
        <v>8.9423</v>
      </c>
      <c r="O28" s="1" t="s">
        <v>3429</v>
      </c>
      <c r="P28" s="1" t="s">
        <v>3504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16</v>
      </c>
      <c r="B29" s="1" t="s">
        <v>17</v>
      </c>
      <c r="C29" s="1">
        <v>424.0</v>
      </c>
      <c r="D29" s="1">
        <v>0.0</v>
      </c>
      <c r="E29" s="2"/>
      <c r="F29" s="1" t="s">
        <v>18</v>
      </c>
      <c r="G29" s="1" t="s">
        <v>19</v>
      </c>
      <c r="H29" s="1" t="s">
        <v>3505</v>
      </c>
      <c r="I29" s="1" t="s">
        <v>3506</v>
      </c>
      <c r="J29" s="1" t="s">
        <v>3506</v>
      </c>
      <c r="K29" s="2"/>
      <c r="L29" s="1">
        <v>-6.0</v>
      </c>
      <c r="M29" s="1"/>
      <c r="N29" s="1">
        <v>8.825166666666666</v>
      </c>
      <c r="O29" s="1" t="s">
        <v>3415</v>
      </c>
      <c r="P29" s="1" t="s">
        <v>3507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16</v>
      </c>
      <c r="B30" s="3" t="s">
        <v>17</v>
      </c>
      <c r="C30" s="3">
        <v>439.8</v>
      </c>
      <c r="D30" s="1">
        <v>293.2</v>
      </c>
      <c r="E30" s="2"/>
      <c r="F30" s="1" t="s">
        <v>18</v>
      </c>
      <c r="G30" s="1" t="s">
        <v>19</v>
      </c>
      <c r="H30" s="1" t="s">
        <v>3508</v>
      </c>
      <c r="I30" s="1" t="s">
        <v>3509</v>
      </c>
      <c r="J30" s="1" t="s">
        <v>3509</v>
      </c>
      <c r="K30" s="2"/>
      <c r="L30" s="1">
        <v>-4.0</v>
      </c>
      <c r="M30" s="1"/>
      <c r="N30" s="1">
        <v>10.8856</v>
      </c>
      <c r="O30" s="1" t="s">
        <v>3415</v>
      </c>
      <c r="P30" s="1" t="s">
        <v>3510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48</v>
      </c>
      <c r="B31" s="3" t="s">
        <v>17</v>
      </c>
      <c r="C31" s="3">
        <v>308.0</v>
      </c>
      <c r="D31" s="1">
        <v>0.0</v>
      </c>
      <c r="E31" s="2"/>
      <c r="F31" s="1" t="s">
        <v>49</v>
      </c>
      <c r="G31" s="1" t="s">
        <v>173</v>
      </c>
      <c r="H31" s="1" t="s">
        <v>3511</v>
      </c>
      <c r="I31" s="1" t="s">
        <v>3512</v>
      </c>
      <c r="J31" s="1" t="s">
        <v>3512</v>
      </c>
      <c r="K31" s="2"/>
      <c r="L31" s="1">
        <v>1.0</v>
      </c>
      <c r="M31" s="1"/>
      <c r="N31" s="1">
        <v>6.672716666666667</v>
      </c>
      <c r="O31" s="1" t="s">
        <v>53</v>
      </c>
      <c r="P31" s="1" t="s">
        <v>3513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E31" s="2"/>
      <c r="AF31" s="2"/>
    </row>
    <row r="32">
      <c r="A32" s="1" t="s">
        <v>16</v>
      </c>
      <c r="B32" s="1" t="s">
        <v>17</v>
      </c>
      <c r="C32" s="1">
        <v>259.0</v>
      </c>
      <c r="D32" s="1">
        <v>50.0</v>
      </c>
      <c r="E32" s="2"/>
      <c r="F32" s="1" t="s">
        <v>18</v>
      </c>
      <c r="G32" s="1" t="s">
        <v>19</v>
      </c>
      <c r="H32" s="1" t="s">
        <v>3514</v>
      </c>
      <c r="I32" s="1" t="s">
        <v>3515</v>
      </c>
      <c r="J32" s="1" t="s">
        <v>3515</v>
      </c>
      <c r="K32" s="2"/>
      <c r="L32" s="1">
        <v>-7.0</v>
      </c>
      <c r="M32" s="1"/>
      <c r="N32" s="1">
        <v>7.642816666666667</v>
      </c>
      <c r="O32" s="1" t="s">
        <v>3415</v>
      </c>
      <c r="P32" s="1" t="s">
        <v>3516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16</v>
      </c>
      <c r="B33" s="1" t="s">
        <v>17</v>
      </c>
      <c r="C33" s="1">
        <v>328.8</v>
      </c>
      <c r="D33" s="1">
        <v>219.2</v>
      </c>
      <c r="E33" s="2"/>
      <c r="F33" s="1" t="s">
        <v>18</v>
      </c>
      <c r="G33" s="1" t="s">
        <v>19</v>
      </c>
      <c r="H33" s="1" t="s">
        <v>3517</v>
      </c>
      <c r="I33" s="1" t="s">
        <v>3518</v>
      </c>
      <c r="J33" s="1" t="s">
        <v>3518</v>
      </c>
      <c r="K33" s="2"/>
      <c r="L33" s="1">
        <v>-4.0</v>
      </c>
      <c r="M33" s="1"/>
      <c r="N33" s="1">
        <v>10.717983333333333</v>
      </c>
      <c r="O33" s="1" t="s">
        <v>3415</v>
      </c>
      <c r="P33" s="1" t="s">
        <v>3519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E33" s="2"/>
      <c r="AF33" s="2"/>
    </row>
    <row r="34">
      <c r="A34" s="1" t="s">
        <v>81</v>
      </c>
      <c r="B34" s="1" t="s">
        <v>17</v>
      </c>
      <c r="C34" s="1">
        <v>234.0</v>
      </c>
      <c r="D34" s="1">
        <v>0.0</v>
      </c>
      <c r="E34" s="1" t="s">
        <v>842</v>
      </c>
      <c r="F34" s="1" t="s">
        <v>18</v>
      </c>
      <c r="G34" s="1" t="s">
        <v>19</v>
      </c>
      <c r="H34" s="1" t="s">
        <v>3520</v>
      </c>
      <c r="I34" s="1" t="s">
        <v>3521</v>
      </c>
      <c r="J34" s="1" t="s">
        <v>3521</v>
      </c>
      <c r="K34" s="2"/>
      <c r="L34" s="1">
        <v>-6.0</v>
      </c>
      <c r="M34" s="1"/>
      <c r="N34" s="1">
        <v>8.598816666666666</v>
      </c>
      <c r="O34" s="1" t="s">
        <v>3429</v>
      </c>
      <c r="P34" s="1" t="s">
        <v>3522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E34" s="2"/>
      <c r="AF34" s="2"/>
    </row>
    <row r="35">
      <c r="A35" s="1" t="s">
        <v>16</v>
      </c>
      <c r="B35" s="1" t="s">
        <v>17</v>
      </c>
      <c r="C35" s="1">
        <v>334.2</v>
      </c>
      <c r="D35" s="1">
        <v>222.8</v>
      </c>
      <c r="E35" s="2"/>
      <c r="F35" s="1" t="s">
        <v>18</v>
      </c>
      <c r="G35" s="1" t="s">
        <v>19</v>
      </c>
      <c r="H35" s="1" t="s">
        <v>3523</v>
      </c>
      <c r="I35" s="1" t="s">
        <v>3524</v>
      </c>
      <c r="J35" s="1" t="s">
        <v>3524</v>
      </c>
      <c r="K35" s="2"/>
      <c r="L35" s="1">
        <v>0.0</v>
      </c>
      <c r="M35" s="1"/>
      <c r="N35" s="1">
        <v>14.603233333333334</v>
      </c>
      <c r="O35" s="1" t="s">
        <v>3415</v>
      </c>
      <c r="P35" s="1" t="s">
        <v>3525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60</v>
      </c>
      <c r="B36" s="1" t="s">
        <v>17</v>
      </c>
      <c r="C36" s="3">
        <v>289.0</v>
      </c>
      <c r="D36" s="1">
        <v>0.0</v>
      </c>
      <c r="E36" s="1" t="s">
        <v>3437</v>
      </c>
      <c r="F36" s="1" t="s">
        <v>66</v>
      </c>
      <c r="G36" s="1" t="s">
        <v>24</v>
      </c>
      <c r="H36" s="1" t="s">
        <v>3526</v>
      </c>
      <c r="I36" s="1" t="s">
        <v>3527</v>
      </c>
      <c r="J36" s="1" t="s">
        <v>3528</v>
      </c>
      <c r="K36" s="1" t="s">
        <v>3529</v>
      </c>
      <c r="L36" s="1">
        <v>11.0</v>
      </c>
      <c r="M36" s="1">
        <v>150.08443333333332</v>
      </c>
      <c r="N36" s="1">
        <v>147.94585</v>
      </c>
      <c r="O36" s="1" t="s">
        <v>63</v>
      </c>
      <c r="P36" s="1" t="s">
        <v>3530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48</v>
      </c>
      <c r="B37" s="1" t="s">
        <v>17</v>
      </c>
      <c r="C37" s="1">
        <v>361.0</v>
      </c>
      <c r="D37" s="1">
        <v>0.0</v>
      </c>
      <c r="E37" s="2"/>
      <c r="F37" s="1" t="s">
        <v>49</v>
      </c>
      <c r="G37" s="1" t="s">
        <v>173</v>
      </c>
      <c r="H37" s="1" t="s">
        <v>3531</v>
      </c>
      <c r="I37" s="1" t="s">
        <v>3532</v>
      </c>
      <c r="J37" s="1" t="s">
        <v>3532</v>
      </c>
      <c r="K37" s="2"/>
      <c r="L37" s="1">
        <v>1.0</v>
      </c>
      <c r="M37" s="1"/>
      <c r="N37" s="1">
        <v>6.177083333333333</v>
      </c>
      <c r="O37" s="1" t="s">
        <v>53</v>
      </c>
      <c r="P37" s="1" t="s">
        <v>3533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16</v>
      </c>
      <c r="B38" s="1" t="s">
        <v>17</v>
      </c>
      <c r="C38" s="1">
        <v>398.0</v>
      </c>
      <c r="D38" s="1">
        <v>150.0</v>
      </c>
      <c r="E38" s="2"/>
      <c r="F38" s="1" t="s">
        <v>18</v>
      </c>
      <c r="G38" s="1" t="s">
        <v>19</v>
      </c>
      <c r="H38" s="1" t="s">
        <v>3534</v>
      </c>
      <c r="I38" s="1" t="s">
        <v>3535</v>
      </c>
      <c r="J38" s="1" t="s">
        <v>3535</v>
      </c>
      <c r="K38" s="2"/>
      <c r="L38" s="1">
        <v>-7.0</v>
      </c>
      <c r="M38" s="1"/>
      <c r="N38" s="1">
        <v>7.21915</v>
      </c>
      <c r="O38" s="1" t="s">
        <v>3415</v>
      </c>
      <c r="P38" s="1" t="s">
        <v>3536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16</v>
      </c>
      <c r="B39" s="1" t="s">
        <v>17</v>
      </c>
      <c r="C39" s="1">
        <v>308.0</v>
      </c>
      <c r="D39" s="1">
        <v>100.0</v>
      </c>
      <c r="E39" s="2"/>
      <c r="F39" s="1" t="s">
        <v>18</v>
      </c>
      <c r="G39" s="1" t="s">
        <v>19</v>
      </c>
      <c r="H39" s="1" t="s">
        <v>3537</v>
      </c>
      <c r="I39" s="1" t="s">
        <v>3538</v>
      </c>
      <c r="J39" s="1" t="s">
        <v>3538</v>
      </c>
      <c r="K39" s="2"/>
      <c r="L39" s="1">
        <v>-9.0</v>
      </c>
      <c r="M39" s="1"/>
      <c r="N39" s="1">
        <v>5.406266666666666</v>
      </c>
      <c r="O39" s="1" t="s">
        <v>3415</v>
      </c>
      <c r="P39" s="1" t="s">
        <v>3539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16</v>
      </c>
      <c r="B40" s="1" t="s">
        <v>17</v>
      </c>
      <c r="C40" s="1">
        <v>343.0</v>
      </c>
      <c r="D40" s="1">
        <v>0.0</v>
      </c>
      <c r="E40" s="2"/>
      <c r="F40" s="1" t="s">
        <v>18</v>
      </c>
      <c r="G40" s="1" t="s">
        <v>19</v>
      </c>
      <c r="H40" s="1" t="s">
        <v>3540</v>
      </c>
      <c r="I40" s="1" t="s">
        <v>3541</v>
      </c>
      <c r="J40" s="1" t="s">
        <v>3541</v>
      </c>
      <c r="K40" s="2"/>
      <c r="L40" s="1">
        <v>-8.0</v>
      </c>
      <c r="M40" s="1"/>
      <c r="N40" s="1">
        <v>6.241383333333333</v>
      </c>
      <c r="O40" s="1" t="s">
        <v>3415</v>
      </c>
      <c r="P40" s="1" t="s">
        <v>3542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60</v>
      </c>
      <c r="B41" s="1" t="s">
        <v>17</v>
      </c>
      <c r="C41" s="3">
        <v>259.0</v>
      </c>
      <c r="D41" s="1">
        <v>0.0</v>
      </c>
      <c r="E41" s="1" t="s">
        <v>3543</v>
      </c>
      <c r="F41" s="1" t="s">
        <v>66</v>
      </c>
      <c r="G41" s="1" t="s">
        <v>19</v>
      </c>
      <c r="H41" s="1" t="s">
        <v>3544</v>
      </c>
      <c r="I41" s="1" t="s">
        <v>3545</v>
      </c>
      <c r="J41" s="1" t="s">
        <v>3546</v>
      </c>
      <c r="K41" s="1" t="s">
        <v>3547</v>
      </c>
      <c r="L41" s="1">
        <v>-14.0</v>
      </c>
      <c r="M41" s="1">
        <v>0.5999333333333333</v>
      </c>
      <c r="N41" s="1">
        <v>5.354583333333333</v>
      </c>
      <c r="O41" s="1" t="s">
        <v>63</v>
      </c>
      <c r="P41" s="1" t="s">
        <v>3548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81</v>
      </c>
      <c r="B42" s="1" t="s">
        <v>17</v>
      </c>
      <c r="C42" s="3">
        <v>433.0</v>
      </c>
      <c r="D42" s="1">
        <v>0.0</v>
      </c>
      <c r="E42" s="1" t="s">
        <v>3549</v>
      </c>
      <c r="F42" s="1" t="s">
        <v>18</v>
      </c>
      <c r="G42" s="1" t="s">
        <v>19</v>
      </c>
      <c r="H42" s="1" t="s">
        <v>3550</v>
      </c>
      <c r="I42" s="1" t="s">
        <v>3551</v>
      </c>
      <c r="J42" s="1" t="s">
        <v>3551</v>
      </c>
      <c r="K42" s="2"/>
      <c r="L42" s="1">
        <v>-7.0</v>
      </c>
      <c r="M42" s="1"/>
      <c r="N42" s="1">
        <v>7.358933333333334</v>
      </c>
      <c r="O42" s="1" t="s">
        <v>3429</v>
      </c>
      <c r="P42" s="1" t="s">
        <v>3552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16</v>
      </c>
      <c r="B43" s="1" t="s">
        <v>17</v>
      </c>
      <c r="C43" s="1">
        <v>274.0</v>
      </c>
      <c r="D43" s="1">
        <v>0.0</v>
      </c>
      <c r="E43" s="2"/>
      <c r="F43" s="1" t="s">
        <v>18</v>
      </c>
      <c r="G43" s="1" t="s">
        <v>19</v>
      </c>
      <c r="H43" s="1" t="s">
        <v>3553</v>
      </c>
      <c r="I43" s="1" t="s">
        <v>3554</v>
      </c>
      <c r="J43" s="1" t="s">
        <v>3554</v>
      </c>
      <c r="K43" s="2"/>
      <c r="L43" s="1">
        <v>-7.0</v>
      </c>
      <c r="M43" s="1"/>
      <c r="N43" s="1">
        <v>7.556483333333333</v>
      </c>
      <c r="O43" s="1" t="s">
        <v>3415</v>
      </c>
      <c r="P43" s="1" t="s">
        <v>3555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16</v>
      </c>
      <c r="B44" s="1" t="s">
        <v>17</v>
      </c>
      <c r="C44" s="1">
        <v>274.0</v>
      </c>
      <c r="D44" s="1">
        <v>0.0</v>
      </c>
      <c r="E44" s="2"/>
      <c r="F44" s="1" t="s">
        <v>18</v>
      </c>
      <c r="G44" s="1" t="s">
        <v>19</v>
      </c>
      <c r="H44" s="1" t="s">
        <v>3556</v>
      </c>
      <c r="I44" s="1" t="s">
        <v>3557</v>
      </c>
      <c r="J44" s="1" t="s">
        <v>3557</v>
      </c>
      <c r="K44" s="2"/>
      <c r="L44" s="1">
        <v>-8.0</v>
      </c>
      <c r="M44" s="1"/>
      <c r="N44" s="1">
        <v>6.375666666666667</v>
      </c>
      <c r="O44" s="1" t="s">
        <v>3415</v>
      </c>
      <c r="P44" s="1" t="s">
        <v>3558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16</v>
      </c>
      <c r="B45" s="1" t="s">
        <v>17</v>
      </c>
      <c r="C45" s="3">
        <v>388.8</v>
      </c>
      <c r="D45" s="1">
        <v>259.2</v>
      </c>
      <c r="E45" s="2"/>
      <c r="F45" s="1" t="s">
        <v>18</v>
      </c>
      <c r="G45" s="1" t="s">
        <v>19</v>
      </c>
      <c r="H45" s="1" t="s">
        <v>3559</v>
      </c>
      <c r="I45" s="1" t="s">
        <v>3560</v>
      </c>
      <c r="J45" s="1" t="s">
        <v>3560</v>
      </c>
      <c r="K45" s="2"/>
      <c r="L45" s="1">
        <v>-3.0</v>
      </c>
      <c r="M45" s="1"/>
      <c r="N45" s="1">
        <v>11.764383333333333</v>
      </c>
      <c r="O45" s="1" t="s">
        <v>3415</v>
      </c>
      <c r="P45" s="1" t="s">
        <v>3561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81</v>
      </c>
      <c r="B46" s="1" t="s">
        <v>17</v>
      </c>
      <c r="C46" s="1">
        <v>349.0</v>
      </c>
      <c r="D46" s="1">
        <v>0.0</v>
      </c>
      <c r="E46" s="1" t="s">
        <v>3562</v>
      </c>
      <c r="F46" s="1" t="s">
        <v>18</v>
      </c>
      <c r="G46" s="1" t="s">
        <v>19</v>
      </c>
      <c r="H46" s="1" t="s">
        <v>3563</v>
      </c>
      <c r="I46" s="1" t="s">
        <v>3564</v>
      </c>
      <c r="J46" s="1" t="s">
        <v>3564</v>
      </c>
      <c r="K46" s="2"/>
      <c r="L46" s="1">
        <v>-8.0</v>
      </c>
      <c r="M46" s="1"/>
      <c r="N46" s="1">
        <v>6.8358</v>
      </c>
      <c r="O46" s="1" t="s">
        <v>3429</v>
      </c>
      <c r="P46" s="1" t="s">
        <v>3565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16</v>
      </c>
      <c r="B47" s="1" t="s">
        <v>17</v>
      </c>
      <c r="C47" s="1">
        <v>233.0</v>
      </c>
      <c r="D47" s="1">
        <v>0.0</v>
      </c>
      <c r="E47" s="2"/>
      <c r="F47" s="1" t="s">
        <v>18</v>
      </c>
      <c r="G47" s="1" t="s">
        <v>19</v>
      </c>
      <c r="H47" s="1" t="s">
        <v>3566</v>
      </c>
      <c r="I47" s="1" t="s">
        <v>3567</v>
      </c>
      <c r="J47" s="1" t="s">
        <v>3567</v>
      </c>
      <c r="K47" s="2"/>
      <c r="L47" s="1">
        <v>-9.0</v>
      </c>
      <c r="M47" s="1"/>
      <c r="N47" s="1">
        <v>5.324233333333333</v>
      </c>
      <c r="O47" s="1" t="s">
        <v>3415</v>
      </c>
      <c r="P47" s="1" t="s">
        <v>3568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16</v>
      </c>
      <c r="B48" s="1" t="s">
        <v>17</v>
      </c>
      <c r="C48" s="1">
        <v>315.6</v>
      </c>
      <c r="D48" s="1">
        <v>210.4</v>
      </c>
      <c r="E48" s="2"/>
      <c r="F48" s="1" t="s">
        <v>18</v>
      </c>
      <c r="G48" s="1" t="s">
        <v>19</v>
      </c>
      <c r="H48" s="1" t="s">
        <v>3569</v>
      </c>
      <c r="I48" s="1" t="s">
        <v>3570</v>
      </c>
      <c r="J48" s="1" t="s">
        <v>3570</v>
      </c>
      <c r="K48" s="2"/>
      <c r="L48" s="1">
        <v>-8.0</v>
      </c>
      <c r="M48" s="1"/>
      <c r="N48" s="1">
        <v>6.743716666666667</v>
      </c>
      <c r="O48" s="1" t="s">
        <v>3415</v>
      </c>
      <c r="P48" s="1" t="s">
        <v>3571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48</v>
      </c>
      <c r="B49" s="1" t="s">
        <v>17</v>
      </c>
      <c r="C49" s="1">
        <v>259.0</v>
      </c>
      <c r="D49" s="1">
        <v>0.0</v>
      </c>
      <c r="E49" s="2"/>
      <c r="F49" s="1" t="s">
        <v>49</v>
      </c>
      <c r="G49" s="1" t="s">
        <v>173</v>
      </c>
      <c r="H49" s="1" t="s">
        <v>3572</v>
      </c>
      <c r="I49" s="1" t="s">
        <v>3573</v>
      </c>
      <c r="J49" s="1" t="s">
        <v>3573</v>
      </c>
      <c r="K49" s="2"/>
      <c r="L49" s="1">
        <v>3.0</v>
      </c>
      <c r="M49" s="1"/>
      <c r="N49" s="1">
        <v>8.94655</v>
      </c>
      <c r="O49" s="1" t="s">
        <v>53</v>
      </c>
      <c r="P49" s="1" t="s">
        <v>3574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E49" s="2"/>
      <c r="AF49" s="2"/>
    </row>
    <row r="50">
      <c r="A50" s="1" t="s">
        <v>48</v>
      </c>
      <c r="B50" s="1" t="s">
        <v>17</v>
      </c>
      <c r="C50" s="1">
        <v>259.0</v>
      </c>
      <c r="D50" s="1">
        <v>0.0</v>
      </c>
      <c r="E50" s="2"/>
      <c r="F50" s="1" t="s">
        <v>49</v>
      </c>
      <c r="G50" s="1" t="s">
        <v>173</v>
      </c>
      <c r="H50" s="1" t="s">
        <v>3575</v>
      </c>
      <c r="I50" s="1" t="s">
        <v>3576</v>
      </c>
      <c r="J50" s="1" t="s">
        <v>3576</v>
      </c>
      <c r="K50" s="2"/>
      <c r="L50" s="1">
        <v>4.0</v>
      </c>
      <c r="M50" s="1"/>
      <c r="N50" s="1">
        <v>9.5736</v>
      </c>
      <c r="O50" s="1" t="s">
        <v>53</v>
      </c>
      <c r="P50" s="1" t="s">
        <v>3577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81</v>
      </c>
      <c r="B51" s="1" t="s">
        <v>17</v>
      </c>
      <c r="C51" s="1">
        <v>897.0</v>
      </c>
      <c r="D51" s="1">
        <v>0.0</v>
      </c>
      <c r="E51" s="1" t="s">
        <v>1881</v>
      </c>
      <c r="F51" s="1" t="s">
        <v>18</v>
      </c>
      <c r="G51" s="1" t="s">
        <v>19</v>
      </c>
      <c r="H51" s="1" t="s">
        <v>3578</v>
      </c>
      <c r="I51" s="1" t="s">
        <v>3579</v>
      </c>
      <c r="J51" s="1" t="s">
        <v>3579</v>
      </c>
      <c r="K51" s="2"/>
      <c r="L51" s="1">
        <v>-4.0</v>
      </c>
      <c r="M51" s="1"/>
      <c r="N51" s="1">
        <v>10.153633333333334</v>
      </c>
      <c r="O51" s="1" t="s">
        <v>3429</v>
      </c>
      <c r="P51" s="1" t="s">
        <v>3580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60</v>
      </c>
      <c r="B52" s="1" t="s">
        <v>17</v>
      </c>
      <c r="C52" s="3">
        <v>518.0</v>
      </c>
      <c r="D52" s="1">
        <v>0.0</v>
      </c>
      <c r="E52" s="1" t="s">
        <v>3543</v>
      </c>
      <c r="F52" s="1" t="s">
        <v>66</v>
      </c>
      <c r="G52" s="1" t="s">
        <v>19</v>
      </c>
      <c r="H52" s="1" t="s">
        <v>3581</v>
      </c>
      <c r="I52" s="1" t="s">
        <v>3582</v>
      </c>
      <c r="J52" s="1" t="s">
        <v>3583</v>
      </c>
      <c r="K52" s="1" t="s">
        <v>3584</v>
      </c>
      <c r="L52" s="1">
        <v>-11.0</v>
      </c>
      <c r="M52" s="1">
        <v>5.55</v>
      </c>
      <c r="N52" s="1">
        <v>5.801466666666666</v>
      </c>
      <c r="O52" s="1" t="s">
        <v>63</v>
      </c>
      <c r="P52" s="1" t="s">
        <v>3585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16</v>
      </c>
      <c r="B53" s="1" t="s">
        <v>17</v>
      </c>
      <c r="C53" s="1">
        <v>337.2</v>
      </c>
      <c r="D53" s="1">
        <v>224.8</v>
      </c>
      <c r="E53" s="2"/>
      <c r="F53" s="1" t="s">
        <v>18</v>
      </c>
      <c r="G53" s="1" t="s">
        <v>19</v>
      </c>
      <c r="H53" s="1" t="s">
        <v>3586</v>
      </c>
      <c r="I53" s="1" t="s">
        <v>3587</v>
      </c>
      <c r="J53" s="1" t="s">
        <v>3587</v>
      </c>
      <c r="K53" s="2"/>
      <c r="L53" s="1">
        <v>-7.0</v>
      </c>
      <c r="M53" s="1"/>
      <c r="N53" s="1">
        <v>7.25665</v>
      </c>
      <c r="O53" s="1" t="s">
        <v>3415</v>
      </c>
      <c r="P53" s="1" t="s">
        <v>3588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16</v>
      </c>
      <c r="B54" s="1" t="s">
        <v>17</v>
      </c>
      <c r="C54" s="3">
        <v>274.0</v>
      </c>
      <c r="D54" s="1">
        <v>0.0</v>
      </c>
      <c r="E54" s="2"/>
      <c r="F54" s="1" t="s">
        <v>18</v>
      </c>
      <c r="G54" s="1" t="s">
        <v>19</v>
      </c>
      <c r="H54" s="1" t="s">
        <v>3589</v>
      </c>
      <c r="I54" s="1" t="s">
        <v>3590</v>
      </c>
      <c r="J54" s="1" t="s">
        <v>3590</v>
      </c>
      <c r="K54" s="2"/>
      <c r="L54" s="1">
        <v>-11.0</v>
      </c>
      <c r="M54" s="1"/>
      <c r="N54" s="1">
        <v>3.6485833333333333</v>
      </c>
      <c r="O54" s="1" t="s">
        <v>3415</v>
      </c>
      <c r="P54" s="1" t="s">
        <v>3558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E54" s="2"/>
      <c r="AF54" s="2"/>
    </row>
    <row r="55">
      <c r="A55" s="1" t="s">
        <v>16</v>
      </c>
      <c r="B55" s="1" t="s">
        <v>17</v>
      </c>
      <c r="C55" s="1">
        <v>224.0</v>
      </c>
      <c r="D55" s="1">
        <v>50.0</v>
      </c>
      <c r="E55" s="2"/>
      <c r="F55" s="1" t="s">
        <v>18</v>
      </c>
      <c r="G55" s="1" t="s">
        <v>19</v>
      </c>
      <c r="H55" s="1" t="s">
        <v>3591</v>
      </c>
      <c r="I55" s="1" t="s">
        <v>3592</v>
      </c>
      <c r="J55" s="1" t="s">
        <v>3592</v>
      </c>
      <c r="K55" s="2"/>
      <c r="L55" s="1">
        <v>-6.0</v>
      </c>
      <c r="M55" s="1"/>
      <c r="N55" s="1">
        <v>8.312966666666666</v>
      </c>
      <c r="O55" s="1" t="s">
        <v>3415</v>
      </c>
      <c r="P55" s="1" t="s">
        <v>3593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16</v>
      </c>
      <c r="B56" s="1" t="s">
        <v>17</v>
      </c>
      <c r="C56" s="1">
        <v>328.8</v>
      </c>
      <c r="D56" s="1">
        <v>219.2</v>
      </c>
      <c r="E56" s="2"/>
      <c r="F56" s="1" t="s">
        <v>18</v>
      </c>
      <c r="G56" s="1" t="s">
        <v>19</v>
      </c>
      <c r="H56" s="1" t="s">
        <v>3594</v>
      </c>
      <c r="I56" s="1" t="s">
        <v>3595</v>
      </c>
      <c r="J56" s="1" t="s">
        <v>3595</v>
      </c>
      <c r="K56" s="2"/>
      <c r="L56" s="1">
        <v>-5.0</v>
      </c>
      <c r="M56" s="1"/>
      <c r="N56" s="1">
        <v>9.50655</v>
      </c>
      <c r="O56" s="1" t="s">
        <v>3415</v>
      </c>
      <c r="P56" s="1" t="s">
        <v>3596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16</v>
      </c>
      <c r="B57" s="1" t="s">
        <v>17</v>
      </c>
      <c r="C57" s="3">
        <v>408.0</v>
      </c>
      <c r="D57" s="1">
        <v>0.0</v>
      </c>
      <c r="E57" s="2"/>
      <c r="F57" s="1" t="s">
        <v>18</v>
      </c>
      <c r="G57" s="1" t="s">
        <v>19</v>
      </c>
      <c r="H57" s="1" t="s">
        <v>3597</v>
      </c>
      <c r="I57" s="1" t="s">
        <v>3598</v>
      </c>
      <c r="J57" s="1" t="s">
        <v>3598</v>
      </c>
      <c r="K57" s="2"/>
      <c r="L57" s="1">
        <v>-3.0</v>
      </c>
      <c r="M57" s="1"/>
      <c r="N57" s="1">
        <v>11.349433333333334</v>
      </c>
      <c r="O57" s="1" t="s">
        <v>3415</v>
      </c>
      <c r="P57" s="1" t="s">
        <v>3539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E57" s="2"/>
      <c r="AF57" s="2"/>
    </row>
    <row r="58">
      <c r="A58" s="1" t="s">
        <v>16</v>
      </c>
      <c r="B58" s="1" t="s">
        <v>17</v>
      </c>
      <c r="C58" s="1">
        <v>498.0</v>
      </c>
      <c r="D58" s="1">
        <v>150.0</v>
      </c>
      <c r="E58" s="2"/>
      <c r="F58" s="1" t="s">
        <v>18</v>
      </c>
      <c r="G58" s="1" t="s">
        <v>19</v>
      </c>
      <c r="H58" s="1" t="s">
        <v>3599</v>
      </c>
      <c r="I58" s="1" t="s">
        <v>3600</v>
      </c>
      <c r="J58" s="1" t="s">
        <v>3600</v>
      </c>
      <c r="K58" s="2"/>
      <c r="L58" s="1">
        <v>-3.0</v>
      </c>
      <c r="M58" s="1"/>
      <c r="N58" s="1">
        <v>11.24295</v>
      </c>
      <c r="O58" s="1" t="s">
        <v>3415</v>
      </c>
      <c r="P58" s="1" t="s">
        <v>3601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16</v>
      </c>
      <c r="B59" s="1" t="s">
        <v>17</v>
      </c>
      <c r="C59" s="3">
        <v>351.6</v>
      </c>
      <c r="D59" s="1">
        <v>234.4</v>
      </c>
      <c r="E59" s="2"/>
      <c r="F59" s="1" t="s">
        <v>18</v>
      </c>
      <c r="G59" s="1" t="s">
        <v>19</v>
      </c>
      <c r="H59" s="1" t="s">
        <v>3602</v>
      </c>
      <c r="I59" s="1" t="s">
        <v>3603</v>
      </c>
      <c r="J59" s="1" t="s">
        <v>3603</v>
      </c>
      <c r="K59" s="2"/>
      <c r="L59" s="1">
        <v>-5.0</v>
      </c>
      <c r="M59" s="1"/>
      <c r="N59" s="1">
        <v>9.3429</v>
      </c>
      <c r="O59" s="1" t="s">
        <v>3415</v>
      </c>
      <c r="P59" s="1" t="s">
        <v>3604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60</v>
      </c>
      <c r="B60" s="1" t="s">
        <v>17</v>
      </c>
      <c r="C60" s="1">
        <v>259.0</v>
      </c>
      <c r="D60" s="1">
        <v>0.0</v>
      </c>
      <c r="E60" s="1" t="s">
        <v>3543</v>
      </c>
      <c r="F60" s="1" t="s">
        <v>66</v>
      </c>
      <c r="G60" s="1" t="s">
        <v>24</v>
      </c>
      <c r="H60" s="1" t="s">
        <v>3605</v>
      </c>
      <c r="I60" s="1" t="s">
        <v>3606</v>
      </c>
      <c r="J60" s="1" t="s">
        <v>3607</v>
      </c>
      <c r="K60" s="1" t="s">
        <v>3608</v>
      </c>
      <c r="L60" s="1">
        <v>-9.0</v>
      </c>
      <c r="M60" s="1">
        <v>1.21165</v>
      </c>
      <c r="N60" s="1">
        <v>3.5678833333333335</v>
      </c>
      <c r="O60" s="1" t="s">
        <v>63</v>
      </c>
      <c r="P60" s="1" t="s">
        <v>3609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16</v>
      </c>
      <c r="B61" s="1" t="s">
        <v>17</v>
      </c>
      <c r="C61" s="1">
        <v>304.8</v>
      </c>
      <c r="D61" s="1">
        <v>203.2</v>
      </c>
      <c r="E61" s="2"/>
      <c r="F61" s="1" t="s">
        <v>18</v>
      </c>
      <c r="G61" s="1" t="s">
        <v>19</v>
      </c>
      <c r="H61" s="1" t="s">
        <v>3610</v>
      </c>
      <c r="I61" s="1" t="s">
        <v>3611</v>
      </c>
      <c r="J61" s="1" t="s">
        <v>3611</v>
      </c>
      <c r="K61" s="2"/>
      <c r="L61" s="1">
        <v>-4.0</v>
      </c>
      <c r="M61" s="1"/>
      <c r="N61" s="1">
        <v>10.237966666666667</v>
      </c>
      <c r="O61" s="1" t="s">
        <v>3415</v>
      </c>
      <c r="P61" s="1" t="s">
        <v>3612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16</v>
      </c>
      <c r="B62" s="1" t="s">
        <v>17</v>
      </c>
      <c r="C62" s="3">
        <v>313.2</v>
      </c>
      <c r="D62" s="1">
        <v>208.8</v>
      </c>
      <c r="E62" s="2"/>
      <c r="F62" s="1" t="s">
        <v>18</v>
      </c>
      <c r="G62" s="1" t="s">
        <v>19</v>
      </c>
      <c r="H62" s="1" t="s">
        <v>3613</v>
      </c>
      <c r="I62" s="1" t="s">
        <v>3614</v>
      </c>
      <c r="J62" s="1" t="s">
        <v>3614</v>
      </c>
      <c r="K62" s="2"/>
      <c r="L62" s="1">
        <v>-5.0</v>
      </c>
      <c r="M62" s="1"/>
      <c r="N62" s="1">
        <v>9.158816666666667</v>
      </c>
      <c r="O62" s="1" t="s">
        <v>3415</v>
      </c>
      <c r="P62" s="1" t="s">
        <v>3615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16</v>
      </c>
      <c r="B63" s="1" t="s">
        <v>17</v>
      </c>
      <c r="C63" s="1">
        <v>349.0</v>
      </c>
      <c r="D63" s="1">
        <v>0.0</v>
      </c>
      <c r="E63" s="2"/>
      <c r="F63" s="1" t="s">
        <v>18</v>
      </c>
      <c r="G63" s="1" t="s">
        <v>19</v>
      </c>
      <c r="H63" s="1" t="s">
        <v>3616</v>
      </c>
      <c r="I63" s="1" t="s">
        <v>3617</v>
      </c>
      <c r="J63" s="1" t="s">
        <v>3617</v>
      </c>
      <c r="K63" s="2"/>
      <c r="L63" s="1">
        <v>-7.0</v>
      </c>
      <c r="M63" s="1"/>
      <c r="N63" s="1">
        <v>7.12075</v>
      </c>
      <c r="O63" s="1" t="s">
        <v>3415</v>
      </c>
      <c r="P63" s="1" t="s">
        <v>3618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E63" s="2"/>
      <c r="AF63" s="2"/>
    </row>
    <row r="64">
      <c r="A64" s="1" t="s">
        <v>81</v>
      </c>
      <c r="B64" s="1" t="s">
        <v>17</v>
      </c>
      <c r="C64" s="3">
        <v>548.0</v>
      </c>
      <c r="D64" s="1">
        <v>0.0</v>
      </c>
      <c r="E64" s="1" t="s">
        <v>3619</v>
      </c>
      <c r="F64" s="1" t="s">
        <v>18</v>
      </c>
      <c r="G64" s="1" t="s">
        <v>19</v>
      </c>
      <c r="H64" s="1" t="s">
        <v>3620</v>
      </c>
      <c r="I64" s="1" t="s">
        <v>3621</v>
      </c>
      <c r="J64" s="1" t="s">
        <v>3621</v>
      </c>
      <c r="K64" s="2"/>
      <c r="L64" s="1">
        <v>-5.0</v>
      </c>
      <c r="M64" s="1"/>
      <c r="N64" s="1">
        <v>9.238166666666666</v>
      </c>
      <c r="O64" s="1" t="s">
        <v>3429</v>
      </c>
      <c r="P64" s="1" t="s">
        <v>3622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48</v>
      </c>
      <c r="B65" s="1" t="s">
        <v>17</v>
      </c>
      <c r="C65" s="1">
        <v>284.0</v>
      </c>
      <c r="D65" s="1">
        <v>0.0</v>
      </c>
      <c r="E65" s="2"/>
      <c r="F65" s="1" t="s">
        <v>49</v>
      </c>
      <c r="G65" s="1" t="s">
        <v>24</v>
      </c>
      <c r="H65" s="1" t="s">
        <v>3623</v>
      </c>
      <c r="I65" s="1" t="s">
        <v>3624</v>
      </c>
      <c r="J65" s="1" t="s">
        <v>3624</v>
      </c>
      <c r="K65" s="2"/>
      <c r="L65" s="1">
        <v>3.0</v>
      </c>
      <c r="M65" s="1"/>
      <c r="N65" s="1">
        <v>8.115416666666667</v>
      </c>
      <c r="O65" s="1" t="s">
        <v>53</v>
      </c>
      <c r="P65" s="1" t="s">
        <v>3625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E65" s="2"/>
      <c r="AF65" s="2"/>
    </row>
    <row r="66">
      <c r="A66" s="1" t="s">
        <v>48</v>
      </c>
      <c r="B66" s="1" t="s">
        <v>17</v>
      </c>
      <c r="C66" s="3">
        <v>596.0</v>
      </c>
      <c r="D66" s="1">
        <v>0.0</v>
      </c>
      <c r="E66" s="2"/>
      <c r="F66" s="1" t="s">
        <v>49</v>
      </c>
      <c r="G66" s="1" t="s">
        <v>24</v>
      </c>
      <c r="H66" s="1" t="s">
        <v>3626</v>
      </c>
      <c r="I66" s="1" t="s">
        <v>3627</v>
      </c>
      <c r="J66" s="1" t="s">
        <v>3627</v>
      </c>
      <c r="K66" s="2"/>
      <c r="L66" s="1">
        <v>4.0</v>
      </c>
      <c r="M66" s="1"/>
      <c r="N66" s="1">
        <v>9.319266666666667</v>
      </c>
      <c r="O66" s="1" t="s">
        <v>53</v>
      </c>
      <c r="P66" s="1" t="s">
        <v>3628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60</v>
      </c>
      <c r="B67" s="1" t="s">
        <v>17</v>
      </c>
      <c r="C67" s="3">
        <v>716.0</v>
      </c>
      <c r="D67" s="1">
        <v>0.0</v>
      </c>
      <c r="E67" s="1" t="s">
        <v>3543</v>
      </c>
      <c r="F67" s="1" t="s">
        <v>66</v>
      </c>
      <c r="G67" s="1" t="s">
        <v>19</v>
      </c>
      <c r="H67" s="1" t="s">
        <v>3629</v>
      </c>
      <c r="I67" s="1" t="s">
        <v>3630</v>
      </c>
      <c r="J67" s="1" t="s">
        <v>3631</v>
      </c>
      <c r="K67" s="1" t="s">
        <v>3632</v>
      </c>
      <c r="L67" s="1">
        <v>-4.0</v>
      </c>
      <c r="M67" s="1">
        <v>0.16388333333333333</v>
      </c>
      <c r="N67" s="1">
        <v>8.170616666666668</v>
      </c>
      <c r="O67" s="1" t="s">
        <v>63</v>
      </c>
      <c r="P67" s="1" t="s">
        <v>3633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48</v>
      </c>
      <c r="B68" s="1" t="s">
        <v>17</v>
      </c>
      <c r="C68" s="3">
        <v>259.0</v>
      </c>
      <c r="D68" s="1">
        <v>0.0</v>
      </c>
      <c r="E68" s="2"/>
      <c r="F68" s="1" t="s">
        <v>49</v>
      </c>
      <c r="G68" s="1" t="s">
        <v>173</v>
      </c>
      <c r="H68" s="1" t="s">
        <v>3634</v>
      </c>
      <c r="I68" s="1" t="s">
        <v>3635</v>
      </c>
      <c r="J68" s="1" t="s">
        <v>3635</v>
      </c>
      <c r="K68" s="2"/>
      <c r="L68" s="1">
        <v>0.0</v>
      </c>
      <c r="M68" s="1"/>
      <c r="N68" s="1">
        <v>5.243033333333333</v>
      </c>
      <c r="O68" s="1" t="s">
        <v>53</v>
      </c>
      <c r="P68" s="1" t="s">
        <v>3636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48</v>
      </c>
      <c r="B69" s="1" t="s">
        <v>17</v>
      </c>
      <c r="C69" s="1">
        <v>259.0</v>
      </c>
      <c r="D69" s="1">
        <v>0.0</v>
      </c>
      <c r="E69" s="2"/>
      <c r="F69" s="1" t="s">
        <v>49</v>
      </c>
      <c r="G69" s="1" t="s">
        <v>173</v>
      </c>
      <c r="H69" s="1" t="s">
        <v>3637</v>
      </c>
      <c r="I69" s="1" t="s">
        <v>3638</v>
      </c>
      <c r="J69" s="1" t="s">
        <v>3638</v>
      </c>
      <c r="K69" s="2"/>
      <c r="L69" s="1">
        <v>4.0</v>
      </c>
      <c r="M69" s="1"/>
      <c r="N69" s="1">
        <v>9.138883333333334</v>
      </c>
      <c r="O69" s="1" t="s">
        <v>53</v>
      </c>
      <c r="P69" s="1" t="s">
        <v>3639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16</v>
      </c>
      <c r="B70" s="1" t="s">
        <v>17</v>
      </c>
      <c r="C70" s="1">
        <v>433.0</v>
      </c>
      <c r="D70" s="1">
        <v>150.0</v>
      </c>
      <c r="E70" s="2"/>
      <c r="F70" s="1" t="s">
        <v>18</v>
      </c>
      <c r="G70" s="1" t="s">
        <v>19</v>
      </c>
      <c r="H70" s="1" t="s">
        <v>3640</v>
      </c>
      <c r="I70" s="1" t="s">
        <v>3641</v>
      </c>
      <c r="J70" s="1" t="s">
        <v>3641</v>
      </c>
      <c r="K70" s="2"/>
      <c r="L70" s="1">
        <v>-8.0</v>
      </c>
      <c r="M70" s="1"/>
      <c r="N70" s="1">
        <v>6.085716666666666</v>
      </c>
      <c r="O70" s="1" t="s">
        <v>3415</v>
      </c>
      <c r="P70" s="1" t="s">
        <v>3642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60</v>
      </c>
      <c r="B71" s="1" t="s">
        <v>17</v>
      </c>
      <c r="C71" s="3">
        <v>537.0</v>
      </c>
      <c r="D71" s="1">
        <v>0.0</v>
      </c>
      <c r="E71" s="1" t="s">
        <v>3543</v>
      </c>
      <c r="F71" s="1" t="s">
        <v>66</v>
      </c>
      <c r="G71" s="1" t="s">
        <v>24</v>
      </c>
      <c r="H71" s="1" t="s">
        <v>3643</v>
      </c>
      <c r="I71" s="1" t="s">
        <v>3644</v>
      </c>
      <c r="J71" s="1" t="s">
        <v>3645</v>
      </c>
      <c r="K71" s="1" t="s">
        <v>3646</v>
      </c>
      <c r="L71" s="1">
        <v>-10.0</v>
      </c>
      <c r="M71" s="1">
        <v>2.6458666666666666</v>
      </c>
      <c r="N71" s="1">
        <v>9.499966666666667</v>
      </c>
      <c r="O71" s="1" t="s">
        <v>63</v>
      </c>
      <c r="P71" s="1" t="s">
        <v>3647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60</v>
      </c>
      <c r="B72" s="1" t="s">
        <v>17</v>
      </c>
      <c r="C72" s="1">
        <v>259.0</v>
      </c>
      <c r="D72" s="1">
        <v>0.0</v>
      </c>
      <c r="E72" s="1" t="s">
        <v>3437</v>
      </c>
      <c r="F72" s="1" t="s">
        <v>66</v>
      </c>
      <c r="G72" s="1" t="s">
        <v>24</v>
      </c>
      <c r="H72" s="1" t="s">
        <v>3648</v>
      </c>
      <c r="I72" s="1" t="s">
        <v>3649</v>
      </c>
      <c r="J72" s="1" t="s">
        <v>3650</v>
      </c>
      <c r="K72" s="1" t="s">
        <v>3651</v>
      </c>
      <c r="L72" s="1">
        <v>-17.0</v>
      </c>
      <c r="M72" s="1">
        <v>3.3907333333333334</v>
      </c>
      <c r="N72" s="1">
        <v>4.833166666666667</v>
      </c>
      <c r="O72" s="1" t="s">
        <v>63</v>
      </c>
      <c r="P72" s="1" t="s">
        <v>3652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E72" s="2"/>
      <c r="AF72" s="2"/>
    </row>
    <row r="73">
      <c r="A73" s="1" t="s">
        <v>81</v>
      </c>
      <c r="B73" s="1" t="s">
        <v>17</v>
      </c>
      <c r="C73" s="1">
        <v>384.0</v>
      </c>
      <c r="D73" s="1">
        <v>0.0</v>
      </c>
      <c r="E73" s="1" t="s">
        <v>3653</v>
      </c>
      <c r="F73" s="1" t="s">
        <v>18</v>
      </c>
      <c r="G73" s="1" t="s">
        <v>19</v>
      </c>
      <c r="H73" s="1" t="s">
        <v>3654</v>
      </c>
      <c r="I73" s="1" t="s">
        <v>3655</v>
      </c>
      <c r="J73" s="1" t="s">
        <v>3655</v>
      </c>
      <c r="K73" s="2"/>
      <c r="L73" s="1">
        <v>-10.0</v>
      </c>
      <c r="M73" s="1"/>
      <c r="N73" s="1">
        <v>4.47075</v>
      </c>
      <c r="O73" s="1" t="s">
        <v>3429</v>
      </c>
      <c r="P73" s="1" t="s">
        <v>3656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16</v>
      </c>
      <c r="B74" s="1" t="s">
        <v>17</v>
      </c>
      <c r="C74" s="1">
        <v>368.0</v>
      </c>
      <c r="D74" s="1">
        <v>150.0</v>
      </c>
      <c r="E74" s="2"/>
      <c r="F74" s="1" t="s">
        <v>18</v>
      </c>
      <c r="G74" s="1" t="s">
        <v>19</v>
      </c>
      <c r="H74" s="1" t="s">
        <v>3657</v>
      </c>
      <c r="I74" s="1" t="s">
        <v>3658</v>
      </c>
      <c r="J74" s="1" t="s">
        <v>3658</v>
      </c>
      <c r="K74" s="2"/>
      <c r="L74" s="1">
        <v>-10.0</v>
      </c>
      <c r="M74" s="1"/>
      <c r="N74" s="1">
        <v>4.785316666666667</v>
      </c>
      <c r="O74" s="1" t="s">
        <v>3415</v>
      </c>
      <c r="P74" s="1" t="s">
        <v>3659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16</v>
      </c>
      <c r="B75" s="1" t="s">
        <v>17</v>
      </c>
      <c r="C75" s="1">
        <v>484.2</v>
      </c>
      <c r="D75" s="1">
        <v>322.8</v>
      </c>
      <c r="E75" s="2"/>
      <c r="F75" s="1" t="s">
        <v>18</v>
      </c>
      <c r="G75" s="1" t="s">
        <v>19</v>
      </c>
      <c r="H75" s="1" t="s">
        <v>3660</v>
      </c>
      <c r="I75" s="1" t="s">
        <v>3661</v>
      </c>
      <c r="J75" s="1" t="s">
        <v>3661</v>
      </c>
      <c r="K75" s="2"/>
      <c r="L75" s="1">
        <v>-8.0</v>
      </c>
      <c r="M75" s="1"/>
      <c r="N75" s="1">
        <v>6.566066666666667</v>
      </c>
      <c r="O75" s="1" t="s">
        <v>3415</v>
      </c>
      <c r="P75" s="1" t="s">
        <v>3662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16</v>
      </c>
      <c r="B76" s="1" t="s">
        <v>17</v>
      </c>
      <c r="C76" s="1">
        <v>328.8</v>
      </c>
      <c r="D76" s="1">
        <v>219.2</v>
      </c>
      <c r="E76" s="2"/>
      <c r="F76" s="1" t="s">
        <v>18</v>
      </c>
      <c r="G76" s="1" t="s">
        <v>19</v>
      </c>
      <c r="H76" s="1" t="s">
        <v>3663</v>
      </c>
      <c r="I76" s="1" t="s">
        <v>3664</v>
      </c>
      <c r="J76" s="1" t="s">
        <v>3664</v>
      </c>
      <c r="K76" s="2"/>
      <c r="L76" s="1">
        <v>-4.0</v>
      </c>
      <c r="M76" s="1"/>
      <c r="N76" s="1">
        <v>10.841016666666667</v>
      </c>
      <c r="O76" s="1" t="s">
        <v>3415</v>
      </c>
      <c r="P76" s="1" t="s">
        <v>3665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16</v>
      </c>
      <c r="B77" s="1" t="s">
        <v>17</v>
      </c>
      <c r="C77" s="1">
        <v>343.8</v>
      </c>
      <c r="D77" s="1">
        <v>229.2</v>
      </c>
      <c r="E77" s="2"/>
      <c r="F77" s="1" t="s">
        <v>18</v>
      </c>
      <c r="G77" s="1" t="s">
        <v>19</v>
      </c>
      <c r="H77" s="1" t="s">
        <v>3666</v>
      </c>
      <c r="I77" s="1" t="s">
        <v>3667</v>
      </c>
      <c r="J77" s="1" t="s">
        <v>3667</v>
      </c>
      <c r="K77" s="2"/>
      <c r="L77" s="1">
        <v>-8.0</v>
      </c>
      <c r="M77" s="1"/>
      <c r="N77" s="1">
        <v>6.991716666666667</v>
      </c>
      <c r="O77" s="1" t="s">
        <v>3415</v>
      </c>
      <c r="P77" s="1" t="s">
        <v>3668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16</v>
      </c>
      <c r="B78" s="1" t="s">
        <v>17</v>
      </c>
      <c r="C78" s="1">
        <v>412.8</v>
      </c>
      <c r="D78" s="1">
        <v>275.2</v>
      </c>
      <c r="E78" s="2"/>
      <c r="F78" s="1" t="s">
        <v>18</v>
      </c>
      <c r="G78" s="1" t="s">
        <v>19</v>
      </c>
      <c r="H78" s="1" t="s">
        <v>3669</v>
      </c>
      <c r="I78" s="1" t="s">
        <v>3670</v>
      </c>
      <c r="J78" s="1" t="s">
        <v>3670</v>
      </c>
      <c r="K78" s="2"/>
      <c r="L78" s="1">
        <v>-4.0</v>
      </c>
      <c r="M78" s="1"/>
      <c r="N78" s="1">
        <v>6.6753833333333334</v>
      </c>
      <c r="O78" s="1" t="s">
        <v>3415</v>
      </c>
      <c r="P78" s="1" t="s">
        <v>3671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48</v>
      </c>
      <c r="B79" s="1" t="s">
        <v>17</v>
      </c>
      <c r="C79" s="3">
        <v>1541.6</v>
      </c>
      <c r="D79" s="1">
        <v>385.4</v>
      </c>
      <c r="E79" s="2"/>
      <c r="F79" s="1" t="s">
        <v>49</v>
      </c>
      <c r="G79" s="1" t="s">
        <v>173</v>
      </c>
      <c r="H79" s="1" t="s">
        <v>3672</v>
      </c>
      <c r="I79" s="1" t="s">
        <v>3673</v>
      </c>
      <c r="J79" s="1" t="s">
        <v>3673</v>
      </c>
      <c r="K79" s="2"/>
      <c r="L79" s="1">
        <v>15.0</v>
      </c>
      <c r="M79" s="1"/>
      <c r="N79" s="1">
        <v>20.231716666666667</v>
      </c>
      <c r="O79" s="1" t="s">
        <v>53</v>
      </c>
      <c r="P79" s="1" t="s">
        <v>3674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E79" s="2"/>
      <c r="AF79" s="2"/>
    </row>
    <row r="80">
      <c r="A80" s="1" t="s">
        <v>48</v>
      </c>
      <c r="B80" s="1" t="s">
        <v>17</v>
      </c>
      <c r="C80" s="3">
        <v>110.0</v>
      </c>
      <c r="D80" s="1">
        <v>0.0</v>
      </c>
      <c r="E80" s="2"/>
      <c r="F80" s="1" t="s">
        <v>49</v>
      </c>
      <c r="G80" s="1" t="s">
        <v>24</v>
      </c>
      <c r="H80" s="1" t="s">
        <v>3675</v>
      </c>
      <c r="I80" s="1" t="s">
        <v>3676</v>
      </c>
      <c r="J80" s="1" t="s">
        <v>3676</v>
      </c>
      <c r="K80" s="2"/>
      <c r="L80" s="1">
        <v>4.0</v>
      </c>
      <c r="M80" s="1"/>
      <c r="N80" s="1">
        <v>9.56865</v>
      </c>
      <c r="O80" s="1" t="s">
        <v>53</v>
      </c>
      <c r="P80" s="1" t="s">
        <v>3677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48</v>
      </c>
      <c r="B81" s="1" t="s">
        <v>17</v>
      </c>
      <c r="C81" s="3">
        <v>39.0</v>
      </c>
      <c r="D81" s="1">
        <v>0.0</v>
      </c>
      <c r="E81" s="2"/>
      <c r="F81" s="1" t="s">
        <v>49</v>
      </c>
      <c r="G81" s="1" t="s">
        <v>24</v>
      </c>
      <c r="H81" s="1" t="s">
        <v>3678</v>
      </c>
      <c r="I81" s="1" t="s">
        <v>3679</v>
      </c>
      <c r="J81" s="1" t="s">
        <v>3679</v>
      </c>
      <c r="K81" s="2"/>
      <c r="L81" s="1">
        <v>0.0</v>
      </c>
      <c r="M81" s="1"/>
      <c r="N81" s="1">
        <v>5.944966666666667</v>
      </c>
      <c r="O81" s="1" t="s">
        <v>53</v>
      </c>
      <c r="P81" s="1" t="s">
        <v>3680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48</v>
      </c>
      <c r="B82" s="1" t="s">
        <v>17</v>
      </c>
      <c r="C82" s="1">
        <v>259.0</v>
      </c>
      <c r="D82" s="1">
        <v>0.0</v>
      </c>
      <c r="E82" s="2"/>
      <c r="F82" s="1" t="s">
        <v>49</v>
      </c>
      <c r="G82" s="1" t="s">
        <v>24</v>
      </c>
      <c r="H82" s="1" t="s">
        <v>3681</v>
      </c>
      <c r="I82" s="1" t="s">
        <v>3682</v>
      </c>
      <c r="J82" s="1" t="s">
        <v>3682</v>
      </c>
      <c r="K82" s="2"/>
      <c r="L82" s="1">
        <v>1.0</v>
      </c>
      <c r="M82" s="1"/>
      <c r="N82" s="1">
        <v>6.893433333333333</v>
      </c>
      <c r="O82" s="1" t="s">
        <v>53</v>
      </c>
      <c r="P82" s="1" t="s">
        <v>3683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16</v>
      </c>
      <c r="B83" s="1" t="s">
        <v>17</v>
      </c>
      <c r="C83" s="3">
        <v>321.6</v>
      </c>
      <c r="D83" s="1">
        <v>214.4</v>
      </c>
      <c r="E83" s="2"/>
      <c r="F83" s="1" t="s">
        <v>18</v>
      </c>
      <c r="G83" s="1" t="s">
        <v>24</v>
      </c>
      <c r="H83" s="1" t="s">
        <v>3684</v>
      </c>
      <c r="I83" s="1" t="s">
        <v>3685</v>
      </c>
      <c r="J83" s="1" t="s">
        <v>3685</v>
      </c>
      <c r="K83" s="2"/>
      <c r="L83" s="1">
        <v>-4.0</v>
      </c>
      <c r="M83" s="1"/>
      <c r="N83" s="1">
        <v>10.300566666666667</v>
      </c>
      <c r="O83" s="1" t="s">
        <v>3415</v>
      </c>
      <c r="P83" s="1" t="s">
        <v>3686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16</v>
      </c>
      <c r="B84" s="1" t="s">
        <v>17</v>
      </c>
      <c r="C84" s="3">
        <v>382.0</v>
      </c>
      <c r="D84" s="1">
        <v>0.0</v>
      </c>
      <c r="E84" s="2"/>
      <c r="F84" s="1" t="s">
        <v>18</v>
      </c>
      <c r="G84" s="1" t="s">
        <v>19</v>
      </c>
      <c r="H84" s="1" t="s">
        <v>3687</v>
      </c>
      <c r="I84" s="1" t="s">
        <v>3688</v>
      </c>
      <c r="J84" s="1" t="s">
        <v>3688</v>
      </c>
      <c r="K84" s="2"/>
      <c r="L84" s="1">
        <v>-2.0</v>
      </c>
      <c r="M84" s="1"/>
      <c r="N84" s="1">
        <v>12.910566666666666</v>
      </c>
      <c r="O84" s="1" t="s">
        <v>3415</v>
      </c>
      <c r="P84" s="1" t="s">
        <v>3689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E84" s="2"/>
      <c r="AF84" s="2"/>
    </row>
    <row r="85">
      <c r="A85" s="1" t="s">
        <v>16</v>
      </c>
      <c r="B85" s="1" t="s">
        <v>17</v>
      </c>
      <c r="C85" s="1">
        <v>337.2</v>
      </c>
      <c r="D85" s="1">
        <v>224.8</v>
      </c>
      <c r="E85" s="2"/>
      <c r="F85" s="1" t="s">
        <v>18</v>
      </c>
      <c r="G85" s="1" t="s">
        <v>19</v>
      </c>
      <c r="H85" s="1" t="s">
        <v>3690</v>
      </c>
      <c r="I85" s="1" t="s">
        <v>3691</v>
      </c>
      <c r="J85" s="1" t="s">
        <v>3691</v>
      </c>
      <c r="K85" s="2"/>
      <c r="L85" s="1">
        <v>2.0</v>
      </c>
      <c r="M85" s="1"/>
      <c r="N85" s="1">
        <v>17.09755</v>
      </c>
      <c r="O85" s="1" t="s">
        <v>3415</v>
      </c>
      <c r="P85" s="1" t="s">
        <v>3692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16</v>
      </c>
      <c r="B86" s="1" t="s">
        <v>17</v>
      </c>
      <c r="C86" s="1">
        <v>328.8</v>
      </c>
      <c r="D86" s="1">
        <v>219.2</v>
      </c>
      <c r="E86" s="2"/>
      <c r="F86" s="1" t="s">
        <v>18</v>
      </c>
      <c r="G86" s="1" t="s">
        <v>19</v>
      </c>
      <c r="H86" s="1" t="s">
        <v>3693</v>
      </c>
      <c r="I86" s="1" t="s">
        <v>3694</v>
      </c>
      <c r="J86" s="1" t="s">
        <v>3694</v>
      </c>
      <c r="K86" s="2"/>
      <c r="L86" s="1">
        <v>-2.0</v>
      </c>
      <c r="M86" s="1"/>
      <c r="N86" s="1">
        <v>12.794016666666666</v>
      </c>
      <c r="O86" s="1" t="s">
        <v>3415</v>
      </c>
      <c r="P86" s="1" t="s">
        <v>3695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48</v>
      </c>
      <c r="B87" s="1" t="s">
        <v>17</v>
      </c>
      <c r="C87" s="3">
        <v>289.0</v>
      </c>
      <c r="D87" s="1">
        <v>0.0</v>
      </c>
      <c r="E87" s="2"/>
      <c r="F87" s="1" t="s">
        <v>49</v>
      </c>
      <c r="G87" s="1" t="s">
        <v>173</v>
      </c>
      <c r="H87" s="1" t="s">
        <v>3696</v>
      </c>
      <c r="I87" s="1" t="s">
        <v>3697</v>
      </c>
      <c r="J87" s="1" t="s">
        <v>3697</v>
      </c>
      <c r="K87" s="2"/>
      <c r="L87" s="1">
        <v>7.0</v>
      </c>
      <c r="M87" s="1"/>
      <c r="N87" s="1">
        <v>12.825066666666666</v>
      </c>
      <c r="O87" s="1" t="s">
        <v>53</v>
      </c>
      <c r="P87" s="1" t="s">
        <v>3698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E87" s="2"/>
      <c r="AF87" s="2"/>
    </row>
    <row r="88">
      <c r="A88" s="1" t="s">
        <v>16</v>
      </c>
      <c r="B88" s="1" t="s">
        <v>17</v>
      </c>
      <c r="C88" s="3">
        <v>274.0</v>
      </c>
      <c r="D88" s="1">
        <v>0.0</v>
      </c>
      <c r="E88" s="2"/>
      <c r="F88" s="1" t="s">
        <v>18</v>
      </c>
      <c r="G88" s="1" t="s">
        <v>19</v>
      </c>
      <c r="H88" s="1" t="s">
        <v>3699</v>
      </c>
      <c r="I88" s="1" t="s">
        <v>3700</v>
      </c>
      <c r="J88" s="1" t="s">
        <v>3700</v>
      </c>
      <c r="K88" s="2"/>
      <c r="L88" s="1">
        <v>0.0</v>
      </c>
      <c r="M88" s="1"/>
      <c r="N88" s="1">
        <v>14.647</v>
      </c>
      <c r="O88" s="1" t="s">
        <v>3415</v>
      </c>
      <c r="P88" s="1" t="s">
        <v>3701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81</v>
      </c>
      <c r="B89" s="1" t="s">
        <v>17</v>
      </c>
      <c r="C89" s="3">
        <v>418.0</v>
      </c>
      <c r="D89" s="1">
        <v>0.0</v>
      </c>
      <c r="E89" s="1" t="s">
        <v>503</v>
      </c>
      <c r="F89" s="1" t="s">
        <v>18</v>
      </c>
      <c r="G89" s="1" t="s">
        <v>19</v>
      </c>
      <c r="H89" s="1" t="s">
        <v>3702</v>
      </c>
      <c r="I89" s="1" t="s">
        <v>3703</v>
      </c>
      <c r="J89" s="1" t="s">
        <v>3703</v>
      </c>
      <c r="K89" s="2"/>
      <c r="L89" s="1">
        <v>-3.0</v>
      </c>
      <c r="M89" s="1"/>
      <c r="N89" s="1">
        <v>11.002366666666667</v>
      </c>
      <c r="O89" s="1" t="s">
        <v>3429</v>
      </c>
      <c r="P89" s="1" t="s">
        <v>3704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16</v>
      </c>
      <c r="B90" s="1" t="s">
        <v>17</v>
      </c>
      <c r="C90" s="1">
        <v>538.2</v>
      </c>
      <c r="D90" s="1">
        <v>358.8</v>
      </c>
      <c r="E90" s="2"/>
      <c r="F90" s="1" t="s">
        <v>18</v>
      </c>
      <c r="G90" s="1" t="s">
        <v>19</v>
      </c>
      <c r="H90" s="1" t="s">
        <v>3705</v>
      </c>
      <c r="I90" s="1" t="s">
        <v>3706</v>
      </c>
      <c r="J90" s="1" t="s">
        <v>3706</v>
      </c>
      <c r="K90" s="2"/>
      <c r="L90" s="1">
        <v>0.0</v>
      </c>
      <c r="M90" s="1"/>
      <c r="N90" s="1">
        <v>14.757066666666667</v>
      </c>
      <c r="O90" s="1" t="s">
        <v>3415</v>
      </c>
      <c r="P90" s="1" t="s">
        <v>3707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60</v>
      </c>
      <c r="B91" s="1" t="s">
        <v>17</v>
      </c>
      <c r="C91" s="1">
        <v>457.0</v>
      </c>
      <c r="D91" s="1">
        <v>0.0</v>
      </c>
      <c r="E91" s="1" t="s">
        <v>3543</v>
      </c>
      <c r="F91" s="1" t="s">
        <v>66</v>
      </c>
      <c r="G91" s="1" t="s">
        <v>24</v>
      </c>
      <c r="H91" s="1" t="s">
        <v>3708</v>
      </c>
      <c r="I91" s="1" t="s">
        <v>3709</v>
      </c>
      <c r="J91" s="1" t="s">
        <v>3710</v>
      </c>
      <c r="K91" s="1" t="s">
        <v>3711</v>
      </c>
      <c r="L91" s="1">
        <v>-9.0</v>
      </c>
      <c r="M91" s="1">
        <v>0.9983</v>
      </c>
      <c r="N91" s="1">
        <v>9.653083333333333</v>
      </c>
      <c r="O91" s="1" t="s">
        <v>63</v>
      </c>
      <c r="P91" s="1" t="s">
        <v>3712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48</v>
      </c>
      <c r="B92" s="1" t="s">
        <v>17</v>
      </c>
      <c r="C92" s="3">
        <v>259.0</v>
      </c>
      <c r="D92" s="1">
        <v>0.0</v>
      </c>
      <c r="E92" s="2"/>
      <c r="F92" s="1" t="s">
        <v>49</v>
      </c>
      <c r="G92" s="1" t="s">
        <v>173</v>
      </c>
      <c r="H92" s="1" t="s">
        <v>3713</v>
      </c>
      <c r="I92" s="1" t="s">
        <v>3714</v>
      </c>
      <c r="J92" s="1" t="s">
        <v>3714</v>
      </c>
      <c r="K92" s="2"/>
      <c r="L92" s="1">
        <v>2.0</v>
      </c>
      <c r="M92" s="1"/>
      <c r="N92" s="1">
        <v>7.048116666666667</v>
      </c>
      <c r="O92" s="1" t="s">
        <v>53</v>
      </c>
      <c r="P92" s="1" t="s">
        <v>3715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16</v>
      </c>
      <c r="B93" s="1" t="s">
        <v>17</v>
      </c>
      <c r="C93" s="3">
        <v>409.2</v>
      </c>
      <c r="D93" s="1">
        <v>272.8</v>
      </c>
      <c r="E93" s="2"/>
      <c r="F93" s="1" t="s">
        <v>18</v>
      </c>
      <c r="G93" s="1" t="s">
        <v>19</v>
      </c>
      <c r="H93" s="1" t="s">
        <v>3716</v>
      </c>
      <c r="I93" s="1" t="s">
        <v>3717</v>
      </c>
      <c r="J93" s="1" t="s">
        <v>3717</v>
      </c>
      <c r="K93" s="2"/>
      <c r="L93" s="1">
        <v>-1.0</v>
      </c>
      <c r="M93" s="1"/>
      <c r="N93" s="1">
        <v>13.985866666666666</v>
      </c>
      <c r="O93" s="1" t="s">
        <v>3415</v>
      </c>
      <c r="P93" s="1" t="s">
        <v>3718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16</v>
      </c>
      <c r="B94" s="1" t="s">
        <v>17</v>
      </c>
      <c r="C94" s="1">
        <v>424.2</v>
      </c>
      <c r="D94" s="1">
        <v>282.8</v>
      </c>
      <c r="E94" s="2"/>
      <c r="F94" s="1" t="s">
        <v>18</v>
      </c>
      <c r="G94" s="1" t="s">
        <v>24</v>
      </c>
      <c r="H94" s="1" t="s">
        <v>3719</v>
      </c>
      <c r="I94" s="1" t="s">
        <v>3720</v>
      </c>
      <c r="J94" s="1" t="s">
        <v>3720</v>
      </c>
      <c r="K94" s="2"/>
      <c r="L94" s="1">
        <v>-5.0</v>
      </c>
      <c r="M94" s="1"/>
      <c r="N94" s="1">
        <v>9.906766666666666</v>
      </c>
      <c r="O94" s="1" t="s">
        <v>3415</v>
      </c>
      <c r="P94" s="1" t="s">
        <v>3721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48</v>
      </c>
      <c r="B95" s="1" t="s">
        <v>17</v>
      </c>
      <c r="C95" s="3">
        <v>289.0</v>
      </c>
      <c r="D95" s="1">
        <v>0.0</v>
      </c>
      <c r="E95" s="1" t="s">
        <v>3543</v>
      </c>
      <c r="F95" s="1" t="s">
        <v>66</v>
      </c>
      <c r="G95" s="1" t="s">
        <v>24</v>
      </c>
      <c r="H95" s="1" t="s">
        <v>3722</v>
      </c>
      <c r="I95" s="1" t="s">
        <v>3723</v>
      </c>
      <c r="J95" s="1" t="s">
        <v>3724</v>
      </c>
      <c r="K95" s="1" t="s">
        <v>3725</v>
      </c>
      <c r="L95" s="1">
        <v>-22.0</v>
      </c>
      <c r="M95" s="1">
        <v>1.0582666666666667</v>
      </c>
      <c r="N95" s="1">
        <v>16.695983333333334</v>
      </c>
      <c r="O95" s="1" t="s">
        <v>53</v>
      </c>
      <c r="P95" s="1" t="s">
        <v>3726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60</v>
      </c>
      <c r="B96" s="1" t="s">
        <v>17</v>
      </c>
      <c r="C96" s="1">
        <v>369.0</v>
      </c>
      <c r="D96" s="1">
        <v>0.0</v>
      </c>
      <c r="E96" s="1" t="s">
        <v>3543</v>
      </c>
      <c r="F96" s="1" t="s">
        <v>66</v>
      </c>
      <c r="G96" s="1" t="s">
        <v>19</v>
      </c>
      <c r="H96" s="1" t="s">
        <v>3727</v>
      </c>
      <c r="I96" s="1" t="s">
        <v>3728</v>
      </c>
      <c r="J96" s="1" t="s">
        <v>3729</v>
      </c>
      <c r="K96" s="1" t="s">
        <v>3730</v>
      </c>
      <c r="L96" s="1">
        <v>-1.0</v>
      </c>
      <c r="M96" s="1">
        <v>3.4421333333333335</v>
      </c>
      <c r="N96" s="1">
        <v>14.72455</v>
      </c>
      <c r="O96" s="1" t="s">
        <v>63</v>
      </c>
      <c r="P96" s="1" t="s">
        <v>3731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E96" s="2"/>
      <c r="AF96" s="2"/>
    </row>
    <row r="97">
      <c r="A97" s="1" t="s">
        <v>16</v>
      </c>
      <c r="B97" s="1" t="s">
        <v>17</v>
      </c>
      <c r="C97" s="1">
        <v>353.0</v>
      </c>
      <c r="D97" s="1">
        <v>100.0</v>
      </c>
      <c r="E97" s="2"/>
      <c r="F97" s="1" t="s">
        <v>18</v>
      </c>
      <c r="G97" s="1" t="s">
        <v>19</v>
      </c>
      <c r="H97" s="1" t="s">
        <v>3732</v>
      </c>
      <c r="I97" s="1" t="s">
        <v>3733</v>
      </c>
      <c r="J97" s="1" t="s">
        <v>3733</v>
      </c>
      <c r="K97" s="2"/>
      <c r="L97" s="1">
        <v>-3.0</v>
      </c>
      <c r="M97" s="1"/>
      <c r="N97" s="1">
        <v>11.72405</v>
      </c>
      <c r="O97" s="1" t="s">
        <v>3415</v>
      </c>
      <c r="P97" s="1" t="s">
        <v>3734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48</v>
      </c>
      <c r="B98" s="1" t="s">
        <v>17</v>
      </c>
      <c r="C98" s="3">
        <v>343.0</v>
      </c>
      <c r="D98" s="1">
        <v>0.0</v>
      </c>
      <c r="E98" s="2"/>
      <c r="F98" s="1" t="s">
        <v>49</v>
      </c>
      <c r="G98" s="1" t="s">
        <v>173</v>
      </c>
      <c r="H98" s="1" t="s">
        <v>3735</v>
      </c>
      <c r="I98" s="1" t="s">
        <v>3736</v>
      </c>
      <c r="J98" s="1" t="s">
        <v>3736</v>
      </c>
      <c r="K98" s="2"/>
      <c r="L98" s="1">
        <v>13.0</v>
      </c>
      <c r="M98" s="1"/>
      <c r="N98" s="1">
        <v>18.402033333333332</v>
      </c>
      <c r="O98" s="1" t="s">
        <v>53</v>
      </c>
      <c r="P98" s="1" t="s">
        <v>3737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E98" s="2"/>
      <c r="AF98" s="2"/>
    </row>
    <row r="99">
      <c r="A99" s="1" t="s">
        <v>48</v>
      </c>
      <c r="B99" s="1" t="s">
        <v>17</v>
      </c>
      <c r="C99" s="3">
        <v>139.0</v>
      </c>
      <c r="D99" s="1">
        <v>0.0</v>
      </c>
      <c r="E99" s="2"/>
      <c r="F99" s="1" t="s">
        <v>49</v>
      </c>
      <c r="G99" s="1" t="s">
        <v>173</v>
      </c>
      <c r="H99" s="1" t="s">
        <v>3738</v>
      </c>
      <c r="I99" s="1" t="s">
        <v>3739</v>
      </c>
      <c r="J99" s="1" t="s">
        <v>3739</v>
      </c>
      <c r="K99" s="2"/>
      <c r="L99" s="1">
        <v>1.0</v>
      </c>
      <c r="M99" s="1"/>
      <c r="N99" s="1">
        <v>6.840783333333333</v>
      </c>
      <c r="O99" s="1" t="s">
        <v>53</v>
      </c>
      <c r="P99" s="1" t="s">
        <v>3740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E99" s="2"/>
      <c r="AF99" s="2"/>
    </row>
    <row r="100">
      <c r="A100" s="1" t="s">
        <v>48</v>
      </c>
      <c r="B100" s="1" t="s">
        <v>17</v>
      </c>
      <c r="C100" s="3">
        <v>298.0</v>
      </c>
      <c r="D100" s="1">
        <v>0.0</v>
      </c>
      <c r="E100" s="2"/>
      <c r="F100" s="1" t="s">
        <v>49</v>
      </c>
      <c r="G100" s="1" t="s">
        <v>173</v>
      </c>
      <c r="H100" s="1" t="s">
        <v>3741</v>
      </c>
      <c r="I100" s="1" t="s">
        <v>3742</v>
      </c>
      <c r="J100" s="1" t="s">
        <v>3742</v>
      </c>
      <c r="K100" s="2"/>
      <c r="L100" s="1">
        <v>14.0</v>
      </c>
      <c r="M100" s="1"/>
      <c r="N100" s="1">
        <v>19.385316666666668</v>
      </c>
      <c r="O100" s="1" t="s">
        <v>53</v>
      </c>
      <c r="P100" s="1" t="s">
        <v>3743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48</v>
      </c>
      <c r="B101" s="3" t="s">
        <v>17</v>
      </c>
      <c r="C101" s="1">
        <v>576.0</v>
      </c>
      <c r="D101" s="1">
        <v>0.0</v>
      </c>
      <c r="E101" s="2"/>
      <c r="F101" s="1" t="s">
        <v>49</v>
      </c>
      <c r="G101" s="1" t="s">
        <v>173</v>
      </c>
      <c r="H101" s="1" t="s">
        <v>3744</v>
      </c>
      <c r="I101" s="1" t="s">
        <v>3745</v>
      </c>
      <c r="J101" s="1" t="s">
        <v>3745</v>
      </c>
      <c r="K101" s="2"/>
      <c r="L101" s="1">
        <v>-4.0</v>
      </c>
      <c r="M101" s="1"/>
      <c r="N101" s="1">
        <v>0.14228333333333334</v>
      </c>
      <c r="O101" s="1" t="s">
        <v>53</v>
      </c>
      <c r="P101" s="1" t="s">
        <v>3746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E101" s="2"/>
      <c r="AF101" s="2"/>
    </row>
    <row r="102">
      <c r="A102" s="1" t="s">
        <v>16</v>
      </c>
      <c r="B102" s="1" t="s">
        <v>17</v>
      </c>
      <c r="C102" s="1">
        <v>308.0</v>
      </c>
      <c r="D102" s="1">
        <v>100.0</v>
      </c>
      <c r="E102" s="2"/>
      <c r="F102" s="1" t="s">
        <v>18</v>
      </c>
      <c r="G102" s="1" t="s">
        <v>19</v>
      </c>
      <c r="H102" s="1" t="s">
        <v>3747</v>
      </c>
      <c r="I102" s="1" t="s">
        <v>3748</v>
      </c>
      <c r="J102" s="1" t="s">
        <v>3748</v>
      </c>
      <c r="K102" s="2"/>
      <c r="L102" s="1">
        <v>3.0</v>
      </c>
      <c r="M102" s="1"/>
      <c r="N102" s="1">
        <v>18.725533333333335</v>
      </c>
      <c r="O102" s="1" t="s">
        <v>3415</v>
      </c>
      <c r="P102" s="1" t="s">
        <v>3749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48</v>
      </c>
      <c r="B103" s="1" t="s">
        <v>17</v>
      </c>
      <c r="C103" s="1">
        <v>78.0</v>
      </c>
      <c r="D103" s="1">
        <v>0.0</v>
      </c>
      <c r="E103" s="2"/>
      <c r="F103" s="1" t="s">
        <v>49</v>
      </c>
      <c r="G103" s="1" t="s">
        <v>173</v>
      </c>
      <c r="H103" s="1" t="s">
        <v>3750</v>
      </c>
      <c r="I103" s="1" t="s">
        <v>3751</v>
      </c>
      <c r="J103" s="1" t="s">
        <v>3751</v>
      </c>
      <c r="K103" s="2"/>
      <c r="L103" s="1">
        <v>-4.0</v>
      </c>
      <c r="M103" s="1"/>
      <c r="N103" s="1">
        <v>0.08536666666666666</v>
      </c>
      <c r="O103" s="1" t="s">
        <v>53</v>
      </c>
      <c r="P103" s="1" t="s">
        <v>3752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16</v>
      </c>
      <c r="B104" s="1" t="s">
        <v>17</v>
      </c>
      <c r="C104" s="3">
        <v>316.8</v>
      </c>
      <c r="D104" s="1">
        <v>211.2</v>
      </c>
      <c r="E104" s="2"/>
      <c r="F104" s="1" t="s">
        <v>18</v>
      </c>
      <c r="G104" s="1" t="s">
        <v>19</v>
      </c>
      <c r="H104" s="1" t="s">
        <v>3753</v>
      </c>
      <c r="I104" s="1" t="s">
        <v>3754</v>
      </c>
      <c r="J104" s="1" t="s">
        <v>3754</v>
      </c>
      <c r="K104" s="2"/>
      <c r="L104" s="1">
        <v>-8.0</v>
      </c>
      <c r="M104" s="1"/>
      <c r="N104" s="1">
        <v>6.347016666666667</v>
      </c>
      <c r="O104" s="1" t="s">
        <v>3415</v>
      </c>
      <c r="P104" s="1" t="s">
        <v>3755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60</v>
      </c>
      <c r="B105" s="1" t="s">
        <v>17</v>
      </c>
      <c r="C105" s="1">
        <v>439.0</v>
      </c>
      <c r="D105" s="1">
        <v>104.0</v>
      </c>
      <c r="E105" s="2"/>
      <c r="F105" s="1" t="s">
        <v>49</v>
      </c>
      <c r="G105" s="1" t="s">
        <v>173</v>
      </c>
      <c r="H105" s="1" t="s">
        <v>3756</v>
      </c>
      <c r="I105" s="1" t="s">
        <v>3757</v>
      </c>
      <c r="J105" s="1" t="s">
        <v>3757</v>
      </c>
      <c r="K105" s="2"/>
      <c r="L105" s="1">
        <v>-7.0</v>
      </c>
      <c r="M105" s="1"/>
      <c r="N105" s="1">
        <v>12.415883333333333</v>
      </c>
      <c r="O105" s="1" t="s">
        <v>63</v>
      </c>
      <c r="P105" s="1" t="s">
        <v>3758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48</v>
      </c>
      <c r="B106" s="1" t="s">
        <v>17</v>
      </c>
      <c r="C106" s="1">
        <v>329.0</v>
      </c>
      <c r="D106" s="1">
        <v>0.0</v>
      </c>
      <c r="E106" s="2"/>
      <c r="F106" s="1" t="s">
        <v>49</v>
      </c>
      <c r="G106" s="1" t="s">
        <v>173</v>
      </c>
      <c r="H106" s="1" t="s">
        <v>3759</v>
      </c>
      <c r="I106" s="1" t="s">
        <v>3760</v>
      </c>
      <c r="J106" s="1" t="s">
        <v>3760</v>
      </c>
      <c r="K106" s="2"/>
      <c r="L106" s="1">
        <v>3.0</v>
      </c>
      <c r="M106" s="1"/>
      <c r="N106" s="1">
        <v>8.0359</v>
      </c>
      <c r="O106" s="1" t="s">
        <v>53</v>
      </c>
      <c r="P106" s="1" t="s">
        <v>3761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48</v>
      </c>
      <c r="B107" s="1" t="s">
        <v>17</v>
      </c>
      <c r="C107" s="1">
        <v>329.0</v>
      </c>
      <c r="D107" s="1">
        <v>0.0</v>
      </c>
      <c r="E107" s="2"/>
      <c r="F107" s="1" t="s">
        <v>49</v>
      </c>
      <c r="G107" s="1" t="s">
        <v>173</v>
      </c>
      <c r="H107" s="1" t="s">
        <v>3762</v>
      </c>
      <c r="I107" s="1" t="s">
        <v>3763</v>
      </c>
      <c r="J107" s="1" t="s">
        <v>3763</v>
      </c>
      <c r="K107" s="2"/>
      <c r="L107" s="1">
        <v>4.0</v>
      </c>
      <c r="M107" s="1"/>
      <c r="N107" s="1">
        <v>9.43205</v>
      </c>
      <c r="O107" s="1" t="s">
        <v>53</v>
      </c>
      <c r="P107" s="1" t="s">
        <v>3764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16</v>
      </c>
      <c r="B108" s="1" t="s">
        <v>17</v>
      </c>
      <c r="C108" s="1">
        <v>489.0</v>
      </c>
      <c r="D108" s="1">
        <v>326.0</v>
      </c>
      <c r="E108" s="2"/>
      <c r="F108" s="1" t="s">
        <v>18</v>
      </c>
      <c r="G108" s="1" t="s">
        <v>19</v>
      </c>
      <c r="H108" s="1" t="s">
        <v>3765</v>
      </c>
      <c r="I108" s="1" t="s">
        <v>3766</v>
      </c>
      <c r="J108" s="1" t="s">
        <v>3766</v>
      </c>
      <c r="K108" s="2"/>
      <c r="L108" s="1">
        <v>0.0</v>
      </c>
      <c r="M108" s="1"/>
      <c r="N108" s="1">
        <v>14.200033333333334</v>
      </c>
      <c r="O108" s="1" t="s">
        <v>3415</v>
      </c>
      <c r="P108" s="1" t="s">
        <v>3767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E108" s="2"/>
      <c r="AF108" s="2"/>
    </row>
    <row r="109">
      <c r="A109" s="1" t="s">
        <v>48</v>
      </c>
      <c r="B109" s="1" t="s">
        <v>17</v>
      </c>
      <c r="C109" s="3">
        <v>478.0</v>
      </c>
      <c r="D109" s="1">
        <v>0.0</v>
      </c>
      <c r="E109" s="2"/>
      <c r="F109" s="1" t="s">
        <v>49</v>
      </c>
      <c r="G109" s="1" t="s">
        <v>24</v>
      </c>
      <c r="H109" s="1" t="s">
        <v>3768</v>
      </c>
      <c r="I109" s="1" t="s">
        <v>3769</v>
      </c>
      <c r="J109" s="1" t="s">
        <v>3769</v>
      </c>
      <c r="K109" s="2"/>
      <c r="L109" s="1">
        <v>2.0</v>
      </c>
      <c r="M109" s="1"/>
      <c r="N109" s="1">
        <v>63.70061666666667</v>
      </c>
      <c r="O109" s="1" t="s">
        <v>53</v>
      </c>
      <c r="P109" s="1" t="s">
        <v>3770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48</v>
      </c>
      <c r="B110" s="1" t="s">
        <v>17</v>
      </c>
      <c r="C110" s="3">
        <v>55.0</v>
      </c>
      <c r="D110" s="1">
        <v>0.0</v>
      </c>
      <c r="E110" s="2"/>
      <c r="F110" s="1" t="s">
        <v>49</v>
      </c>
      <c r="G110" s="1" t="s">
        <v>24</v>
      </c>
      <c r="H110" s="1" t="s">
        <v>3771</v>
      </c>
      <c r="I110" s="1" t="s">
        <v>3772</v>
      </c>
      <c r="J110" s="1" t="s">
        <v>3772</v>
      </c>
      <c r="K110" s="2"/>
      <c r="L110" s="1">
        <v>-3.0</v>
      </c>
      <c r="M110" s="1"/>
      <c r="N110" s="1">
        <v>1.3712666666666666</v>
      </c>
      <c r="O110" s="1" t="s">
        <v>53</v>
      </c>
      <c r="P110" s="1" t="s">
        <v>3773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48</v>
      </c>
      <c r="B111" s="1" t="s">
        <v>17</v>
      </c>
      <c r="C111" s="1">
        <v>139.0</v>
      </c>
      <c r="D111" s="1">
        <v>0.0</v>
      </c>
      <c r="E111" s="2"/>
      <c r="F111" s="1" t="s">
        <v>49</v>
      </c>
      <c r="G111" s="1" t="s">
        <v>24</v>
      </c>
      <c r="H111" s="1" t="s">
        <v>3774</v>
      </c>
      <c r="I111" s="1" t="s">
        <v>3775</v>
      </c>
      <c r="J111" s="1" t="s">
        <v>3775</v>
      </c>
      <c r="K111" s="2"/>
      <c r="L111" s="1">
        <v>-1.0</v>
      </c>
      <c r="M111" s="1"/>
      <c r="N111" s="1">
        <v>3.289833333333333</v>
      </c>
      <c r="O111" s="1" t="s">
        <v>53</v>
      </c>
      <c r="P111" s="1" t="s">
        <v>3776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48</v>
      </c>
      <c r="B112" s="1" t="s">
        <v>17</v>
      </c>
      <c r="C112" s="3">
        <v>329.0</v>
      </c>
      <c r="D112" s="1">
        <v>0.0</v>
      </c>
      <c r="E112" s="2"/>
      <c r="F112" s="1" t="s">
        <v>49</v>
      </c>
      <c r="G112" s="1" t="s">
        <v>173</v>
      </c>
      <c r="H112" s="1" t="s">
        <v>3777</v>
      </c>
      <c r="I112" s="1" t="s">
        <v>3778</v>
      </c>
      <c r="J112" s="1" t="s">
        <v>3778</v>
      </c>
      <c r="K112" s="2"/>
      <c r="L112" s="1">
        <v>0.0</v>
      </c>
      <c r="M112" s="1"/>
      <c r="N112" s="1">
        <v>4.219033333333333</v>
      </c>
      <c r="O112" s="1" t="s">
        <v>53</v>
      </c>
      <c r="P112" s="1" t="s">
        <v>3779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E112" s="2"/>
      <c r="AF112" s="2"/>
    </row>
    <row r="113">
      <c r="A113" s="1" t="s">
        <v>60</v>
      </c>
      <c r="B113" s="1" t="s">
        <v>17</v>
      </c>
      <c r="C113" s="3">
        <v>228.0</v>
      </c>
      <c r="D113" s="1">
        <v>61.0</v>
      </c>
      <c r="E113" s="2"/>
      <c r="F113" s="1" t="s">
        <v>49</v>
      </c>
      <c r="G113" s="1" t="s">
        <v>24</v>
      </c>
      <c r="H113" s="1" t="s">
        <v>3780</v>
      </c>
      <c r="I113" s="1" t="s">
        <v>3781</v>
      </c>
      <c r="J113" s="1" t="s">
        <v>3781</v>
      </c>
      <c r="K113" s="2"/>
      <c r="L113" s="1">
        <v>-11.0</v>
      </c>
      <c r="M113" s="1"/>
      <c r="N113" s="1">
        <v>71.81591666666667</v>
      </c>
      <c r="O113" s="1" t="s">
        <v>63</v>
      </c>
      <c r="P113" s="1" t="s">
        <v>3782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81</v>
      </c>
      <c r="B114" s="1" t="s">
        <v>17</v>
      </c>
      <c r="C114" s="1">
        <v>349.0</v>
      </c>
      <c r="D114" s="1">
        <v>0.0</v>
      </c>
      <c r="E114" s="1" t="s">
        <v>643</v>
      </c>
      <c r="F114" s="1" t="s">
        <v>18</v>
      </c>
      <c r="G114" s="1" t="s">
        <v>19</v>
      </c>
      <c r="H114" s="1" t="s">
        <v>3783</v>
      </c>
      <c r="I114" s="1" t="s">
        <v>3784</v>
      </c>
      <c r="J114" s="1" t="s">
        <v>3784</v>
      </c>
      <c r="K114" s="2"/>
      <c r="L114" s="1">
        <v>-9.0</v>
      </c>
      <c r="M114" s="1"/>
      <c r="N114" s="1">
        <v>5.095633333333334</v>
      </c>
      <c r="O114" s="1" t="s">
        <v>3429</v>
      </c>
      <c r="P114" s="1" t="s">
        <v>3785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E114" s="2"/>
      <c r="AF114" s="2"/>
    </row>
    <row r="115">
      <c r="A115" s="1" t="s">
        <v>16</v>
      </c>
      <c r="B115" s="1" t="s">
        <v>17</v>
      </c>
      <c r="C115" s="1">
        <v>258.0</v>
      </c>
      <c r="D115" s="1">
        <v>100.0</v>
      </c>
      <c r="E115" s="2"/>
      <c r="F115" s="1" t="s">
        <v>18</v>
      </c>
      <c r="G115" s="1" t="s">
        <v>19</v>
      </c>
      <c r="H115" s="1" t="s">
        <v>3786</v>
      </c>
      <c r="I115" s="1" t="s">
        <v>3787</v>
      </c>
      <c r="J115" s="1" t="s">
        <v>3787</v>
      </c>
      <c r="K115" s="2"/>
      <c r="L115" s="1">
        <v>-10.0</v>
      </c>
      <c r="M115" s="1"/>
      <c r="N115" s="1">
        <v>4.062966666666667</v>
      </c>
      <c r="O115" s="1" t="s">
        <v>3415</v>
      </c>
      <c r="P115" s="1" t="s">
        <v>3788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48</v>
      </c>
      <c r="B116" s="1" t="s">
        <v>17</v>
      </c>
      <c r="C116" s="1">
        <v>577.0</v>
      </c>
      <c r="D116" s="1">
        <v>0.0</v>
      </c>
      <c r="E116" s="1" t="s">
        <v>3437</v>
      </c>
      <c r="F116" s="1" t="s">
        <v>66</v>
      </c>
      <c r="G116" s="1" t="s">
        <v>24</v>
      </c>
      <c r="H116" s="1" t="s">
        <v>3789</v>
      </c>
      <c r="I116" s="1" t="s">
        <v>3790</v>
      </c>
      <c r="J116" s="1" t="s">
        <v>3791</v>
      </c>
      <c r="K116" s="1" t="s">
        <v>3792</v>
      </c>
      <c r="L116" s="1">
        <v>-10.0</v>
      </c>
      <c r="M116" s="1">
        <v>4.0926</v>
      </c>
      <c r="N116" s="1">
        <v>10.143866666666666</v>
      </c>
      <c r="O116" s="1" t="s">
        <v>53</v>
      </c>
      <c r="P116" s="1" t="s">
        <v>3793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E116" s="2"/>
      <c r="AF116" s="2"/>
    </row>
    <row r="117">
      <c r="A117" s="1" t="s">
        <v>16</v>
      </c>
      <c r="B117" s="1" t="s">
        <v>17</v>
      </c>
      <c r="C117" s="1">
        <v>498.0</v>
      </c>
      <c r="D117" s="1">
        <v>150.0</v>
      </c>
      <c r="E117" s="2"/>
      <c r="F117" s="1" t="s">
        <v>18</v>
      </c>
      <c r="G117" s="1" t="s">
        <v>19</v>
      </c>
      <c r="H117" s="1" t="s">
        <v>3794</v>
      </c>
      <c r="I117" s="1" t="s">
        <v>3795</v>
      </c>
      <c r="J117" s="1" t="s">
        <v>3795</v>
      </c>
      <c r="K117" s="2"/>
      <c r="L117" s="1">
        <v>-8.0</v>
      </c>
      <c r="M117" s="1"/>
      <c r="N117" s="1">
        <v>6.4696</v>
      </c>
      <c r="O117" s="1" t="s">
        <v>3415</v>
      </c>
      <c r="P117" s="1" t="s">
        <v>3796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48</v>
      </c>
      <c r="B118" s="1" t="s">
        <v>17</v>
      </c>
      <c r="C118" s="1">
        <v>65.0</v>
      </c>
      <c r="D118" s="1">
        <v>0.0</v>
      </c>
      <c r="E118" s="2"/>
      <c r="F118" s="1" t="s">
        <v>49</v>
      </c>
      <c r="G118" s="1" t="s">
        <v>173</v>
      </c>
      <c r="H118" s="1" t="s">
        <v>3797</v>
      </c>
      <c r="I118" s="1" t="s">
        <v>3798</v>
      </c>
      <c r="J118" s="1" t="s">
        <v>3798</v>
      </c>
      <c r="K118" s="2"/>
      <c r="L118" s="1">
        <v>4.0</v>
      </c>
      <c r="M118" s="1"/>
      <c r="N118" s="1">
        <v>9.519916666666667</v>
      </c>
      <c r="O118" s="1" t="s">
        <v>53</v>
      </c>
      <c r="P118" s="1" t="s">
        <v>3799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48</v>
      </c>
      <c r="B119" s="1" t="s">
        <v>17</v>
      </c>
      <c r="C119" s="1">
        <v>139.0</v>
      </c>
      <c r="D119" s="1">
        <v>0.0</v>
      </c>
      <c r="E119" s="2"/>
      <c r="F119" s="1" t="s">
        <v>49</v>
      </c>
      <c r="G119" s="1" t="s">
        <v>173</v>
      </c>
      <c r="H119" s="1" t="s">
        <v>3800</v>
      </c>
      <c r="I119" s="1" t="s">
        <v>3801</v>
      </c>
      <c r="J119" s="1" t="s">
        <v>3801</v>
      </c>
      <c r="K119" s="2"/>
      <c r="L119" s="1">
        <v>0.0</v>
      </c>
      <c r="M119" s="1"/>
      <c r="N119" s="1">
        <v>4.307166666666666</v>
      </c>
      <c r="O119" s="1" t="s">
        <v>53</v>
      </c>
      <c r="P119" s="1" t="s">
        <v>3802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60</v>
      </c>
      <c r="B120" s="1" t="s">
        <v>17</v>
      </c>
      <c r="C120" s="1">
        <v>207.0</v>
      </c>
      <c r="D120" s="1">
        <v>52.0</v>
      </c>
      <c r="E120" s="2"/>
      <c r="F120" s="1" t="s">
        <v>49</v>
      </c>
      <c r="G120" s="1" t="s">
        <v>173</v>
      </c>
      <c r="H120" s="1" t="s">
        <v>3803</v>
      </c>
      <c r="I120" s="1" t="s">
        <v>3804</v>
      </c>
      <c r="J120" s="1" t="s">
        <v>3804</v>
      </c>
      <c r="K120" s="2"/>
      <c r="L120" s="1">
        <v>-5.0</v>
      </c>
      <c r="M120" s="1"/>
      <c r="N120" s="1">
        <v>72.16468333333333</v>
      </c>
      <c r="O120" s="1" t="s">
        <v>63</v>
      </c>
      <c r="P120" s="1" t="s">
        <v>3805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E120" s="2"/>
      <c r="AF120" s="2"/>
    </row>
    <row r="121">
      <c r="A121" s="1" t="s">
        <v>60</v>
      </c>
      <c r="B121" s="1" t="s">
        <v>17</v>
      </c>
      <c r="C121" s="1">
        <v>259.0</v>
      </c>
      <c r="D121" s="1">
        <v>0.0</v>
      </c>
      <c r="E121" s="1" t="s">
        <v>3806</v>
      </c>
      <c r="F121" s="1" t="s">
        <v>66</v>
      </c>
      <c r="G121" s="1" t="s">
        <v>24</v>
      </c>
      <c r="H121" s="1" t="s">
        <v>3807</v>
      </c>
      <c r="I121" s="1" t="s">
        <v>3808</v>
      </c>
      <c r="J121" s="1" t="s">
        <v>3809</v>
      </c>
      <c r="K121" s="1" t="s">
        <v>3810</v>
      </c>
      <c r="L121" s="1">
        <v>-5.0</v>
      </c>
      <c r="M121" s="1">
        <v>2.0477833333333333</v>
      </c>
      <c r="N121" s="1">
        <v>2.8729</v>
      </c>
      <c r="O121" s="1" t="s">
        <v>63</v>
      </c>
      <c r="P121" s="1" t="s">
        <v>3805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16</v>
      </c>
      <c r="B122" s="1" t="s">
        <v>492</v>
      </c>
      <c r="C122" s="1">
        <v>601.0</v>
      </c>
      <c r="D122" s="1">
        <v>150.0</v>
      </c>
      <c r="E122" s="2"/>
      <c r="F122" s="1" t="s">
        <v>18</v>
      </c>
      <c r="G122" s="1" t="s">
        <v>19</v>
      </c>
      <c r="H122" s="1" t="s">
        <v>3811</v>
      </c>
      <c r="I122" s="1" t="s">
        <v>3812</v>
      </c>
      <c r="J122" s="1" t="s">
        <v>3812</v>
      </c>
      <c r="K122" s="2"/>
      <c r="L122" s="1">
        <v>-1.0</v>
      </c>
      <c r="M122" s="1"/>
      <c r="N122" s="1">
        <v>13.657133333333332</v>
      </c>
      <c r="O122" s="1" t="s">
        <v>3415</v>
      </c>
      <c r="P122" s="1" t="s">
        <v>3813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3">
        <v>224.0</v>
      </c>
      <c r="D123" s="1">
        <v>50.0</v>
      </c>
      <c r="E123" s="2"/>
      <c r="F123" s="1" t="s">
        <v>18</v>
      </c>
      <c r="G123" s="1" t="s">
        <v>19</v>
      </c>
      <c r="H123" s="1" t="s">
        <v>3814</v>
      </c>
      <c r="I123" s="1" t="s">
        <v>3815</v>
      </c>
      <c r="J123" s="1" t="s">
        <v>3815</v>
      </c>
      <c r="K123" s="2"/>
      <c r="L123" s="1">
        <v>-14.0</v>
      </c>
      <c r="M123" s="1"/>
      <c r="N123" s="1">
        <v>0.34808333333333336</v>
      </c>
      <c r="O123" s="1" t="s">
        <v>3415</v>
      </c>
      <c r="P123" s="1" t="s">
        <v>3558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E123" s="2"/>
      <c r="AF123" s="2"/>
    </row>
    <row r="124">
      <c r="A124" s="1" t="s">
        <v>48</v>
      </c>
      <c r="B124" s="1" t="s">
        <v>17</v>
      </c>
      <c r="C124" s="3">
        <v>39.0</v>
      </c>
      <c r="D124" s="1">
        <v>0.0</v>
      </c>
      <c r="E124" s="2"/>
      <c r="F124" s="1" t="s">
        <v>49</v>
      </c>
      <c r="G124" s="1" t="s">
        <v>173</v>
      </c>
      <c r="H124" s="1" t="s">
        <v>3816</v>
      </c>
      <c r="I124" s="1" t="s">
        <v>3817</v>
      </c>
      <c r="J124" s="1" t="s">
        <v>3817</v>
      </c>
      <c r="K124" s="2"/>
      <c r="L124" s="1">
        <v>-4.0</v>
      </c>
      <c r="M124" s="1"/>
      <c r="N124" s="1">
        <v>0.84085</v>
      </c>
      <c r="O124" s="1" t="s">
        <v>53</v>
      </c>
      <c r="P124" s="1" t="s">
        <v>3818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48</v>
      </c>
      <c r="B125" s="1" t="s">
        <v>17</v>
      </c>
      <c r="C125" s="3">
        <v>329.0</v>
      </c>
      <c r="D125" s="1">
        <v>0.0</v>
      </c>
      <c r="E125" s="2"/>
      <c r="F125" s="1" t="s">
        <v>49</v>
      </c>
      <c r="G125" s="1" t="s">
        <v>173</v>
      </c>
      <c r="H125" s="1" t="s">
        <v>3819</v>
      </c>
      <c r="I125" s="1" t="s">
        <v>3820</v>
      </c>
      <c r="J125" s="1" t="s">
        <v>3820</v>
      </c>
      <c r="K125" s="2"/>
      <c r="L125" s="1">
        <v>7.0</v>
      </c>
      <c r="M125" s="1"/>
      <c r="N125" s="1">
        <v>12.143466666666667</v>
      </c>
      <c r="O125" s="1" t="s">
        <v>53</v>
      </c>
      <c r="P125" s="1" t="s">
        <v>3821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E125" s="2"/>
      <c r="AF125" s="2"/>
    </row>
    <row r="126">
      <c r="A126" s="1" t="s">
        <v>60</v>
      </c>
      <c r="B126" s="1" t="s">
        <v>17</v>
      </c>
      <c r="C126" s="1">
        <v>259.0</v>
      </c>
      <c r="D126" s="1">
        <v>0.0</v>
      </c>
      <c r="E126" s="1" t="s">
        <v>3806</v>
      </c>
      <c r="F126" s="1" t="s">
        <v>66</v>
      </c>
      <c r="G126" s="1" t="s">
        <v>24</v>
      </c>
      <c r="H126" s="1" t="s">
        <v>3822</v>
      </c>
      <c r="I126" s="1" t="s">
        <v>3823</v>
      </c>
      <c r="J126" s="1" t="s">
        <v>3824</v>
      </c>
      <c r="K126" s="1" t="s">
        <v>3825</v>
      </c>
      <c r="L126" s="1">
        <v>-1.0</v>
      </c>
      <c r="M126" s="1">
        <v>3.7676833333333333</v>
      </c>
      <c r="N126" s="1">
        <v>8.19155</v>
      </c>
      <c r="O126" s="1" t="s">
        <v>63</v>
      </c>
      <c r="P126" s="1" t="s">
        <v>3826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60</v>
      </c>
      <c r="B127" s="1" t="s">
        <v>17</v>
      </c>
      <c r="C127" s="3">
        <v>284.0</v>
      </c>
      <c r="D127" s="1">
        <v>0.0</v>
      </c>
      <c r="E127" s="1" t="s">
        <v>3806</v>
      </c>
      <c r="F127" s="1" t="s">
        <v>66</v>
      </c>
      <c r="G127" s="1" t="s">
        <v>19</v>
      </c>
      <c r="H127" s="1" t="s">
        <v>3827</v>
      </c>
      <c r="I127" s="1" t="s">
        <v>3828</v>
      </c>
      <c r="J127" s="1" t="s">
        <v>3829</v>
      </c>
      <c r="K127" s="1" t="s">
        <v>3830</v>
      </c>
      <c r="L127" s="1">
        <v>-5.0</v>
      </c>
      <c r="M127" s="1">
        <v>2.84365</v>
      </c>
      <c r="N127" s="1">
        <v>10.537933333333333</v>
      </c>
      <c r="O127" s="1" t="s">
        <v>63</v>
      </c>
      <c r="P127" s="1" t="s">
        <v>3831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48</v>
      </c>
      <c r="B128" s="1" t="s">
        <v>17</v>
      </c>
      <c r="C128" s="3">
        <v>259.0</v>
      </c>
      <c r="D128" s="1">
        <v>0.0</v>
      </c>
      <c r="E128" s="2"/>
      <c r="F128" s="1" t="s">
        <v>49</v>
      </c>
      <c r="G128" s="1" t="s">
        <v>24</v>
      </c>
      <c r="H128" s="1" t="s">
        <v>3832</v>
      </c>
      <c r="I128" s="1" t="s">
        <v>3833</v>
      </c>
      <c r="J128" s="1" t="s">
        <v>3833</v>
      </c>
      <c r="K128" s="2"/>
      <c r="L128" s="1">
        <v>5.0</v>
      </c>
      <c r="M128" s="1"/>
      <c r="N128" s="1">
        <v>10.194283333333333</v>
      </c>
      <c r="O128" s="1" t="s">
        <v>53</v>
      </c>
      <c r="P128" s="1" t="s">
        <v>3834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16</v>
      </c>
      <c r="B129" s="1" t="s">
        <v>17</v>
      </c>
      <c r="C129" s="1">
        <v>333.0</v>
      </c>
      <c r="D129" s="1">
        <v>0.0</v>
      </c>
      <c r="E129" s="2"/>
      <c r="F129" s="1" t="s">
        <v>18</v>
      </c>
      <c r="G129" s="1" t="s">
        <v>19</v>
      </c>
      <c r="H129" s="1" t="s">
        <v>3835</v>
      </c>
      <c r="I129" s="1" t="s">
        <v>3836</v>
      </c>
      <c r="J129" s="1" t="s">
        <v>3836</v>
      </c>
      <c r="K129" s="2"/>
      <c r="L129" s="1">
        <v>-8.0</v>
      </c>
      <c r="M129" s="1"/>
      <c r="N129" s="1">
        <v>6.286066666666667</v>
      </c>
      <c r="O129" s="1" t="s">
        <v>3415</v>
      </c>
      <c r="P129" s="1" t="s">
        <v>3837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E129" s="2"/>
      <c r="AF129" s="2"/>
    </row>
    <row r="130">
      <c r="A130" s="1" t="s">
        <v>16</v>
      </c>
      <c r="B130" s="1" t="s">
        <v>17</v>
      </c>
      <c r="C130" s="1">
        <v>274.0</v>
      </c>
      <c r="D130" s="1">
        <v>0.0</v>
      </c>
      <c r="E130" s="2"/>
      <c r="F130" s="1" t="s">
        <v>18</v>
      </c>
      <c r="G130" s="1" t="s">
        <v>19</v>
      </c>
      <c r="H130" s="1" t="s">
        <v>3838</v>
      </c>
      <c r="I130" s="1" t="s">
        <v>3839</v>
      </c>
      <c r="J130" s="1" t="s">
        <v>3839</v>
      </c>
      <c r="K130" s="2"/>
      <c r="L130" s="1">
        <v>-2.0</v>
      </c>
      <c r="M130" s="1"/>
      <c r="N130" s="1">
        <v>12.566733333333334</v>
      </c>
      <c r="O130" s="1" t="s">
        <v>3415</v>
      </c>
      <c r="P130" s="1" t="s">
        <v>3478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48</v>
      </c>
      <c r="B131" s="1" t="s">
        <v>17</v>
      </c>
      <c r="C131" s="1">
        <v>518.0</v>
      </c>
      <c r="D131" s="1">
        <v>0.0</v>
      </c>
      <c r="E131" s="2"/>
      <c r="F131" s="1" t="s">
        <v>49</v>
      </c>
      <c r="G131" s="1" t="s">
        <v>173</v>
      </c>
      <c r="H131" s="1" t="s">
        <v>3840</v>
      </c>
      <c r="I131" s="1" t="s">
        <v>3841</v>
      </c>
      <c r="J131" s="1" t="s">
        <v>3841</v>
      </c>
      <c r="K131" s="2"/>
      <c r="L131" s="1">
        <v>9.0</v>
      </c>
      <c r="M131" s="1"/>
      <c r="N131" s="1">
        <v>14.811916666666667</v>
      </c>
      <c r="O131" s="1" t="s">
        <v>53</v>
      </c>
      <c r="P131" s="1" t="s">
        <v>3842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60</v>
      </c>
      <c r="B132" s="1" t="s">
        <v>17</v>
      </c>
      <c r="C132" s="3">
        <v>698.0</v>
      </c>
      <c r="D132" s="1">
        <v>174.0</v>
      </c>
      <c r="E132" s="2"/>
      <c r="F132" s="1" t="s">
        <v>49</v>
      </c>
      <c r="G132" s="1" t="s">
        <v>173</v>
      </c>
      <c r="H132" s="1" t="s">
        <v>3843</v>
      </c>
      <c r="I132" s="1" t="s">
        <v>3844</v>
      </c>
      <c r="J132" s="1" t="s">
        <v>3844</v>
      </c>
      <c r="K132" s="2"/>
      <c r="L132" s="1">
        <v>-7.0</v>
      </c>
      <c r="M132" s="1"/>
      <c r="N132" s="1">
        <v>25.97586666666667</v>
      </c>
      <c r="O132" s="1" t="s">
        <v>63</v>
      </c>
      <c r="P132" s="1" t="s">
        <v>3845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E132" s="2"/>
      <c r="AF132" s="2"/>
    </row>
    <row r="133">
      <c r="A133" s="1" t="s">
        <v>16</v>
      </c>
      <c r="B133" s="1" t="s">
        <v>17</v>
      </c>
      <c r="C133" s="3">
        <v>378.0</v>
      </c>
      <c r="D133" s="1">
        <v>150.0</v>
      </c>
      <c r="E133" s="2"/>
      <c r="F133" s="1" t="s">
        <v>18</v>
      </c>
      <c r="G133" s="1" t="s">
        <v>19</v>
      </c>
      <c r="H133" s="1" t="s">
        <v>3846</v>
      </c>
      <c r="I133" s="1" t="s">
        <v>3847</v>
      </c>
      <c r="J133" s="1" t="s">
        <v>3847</v>
      </c>
      <c r="K133" s="2"/>
      <c r="L133" s="1">
        <v>-5.0</v>
      </c>
      <c r="M133" s="1"/>
      <c r="N133" s="1">
        <v>9.950066666666666</v>
      </c>
      <c r="O133" s="1" t="s">
        <v>3415</v>
      </c>
      <c r="P133" s="1" t="s">
        <v>3848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60</v>
      </c>
      <c r="B134" s="1" t="s">
        <v>17</v>
      </c>
      <c r="C134" s="3">
        <v>139.0</v>
      </c>
      <c r="D134" s="1">
        <v>0.0</v>
      </c>
      <c r="E134" s="2"/>
      <c r="F134" s="1" t="s">
        <v>49</v>
      </c>
      <c r="G134" s="1" t="s">
        <v>24</v>
      </c>
      <c r="H134" s="1" t="s">
        <v>3849</v>
      </c>
      <c r="I134" s="1" t="s">
        <v>3850</v>
      </c>
      <c r="J134" s="1" t="s">
        <v>3850</v>
      </c>
      <c r="K134" s="2"/>
      <c r="L134" s="1">
        <v>-11.0</v>
      </c>
      <c r="M134" s="1"/>
      <c r="N134" s="1">
        <v>8.7397</v>
      </c>
      <c r="O134" s="1" t="s">
        <v>63</v>
      </c>
      <c r="P134" s="1" t="s">
        <v>3851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16</v>
      </c>
      <c r="B135" s="1" t="s">
        <v>17</v>
      </c>
      <c r="C135" s="1">
        <v>284.0</v>
      </c>
      <c r="D135" s="1">
        <v>100.0</v>
      </c>
      <c r="E135" s="2"/>
      <c r="F135" s="1" t="s">
        <v>18</v>
      </c>
      <c r="G135" s="1" t="s">
        <v>19</v>
      </c>
      <c r="H135" s="1" t="s">
        <v>3852</v>
      </c>
      <c r="I135" s="1" t="s">
        <v>3853</v>
      </c>
      <c r="J135" s="1" t="s">
        <v>3853</v>
      </c>
      <c r="K135" s="2"/>
      <c r="L135" s="1">
        <v>-9.0</v>
      </c>
      <c r="M135" s="1"/>
      <c r="N135" s="1">
        <v>5.797116666666667</v>
      </c>
      <c r="O135" s="1" t="s">
        <v>3415</v>
      </c>
      <c r="P135" s="1" t="s">
        <v>3854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60</v>
      </c>
      <c r="B136" s="1" t="s">
        <v>17</v>
      </c>
      <c r="C136" s="1">
        <v>508.0</v>
      </c>
      <c r="D136" s="1">
        <v>0.0</v>
      </c>
      <c r="E136" s="1" t="s">
        <v>3855</v>
      </c>
      <c r="F136" s="1" t="s">
        <v>66</v>
      </c>
      <c r="G136" s="1" t="s">
        <v>19</v>
      </c>
      <c r="H136" s="1" t="s">
        <v>3856</v>
      </c>
      <c r="I136" s="1" t="s">
        <v>3857</v>
      </c>
      <c r="J136" s="1" t="s">
        <v>3858</v>
      </c>
      <c r="K136" s="1" t="s">
        <v>3859</v>
      </c>
      <c r="L136" s="1">
        <v>-9.0</v>
      </c>
      <c r="M136" s="1">
        <v>5.55945</v>
      </c>
      <c r="N136" s="1">
        <v>5.984083333333333</v>
      </c>
      <c r="O136" s="1" t="s">
        <v>63</v>
      </c>
      <c r="P136" s="1" t="s">
        <v>3860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48</v>
      </c>
      <c r="B137" s="1" t="s">
        <v>17</v>
      </c>
      <c r="C137" s="3">
        <v>207.2</v>
      </c>
      <c r="D137" s="1">
        <v>51.8</v>
      </c>
      <c r="E137" s="2"/>
      <c r="F137" s="1" t="s">
        <v>49</v>
      </c>
      <c r="G137" s="1" t="s">
        <v>24</v>
      </c>
      <c r="H137" s="1" t="s">
        <v>3861</v>
      </c>
      <c r="I137" s="1" t="s">
        <v>3862</v>
      </c>
      <c r="J137" s="1" t="s">
        <v>3862</v>
      </c>
      <c r="K137" s="2"/>
      <c r="L137" s="1">
        <v>-1.0</v>
      </c>
      <c r="M137" s="1"/>
      <c r="N137" s="1">
        <v>3.4461333333333335</v>
      </c>
      <c r="O137" s="1" t="s">
        <v>53</v>
      </c>
      <c r="P137" s="1" t="s">
        <v>3863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48</v>
      </c>
      <c r="B138" s="1" t="s">
        <v>17</v>
      </c>
      <c r="C138" s="1">
        <v>139.0</v>
      </c>
      <c r="D138" s="1">
        <v>0.0</v>
      </c>
      <c r="E138" s="2"/>
      <c r="F138" s="1" t="s">
        <v>49</v>
      </c>
      <c r="G138" s="1" t="s">
        <v>173</v>
      </c>
      <c r="H138" s="1" t="s">
        <v>3864</v>
      </c>
      <c r="I138" s="1" t="s">
        <v>3865</v>
      </c>
      <c r="J138" s="1" t="s">
        <v>3865</v>
      </c>
      <c r="K138" s="2"/>
      <c r="L138" s="1">
        <v>-3.0</v>
      </c>
      <c r="M138" s="1"/>
      <c r="N138" s="1">
        <v>1.8874833333333334</v>
      </c>
      <c r="O138" s="1" t="s">
        <v>53</v>
      </c>
      <c r="P138" s="1" t="s">
        <v>3866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E138" s="2"/>
      <c r="AF138" s="2"/>
    </row>
    <row r="139">
      <c r="A139" s="1" t="s">
        <v>60</v>
      </c>
      <c r="B139" s="1" t="s">
        <v>17</v>
      </c>
      <c r="C139" s="1">
        <v>850.0</v>
      </c>
      <c r="D139" s="1">
        <v>115.0</v>
      </c>
      <c r="E139" s="2"/>
      <c r="F139" s="1" t="s">
        <v>49</v>
      </c>
      <c r="G139" s="1" t="s">
        <v>19</v>
      </c>
      <c r="H139" s="1" t="s">
        <v>3867</v>
      </c>
      <c r="I139" s="1" t="s">
        <v>3868</v>
      </c>
      <c r="J139" s="1" t="s">
        <v>3868</v>
      </c>
      <c r="K139" s="2"/>
      <c r="L139" s="1">
        <v>-3.0</v>
      </c>
      <c r="M139" s="1"/>
      <c r="N139" s="1">
        <v>14.409383333333333</v>
      </c>
      <c r="O139" s="1" t="s">
        <v>63</v>
      </c>
      <c r="P139" s="1" t="s">
        <v>3869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16</v>
      </c>
      <c r="B140" s="1" t="s">
        <v>17</v>
      </c>
      <c r="C140" s="1">
        <v>388.0</v>
      </c>
      <c r="D140" s="1">
        <v>0.0</v>
      </c>
      <c r="E140" s="2"/>
      <c r="F140" s="1" t="s">
        <v>18</v>
      </c>
      <c r="G140" s="1" t="s">
        <v>19</v>
      </c>
      <c r="H140" s="1" t="s">
        <v>3870</v>
      </c>
      <c r="I140" s="1" t="s">
        <v>3871</v>
      </c>
      <c r="J140" s="1" t="s">
        <v>3871</v>
      </c>
      <c r="K140" s="2"/>
      <c r="L140" s="1">
        <v>-6.0</v>
      </c>
      <c r="M140" s="1"/>
      <c r="N140" s="1">
        <v>8.328266666666666</v>
      </c>
      <c r="O140" s="1" t="s">
        <v>3415</v>
      </c>
      <c r="P140" s="1" t="s">
        <v>3872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48</v>
      </c>
      <c r="B141" s="1" t="s">
        <v>17</v>
      </c>
      <c r="C141" s="3">
        <v>188.0</v>
      </c>
      <c r="D141" s="1">
        <v>0.0</v>
      </c>
      <c r="E141" s="2"/>
      <c r="F141" s="1" t="s">
        <v>49</v>
      </c>
      <c r="G141" s="1" t="s">
        <v>173</v>
      </c>
      <c r="H141" s="1" t="s">
        <v>3873</v>
      </c>
      <c r="I141" s="1" t="s">
        <v>3874</v>
      </c>
      <c r="J141" s="1" t="s">
        <v>3874</v>
      </c>
      <c r="K141" s="2"/>
      <c r="L141" s="1">
        <v>0.0</v>
      </c>
      <c r="M141" s="1"/>
      <c r="N141" s="1">
        <v>4.315883333333334</v>
      </c>
      <c r="O141" s="1" t="s">
        <v>53</v>
      </c>
      <c r="P141" s="1" t="s">
        <v>3875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48</v>
      </c>
      <c r="B142" s="1" t="s">
        <v>17</v>
      </c>
      <c r="C142" s="3">
        <v>243.2</v>
      </c>
      <c r="D142" s="1">
        <v>60.8</v>
      </c>
      <c r="E142" s="2"/>
      <c r="F142" s="1" t="s">
        <v>49</v>
      </c>
      <c r="G142" s="1" t="s">
        <v>173</v>
      </c>
      <c r="H142" s="1" t="s">
        <v>3876</v>
      </c>
      <c r="I142" s="1" t="s">
        <v>3877</v>
      </c>
      <c r="J142" s="1" t="s">
        <v>3877</v>
      </c>
      <c r="K142" s="2"/>
      <c r="L142" s="1">
        <v>-4.0</v>
      </c>
      <c r="M142" s="1"/>
      <c r="N142" s="1">
        <v>0.17863333333333334</v>
      </c>
      <c r="O142" s="1" t="s">
        <v>53</v>
      </c>
      <c r="P142" s="1" t="s">
        <v>3878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48</v>
      </c>
      <c r="B143" s="1" t="s">
        <v>17</v>
      </c>
      <c r="C143" s="1">
        <v>263.2</v>
      </c>
      <c r="D143" s="1">
        <v>65.8</v>
      </c>
      <c r="E143" s="2"/>
      <c r="F143" s="1" t="s">
        <v>49</v>
      </c>
      <c r="G143" s="1" t="s">
        <v>173</v>
      </c>
      <c r="H143" s="1" t="s">
        <v>3879</v>
      </c>
      <c r="I143" s="1" t="s">
        <v>3880</v>
      </c>
      <c r="J143" s="1" t="s">
        <v>3880</v>
      </c>
      <c r="K143" s="2"/>
      <c r="L143" s="1">
        <v>4.0</v>
      </c>
      <c r="M143" s="1"/>
      <c r="N143" s="1">
        <v>9.353633333333333</v>
      </c>
      <c r="O143" s="1" t="s">
        <v>53</v>
      </c>
      <c r="P143" s="1" t="s">
        <v>3881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48</v>
      </c>
      <c r="B144" s="1" t="s">
        <v>17</v>
      </c>
      <c r="C144" s="3">
        <v>129.0</v>
      </c>
      <c r="D144" s="1">
        <v>0.0</v>
      </c>
      <c r="E144" s="2"/>
      <c r="F144" s="1" t="s">
        <v>49</v>
      </c>
      <c r="G144" s="1" t="s">
        <v>24</v>
      </c>
      <c r="H144" s="1" t="s">
        <v>3882</v>
      </c>
      <c r="I144" s="1" t="s">
        <v>3883</v>
      </c>
      <c r="J144" s="1" t="s">
        <v>3883</v>
      </c>
      <c r="K144" s="2"/>
      <c r="L144" s="1">
        <v>7.0</v>
      </c>
      <c r="M144" s="1"/>
      <c r="N144" s="1">
        <v>12.436466666666666</v>
      </c>
      <c r="O144" s="1" t="s">
        <v>53</v>
      </c>
      <c r="P144" s="1" t="s">
        <v>3884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48</v>
      </c>
      <c r="B145" s="1" t="s">
        <v>17</v>
      </c>
      <c r="C145" s="3">
        <v>259.0</v>
      </c>
      <c r="D145" s="1">
        <v>0.0</v>
      </c>
      <c r="E145" s="2"/>
      <c r="F145" s="1" t="s">
        <v>49</v>
      </c>
      <c r="G145" s="1" t="s">
        <v>173</v>
      </c>
      <c r="H145" s="1" t="s">
        <v>3885</v>
      </c>
      <c r="I145" s="1" t="s">
        <v>3886</v>
      </c>
      <c r="J145" s="1" t="s">
        <v>3886</v>
      </c>
      <c r="K145" s="2"/>
      <c r="L145" s="1">
        <v>-2.0</v>
      </c>
      <c r="M145" s="1"/>
      <c r="N145" s="1">
        <v>2.9703666666666666</v>
      </c>
      <c r="O145" s="1" t="s">
        <v>53</v>
      </c>
      <c r="P145" s="1" t="s">
        <v>3887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E145" s="2"/>
      <c r="AF145" s="2"/>
    </row>
    <row r="146">
      <c r="A146" s="1" t="s">
        <v>48</v>
      </c>
      <c r="B146" s="1" t="s">
        <v>17</v>
      </c>
      <c r="C146" s="3">
        <v>65.0</v>
      </c>
      <c r="D146" s="1">
        <v>0.0</v>
      </c>
      <c r="E146" s="2"/>
      <c r="F146" s="1" t="s">
        <v>49</v>
      </c>
      <c r="G146" s="1" t="s">
        <v>173</v>
      </c>
      <c r="H146" s="1" t="s">
        <v>3888</v>
      </c>
      <c r="I146" s="1" t="s">
        <v>3889</v>
      </c>
      <c r="J146" s="1" t="s">
        <v>3889</v>
      </c>
      <c r="K146" s="2"/>
      <c r="L146" s="1">
        <v>-3.0</v>
      </c>
      <c r="M146" s="1"/>
      <c r="N146" s="1">
        <v>1.8264333333333334</v>
      </c>
      <c r="O146" s="1" t="s">
        <v>53</v>
      </c>
      <c r="P146" s="1" t="s">
        <v>3890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E146" s="2"/>
      <c r="AF146" s="2"/>
    </row>
    <row r="147">
      <c r="A147" s="1" t="s">
        <v>48</v>
      </c>
      <c r="B147" s="1" t="s">
        <v>17</v>
      </c>
      <c r="C147" s="3">
        <v>75.0</v>
      </c>
      <c r="D147" s="1">
        <v>0.0</v>
      </c>
      <c r="E147" s="2"/>
      <c r="F147" s="1" t="s">
        <v>49</v>
      </c>
      <c r="G147" s="1" t="s">
        <v>24</v>
      </c>
      <c r="H147" s="1" t="s">
        <v>3891</v>
      </c>
      <c r="I147" s="1" t="s">
        <v>3892</v>
      </c>
      <c r="J147" s="1" t="s">
        <v>3892</v>
      </c>
      <c r="K147" s="2"/>
      <c r="L147" s="1">
        <v>-4.0</v>
      </c>
      <c r="M147" s="1"/>
      <c r="N147" s="1">
        <v>0.05071666666666667</v>
      </c>
      <c r="O147" s="1" t="s">
        <v>53</v>
      </c>
      <c r="P147" s="1" t="s">
        <v>3893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48</v>
      </c>
      <c r="B148" s="1" t="s">
        <v>17</v>
      </c>
      <c r="C148" s="1">
        <v>39.0</v>
      </c>
      <c r="D148" s="1">
        <v>0.0</v>
      </c>
      <c r="E148" s="2"/>
      <c r="F148" s="1" t="s">
        <v>49</v>
      </c>
      <c r="G148" s="1" t="s">
        <v>24</v>
      </c>
      <c r="H148" s="1" t="s">
        <v>3894</v>
      </c>
      <c r="I148" s="1" t="s">
        <v>3895</v>
      </c>
      <c r="J148" s="1" t="s">
        <v>3895</v>
      </c>
      <c r="K148" s="2"/>
      <c r="L148" s="1">
        <v>5.0</v>
      </c>
      <c r="M148" s="1"/>
      <c r="N148" s="1">
        <v>10.2767</v>
      </c>
      <c r="O148" s="1" t="s">
        <v>53</v>
      </c>
      <c r="P148" s="1" t="s">
        <v>3896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48</v>
      </c>
      <c r="B149" s="1" t="s">
        <v>17</v>
      </c>
      <c r="C149" s="1">
        <v>298.0</v>
      </c>
      <c r="D149" s="1">
        <v>0.0</v>
      </c>
      <c r="E149" s="2"/>
      <c r="F149" s="1" t="s">
        <v>49</v>
      </c>
      <c r="G149" s="1" t="s">
        <v>173</v>
      </c>
      <c r="H149" s="1" t="s">
        <v>3897</v>
      </c>
      <c r="I149" s="1" t="s">
        <v>3898</v>
      </c>
      <c r="J149" s="1" t="s">
        <v>3898</v>
      </c>
      <c r="K149" s="2"/>
      <c r="L149" s="1">
        <v>13.0</v>
      </c>
      <c r="M149" s="1"/>
      <c r="N149" s="1">
        <v>18.386133333333333</v>
      </c>
      <c r="O149" s="1" t="s">
        <v>53</v>
      </c>
      <c r="P149" s="1" t="s">
        <v>3899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48</v>
      </c>
      <c r="B150" s="1" t="s">
        <v>17</v>
      </c>
      <c r="C150" s="1">
        <v>369.0</v>
      </c>
      <c r="D150" s="1">
        <v>0.0</v>
      </c>
      <c r="E150" s="2"/>
      <c r="F150" s="1" t="s">
        <v>49</v>
      </c>
      <c r="G150" s="1" t="s">
        <v>24</v>
      </c>
      <c r="H150" s="1" t="s">
        <v>3900</v>
      </c>
      <c r="I150" s="1" t="s">
        <v>3901</v>
      </c>
      <c r="J150" s="1" t="s">
        <v>3901</v>
      </c>
      <c r="K150" s="2"/>
      <c r="L150" s="1">
        <v>14.0</v>
      </c>
      <c r="M150" s="1"/>
      <c r="N150" s="1">
        <v>19.2952</v>
      </c>
      <c r="O150" s="1" t="s">
        <v>53</v>
      </c>
      <c r="P150" s="1" t="s">
        <v>3902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E150" s="2"/>
      <c r="AF150" s="2"/>
    </row>
    <row r="151">
      <c r="A151" s="1" t="s">
        <v>60</v>
      </c>
      <c r="B151" s="1" t="s">
        <v>17</v>
      </c>
      <c r="C151" s="1">
        <v>259.0</v>
      </c>
      <c r="D151" s="1">
        <v>0.0</v>
      </c>
      <c r="E151" s="1" t="s">
        <v>3855</v>
      </c>
      <c r="F151" s="1" t="s">
        <v>66</v>
      </c>
      <c r="G151" s="1" t="s">
        <v>24</v>
      </c>
      <c r="H151" s="1" t="s">
        <v>3903</v>
      </c>
      <c r="I151" s="1" t="s">
        <v>3904</v>
      </c>
      <c r="J151" s="1" t="s">
        <v>3905</v>
      </c>
      <c r="K151" s="1" t="s">
        <v>3906</v>
      </c>
      <c r="L151" s="1">
        <v>-4.0</v>
      </c>
      <c r="M151" s="1">
        <v>15.679116666666667</v>
      </c>
      <c r="N151" s="1">
        <v>15.968416666666666</v>
      </c>
      <c r="O151" s="1" t="s">
        <v>63</v>
      </c>
      <c r="P151" s="1" t="s">
        <v>3907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16</v>
      </c>
      <c r="B152" s="1" t="s">
        <v>17</v>
      </c>
      <c r="C152" s="1">
        <v>274.0</v>
      </c>
      <c r="D152" s="1">
        <v>0.0</v>
      </c>
      <c r="E152" s="2"/>
      <c r="F152" s="1" t="s">
        <v>18</v>
      </c>
      <c r="G152" s="1" t="s">
        <v>19</v>
      </c>
      <c r="H152" s="1" t="s">
        <v>3908</v>
      </c>
      <c r="I152" s="1" t="s">
        <v>3909</v>
      </c>
      <c r="J152" s="1" t="s">
        <v>3909</v>
      </c>
      <c r="K152" s="2"/>
      <c r="L152" s="1">
        <v>-7.0</v>
      </c>
      <c r="M152" s="1"/>
      <c r="N152" s="1">
        <v>7.984666666666667</v>
      </c>
      <c r="O152" s="1" t="s">
        <v>3415</v>
      </c>
      <c r="P152" s="1" t="s">
        <v>3910</v>
      </c>
      <c r="Q152" s="2"/>
      <c r="S152" s="2"/>
      <c r="T152" s="2"/>
      <c r="U152" s="2"/>
      <c r="V152" s="2"/>
      <c r="W152" s="2"/>
      <c r="X152" s="2"/>
      <c r="Y152" s="2"/>
      <c r="Z152" s="2"/>
      <c r="AB152" s="2"/>
      <c r="AC152" s="2"/>
      <c r="AD152" s="2"/>
      <c r="AE152" s="2"/>
      <c r="AF152" s="2"/>
    </row>
    <row r="153">
      <c r="A153" s="1" t="s">
        <v>16</v>
      </c>
      <c r="B153" s="1" t="s">
        <v>17</v>
      </c>
      <c r="C153" s="3">
        <v>424.0</v>
      </c>
      <c r="D153" s="1">
        <v>0.0</v>
      </c>
      <c r="E153" s="2"/>
      <c r="F153" s="1" t="s">
        <v>18</v>
      </c>
      <c r="G153" s="1" t="s">
        <v>19</v>
      </c>
      <c r="H153" s="1" t="s">
        <v>3911</v>
      </c>
      <c r="I153" s="1" t="s">
        <v>3912</v>
      </c>
      <c r="J153" s="1" t="s">
        <v>3912</v>
      </c>
      <c r="K153" s="2"/>
      <c r="L153" s="1">
        <v>-5.0</v>
      </c>
      <c r="M153" s="1"/>
      <c r="N153" s="1">
        <v>9.271083333333333</v>
      </c>
      <c r="O153" s="1" t="s">
        <v>3415</v>
      </c>
      <c r="P153" s="1" t="s">
        <v>3913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60</v>
      </c>
      <c r="B154" s="1" t="s">
        <v>17</v>
      </c>
      <c r="C154" s="3">
        <v>434.0</v>
      </c>
      <c r="D154" s="1">
        <v>28.0</v>
      </c>
      <c r="E154" s="1" t="s">
        <v>3806</v>
      </c>
      <c r="F154" s="1" t="s">
        <v>66</v>
      </c>
      <c r="G154" s="1" t="s">
        <v>24</v>
      </c>
      <c r="H154" s="1" t="s">
        <v>3914</v>
      </c>
      <c r="I154" s="1" t="s">
        <v>3915</v>
      </c>
      <c r="J154" s="1" t="s">
        <v>3916</v>
      </c>
      <c r="K154" s="1" t="s">
        <v>3917</v>
      </c>
      <c r="L154" s="1">
        <v>2.0</v>
      </c>
      <c r="M154" s="1">
        <v>1.57145</v>
      </c>
      <c r="N154" s="1">
        <v>13.501083333333334</v>
      </c>
      <c r="O154" s="1" t="s">
        <v>63</v>
      </c>
      <c r="P154" s="1" t="s">
        <v>3918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E154" s="2"/>
      <c r="AF154" s="2"/>
    </row>
    <row r="155">
      <c r="A155" s="1" t="s">
        <v>16</v>
      </c>
      <c r="B155" s="1" t="s">
        <v>17</v>
      </c>
      <c r="C155" s="3">
        <v>224.0</v>
      </c>
      <c r="D155" s="1">
        <v>50.0</v>
      </c>
      <c r="E155" s="2"/>
      <c r="F155" s="1" t="s">
        <v>18</v>
      </c>
      <c r="G155" s="1" t="s">
        <v>19</v>
      </c>
      <c r="H155" s="1" t="s">
        <v>3919</v>
      </c>
      <c r="I155" s="1" t="s">
        <v>3920</v>
      </c>
      <c r="J155" s="1" t="s">
        <v>3920</v>
      </c>
      <c r="K155" s="2"/>
      <c r="L155" s="1">
        <v>-6.0</v>
      </c>
      <c r="M155" s="1"/>
      <c r="N155" s="1">
        <v>8.8137</v>
      </c>
      <c r="O155" s="1" t="s">
        <v>3415</v>
      </c>
      <c r="P155" s="1" t="s">
        <v>3921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60</v>
      </c>
      <c r="B156" s="1" t="s">
        <v>492</v>
      </c>
      <c r="C156" s="3">
        <v>438.0</v>
      </c>
      <c r="D156" s="1">
        <v>0.0</v>
      </c>
      <c r="E156" s="2"/>
      <c r="F156" s="1" t="s">
        <v>66</v>
      </c>
      <c r="G156" s="1" t="s">
        <v>24</v>
      </c>
      <c r="H156" s="1" t="s">
        <v>3922</v>
      </c>
      <c r="I156" s="2"/>
      <c r="J156" s="2"/>
      <c r="K156" s="2"/>
      <c r="L156" s="1">
        <v>0.0</v>
      </c>
      <c r="M156" s="1"/>
      <c r="N156" s="1"/>
      <c r="O156" s="1" t="s">
        <v>63</v>
      </c>
      <c r="P156" s="1" t="s">
        <v>3923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48</v>
      </c>
      <c r="B157" s="1" t="s">
        <v>17</v>
      </c>
      <c r="C157" s="1">
        <v>39.0</v>
      </c>
      <c r="D157" s="1">
        <v>0.0</v>
      </c>
      <c r="E157" s="2"/>
      <c r="F157" s="1" t="s">
        <v>49</v>
      </c>
      <c r="G157" s="1" t="s">
        <v>24</v>
      </c>
      <c r="H157" s="1" t="s">
        <v>3924</v>
      </c>
      <c r="I157" s="1" t="s">
        <v>3925</v>
      </c>
      <c r="J157" s="1" t="s">
        <v>3925</v>
      </c>
      <c r="K157" s="2"/>
      <c r="L157" s="1">
        <v>0.0</v>
      </c>
      <c r="M157" s="1"/>
      <c r="N157" s="1">
        <v>5.3611</v>
      </c>
      <c r="O157" s="1" t="s">
        <v>53</v>
      </c>
      <c r="P157" s="1" t="s">
        <v>3926</v>
      </c>
      <c r="Q157" s="2"/>
      <c r="S157" s="2"/>
      <c r="T157" s="2"/>
      <c r="U157" s="2"/>
      <c r="V157" s="2"/>
      <c r="W157" s="2"/>
      <c r="X157" s="2"/>
      <c r="Y157" s="2"/>
      <c r="Z157" s="2"/>
      <c r="AB157" s="2"/>
      <c r="AC157" s="2"/>
      <c r="AD157" s="2"/>
      <c r="AE157" s="2"/>
      <c r="AF157" s="2"/>
    </row>
    <row r="158">
      <c r="A158" s="1" t="s">
        <v>16</v>
      </c>
      <c r="B158" s="1" t="s">
        <v>17</v>
      </c>
      <c r="C158" s="1">
        <v>308.0</v>
      </c>
      <c r="D158" s="1">
        <v>100.0</v>
      </c>
      <c r="E158" s="2"/>
      <c r="F158" s="1" t="s">
        <v>18</v>
      </c>
      <c r="G158" s="1" t="s">
        <v>19</v>
      </c>
      <c r="H158" s="1" t="s">
        <v>3927</v>
      </c>
      <c r="I158" s="1" t="s">
        <v>3928</v>
      </c>
      <c r="J158" s="1" t="s">
        <v>3928</v>
      </c>
      <c r="K158" s="2"/>
      <c r="L158" s="1">
        <v>2.0</v>
      </c>
      <c r="M158" s="1"/>
      <c r="N158" s="1">
        <v>17.0645</v>
      </c>
      <c r="O158" s="1" t="s">
        <v>3415</v>
      </c>
      <c r="P158" s="1" t="s">
        <v>3929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48</v>
      </c>
      <c r="B159" s="1" t="s">
        <v>17</v>
      </c>
      <c r="C159" s="1">
        <v>518.0</v>
      </c>
      <c r="D159" s="1">
        <v>0.0</v>
      </c>
      <c r="E159" s="2"/>
      <c r="F159" s="1" t="s">
        <v>49</v>
      </c>
      <c r="G159" s="1" t="s">
        <v>173</v>
      </c>
      <c r="H159" s="1" t="s">
        <v>3930</v>
      </c>
      <c r="I159" s="1" t="s">
        <v>3931</v>
      </c>
      <c r="J159" s="1" t="s">
        <v>3931</v>
      </c>
      <c r="K159" s="2"/>
      <c r="L159" s="1">
        <v>17.0</v>
      </c>
      <c r="M159" s="1"/>
      <c r="N159" s="1">
        <v>22.385633333333335</v>
      </c>
      <c r="O159" s="1" t="s">
        <v>53</v>
      </c>
      <c r="P159" s="1" t="s">
        <v>3932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16</v>
      </c>
      <c r="B160" s="1" t="s">
        <v>17</v>
      </c>
      <c r="C160" s="3">
        <v>284.0</v>
      </c>
      <c r="D160" s="1">
        <v>100.0</v>
      </c>
      <c r="E160" s="2"/>
      <c r="F160" s="1" t="s">
        <v>18</v>
      </c>
      <c r="G160" s="1" t="s">
        <v>19</v>
      </c>
      <c r="H160" s="1" t="s">
        <v>3933</v>
      </c>
      <c r="I160" s="1" t="s">
        <v>3934</v>
      </c>
      <c r="J160" s="1" t="s">
        <v>3934</v>
      </c>
      <c r="K160" s="2"/>
      <c r="L160" s="1">
        <v>2.0</v>
      </c>
      <c r="M160" s="1"/>
      <c r="N160" s="1">
        <v>17.60375</v>
      </c>
      <c r="O160" s="1" t="s">
        <v>3415</v>
      </c>
      <c r="P160" s="1" t="s">
        <v>3935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E160" s="2"/>
      <c r="AF160" s="2"/>
    </row>
    <row r="161">
      <c r="A161" s="1" t="s">
        <v>16</v>
      </c>
      <c r="B161" s="1" t="s">
        <v>17</v>
      </c>
      <c r="C161" s="1">
        <v>274.0</v>
      </c>
      <c r="D161" s="1">
        <v>0.0</v>
      </c>
      <c r="E161" s="2"/>
      <c r="F161" s="1" t="s">
        <v>18</v>
      </c>
      <c r="G161" s="1" t="s">
        <v>19</v>
      </c>
      <c r="H161" s="1" t="s">
        <v>3936</v>
      </c>
      <c r="I161" s="1" t="s">
        <v>3937</v>
      </c>
      <c r="J161" s="1" t="s">
        <v>3937</v>
      </c>
      <c r="K161" s="2"/>
      <c r="L161" s="1">
        <v>-6.0</v>
      </c>
      <c r="M161" s="1"/>
      <c r="N161" s="1">
        <v>8.946216666666666</v>
      </c>
      <c r="O161" s="1" t="s">
        <v>3415</v>
      </c>
      <c r="P161" s="1" t="s">
        <v>3478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16</v>
      </c>
      <c r="B162" s="1" t="s">
        <v>17</v>
      </c>
      <c r="C162" s="3">
        <v>299.0</v>
      </c>
      <c r="D162" s="1">
        <v>0.0</v>
      </c>
      <c r="E162" s="2"/>
      <c r="F162" s="1" t="s">
        <v>18</v>
      </c>
      <c r="G162" s="1" t="s">
        <v>19</v>
      </c>
      <c r="H162" s="1" t="s">
        <v>3938</v>
      </c>
      <c r="I162" s="1" t="s">
        <v>3939</v>
      </c>
      <c r="J162" s="1" t="s">
        <v>3939</v>
      </c>
      <c r="K162" s="2"/>
      <c r="L162" s="1">
        <v>-4.0</v>
      </c>
      <c r="M162" s="1"/>
      <c r="N162" s="1">
        <v>10.06995</v>
      </c>
      <c r="O162" s="1" t="s">
        <v>3415</v>
      </c>
      <c r="P162" s="1" t="s">
        <v>3940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48</v>
      </c>
      <c r="B163" s="1" t="s">
        <v>17</v>
      </c>
      <c r="C163" s="3">
        <v>329.0</v>
      </c>
      <c r="D163" s="1">
        <v>0.0</v>
      </c>
      <c r="E163" s="2"/>
      <c r="F163" s="1" t="s">
        <v>49</v>
      </c>
      <c r="G163" s="1" t="s">
        <v>173</v>
      </c>
      <c r="H163" s="1" t="s">
        <v>3941</v>
      </c>
      <c r="I163" s="1" t="s">
        <v>3942</v>
      </c>
      <c r="J163" s="1" t="s">
        <v>3942</v>
      </c>
      <c r="K163" s="2"/>
      <c r="L163" s="1">
        <v>12.0</v>
      </c>
      <c r="M163" s="1"/>
      <c r="N163" s="1">
        <v>17.046333333333333</v>
      </c>
      <c r="O163" s="1" t="s">
        <v>53</v>
      </c>
      <c r="P163" s="1" t="s">
        <v>3943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60</v>
      </c>
      <c r="B164" s="1" t="s">
        <v>17</v>
      </c>
      <c r="C164" s="1">
        <v>279.0</v>
      </c>
      <c r="D164" s="1">
        <v>0.0</v>
      </c>
      <c r="E164" s="1" t="s">
        <v>3806</v>
      </c>
      <c r="F164" s="1" t="s">
        <v>66</v>
      </c>
      <c r="G164" s="1" t="s">
        <v>19</v>
      </c>
      <c r="H164" s="1" t="s">
        <v>3944</v>
      </c>
      <c r="I164" s="1" t="s">
        <v>3945</v>
      </c>
      <c r="J164" s="1" t="s">
        <v>3946</v>
      </c>
      <c r="K164" s="1" t="s">
        <v>3947</v>
      </c>
      <c r="L164" s="1">
        <v>4.0</v>
      </c>
      <c r="M164" s="1">
        <v>0.5487666666666666</v>
      </c>
      <c r="N164" s="1">
        <v>19.6317</v>
      </c>
      <c r="O164" s="1" t="s">
        <v>63</v>
      </c>
      <c r="P164" s="1" t="s">
        <v>3948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48</v>
      </c>
      <c r="B165" s="1" t="s">
        <v>17</v>
      </c>
      <c r="C165" s="3">
        <v>398.0</v>
      </c>
      <c r="D165" s="1">
        <v>0.0</v>
      </c>
      <c r="E165" s="2"/>
      <c r="F165" s="1" t="s">
        <v>49</v>
      </c>
      <c r="G165" s="1" t="s">
        <v>173</v>
      </c>
      <c r="H165" s="1" t="s">
        <v>3949</v>
      </c>
      <c r="I165" s="1" t="s">
        <v>3950</v>
      </c>
      <c r="J165" s="1" t="s">
        <v>3950</v>
      </c>
      <c r="K165" s="2"/>
      <c r="L165" s="1">
        <v>25.0</v>
      </c>
      <c r="M165" s="1"/>
      <c r="N165" s="1">
        <v>30.946466666666666</v>
      </c>
      <c r="O165" s="1" t="s">
        <v>53</v>
      </c>
      <c r="P165" s="1" t="s">
        <v>3951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16</v>
      </c>
      <c r="B166" s="1" t="s">
        <v>17</v>
      </c>
      <c r="C166" s="1">
        <v>578.0</v>
      </c>
      <c r="D166" s="1">
        <v>0.0</v>
      </c>
      <c r="E166" s="2"/>
      <c r="F166" s="1" t="s">
        <v>18</v>
      </c>
      <c r="G166" s="1" t="s">
        <v>19</v>
      </c>
      <c r="H166" s="1" t="s">
        <v>3952</v>
      </c>
      <c r="I166" s="1" t="s">
        <v>3953</v>
      </c>
      <c r="J166" s="1" t="s">
        <v>3953</v>
      </c>
      <c r="K166" s="2"/>
      <c r="L166" s="1">
        <v>-1.0</v>
      </c>
      <c r="M166" s="1"/>
      <c r="N166" s="1">
        <v>13.24485</v>
      </c>
      <c r="O166" s="1" t="s">
        <v>3415</v>
      </c>
      <c r="P166" s="1" t="s">
        <v>3954</v>
      </c>
      <c r="Q166" s="2"/>
      <c r="S166" s="2"/>
      <c r="T166" s="2"/>
      <c r="U166" s="2"/>
      <c r="V166" s="2"/>
      <c r="W166" s="2"/>
      <c r="X166" s="2"/>
      <c r="Y166" s="2"/>
      <c r="Z166" s="2"/>
      <c r="AB166" s="2"/>
      <c r="AC166" s="2"/>
      <c r="AD166" s="2"/>
      <c r="AE166" s="2"/>
      <c r="AF166" s="2"/>
    </row>
    <row r="167">
      <c r="A167" s="1" t="s">
        <v>48</v>
      </c>
      <c r="B167" s="1" t="s">
        <v>17</v>
      </c>
      <c r="C167" s="1">
        <v>278.0</v>
      </c>
      <c r="D167" s="1">
        <v>0.0</v>
      </c>
      <c r="E167" s="2"/>
      <c r="F167" s="1" t="s">
        <v>49</v>
      </c>
      <c r="G167" s="1" t="s">
        <v>173</v>
      </c>
      <c r="H167" s="1" t="s">
        <v>3955</v>
      </c>
      <c r="I167" s="1" t="s">
        <v>3956</v>
      </c>
      <c r="J167" s="1" t="s">
        <v>3956</v>
      </c>
      <c r="K167" s="2"/>
      <c r="L167" s="1">
        <v>2.0</v>
      </c>
      <c r="M167" s="1"/>
      <c r="N167" s="1">
        <v>7.619516666666667</v>
      </c>
      <c r="O167" s="1" t="s">
        <v>53</v>
      </c>
      <c r="P167" s="1" t="s">
        <v>3957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48</v>
      </c>
      <c r="B168" s="1" t="s">
        <v>17</v>
      </c>
      <c r="C168" s="1">
        <v>120.0</v>
      </c>
      <c r="D168" s="1">
        <v>0.0</v>
      </c>
      <c r="E168" s="2"/>
      <c r="F168" s="1" t="s">
        <v>49</v>
      </c>
      <c r="G168" s="1" t="s">
        <v>173</v>
      </c>
      <c r="H168" s="1" t="s">
        <v>3958</v>
      </c>
      <c r="I168" s="1" t="s">
        <v>3959</v>
      </c>
      <c r="J168" s="1" t="s">
        <v>3959</v>
      </c>
      <c r="K168" s="2"/>
      <c r="L168" s="1">
        <v>2.0</v>
      </c>
      <c r="M168" s="1"/>
      <c r="N168" s="1">
        <v>7.0414666666666665</v>
      </c>
      <c r="O168" s="1" t="s">
        <v>53</v>
      </c>
      <c r="P168" s="1" t="s">
        <v>3960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60</v>
      </c>
      <c r="B169" s="1" t="s">
        <v>17</v>
      </c>
      <c r="C169" s="1">
        <v>278.0</v>
      </c>
      <c r="D169" s="1">
        <v>0.0</v>
      </c>
      <c r="E169" s="1" t="s">
        <v>3806</v>
      </c>
      <c r="F169" s="1" t="s">
        <v>66</v>
      </c>
      <c r="G169" s="1" t="s">
        <v>19</v>
      </c>
      <c r="H169" s="1" t="s">
        <v>3961</v>
      </c>
      <c r="I169" s="1" t="s">
        <v>3962</v>
      </c>
      <c r="J169" s="1" t="s">
        <v>3963</v>
      </c>
      <c r="K169" s="1" t="s">
        <v>3964</v>
      </c>
      <c r="L169" s="1">
        <v>1.0</v>
      </c>
      <c r="M169" s="1">
        <v>4.2469</v>
      </c>
      <c r="N169" s="1">
        <v>20.324833333333334</v>
      </c>
      <c r="O169" s="1" t="s">
        <v>63</v>
      </c>
      <c r="P169" s="1" t="s">
        <v>3965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E169" s="2"/>
      <c r="AF169" s="2"/>
    </row>
    <row r="170">
      <c r="A170" s="1" t="s">
        <v>48</v>
      </c>
      <c r="B170" s="1" t="s">
        <v>17</v>
      </c>
      <c r="C170" s="3">
        <v>208.0</v>
      </c>
      <c r="D170" s="1">
        <v>0.0</v>
      </c>
      <c r="E170" s="2"/>
      <c r="F170" s="1" t="s">
        <v>49</v>
      </c>
      <c r="G170" s="1" t="s">
        <v>173</v>
      </c>
      <c r="H170" s="1" t="s">
        <v>3966</v>
      </c>
      <c r="I170" s="1" t="s">
        <v>3967</v>
      </c>
      <c r="J170" s="1" t="s">
        <v>3967</v>
      </c>
      <c r="K170" s="2"/>
      <c r="L170" s="1">
        <v>18.0</v>
      </c>
      <c r="M170" s="1"/>
      <c r="N170" s="1">
        <v>23.5233</v>
      </c>
      <c r="O170" s="1" t="s">
        <v>53</v>
      </c>
      <c r="P170" s="1" t="s">
        <v>3968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E170" s="2"/>
      <c r="AF170" s="2"/>
    </row>
    <row r="171">
      <c r="A171" s="1" t="s">
        <v>60</v>
      </c>
      <c r="B171" s="1" t="s">
        <v>17</v>
      </c>
      <c r="C171" s="3">
        <v>867.0</v>
      </c>
      <c r="D171" s="1">
        <v>0.0</v>
      </c>
      <c r="E171" s="1" t="s">
        <v>3806</v>
      </c>
      <c r="F171" s="1" t="s">
        <v>66</v>
      </c>
      <c r="G171" s="1" t="s">
        <v>19</v>
      </c>
      <c r="H171" s="1" t="s">
        <v>3969</v>
      </c>
      <c r="I171" s="1" t="s">
        <v>3970</v>
      </c>
      <c r="J171" s="1" t="s">
        <v>3971</v>
      </c>
      <c r="K171" s="1" t="s">
        <v>3972</v>
      </c>
      <c r="L171" s="1">
        <v>-2.0</v>
      </c>
      <c r="M171" s="1">
        <v>7.593016666666666</v>
      </c>
      <c r="N171" s="1">
        <v>18.12365</v>
      </c>
      <c r="O171" s="1" t="s">
        <v>63</v>
      </c>
      <c r="P171" s="1" t="s">
        <v>3973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48</v>
      </c>
      <c r="B172" s="1" t="s">
        <v>17</v>
      </c>
      <c r="C172" s="3">
        <v>318.0</v>
      </c>
      <c r="D172" s="1">
        <v>0.0</v>
      </c>
      <c r="E172" s="2"/>
      <c r="F172" s="1" t="s">
        <v>49</v>
      </c>
      <c r="G172" s="1" t="s">
        <v>173</v>
      </c>
      <c r="H172" s="1" t="s">
        <v>3974</v>
      </c>
      <c r="I172" s="1" t="s">
        <v>3975</v>
      </c>
      <c r="J172" s="1" t="s">
        <v>3975</v>
      </c>
      <c r="K172" s="2"/>
      <c r="L172" s="1">
        <v>30.0</v>
      </c>
      <c r="M172" s="1"/>
      <c r="N172" s="1">
        <v>35.88348333333333</v>
      </c>
      <c r="O172" s="1" t="s">
        <v>53</v>
      </c>
      <c r="P172" s="1" t="s">
        <v>3976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16</v>
      </c>
      <c r="B173" s="1" t="s">
        <v>17</v>
      </c>
      <c r="C173" s="1">
        <v>333.0</v>
      </c>
      <c r="D173" s="1">
        <v>0.0</v>
      </c>
      <c r="E173" s="2"/>
      <c r="F173" s="1" t="s">
        <v>18</v>
      </c>
      <c r="G173" s="1" t="s">
        <v>19</v>
      </c>
      <c r="H173" s="1" t="s">
        <v>3977</v>
      </c>
      <c r="I173" s="1" t="s">
        <v>3978</v>
      </c>
      <c r="J173" s="1" t="s">
        <v>3978</v>
      </c>
      <c r="K173" s="2"/>
      <c r="L173" s="1">
        <v>-2.0</v>
      </c>
      <c r="M173" s="1"/>
      <c r="N173" s="1">
        <v>12.6369</v>
      </c>
      <c r="O173" s="1" t="s">
        <v>3415</v>
      </c>
      <c r="P173" s="1" t="s">
        <v>3979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60</v>
      </c>
      <c r="B174" s="1" t="s">
        <v>17</v>
      </c>
      <c r="C174" s="1">
        <v>281.0</v>
      </c>
      <c r="D174" s="1">
        <v>58.0</v>
      </c>
      <c r="E174" s="2"/>
      <c r="F174" s="1" t="s">
        <v>49</v>
      </c>
      <c r="G174" s="1" t="s">
        <v>173</v>
      </c>
      <c r="H174" s="1" t="s">
        <v>3980</v>
      </c>
      <c r="I174" s="1" t="s">
        <v>3981</v>
      </c>
      <c r="J174" s="1" t="s">
        <v>3981</v>
      </c>
      <c r="K174" s="2"/>
      <c r="L174" s="1">
        <v>-13.0</v>
      </c>
      <c r="M174" s="1"/>
      <c r="N174" s="1">
        <v>5.351916666666667</v>
      </c>
      <c r="O174" s="1" t="s">
        <v>63</v>
      </c>
      <c r="P174" s="1" t="s">
        <v>3982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48</v>
      </c>
      <c r="B175" s="1" t="s">
        <v>17</v>
      </c>
      <c r="C175" s="1">
        <v>329.0</v>
      </c>
      <c r="D175" s="1">
        <v>0.0</v>
      </c>
      <c r="E175" s="2"/>
      <c r="F175" s="1" t="s">
        <v>49</v>
      </c>
      <c r="G175" s="1" t="s">
        <v>173</v>
      </c>
      <c r="H175" s="1" t="s">
        <v>3983</v>
      </c>
      <c r="I175" s="1" t="s">
        <v>3984</v>
      </c>
      <c r="J175" s="1" t="s">
        <v>3984</v>
      </c>
      <c r="K175" s="2"/>
      <c r="L175" s="1">
        <v>0.0</v>
      </c>
      <c r="M175" s="1"/>
      <c r="N175" s="1">
        <v>5.949533333333333</v>
      </c>
      <c r="O175" s="1" t="s">
        <v>53</v>
      </c>
      <c r="P175" s="1" t="s">
        <v>3985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48</v>
      </c>
      <c r="B176" s="1" t="s">
        <v>17</v>
      </c>
      <c r="C176" s="1">
        <v>139.0</v>
      </c>
      <c r="D176" s="1">
        <v>0.0</v>
      </c>
      <c r="E176" s="2"/>
      <c r="F176" s="1" t="s">
        <v>49</v>
      </c>
      <c r="G176" s="1" t="s">
        <v>173</v>
      </c>
      <c r="H176" s="1" t="s">
        <v>3986</v>
      </c>
      <c r="I176" s="1" t="s">
        <v>3987</v>
      </c>
      <c r="J176" s="1" t="s">
        <v>3987</v>
      </c>
      <c r="K176" s="2"/>
      <c r="L176" s="1">
        <v>1.0</v>
      </c>
      <c r="M176" s="1"/>
      <c r="N176" s="1">
        <v>6.38175</v>
      </c>
      <c r="O176" s="1" t="s">
        <v>53</v>
      </c>
      <c r="P176" s="1" t="s">
        <v>3988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48</v>
      </c>
      <c r="B177" s="1" t="s">
        <v>17</v>
      </c>
      <c r="C177" s="3">
        <v>65.0</v>
      </c>
      <c r="D177" s="1">
        <v>0.0</v>
      </c>
      <c r="E177" s="2"/>
      <c r="F177" s="1" t="s">
        <v>49</v>
      </c>
      <c r="G177" s="1" t="s">
        <v>24</v>
      </c>
      <c r="H177" s="1" t="s">
        <v>3989</v>
      </c>
      <c r="I177" s="1" t="s">
        <v>3990</v>
      </c>
      <c r="J177" s="1" t="s">
        <v>3990</v>
      </c>
      <c r="K177" s="2"/>
      <c r="L177" s="1">
        <v>-3.0</v>
      </c>
      <c r="M177" s="1"/>
      <c r="N177" s="1">
        <v>1.5</v>
      </c>
      <c r="O177" s="1" t="s">
        <v>53</v>
      </c>
      <c r="P177" s="1" t="s">
        <v>3991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48</v>
      </c>
      <c r="B178" s="1" t="s">
        <v>17</v>
      </c>
      <c r="C178" s="1">
        <v>39.0</v>
      </c>
      <c r="D178" s="1">
        <v>0.0</v>
      </c>
      <c r="E178" s="2"/>
      <c r="F178" s="1" t="s">
        <v>49</v>
      </c>
      <c r="G178" s="1" t="s">
        <v>173</v>
      </c>
      <c r="H178" s="1" t="s">
        <v>3992</v>
      </c>
      <c r="I178" s="1" t="s">
        <v>3993</v>
      </c>
      <c r="J178" s="1" t="s">
        <v>3993</v>
      </c>
      <c r="K178" s="2"/>
      <c r="L178" s="1">
        <v>-4.0</v>
      </c>
      <c r="M178" s="1"/>
      <c r="N178" s="1">
        <v>0.06736666666666667</v>
      </c>
      <c r="O178" s="1" t="s">
        <v>53</v>
      </c>
      <c r="P178" s="1" t="s">
        <v>3994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48</v>
      </c>
      <c r="B179" s="1" t="s">
        <v>17</v>
      </c>
      <c r="C179" s="3">
        <v>308.0</v>
      </c>
      <c r="D179" s="1">
        <v>0.0</v>
      </c>
      <c r="E179" s="2"/>
      <c r="F179" s="1" t="s">
        <v>49</v>
      </c>
      <c r="G179" s="1" t="s">
        <v>173</v>
      </c>
      <c r="H179" s="1" t="s">
        <v>3995</v>
      </c>
      <c r="I179" s="1" t="s">
        <v>3996</v>
      </c>
      <c r="J179" s="1" t="s">
        <v>3996</v>
      </c>
      <c r="K179" s="2"/>
      <c r="L179" s="1">
        <v>3.0</v>
      </c>
      <c r="M179" s="1"/>
      <c r="N179" s="1">
        <v>8.294466666666667</v>
      </c>
      <c r="O179" s="1" t="s">
        <v>53</v>
      </c>
      <c r="P179" s="1" t="s">
        <v>3997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16</v>
      </c>
      <c r="B180" s="1" t="s">
        <v>17</v>
      </c>
      <c r="C180" s="1">
        <v>289.0</v>
      </c>
      <c r="D180" s="1">
        <v>100.0</v>
      </c>
      <c r="E180" s="2"/>
      <c r="F180" s="1" t="s">
        <v>18</v>
      </c>
      <c r="G180" s="1" t="s">
        <v>19</v>
      </c>
      <c r="H180" s="1" t="s">
        <v>3998</v>
      </c>
      <c r="I180" s="1" t="s">
        <v>3999</v>
      </c>
      <c r="J180" s="1" t="s">
        <v>3999</v>
      </c>
      <c r="K180" s="2"/>
      <c r="L180" s="1">
        <v>-9.0</v>
      </c>
      <c r="M180" s="1"/>
      <c r="N180" s="1">
        <v>5.201183333333334</v>
      </c>
      <c r="O180" s="1" t="s">
        <v>3415</v>
      </c>
      <c r="P180" s="1" t="s">
        <v>4000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48</v>
      </c>
      <c r="B181" s="3" t="s">
        <v>17</v>
      </c>
      <c r="C181" s="1">
        <v>104.0</v>
      </c>
      <c r="D181" s="1">
        <v>0.0</v>
      </c>
      <c r="E181" s="2"/>
      <c r="F181" s="1" t="s">
        <v>49</v>
      </c>
      <c r="G181" s="1" t="s">
        <v>24</v>
      </c>
      <c r="H181" s="1" t="s">
        <v>4001</v>
      </c>
      <c r="I181" s="1" t="s">
        <v>4002</v>
      </c>
      <c r="J181" s="1" t="s">
        <v>4002</v>
      </c>
      <c r="K181" s="2"/>
      <c r="L181" s="1">
        <v>-2.0</v>
      </c>
      <c r="M181" s="1"/>
      <c r="N181" s="1">
        <v>2.2020666666666666</v>
      </c>
      <c r="O181" s="1" t="s">
        <v>53</v>
      </c>
      <c r="P181" s="1" t="s">
        <v>4003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48</v>
      </c>
      <c r="B182" s="1" t="s">
        <v>17</v>
      </c>
      <c r="C182" s="1">
        <v>314.0</v>
      </c>
      <c r="D182" s="1">
        <v>0.0</v>
      </c>
      <c r="E182" s="2"/>
      <c r="F182" s="1" t="s">
        <v>49</v>
      </c>
      <c r="G182" s="1" t="s">
        <v>173</v>
      </c>
      <c r="H182" s="1" t="s">
        <v>4004</v>
      </c>
      <c r="I182" s="1" t="s">
        <v>4005</v>
      </c>
      <c r="J182" s="1" t="s">
        <v>4005</v>
      </c>
      <c r="K182" s="2"/>
      <c r="L182" s="1">
        <v>0.0</v>
      </c>
      <c r="M182" s="1"/>
      <c r="N182" s="1">
        <v>5.3960333333333335</v>
      </c>
      <c r="O182" s="1" t="s">
        <v>53</v>
      </c>
      <c r="P182" s="1" t="s">
        <v>4006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60</v>
      </c>
      <c r="B183" s="1" t="s">
        <v>17</v>
      </c>
      <c r="C183" s="3">
        <v>254.0</v>
      </c>
      <c r="D183" s="1">
        <v>64.0</v>
      </c>
      <c r="E183" s="2"/>
      <c r="F183" s="1" t="s">
        <v>49</v>
      </c>
      <c r="G183" s="1" t="s">
        <v>19</v>
      </c>
      <c r="H183" s="1" t="s">
        <v>4007</v>
      </c>
      <c r="I183" s="1" t="s">
        <v>4008</v>
      </c>
      <c r="J183" s="1" t="s">
        <v>4008</v>
      </c>
      <c r="K183" s="2"/>
      <c r="L183" s="1">
        <v>-13.0</v>
      </c>
      <c r="M183" s="1"/>
      <c r="N183" s="1">
        <v>20.57355</v>
      </c>
      <c r="O183" s="1" t="s">
        <v>63</v>
      </c>
      <c r="P183" s="1" t="s">
        <v>4009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48</v>
      </c>
      <c r="B184" s="1" t="s">
        <v>17</v>
      </c>
      <c r="C184" s="3">
        <v>259.0</v>
      </c>
      <c r="D184" s="1">
        <v>0.0</v>
      </c>
      <c r="E184" s="1" t="s">
        <v>3437</v>
      </c>
      <c r="F184" s="1" t="s">
        <v>66</v>
      </c>
      <c r="G184" s="1" t="s">
        <v>24</v>
      </c>
      <c r="H184" s="1" t="s">
        <v>4010</v>
      </c>
      <c r="I184" s="1" t="s">
        <v>4011</v>
      </c>
      <c r="J184" s="1" t="s">
        <v>4012</v>
      </c>
      <c r="K184" s="1" t="s">
        <v>4013</v>
      </c>
      <c r="L184" s="1">
        <v>-32.0</v>
      </c>
      <c r="M184" s="1">
        <v>11.271</v>
      </c>
      <c r="N184" s="1">
        <v>12.2275</v>
      </c>
      <c r="O184" s="1" t="s">
        <v>53</v>
      </c>
      <c r="P184" s="1" t="s">
        <v>4014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81</v>
      </c>
      <c r="B185" s="3" t="s">
        <v>17</v>
      </c>
      <c r="C185" s="1">
        <v>304.0</v>
      </c>
      <c r="D185" s="1">
        <v>0.0</v>
      </c>
      <c r="E185" s="1" t="s">
        <v>1848</v>
      </c>
      <c r="F185" s="1" t="s">
        <v>18</v>
      </c>
      <c r="G185" s="1" t="s">
        <v>19</v>
      </c>
      <c r="H185" s="1" t="s">
        <v>4015</v>
      </c>
      <c r="I185" s="1" t="s">
        <v>4016</v>
      </c>
      <c r="J185" s="1" t="s">
        <v>4016</v>
      </c>
      <c r="K185" s="2"/>
      <c r="L185" s="1">
        <v>5.0</v>
      </c>
      <c r="M185" s="1"/>
      <c r="N185" s="1">
        <v>20.95628333333333</v>
      </c>
      <c r="O185" s="1" t="s">
        <v>3429</v>
      </c>
      <c r="P185" s="1" t="s">
        <v>4017</v>
      </c>
      <c r="Q185" s="2"/>
      <c r="S185" s="2"/>
      <c r="T185" s="2"/>
      <c r="U185" s="2"/>
      <c r="V185" s="2"/>
      <c r="W185" s="2"/>
      <c r="X185" s="2"/>
      <c r="Y185" s="2"/>
      <c r="Z185" s="2"/>
      <c r="AB185" s="2"/>
      <c r="AC185" s="2"/>
      <c r="AD185" s="2"/>
      <c r="AE185" s="2"/>
      <c r="AF185" s="2"/>
    </row>
    <row r="186">
      <c r="A186" s="1" t="s">
        <v>16</v>
      </c>
      <c r="B186" s="1" t="s">
        <v>492</v>
      </c>
      <c r="C186" s="3">
        <v>259.0</v>
      </c>
      <c r="D186" s="1">
        <v>100.0</v>
      </c>
      <c r="E186" s="2"/>
      <c r="F186" s="1" t="s">
        <v>18</v>
      </c>
      <c r="G186" s="1" t="s">
        <v>19</v>
      </c>
      <c r="H186" s="1" t="s">
        <v>4018</v>
      </c>
      <c r="I186" s="2"/>
      <c r="J186" s="2"/>
      <c r="K186" s="2"/>
      <c r="L186" s="1">
        <v>0.0</v>
      </c>
      <c r="M186" s="1"/>
      <c r="N186" s="2"/>
      <c r="O186" s="1" t="s">
        <v>3415</v>
      </c>
      <c r="P186" s="1" t="s">
        <v>4019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48</v>
      </c>
      <c r="B187" s="1" t="s">
        <v>17</v>
      </c>
      <c r="C187" s="3">
        <v>98.0</v>
      </c>
      <c r="D187" s="1">
        <v>0.0</v>
      </c>
      <c r="E187" s="2"/>
      <c r="F187" s="1" t="s">
        <v>49</v>
      </c>
      <c r="G187" s="1" t="s">
        <v>24</v>
      </c>
      <c r="H187" s="1" t="s">
        <v>4020</v>
      </c>
      <c r="I187" s="1" t="s">
        <v>4021</v>
      </c>
      <c r="J187" s="1" t="s">
        <v>4021</v>
      </c>
      <c r="K187" s="2"/>
      <c r="L187" s="1">
        <v>-4.0</v>
      </c>
      <c r="M187" s="1"/>
      <c r="N187" s="1">
        <v>0.6482833333333333</v>
      </c>
      <c r="O187" s="1" t="s">
        <v>53</v>
      </c>
      <c r="P187" s="1" t="s">
        <v>4022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16</v>
      </c>
      <c r="B188" s="1" t="s">
        <v>17</v>
      </c>
      <c r="C188" s="3">
        <v>404.0</v>
      </c>
      <c r="D188" s="1">
        <v>0.0</v>
      </c>
      <c r="E188" s="2"/>
      <c r="F188" s="1" t="s">
        <v>18</v>
      </c>
      <c r="G188" s="1" t="s">
        <v>19</v>
      </c>
      <c r="H188" s="1" t="s">
        <v>4023</v>
      </c>
      <c r="I188" s="1" t="s">
        <v>4024</v>
      </c>
      <c r="J188" s="1" t="s">
        <v>4024</v>
      </c>
      <c r="K188" s="2"/>
      <c r="L188" s="1">
        <v>-6.0</v>
      </c>
      <c r="M188" s="1"/>
      <c r="N188" s="1">
        <v>8.7924</v>
      </c>
      <c r="O188" s="1" t="s">
        <v>3415</v>
      </c>
      <c r="P188" s="1" t="s">
        <v>4025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E188" s="2"/>
      <c r="AF188" s="2"/>
    </row>
    <row r="189">
      <c r="A189" s="1" t="s">
        <v>16</v>
      </c>
      <c r="B189" s="1" t="s">
        <v>17</v>
      </c>
      <c r="C189" s="1">
        <v>368.0</v>
      </c>
      <c r="D189" s="1">
        <v>0.0</v>
      </c>
      <c r="E189" s="2"/>
      <c r="F189" s="1" t="s">
        <v>18</v>
      </c>
      <c r="G189" s="1" t="s">
        <v>19</v>
      </c>
      <c r="H189" s="1" t="s">
        <v>4026</v>
      </c>
      <c r="I189" s="1" t="s">
        <v>4027</v>
      </c>
      <c r="J189" s="1" t="s">
        <v>4027</v>
      </c>
      <c r="K189" s="2"/>
      <c r="L189" s="1">
        <v>-5.0</v>
      </c>
      <c r="M189" s="1"/>
      <c r="N189" s="1">
        <v>9.41415</v>
      </c>
      <c r="O189" s="1" t="s">
        <v>3415</v>
      </c>
      <c r="P189" s="1" t="s">
        <v>4028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48</v>
      </c>
      <c r="B190" s="1" t="s">
        <v>17</v>
      </c>
      <c r="C190" s="1">
        <v>259.0</v>
      </c>
      <c r="D190" s="1">
        <v>0.0</v>
      </c>
      <c r="E190" s="2"/>
      <c r="F190" s="1" t="s">
        <v>49</v>
      </c>
      <c r="G190" s="1" t="s">
        <v>173</v>
      </c>
      <c r="H190" s="1" t="s">
        <v>4029</v>
      </c>
      <c r="I190" s="1" t="s">
        <v>4030</v>
      </c>
      <c r="J190" s="1" t="s">
        <v>4030</v>
      </c>
      <c r="K190" s="2"/>
      <c r="L190" s="1">
        <v>17.0</v>
      </c>
      <c r="M190" s="1"/>
      <c r="N190" s="1">
        <v>22.828966666666666</v>
      </c>
      <c r="O190" s="1" t="s">
        <v>53</v>
      </c>
      <c r="P190" s="1" t="s">
        <v>4031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48</v>
      </c>
      <c r="B191" s="1" t="s">
        <v>17</v>
      </c>
      <c r="C191" s="3">
        <v>207.2</v>
      </c>
      <c r="D191" s="1">
        <v>51.8</v>
      </c>
      <c r="E191" s="2"/>
      <c r="F191" s="1" t="s">
        <v>49</v>
      </c>
      <c r="G191" s="1" t="s">
        <v>24</v>
      </c>
      <c r="H191" s="1" t="s">
        <v>4032</v>
      </c>
      <c r="I191" s="1" t="s">
        <v>4033</v>
      </c>
      <c r="J191" s="1" t="s">
        <v>4033</v>
      </c>
      <c r="K191" s="2"/>
      <c r="L191" s="1">
        <v>22.0</v>
      </c>
      <c r="M191" s="1"/>
      <c r="N191" s="1">
        <v>27.444233333333333</v>
      </c>
      <c r="O191" s="1" t="s">
        <v>53</v>
      </c>
      <c r="P191" s="1" t="s">
        <v>4034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E191" s="2"/>
      <c r="AF191" s="2"/>
    </row>
    <row r="192">
      <c r="A192" s="1" t="s">
        <v>60</v>
      </c>
      <c r="B192" s="1" t="s">
        <v>17</v>
      </c>
      <c r="C192" s="3">
        <v>829.0</v>
      </c>
      <c r="D192" s="1">
        <v>207.0</v>
      </c>
      <c r="E192" s="2"/>
      <c r="F192" s="1" t="s">
        <v>49</v>
      </c>
      <c r="G192" s="1" t="s">
        <v>24</v>
      </c>
      <c r="H192" s="1" t="s">
        <v>4035</v>
      </c>
      <c r="I192" s="1" t="s">
        <v>4036</v>
      </c>
      <c r="J192" s="1" t="s">
        <v>4036</v>
      </c>
      <c r="K192" s="2"/>
      <c r="L192" s="1">
        <v>-4.0</v>
      </c>
      <c r="M192" s="1"/>
      <c r="N192" s="1">
        <v>14.222183333333334</v>
      </c>
      <c r="O192" s="1" t="s">
        <v>63</v>
      </c>
      <c r="P192" s="1" t="s">
        <v>4037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60</v>
      </c>
      <c r="B193" s="1" t="s">
        <v>17</v>
      </c>
      <c r="C193" s="3">
        <v>394.0</v>
      </c>
      <c r="D193" s="1">
        <v>0.0</v>
      </c>
      <c r="E193" s="1" t="s">
        <v>3437</v>
      </c>
      <c r="F193" s="1" t="s">
        <v>66</v>
      </c>
      <c r="G193" s="1" t="s">
        <v>19</v>
      </c>
      <c r="H193" s="1" t="s">
        <v>4038</v>
      </c>
      <c r="I193" s="1" t="s">
        <v>4039</v>
      </c>
      <c r="J193" s="1" t="s">
        <v>4040</v>
      </c>
      <c r="K193" s="1" t="s">
        <v>4041</v>
      </c>
      <c r="L193" s="1">
        <v>-7.0</v>
      </c>
      <c r="M193" s="1">
        <v>0.5008166666666667</v>
      </c>
      <c r="N193" s="1">
        <v>7.25845</v>
      </c>
      <c r="O193" s="1" t="s">
        <v>63</v>
      </c>
      <c r="P193" s="1" t="s">
        <v>4042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48</v>
      </c>
      <c r="B194" s="1" t="s">
        <v>17</v>
      </c>
      <c r="C194" s="1">
        <v>207.2</v>
      </c>
      <c r="D194" s="1">
        <v>51.8</v>
      </c>
      <c r="E194" s="2"/>
      <c r="F194" s="1" t="s">
        <v>49</v>
      </c>
      <c r="G194" s="1" t="s">
        <v>24</v>
      </c>
      <c r="H194" s="1" t="s">
        <v>4043</v>
      </c>
      <c r="I194" s="1" t="s">
        <v>4044</v>
      </c>
      <c r="J194" s="1" t="s">
        <v>4044</v>
      </c>
      <c r="K194" s="2"/>
      <c r="L194" s="1">
        <v>4.0</v>
      </c>
      <c r="M194" s="1"/>
      <c r="N194" s="1">
        <v>9.4429</v>
      </c>
      <c r="O194" s="1" t="s">
        <v>53</v>
      </c>
      <c r="P194" s="1" t="s">
        <v>4045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48</v>
      </c>
      <c r="B195" s="1" t="s">
        <v>17</v>
      </c>
      <c r="C195" s="1">
        <v>407.0</v>
      </c>
      <c r="D195" s="1">
        <v>0.0</v>
      </c>
      <c r="E195" s="2"/>
      <c r="F195" s="1" t="s">
        <v>49</v>
      </c>
      <c r="G195" s="1" t="s">
        <v>24</v>
      </c>
      <c r="H195" s="1" t="s">
        <v>4046</v>
      </c>
      <c r="I195" s="1" t="s">
        <v>4047</v>
      </c>
      <c r="J195" s="1" t="s">
        <v>4047</v>
      </c>
      <c r="K195" s="2"/>
      <c r="L195" s="1">
        <v>9.0</v>
      </c>
      <c r="M195" s="1"/>
      <c r="N195" s="1">
        <v>14.525633333333333</v>
      </c>
      <c r="O195" s="1" t="s">
        <v>53</v>
      </c>
      <c r="P195" s="1" t="s">
        <v>4048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E195" s="2"/>
      <c r="AF195" s="2"/>
    </row>
    <row r="196">
      <c r="A196" s="1" t="s">
        <v>48</v>
      </c>
      <c r="B196" s="1" t="s">
        <v>17</v>
      </c>
      <c r="C196" s="3">
        <v>577.0</v>
      </c>
      <c r="D196" s="1">
        <v>0.0</v>
      </c>
      <c r="E196" s="2"/>
      <c r="F196" s="1" t="s">
        <v>49</v>
      </c>
      <c r="G196" s="1" t="s">
        <v>173</v>
      </c>
      <c r="H196" s="1" t="s">
        <v>4049</v>
      </c>
      <c r="I196" s="1" t="s">
        <v>4050</v>
      </c>
      <c r="J196" s="1" t="s">
        <v>4050</v>
      </c>
      <c r="K196" s="2"/>
      <c r="L196" s="1">
        <v>19.0</v>
      </c>
      <c r="M196" s="1"/>
      <c r="N196" s="1">
        <v>24.101116666666666</v>
      </c>
      <c r="O196" s="1" t="s">
        <v>53</v>
      </c>
      <c r="P196" s="1" t="s">
        <v>4051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16</v>
      </c>
      <c r="B197" s="1" t="s">
        <v>17</v>
      </c>
      <c r="C197" s="1">
        <v>349.0</v>
      </c>
      <c r="D197" s="1">
        <v>0.0</v>
      </c>
      <c r="E197" s="2"/>
      <c r="F197" s="1" t="s">
        <v>18</v>
      </c>
      <c r="G197" s="1" t="s">
        <v>19</v>
      </c>
      <c r="H197" s="1" t="s">
        <v>4052</v>
      </c>
      <c r="I197" s="1" t="s">
        <v>4053</v>
      </c>
      <c r="J197" s="1" t="s">
        <v>4053</v>
      </c>
      <c r="K197" s="2"/>
      <c r="L197" s="1">
        <v>-4.0</v>
      </c>
      <c r="M197" s="1"/>
      <c r="N197" s="1">
        <v>10.912683333333334</v>
      </c>
      <c r="O197" s="1" t="s">
        <v>3415</v>
      </c>
      <c r="P197" s="1" t="s">
        <v>4054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48</v>
      </c>
      <c r="B198" s="1" t="s">
        <v>17</v>
      </c>
      <c r="C198" s="3">
        <v>168.0</v>
      </c>
      <c r="D198" s="1">
        <v>0.0</v>
      </c>
      <c r="E198" s="2"/>
      <c r="F198" s="1" t="s">
        <v>49</v>
      </c>
      <c r="G198" s="1" t="s">
        <v>24</v>
      </c>
      <c r="H198" s="1" t="s">
        <v>4055</v>
      </c>
      <c r="I198" s="1" t="s">
        <v>4056</v>
      </c>
      <c r="J198" s="1" t="s">
        <v>4056</v>
      </c>
      <c r="K198" s="2"/>
      <c r="L198" s="1">
        <v>4.0</v>
      </c>
      <c r="M198" s="1"/>
      <c r="N198" s="1">
        <v>9.282533333333333</v>
      </c>
      <c r="O198" s="1" t="s">
        <v>53</v>
      </c>
      <c r="P198" s="1" t="s">
        <v>4057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48</v>
      </c>
      <c r="B199" s="1" t="s">
        <v>17</v>
      </c>
      <c r="C199" s="1">
        <v>284.0</v>
      </c>
      <c r="D199" s="1">
        <v>0.0</v>
      </c>
      <c r="E199" s="2"/>
      <c r="F199" s="1" t="s">
        <v>49</v>
      </c>
      <c r="G199" s="1" t="s">
        <v>173</v>
      </c>
      <c r="H199" s="1" t="s">
        <v>4058</v>
      </c>
      <c r="I199" s="1" t="s">
        <v>4059</v>
      </c>
      <c r="J199" s="1" t="s">
        <v>4059</v>
      </c>
      <c r="K199" s="2"/>
      <c r="L199" s="1">
        <v>5.0</v>
      </c>
      <c r="M199" s="1"/>
      <c r="N199" s="1">
        <v>10.14425</v>
      </c>
      <c r="O199" s="1" t="s">
        <v>53</v>
      </c>
      <c r="P199" s="1" t="s">
        <v>4060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E199" s="2"/>
      <c r="AF199" s="2"/>
    </row>
    <row r="200">
      <c r="A200" s="1" t="s">
        <v>16</v>
      </c>
      <c r="B200" s="1" t="s">
        <v>17</v>
      </c>
      <c r="C200" s="1">
        <v>318.0</v>
      </c>
      <c r="D200" s="1">
        <v>100.0</v>
      </c>
      <c r="E200" s="2"/>
      <c r="F200" s="1" t="s">
        <v>18</v>
      </c>
      <c r="G200" s="1" t="s">
        <v>19</v>
      </c>
      <c r="H200" s="1" t="s">
        <v>4061</v>
      </c>
      <c r="I200" s="1" t="s">
        <v>4062</v>
      </c>
      <c r="J200" s="1" t="s">
        <v>4062</v>
      </c>
      <c r="K200" s="2"/>
      <c r="L200" s="1">
        <v>-3.0</v>
      </c>
      <c r="M200" s="1"/>
      <c r="N200" s="1">
        <v>11.434083333333334</v>
      </c>
      <c r="O200" s="1" t="s">
        <v>3415</v>
      </c>
      <c r="P200" s="1" t="s">
        <v>4063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48</v>
      </c>
      <c r="B201" s="1" t="s">
        <v>17</v>
      </c>
      <c r="C201" s="1">
        <v>259.0</v>
      </c>
      <c r="D201" s="1">
        <v>0.0</v>
      </c>
      <c r="E201" s="2"/>
      <c r="F201" s="1" t="s">
        <v>49</v>
      </c>
      <c r="G201" s="1" t="s">
        <v>24</v>
      </c>
      <c r="H201" s="1" t="s">
        <v>4064</v>
      </c>
      <c r="I201" s="1" t="s">
        <v>4065</v>
      </c>
      <c r="J201" s="1" t="s">
        <v>4065</v>
      </c>
      <c r="K201" s="2"/>
      <c r="L201" s="1">
        <v>7.0</v>
      </c>
      <c r="M201" s="1"/>
      <c r="N201" s="1">
        <v>12.8055</v>
      </c>
      <c r="O201" s="1" t="s">
        <v>53</v>
      </c>
      <c r="P201" s="1" t="s">
        <v>4066</v>
      </c>
      <c r="Q201" s="2"/>
      <c r="S201" s="2"/>
      <c r="T201" s="2"/>
      <c r="U201" s="2"/>
      <c r="V201" s="2"/>
      <c r="W201" s="2"/>
      <c r="X201" s="2"/>
      <c r="Y201" s="2"/>
      <c r="Z201" s="2"/>
      <c r="AB201" s="2"/>
      <c r="AC201" s="2"/>
      <c r="AE201" s="2"/>
      <c r="AF201" s="2"/>
    </row>
    <row r="202">
      <c r="A202" s="1" t="s">
        <v>60</v>
      </c>
      <c r="B202" s="1" t="s">
        <v>17</v>
      </c>
      <c r="C202" s="3">
        <v>414.0</v>
      </c>
      <c r="D202" s="1">
        <v>104.0</v>
      </c>
      <c r="E202" s="2"/>
      <c r="F202" s="1" t="s">
        <v>49</v>
      </c>
      <c r="G202" s="1" t="s">
        <v>173</v>
      </c>
      <c r="H202" s="1" t="s">
        <v>4067</v>
      </c>
      <c r="I202" s="1" t="s">
        <v>4068</v>
      </c>
      <c r="J202" s="1" t="s">
        <v>4068</v>
      </c>
      <c r="K202" s="2"/>
      <c r="L202" s="1">
        <v>-8.0</v>
      </c>
      <c r="M202" s="1"/>
      <c r="N202" s="1">
        <v>10.353233333333334</v>
      </c>
      <c r="O202" s="1" t="s">
        <v>63</v>
      </c>
      <c r="P202" s="1" t="s">
        <v>4069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48</v>
      </c>
      <c r="B203" s="1" t="s">
        <v>17</v>
      </c>
      <c r="C203" s="1">
        <v>762.0</v>
      </c>
      <c r="D203" s="1">
        <v>0.0</v>
      </c>
      <c r="E203" s="2"/>
      <c r="F203" s="1" t="s">
        <v>49</v>
      </c>
      <c r="G203" s="1" t="s">
        <v>173</v>
      </c>
      <c r="H203" s="1" t="s">
        <v>4070</v>
      </c>
      <c r="I203" s="1" t="s">
        <v>4071</v>
      </c>
      <c r="J203" s="1" t="s">
        <v>4071</v>
      </c>
      <c r="K203" s="2"/>
      <c r="L203" s="1">
        <v>18.0</v>
      </c>
      <c r="M203" s="1"/>
      <c r="N203" s="1">
        <v>23.7586</v>
      </c>
      <c r="O203" s="1" t="s">
        <v>53</v>
      </c>
      <c r="P203" s="1" t="s">
        <v>4072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E203" s="2"/>
      <c r="AF203" s="2"/>
    </row>
    <row r="204">
      <c r="A204" s="1" t="s">
        <v>16</v>
      </c>
      <c r="B204" s="1" t="s">
        <v>17</v>
      </c>
      <c r="C204" s="3">
        <v>343.0</v>
      </c>
      <c r="D204" s="1">
        <v>100.0</v>
      </c>
      <c r="E204" s="2"/>
      <c r="F204" s="1" t="s">
        <v>18</v>
      </c>
      <c r="G204" s="1" t="s">
        <v>24</v>
      </c>
      <c r="H204" s="1" t="s">
        <v>4073</v>
      </c>
      <c r="I204" s="1" t="s">
        <v>4074</v>
      </c>
      <c r="J204" s="1" t="s">
        <v>4074</v>
      </c>
      <c r="K204" s="2"/>
      <c r="L204" s="1">
        <v>-1.0</v>
      </c>
      <c r="M204" s="1"/>
      <c r="N204" s="1">
        <v>13.285233333333334</v>
      </c>
      <c r="O204" s="1" t="s">
        <v>3415</v>
      </c>
      <c r="P204" s="1" t="s">
        <v>4075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48</v>
      </c>
      <c r="B205" s="1" t="s">
        <v>17</v>
      </c>
      <c r="C205" s="1">
        <v>478.0</v>
      </c>
      <c r="D205" s="1">
        <v>0.0</v>
      </c>
      <c r="E205" s="2"/>
      <c r="F205" s="1" t="s">
        <v>49</v>
      </c>
      <c r="G205" s="1" t="s">
        <v>173</v>
      </c>
      <c r="H205" s="1" t="s">
        <v>4076</v>
      </c>
      <c r="I205" s="1" t="s">
        <v>4077</v>
      </c>
      <c r="J205" s="1" t="s">
        <v>4077</v>
      </c>
      <c r="K205" s="2"/>
      <c r="L205" s="1">
        <v>19.0</v>
      </c>
      <c r="M205" s="1"/>
      <c r="N205" s="1">
        <v>24.057833333333335</v>
      </c>
      <c r="O205" s="1" t="s">
        <v>53</v>
      </c>
      <c r="P205" s="1" t="s">
        <v>4078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48</v>
      </c>
      <c r="B206" s="1" t="s">
        <v>17</v>
      </c>
      <c r="C206" s="1">
        <v>294.0</v>
      </c>
      <c r="D206" s="1">
        <v>0.0</v>
      </c>
      <c r="E206" s="2"/>
      <c r="F206" s="1" t="s">
        <v>49</v>
      </c>
      <c r="G206" s="1" t="s">
        <v>173</v>
      </c>
      <c r="H206" s="1" t="s">
        <v>4079</v>
      </c>
      <c r="I206" s="1" t="s">
        <v>4080</v>
      </c>
      <c r="J206" s="1" t="s">
        <v>4080</v>
      </c>
      <c r="K206" s="2"/>
      <c r="L206" s="1">
        <v>11.0</v>
      </c>
      <c r="M206" s="1"/>
      <c r="N206" s="1">
        <v>16.175216666666667</v>
      </c>
      <c r="O206" s="1" t="s">
        <v>53</v>
      </c>
      <c r="P206" s="1" t="s">
        <v>4081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48</v>
      </c>
      <c r="B207" s="1" t="s">
        <v>17</v>
      </c>
      <c r="C207" s="1">
        <v>259.0</v>
      </c>
      <c r="D207" s="1">
        <v>0.0</v>
      </c>
      <c r="E207" s="2"/>
      <c r="F207" s="1" t="s">
        <v>49</v>
      </c>
      <c r="G207" s="1" t="s">
        <v>173</v>
      </c>
      <c r="H207" s="1" t="s">
        <v>4082</v>
      </c>
      <c r="I207" s="1" t="s">
        <v>4083</v>
      </c>
      <c r="J207" s="1" t="s">
        <v>4083</v>
      </c>
      <c r="K207" s="2"/>
      <c r="L207" s="1">
        <v>0.0</v>
      </c>
      <c r="M207" s="1"/>
      <c r="N207" s="1">
        <v>103.9667</v>
      </c>
      <c r="O207" s="1" t="s">
        <v>53</v>
      </c>
      <c r="P207" s="1" t="s">
        <v>4084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48</v>
      </c>
      <c r="B208" s="1" t="s">
        <v>17</v>
      </c>
      <c r="C208" s="3">
        <v>208.0</v>
      </c>
      <c r="D208" s="1">
        <v>0.0</v>
      </c>
      <c r="E208" s="2"/>
      <c r="F208" s="1" t="s">
        <v>49</v>
      </c>
      <c r="G208" s="1" t="s">
        <v>173</v>
      </c>
      <c r="H208" s="1" t="s">
        <v>4085</v>
      </c>
      <c r="I208" s="1" t="s">
        <v>4086</v>
      </c>
      <c r="J208" s="1" t="s">
        <v>4086</v>
      </c>
      <c r="K208" s="2"/>
      <c r="L208" s="1">
        <v>3.0</v>
      </c>
      <c r="M208" s="1"/>
      <c r="N208" s="1">
        <v>8.177383333333333</v>
      </c>
      <c r="O208" s="1" t="s">
        <v>53</v>
      </c>
      <c r="P208" s="1" t="s">
        <v>4087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48</v>
      </c>
      <c r="B209" s="1" t="s">
        <v>17</v>
      </c>
      <c r="C209" s="1">
        <v>329.0</v>
      </c>
      <c r="D209" s="1">
        <v>0.0</v>
      </c>
      <c r="E209" s="2"/>
      <c r="F209" s="1" t="s">
        <v>49</v>
      </c>
      <c r="G209" s="1" t="s">
        <v>24</v>
      </c>
      <c r="H209" s="1" t="s">
        <v>4088</v>
      </c>
      <c r="I209" s="1" t="s">
        <v>4089</v>
      </c>
      <c r="J209" s="1" t="s">
        <v>4089</v>
      </c>
      <c r="K209" s="2"/>
      <c r="L209" s="1">
        <v>10.0</v>
      </c>
      <c r="M209" s="1"/>
      <c r="N209" s="1">
        <v>15.83425</v>
      </c>
      <c r="O209" s="1" t="s">
        <v>53</v>
      </c>
      <c r="P209" s="1" t="s">
        <v>4090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48</v>
      </c>
      <c r="B210" s="1" t="s">
        <v>17</v>
      </c>
      <c r="C210" s="1">
        <v>130.0</v>
      </c>
      <c r="D210" s="1">
        <v>0.0</v>
      </c>
      <c r="E210" s="2"/>
      <c r="F210" s="1" t="s">
        <v>49</v>
      </c>
      <c r="G210" s="1" t="s">
        <v>173</v>
      </c>
      <c r="H210" s="1" t="s">
        <v>4091</v>
      </c>
      <c r="I210" s="1" t="s">
        <v>4092</v>
      </c>
      <c r="J210" s="1" t="s">
        <v>4092</v>
      </c>
      <c r="K210" s="2"/>
      <c r="L210" s="1">
        <v>14.0</v>
      </c>
      <c r="M210" s="1"/>
      <c r="N210" s="1">
        <v>19.0333</v>
      </c>
      <c r="O210" s="1" t="s">
        <v>53</v>
      </c>
      <c r="P210" s="1" t="s">
        <v>4093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16</v>
      </c>
      <c r="B211" s="1" t="s">
        <v>17</v>
      </c>
      <c r="C211" s="1">
        <v>284.0</v>
      </c>
      <c r="D211" s="1">
        <v>100.0</v>
      </c>
      <c r="E211" s="2"/>
      <c r="F211" s="1" t="s">
        <v>18</v>
      </c>
      <c r="G211" s="1" t="s">
        <v>19</v>
      </c>
      <c r="H211" s="1" t="s">
        <v>4094</v>
      </c>
      <c r="I211" s="1" t="s">
        <v>4095</v>
      </c>
      <c r="J211" s="1" t="s">
        <v>4095</v>
      </c>
      <c r="K211" s="2"/>
      <c r="L211" s="1">
        <v>0.0</v>
      </c>
      <c r="M211" s="1"/>
      <c r="N211" s="1">
        <v>15.924416666666668</v>
      </c>
      <c r="O211" s="1" t="s">
        <v>3415</v>
      </c>
      <c r="P211" s="1" t="s">
        <v>4096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48</v>
      </c>
      <c r="B212" s="1" t="s">
        <v>17</v>
      </c>
      <c r="C212" s="1">
        <v>110.0</v>
      </c>
      <c r="D212" s="1">
        <v>0.0</v>
      </c>
      <c r="E212" s="2"/>
      <c r="F212" s="1" t="s">
        <v>49</v>
      </c>
      <c r="G212" s="1" t="s">
        <v>173</v>
      </c>
      <c r="H212" s="1" t="s">
        <v>4097</v>
      </c>
      <c r="I212" s="1" t="s">
        <v>4098</v>
      </c>
      <c r="J212" s="1" t="s">
        <v>4098</v>
      </c>
      <c r="K212" s="2"/>
      <c r="L212" s="1">
        <v>-1.0</v>
      </c>
      <c r="M212" s="1"/>
      <c r="N212" s="1">
        <v>3.3042166666666666</v>
      </c>
      <c r="O212" s="1" t="s">
        <v>53</v>
      </c>
      <c r="P212" s="1" t="s">
        <v>4099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48</v>
      </c>
      <c r="B213" s="1" t="s">
        <v>17</v>
      </c>
      <c r="C213" s="1">
        <v>246.2</v>
      </c>
      <c r="D213" s="1">
        <v>51.8</v>
      </c>
      <c r="E213" s="2"/>
      <c r="F213" s="1" t="s">
        <v>49</v>
      </c>
      <c r="G213" s="1" t="s">
        <v>24</v>
      </c>
      <c r="H213" s="1" t="s">
        <v>4100</v>
      </c>
      <c r="I213" s="1" t="s">
        <v>4101</v>
      </c>
      <c r="J213" s="1" t="s">
        <v>4101</v>
      </c>
      <c r="K213" s="2"/>
      <c r="L213" s="1">
        <v>16.0</v>
      </c>
      <c r="M213" s="1"/>
      <c r="N213" s="1">
        <v>21.68045</v>
      </c>
      <c r="O213" s="1" t="s">
        <v>53</v>
      </c>
      <c r="P213" s="1" t="s">
        <v>4102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48</v>
      </c>
      <c r="B214" s="1" t="s">
        <v>17</v>
      </c>
      <c r="C214" s="3">
        <v>139.0</v>
      </c>
      <c r="D214" s="1">
        <v>0.0</v>
      </c>
      <c r="E214" s="2"/>
      <c r="F214" s="1" t="s">
        <v>49</v>
      </c>
      <c r="G214" s="1" t="s">
        <v>173</v>
      </c>
      <c r="H214" s="1" t="s">
        <v>4103</v>
      </c>
      <c r="I214" s="1" t="s">
        <v>4104</v>
      </c>
      <c r="J214" s="1" t="s">
        <v>4104</v>
      </c>
      <c r="K214" s="2"/>
      <c r="L214" s="1">
        <v>1.0</v>
      </c>
      <c r="M214" s="1"/>
      <c r="N214" s="1">
        <v>6.273083333333333</v>
      </c>
      <c r="O214" s="1" t="s">
        <v>53</v>
      </c>
      <c r="P214" s="1" t="s">
        <v>4105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48</v>
      </c>
      <c r="B215" s="1" t="s">
        <v>17</v>
      </c>
      <c r="C215" s="1">
        <v>139.0</v>
      </c>
      <c r="D215" s="1">
        <v>0.0</v>
      </c>
      <c r="E215" s="2"/>
      <c r="F215" s="1" t="s">
        <v>49</v>
      </c>
      <c r="G215" s="1" t="s">
        <v>24</v>
      </c>
      <c r="H215" s="1" t="s">
        <v>4106</v>
      </c>
      <c r="I215" s="1" t="s">
        <v>4107</v>
      </c>
      <c r="J215" s="1" t="s">
        <v>4107</v>
      </c>
      <c r="K215" s="2"/>
      <c r="L215" s="1">
        <v>35.0</v>
      </c>
      <c r="M215" s="1"/>
      <c r="N215" s="1">
        <v>40.16395</v>
      </c>
      <c r="O215" s="1" t="s">
        <v>53</v>
      </c>
      <c r="P215" s="1" t="s">
        <v>4108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48</v>
      </c>
      <c r="B216" s="1" t="s">
        <v>17</v>
      </c>
      <c r="C216" s="1">
        <v>259.0</v>
      </c>
      <c r="D216" s="1">
        <v>0.0</v>
      </c>
      <c r="E216" s="2"/>
      <c r="F216" s="1" t="s">
        <v>49</v>
      </c>
      <c r="G216" s="1" t="s">
        <v>24</v>
      </c>
      <c r="H216" s="1" t="s">
        <v>4109</v>
      </c>
      <c r="I216" s="1" t="s">
        <v>4110</v>
      </c>
      <c r="J216" s="1" t="s">
        <v>4110</v>
      </c>
      <c r="K216" s="2"/>
      <c r="L216" s="1">
        <v>26.0</v>
      </c>
      <c r="M216" s="1"/>
      <c r="N216" s="1">
        <v>31.08565</v>
      </c>
      <c r="O216" s="1" t="s">
        <v>53</v>
      </c>
      <c r="P216" s="1" t="s">
        <v>4111</v>
      </c>
      <c r="Q216" s="2"/>
      <c r="S216" s="2"/>
      <c r="T216" s="2"/>
      <c r="U216" s="2"/>
      <c r="V216" s="2"/>
      <c r="W216" s="2"/>
      <c r="X216" s="2"/>
      <c r="Y216" s="2"/>
      <c r="Z216" s="2"/>
      <c r="AB216" s="2"/>
      <c r="AC216" s="2"/>
      <c r="AD216" s="2"/>
      <c r="AE216" s="2"/>
      <c r="AF216" s="2"/>
    </row>
    <row r="217">
      <c r="A217" s="1" t="s">
        <v>48</v>
      </c>
      <c r="B217" s="1" t="s">
        <v>17</v>
      </c>
      <c r="C217" s="1">
        <v>188.0</v>
      </c>
      <c r="D217" s="1">
        <v>0.0</v>
      </c>
      <c r="E217" s="2"/>
      <c r="F217" s="1" t="s">
        <v>49</v>
      </c>
      <c r="G217" s="1" t="s">
        <v>173</v>
      </c>
      <c r="H217" s="1" t="s">
        <v>4112</v>
      </c>
      <c r="I217" s="1" t="s">
        <v>4113</v>
      </c>
      <c r="J217" s="1" t="s">
        <v>4113</v>
      </c>
      <c r="K217" s="2"/>
      <c r="L217" s="1">
        <v>43.0</v>
      </c>
      <c r="M217" s="1"/>
      <c r="N217" s="1">
        <v>48.42471666666667</v>
      </c>
      <c r="O217" s="1" t="s">
        <v>53</v>
      </c>
      <c r="P217" s="1" t="s">
        <v>4114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48</v>
      </c>
      <c r="B218" s="1" t="s">
        <v>17</v>
      </c>
      <c r="C218" s="1">
        <v>516.0</v>
      </c>
      <c r="D218" s="1">
        <v>0.0</v>
      </c>
      <c r="E218" s="2"/>
      <c r="F218" s="1" t="s">
        <v>49</v>
      </c>
      <c r="G218" s="1" t="s">
        <v>173</v>
      </c>
      <c r="H218" s="1" t="s">
        <v>4115</v>
      </c>
      <c r="I218" s="1" t="s">
        <v>4116</v>
      </c>
      <c r="J218" s="1" t="s">
        <v>4116</v>
      </c>
      <c r="K218" s="2"/>
      <c r="L218" s="1">
        <v>40.0</v>
      </c>
      <c r="M218" s="1"/>
      <c r="N218" s="1">
        <v>45.28576666666667</v>
      </c>
      <c r="O218" s="1" t="s">
        <v>53</v>
      </c>
      <c r="P218" s="1" t="s">
        <v>4117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48</v>
      </c>
      <c r="B219" s="1" t="s">
        <v>17</v>
      </c>
      <c r="C219" s="1">
        <v>45.0</v>
      </c>
      <c r="D219" s="1">
        <v>0.0</v>
      </c>
      <c r="E219" s="2"/>
      <c r="F219" s="1" t="s">
        <v>49</v>
      </c>
      <c r="G219" s="1" t="s">
        <v>24</v>
      </c>
      <c r="H219" s="1" t="s">
        <v>4118</v>
      </c>
      <c r="I219" s="1" t="s">
        <v>4119</v>
      </c>
      <c r="J219" s="1" t="s">
        <v>4119</v>
      </c>
      <c r="K219" s="2"/>
      <c r="L219" s="1">
        <v>14.0</v>
      </c>
      <c r="M219" s="1"/>
      <c r="N219" s="1">
        <v>19.3453</v>
      </c>
      <c r="O219" s="1" t="s">
        <v>53</v>
      </c>
      <c r="P219" s="1" t="s">
        <v>4120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48</v>
      </c>
      <c r="B220" s="1" t="s">
        <v>17</v>
      </c>
      <c r="C220" s="3">
        <v>139.0</v>
      </c>
      <c r="D220" s="1">
        <v>0.0</v>
      </c>
      <c r="E220" s="2"/>
      <c r="F220" s="1" t="s">
        <v>49</v>
      </c>
      <c r="G220" s="1" t="s">
        <v>24</v>
      </c>
      <c r="H220" s="1" t="s">
        <v>4121</v>
      </c>
      <c r="I220" s="1" t="s">
        <v>4122</v>
      </c>
      <c r="J220" s="1" t="s">
        <v>4122</v>
      </c>
      <c r="K220" s="2"/>
      <c r="L220" s="1">
        <v>47.0</v>
      </c>
      <c r="M220" s="1"/>
      <c r="N220" s="1">
        <v>52.287216666666666</v>
      </c>
      <c r="O220" s="1" t="s">
        <v>53</v>
      </c>
      <c r="P220" s="1" t="s">
        <v>4123</v>
      </c>
      <c r="Q220" s="2"/>
      <c r="S220" s="2"/>
      <c r="T220" s="2"/>
      <c r="U220" s="2"/>
      <c r="V220" s="2"/>
      <c r="W220" s="2"/>
      <c r="X220" s="2"/>
      <c r="Y220" s="2"/>
      <c r="Z220" s="2"/>
      <c r="AB220" s="2"/>
      <c r="AC220" s="2"/>
      <c r="AD220" s="2"/>
      <c r="AE220" s="2"/>
      <c r="AF220" s="2"/>
    </row>
    <row r="221">
      <c r="A221" s="1" t="s">
        <v>48</v>
      </c>
      <c r="B221" s="1" t="s">
        <v>17</v>
      </c>
      <c r="C221" s="1">
        <v>307.0</v>
      </c>
      <c r="D221" s="1">
        <v>0.0</v>
      </c>
      <c r="E221" s="2"/>
      <c r="F221" s="1" t="s">
        <v>49</v>
      </c>
      <c r="G221" s="1" t="s">
        <v>24</v>
      </c>
      <c r="H221" s="1" t="s">
        <v>4124</v>
      </c>
      <c r="I221" s="1" t="s">
        <v>4125</v>
      </c>
      <c r="J221" s="1" t="s">
        <v>4125</v>
      </c>
      <c r="K221" s="2"/>
      <c r="L221" s="1">
        <v>48.0</v>
      </c>
      <c r="M221" s="1"/>
      <c r="N221" s="1">
        <v>53.045833333333334</v>
      </c>
      <c r="O221" s="1" t="s">
        <v>53</v>
      </c>
      <c r="P221" s="1" t="s">
        <v>4126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E221" s="2"/>
      <c r="AF221" s="2"/>
    </row>
    <row r="222">
      <c r="A222" s="1" t="s">
        <v>48</v>
      </c>
      <c r="B222" s="1" t="s">
        <v>17</v>
      </c>
      <c r="C222" s="1">
        <v>427.0</v>
      </c>
      <c r="D222" s="1">
        <v>0.0</v>
      </c>
      <c r="E222" s="2"/>
      <c r="F222" s="1" t="s">
        <v>49</v>
      </c>
      <c r="G222" s="1" t="s">
        <v>24</v>
      </c>
      <c r="H222" s="1" t="s">
        <v>4127</v>
      </c>
      <c r="I222" s="1" t="s">
        <v>4128</v>
      </c>
      <c r="J222" s="1" t="s">
        <v>4128</v>
      </c>
      <c r="K222" s="2"/>
      <c r="L222" s="1">
        <v>48.0</v>
      </c>
      <c r="M222" s="1"/>
      <c r="N222" s="1">
        <v>53.49313333333333</v>
      </c>
      <c r="O222" s="1" t="s">
        <v>53</v>
      </c>
      <c r="P222" s="1" t="s">
        <v>4129</v>
      </c>
      <c r="Q222" s="2"/>
      <c r="S222" s="2"/>
      <c r="T222" s="2"/>
      <c r="U222" s="2"/>
      <c r="V222" s="2"/>
      <c r="W222" s="2"/>
      <c r="X222" s="2"/>
      <c r="Y222" s="2"/>
      <c r="Z222" s="2"/>
      <c r="AB222" s="2"/>
      <c r="AC222" s="2"/>
      <c r="AD222" s="46"/>
      <c r="AE222" s="2"/>
      <c r="AF222" s="2"/>
    </row>
    <row r="223">
      <c r="A223" s="1" t="s">
        <v>60</v>
      </c>
      <c r="B223" s="1" t="s">
        <v>17</v>
      </c>
      <c r="C223" s="1">
        <v>274.0</v>
      </c>
      <c r="D223" s="1">
        <v>10.0</v>
      </c>
      <c r="E223" s="1" t="s">
        <v>3437</v>
      </c>
      <c r="F223" s="1" t="s">
        <v>66</v>
      </c>
      <c r="G223" s="1" t="s">
        <v>24</v>
      </c>
      <c r="H223" s="1" t="s">
        <v>4130</v>
      </c>
      <c r="I223" s="1" t="s">
        <v>4131</v>
      </c>
      <c r="J223" s="1" t="s">
        <v>4132</v>
      </c>
      <c r="K223" s="1" t="s">
        <v>4133</v>
      </c>
      <c r="L223" s="1">
        <v>5.0</v>
      </c>
      <c r="M223" s="1">
        <v>0.8253333333333334</v>
      </c>
      <c r="N223" s="1">
        <v>3.80475</v>
      </c>
      <c r="O223" s="1" t="s">
        <v>63</v>
      </c>
      <c r="P223" s="1" t="s">
        <v>4134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60</v>
      </c>
      <c r="B224" s="1" t="s">
        <v>17</v>
      </c>
      <c r="C224" s="3">
        <v>259.0</v>
      </c>
      <c r="D224" s="1">
        <v>0.0</v>
      </c>
      <c r="E224" s="1" t="s">
        <v>3437</v>
      </c>
      <c r="F224" s="1" t="s">
        <v>66</v>
      </c>
      <c r="G224" s="1" t="s">
        <v>24</v>
      </c>
      <c r="H224" s="1" t="s">
        <v>4135</v>
      </c>
      <c r="I224" s="1" t="s">
        <v>4136</v>
      </c>
      <c r="J224" s="1" t="s">
        <v>4137</v>
      </c>
      <c r="K224" s="1" t="s">
        <v>4138</v>
      </c>
      <c r="L224" s="1">
        <v>3.0</v>
      </c>
      <c r="M224" s="1">
        <v>5.2158</v>
      </c>
      <c r="N224" s="1">
        <v>15.389716666666667</v>
      </c>
      <c r="O224" s="1" t="s">
        <v>63</v>
      </c>
      <c r="P224" s="1" t="s">
        <v>4139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16</v>
      </c>
      <c r="B225" s="1" t="s">
        <v>17</v>
      </c>
      <c r="C225" s="3">
        <v>378.0</v>
      </c>
      <c r="D225" s="1">
        <v>0.0</v>
      </c>
      <c r="E225" s="2"/>
      <c r="F225" s="1" t="s">
        <v>18</v>
      </c>
      <c r="G225" s="1" t="s">
        <v>19</v>
      </c>
      <c r="H225" s="1" t="s">
        <v>4140</v>
      </c>
      <c r="I225" s="1" t="s">
        <v>4141</v>
      </c>
      <c r="J225" s="1" t="s">
        <v>4141</v>
      </c>
      <c r="K225" s="2"/>
      <c r="L225" s="1">
        <v>0.0</v>
      </c>
      <c r="M225" s="1"/>
      <c r="N225" s="1">
        <v>29.347616666666667</v>
      </c>
      <c r="O225" s="1" t="s">
        <v>3415</v>
      </c>
      <c r="P225" s="1" t="s">
        <v>4142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E225" s="2"/>
      <c r="AF225" s="2"/>
    </row>
    <row r="226">
      <c r="A226" s="1" t="s">
        <v>16</v>
      </c>
      <c r="B226" s="1" t="s">
        <v>17</v>
      </c>
      <c r="C226" s="1">
        <v>349.0</v>
      </c>
      <c r="D226" s="1">
        <v>0.0</v>
      </c>
      <c r="E226" s="2"/>
      <c r="F226" s="1" t="s">
        <v>18</v>
      </c>
      <c r="G226" s="1" t="s">
        <v>19</v>
      </c>
      <c r="H226" s="1" t="s">
        <v>4143</v>
      </c>
      <c r="I226" s="1" t="s">
        <v>4144</v>
      </c>
      <c r="J226" s="1" t="s">
        <v>4144</v>
      </c>
      <c r="K226" s="2"/>
      <c r="L226" s="1">
        <v>-2.0</v>
      </c>
      <c r="M226" s="1"/>
      <c r="N226" s="1">
        <v>12.69105</v>
      </c>
      <c r="O226" s="1" t="s">
        <v>3415</v>
      </c>
      <c r="P226" s="1" t="s">
        <v>4145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16</v>
      </c>
      <c r="B227" s="1" t="s">
        <v>17</v>
      </c>
      <c r="C227" s="3">
        <v>274.0</v>
      </c>
      <c r="D227" s="1">
        <v>0.0</v>
      </c>
      <c r="E227" s="2"/>
      <c r="F227" s="1" t="s">
        <v>18</v>
      </c>
      <c r="G227" s="1" t="s">
        <v>19</v>
      </c>
      <c r="H227" s="1" t="s">
        <v>4146</v>
      </c>
      <c r="I227" s="1" t="s">
        <v>4147</v>
      </c>
      <c r="J227" s="1" t="s">
        <v>4147</v>
      </c>
      <c r="K227" s="2"/>
      <c r="L227" s="1">
        <v>-7.0</v>
      </c>
      <c r="M227" s="1"/>
      <c r="N227" s="1">
        <v>7.0635666666666665</v>
      </c>
      <c r="O227" s="1" t="s">
        <v>3415</v>
      </c>
      <c r="P227" s="1" t="s">
        <v>4148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48</v>
      </c>
      <c r="B228" s="1" t="s">
        <v>17</v>
      </c>
      <c r="C228" s="1">
        <v>139.0</v>
      </c>
      <c r="D228" s="1">
        <v>0.0</v>
      </c>
      <c r="E228" s="2"/>
      <c r="F228" s="1" t="s">
        <v>49</v>
      </c>
      <c r="G228" s="1" t="s">
        <v>173</v>
      </c>
      <c r="H228" s="1" t="s">
        <v>4149</v>
      </c>
      <c r="I228" s="1" t="s">
        <v>4150</v>
      </c>
      <c r="J228" s="1" t="s">
        <v>4150</v>
      </c>
      <c r="K228" s="2"/>
      <c r="L228" s="1">
        <v>1.0</v>
      </c>
      <c r="M228" s="1"/>
      <c r="N228" s="1">
        <v>6.44015</v>
      </c>
      <c r="O228" s="1" t="s">
        <v>53</v>
      </c>
      <c r="P228" s="1" t="s">
        <v>4151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48</v>
      </c>
      <c r="B229" s="1" t="s">
        <v>17</v>
      </c>
      <c r="C229" s="1">
        <v>150.0</v>
      </c>
      <c r="D229" s="1">
        <v>0.0</v>
      </c>
      <c r="E229" s="2"/>
      <c r="F229" s="1" t="s">
        <v>49</v>
      </c>
      <c r="G229" s="1" t="s">
        <v>173</v>
      </c>
      <c r="H229" s="1" t="s">
        <v>4152</v>
      </c>
      <c r="I229" s="1" t="s">
        <v>4153</v>
      </c>
      <c r="J229" s="1" t="s">
        <v>4153</v>
      </c>
      <c r="K229" s="2"/>
      <c r="L229" s="1">
        <v>-4.0</v>
      </c>
      <c r="M229" s="1"/>
      <c r="N229" s="1">
        <v>0.37696666666666667</v>
      </c>
      <c r="O229" s="1" t="s">
        <v>53</v>
      </c>
      <c r="P229" s="1" t="s">
        <v>4154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E229" s="2"/>
      <c r="AF229" s="2"/>
    </row>
    <row r="230">
      <c r="A230" s="1" t="s">
        <v>60</v>
      </c>
      <c r="B230" s="1" t="s">
        <v>17</v>
      </c>
      <c r="C230" s="3">
        <v>207.0</v>
      </c>
      <c r="D230" s="1">
        <v>52.0</v>
      </c>
      <c r="E230" s="2"/>
      <c r="F230" s="1" t="s">
        <v>49</v>
      </c>
      <c r="G230" s="1" t="s">
        <v>24</v>
      </c>
      <c r="H230" s="1" t="s">
        <v>4155</v>
      </c>
      <c r="I230" s="1" t="s">
        <v>4156</v>
      </c>
      <c r="J230" s="1" t="s">
        <v>4156</v>
      </c>
      <c r="K230" s="2"/>
      <c r="L230" s="1">
        <v>-12.0</v>
      </c>
      <c r="M230" s="1"/>
      <c r="N230" s="1">
        <v>6.8058</v>
      </c>
      <c r="O230" s="1" t="s">
        <v>63</v>
      </c>
      <c r="P230" s="1" t="s">
        <v>3548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48</v>
      </c>
      <c r="B231" s="1" t="s">
        <v>17</v>
      </c>
      <c r="C231" s="1">
        <v>329.0</v>
      </c>
      <c r="D231" s="1">
        <v>0.0</v>
      </c>
      <c r="E231" s="2"/>
      <c r="F231" s="1" t="s">
        <v>49</v>
      </c>
      <c r="G231" s="1" t="s">
        <v>173</v>
      </c>
      <c r="H231" s="1" t="s">
        <v>4157</v>
      </c>
      <c r="I231" s="1" t="s">
        <v>4158</v>
      </c>
      <c r="J231" s="1" t="s">
        <v>4158</v>
      </c>
      <c r="K231" s="2"/>
      <c r="L231" s="1">
        <v>4.0</v>
      </c>
      <c r="M231" s="1"/>
      <c r="N231" s="1">
        <v>9.492366666666667</v>
      </c>
      <c r="O231" s="1" t="s">
        <v>53</v>
      </c>
      <c r="P231" s="1" t="s">
        <v>4159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16</v>
      </c>
      <c r="B232" s="1" t="s">
        <v>17</v>
      </c>
      <c r="C232" s="3">
        <v>591.0</v>
      </c>
      <c r="D232" s="1">
        <v>150.0</v>
      </c>
      <c r="E232" s="2"/>
      <c r="F232" s="1" t="s">
        <v>18</v>
      </c>
      <c r="G232" s="1" t="s">
        <v>19</v>
      </c>
      <c r="H232" s="1" t="s">
        <v>4160</v>
      </c>
      <c r="I232" s="1" t="s">
        <v>4161</v>
      </c>
      <c r="J232" s="1" t="s">
        <v>4161</v>
      </c>
      <c r="K232" s="2"/>
      <c r="L232" s="1">
        <v>-5.0</v>
      </c>
      <c r="M232" s="1"/>
      <c r="N232" s="1">
        <v>9.85395</v>
      </c>
      <c r="O232" s="1" t="s">
        <v>3415</v>
      </c>
      <c r="P232" s="1" t="s">
        <v>4162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E232" s="2"/>
      <c r="AF232" s="2"/>
    </row>
    <row r="233">
      <c r="A233" s="1" t="s">
        <v>16</v>
      </c>
      <c r="B233" s="1" t="s">
        <v>17</v>
      </c>
      <c r="C233" s="1">
        <v>278.0</v>
      </c>
      <c r="D233" s="1">
        <v>100.0</v>
      </c>
      <c r="E233" s="2"/>
      <c r="F233" s="1" t="s">
        <v>18</v>
      </c>
      <c r="G233" s="1" t="s">
        <v>19</v>
      </c>
      <c r="H233" s="1" t="s">
        <v>4163</v>
      </c>
      <c r="I233" s="1" t="s">
        <v>4164</v>
      </c>
      <c r="J233" s="1" t="s">
        <v>4164</v>
      </c>
      <c r="K233" s="2"/>
      <c r="L233" s="1">
        <v>2.0</v>
      </c>
      <c r="M233" s="1"/>
      <c r="N233" s="1">
        <v>17.179833333333335</v>
      </c>
      <c r="O233" s="1" t="s">
        <v>3415</v>
      </c>
      <c r="P233" s="1" t="s">
        <v>4165</v>
      </c>
      <c r="Q233" s="2"/>
      <c r="S233" s="2"/>
      <c r="T233" s="2"/>
      <c r="U233" s="2"/>
      <c r="V233" s="2"/>
      <c r="W233" s="2"/>
      <c r="X233" s="2"/>
      <c r="Y233" s="2"/>
      <c r="Z233" s="2"/>
      <c r="AB233" s="2"/>
      <c r="AC233" s="2"/>
      <c r="AD233" s="2"/>
      <c r="AE233" s="2"/>
      <c r="AF233" s="2"/>
    </row>
    <row r="234">
      <c r="A234" s="1" t="s">
        <v>60</v>
      </c>
      <c r="B234" s="1" t="s">
        <v>17</v>
      </c>
      <c r="C234" s="3">
        <v>223.0</v>
      </c>
      <c r="D234" s="1">
        <v>56.0</v>
      </c>
      <c r="E234" s="2"/>
      <c r="F234" s="1" t="s">
        <v>49</v>
      </c>
      <c r="G234" s="1" t="s">
        <v>173</v>
      </c>
      <c r="H234" s="1" t="s">
        <v>4166</v>
      </c>
      <c r="I234" s="1" t="s">
        <v>4167</v>
      </c>
      <c r="J234" s="1" t="s">
        <v>4167</v>
      </c>
      <c r="K234" s="2"/>
      <c r="L234" s="1">
        <v>-13.0</v>
      </c>
      <c r="M234" s="1"/>
      <c r="N234" s="1">
        <v>18.109933333333334</v>
      </c>
      <c r="O234" s="1" t="s">
        <v>63</v>
      </c>
      <c r="P234" s="1" t="s">
        <v>4168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16</v>
      </c>
      <c r="B235" s="1" t="s">
        <v>17</v>
      </c>
      <c r="C235" s="1">
        <v>418.0</v>
      </c>
      <c r="D235" s="1">
        <v>0.0</v>
      </c>
      <c r="E235" s="2"/>
      <c r="F235" s="1" t="s">
        <v>18</v>
      </c>
      <c r="G235" s="1" t="s">
        <v>19</v>
      </c>
      <c r="H235" s="1" t="s">
        <v>4169</v>
      </c>
      <c r="I235" s="1" t="s">
        <v>4170</v>
      </c>
      <c r="J235" s="1" t="s">
        <v>4170</v>
      </c>
      <c r="K235" s="2"/>
      <c r="L235" s="1">
        <v>1.0</v>
      </c>
      <c r="M235" s="1"/>
      <c r="N235" s="1">
        <v>16.65175</v>
      </c>
      <c r="O235" s="1" t="s">
        <v>3415</v>
      </c>
      <c r="P235" s="1" t="s">
        <v>4171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E235" s="2"/>
      <c r="AF235" s="2"/>
    </row>
    <row r="236">
      <c r="A236" s="1" t="s">
        <v>16</v>
      </c>
      <c r="B236" s="1" t="s">
        <v>17</v>
      </c>
      <c r="C236" s="1">
        <v>473.0</v>
      </c>
      <c r="D236" s="1">
        <v>150.0</v>
      </c>
      <c r="E236" s="2"/>
      <c r="F236" s="1" t="s">
        <v>18</v>
      </c>
      <c r="G236" s="1" t="s">
        <v>19</v>
      </c>
      <c r="H236" s="1" t="s">
        <v>4172</v>
      </c>
      <c r="I236" s="1" t="s">
        <v>4173</v>
      </c>
      <c r="J236" s="1" t="s">
        <v>4173</v>
      </c>
      <c r="K236" s="2"/>
      <c r="L236" s="1">
        <v>0.0</v>
      </c>
      <c r="M236" s="1"/>
      <c r="N236" s="1">
        <v>15.8548</v>
      </c>
      <c r="O236" s="1" t="s">
        <v>3415</v>
      </c>
      <c r="P236" s="1" t="s">
        <v>4174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E236" s="2"/>
      <c r="AF236" s="2"/>
    </row>
    <row r="237">
      <c r="A237" s="1" t="s">
        <v>48</v>
      </c>
      <c r="B237" s="1" t="s">
        <v>17</v>
      </c>
      <c r="C237" s="3">
        <v>492.0</v>
      </c>
      <c r="D237" s="1">
        <v>0.0</v>
      </c>
      <c r="E237" s="2"/>
      <c r="F237" s="1" t="s">
        <v>49</v>
      </c>
      <c r="G237" s="1" t="s">
        <v>173</v>
      </c>
      <c r="H237" s="1" t="s">
        <v>4175</v>
      </c>
      <c r="I237" s="1" t="s">
        <v>4176</v>
      </c>
      <c r="J237" s="1" t="s">
        <v>4176</v>
      </c>
      <c r="K237" s="2"/>
      <c r="L237" s="1">
        <v>20.0</v>
      </c>
      <c r="M237" s="1"/>
      <c r="N237" s="1">
        <v>25.404283333333332</v>
      </c>
      <c r="O237" s="1" t="s">
        <v>53</v>
      </c>
      <c r="P237" s="1" t="s">
        <v>4177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48</v>
      </c>
      <c r="B238" s="1" t="s">
        <v>17</v>
      </c>
      <c r="C238" s="1">
        <v>75.0</v>
      </c>
      <c r="D238" s="1">
        <v>0.0</v>
      </c>
      <c r="E238" s="2"/>
      <c r="F238" s="1" t="s">
        <v>49</v>
      </c>
      <c r="G238" s="1" t="s">
        <v>173</v>
      </c>
      <c r="H238" s="1" t="s">
        <v>4178</v>
      </c>
      <c r="I238" s="1" t="s">
        <v>4179</v>
      </c>
      <c r="J238" s="1" t="s">
        <v>4179</v>
      </c>
      <c r="K238" s="2"/>
      <c r="L238" s="1">
        <v>0.0</v>
      </c>
      <c r="M238" s="1"/>
      <c r="N238" s="1">
        <v>5.098033333333333</v>
      </c>
      <c r="O238" s="1" t="s">
        <v>53</v>
      </c>
      <c r="P238" s="1" t="s">
        <v>4180</v>
      </c>
      <c r="Q238" s="2"/>
      <c r="S238" s="2"/>
      <c r="T238" s="2"/>
      <c r="U238" s="2"/>
      <c r="V238" s="2"/>
      <c r="W238" s="2"/>
      <c r="X238" s="2"/>
      <c r="Y238" s="2"/>
      <c r="Z238" s="2"/>
      <c r="AB238" s="2"/>
      <c r="AC238" s="2"/>
      <c r="AD238" s="2"/>
      <c r="AE238" s="2"/>
      <c r="AF238" s="2"/>
    </row>
    <row r="239">
      <c r="A239" s="1" t="s">
        <v>16</v>
      </c>
      <c r="B239" s="1" t="s">
        <v>17</v>
      </c>
      <c r="C239" s="1">
        <v>299.0</v>
      </c>
      <c r="D239" s="1">
        <v>0.0</v>
      </c>
      <c r="E239" s="2"/>
      <c r="F239" s="1" t="s">
        <v>18</v>
      </c>
      <c r="G239" s="1" t="s">
        <v>19</v>
      </c>
      <c r="H239" s="1" t="s">
        <v>4181</v>
      </c>
      <c r="I239" s="1" t="s">
        <v>4182</v>
      </c>
      <c r="J239" s="1" t="s">
        <v>4182</v>
      </c>
      <c r="K239" s="2"/>
      <c r="L239" s="1">
        <v>4.0</v>
      </c>
      <c r="M239" s="1"/>
      <c r="N239" s="1">
        <v>19.507366666666666</v>
      </c>
      <c r="O239" s="1" t="s">
        <v>3415</v>
      </c>
      <c r="P239" s="1" t="s">
        <v>4183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48</v>
      </c>
      <c r="B240" s="1" t="s">
        <v>17</v>
      </c>
      <c r="C240" s="1">
        <v>65.0</v>
      </c>
      <c r="D240" s="1">
        <v>0.0</v>
      </c>
      <c r="E240" s="2"/>
      <c r="F240" s="1" t="s">
        <v>49</v>
      </c>
      <c r="G240" s="1" t="s">
        <v>173</v>
      </c>
      <c r="H240" s="1" t="s">
        <v>4184</v>
      </c>
      <c r="I240" s="1" t="s">
        <v>4185</v>
      </c>
      <c r="J240" s="1" t="s">
        <v>4185</v>
      </c>
      <c r="K240" s="2"/>
      <c r="L240" s="1">
        <v>-3.0</v>
      </c>
      <c r="M240" s="1"/>
      <c r="N240" s="1">
        <v>1.9223333333333332</v>
      </c>
      <c r="O240" s="1" t="s">
        <v>53</v>
      </c>
      <c r="P240" s="1" t="s">
        <v>4186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E240" s="2"/>
      <c r="AF240" s="2"/>
    </row>
    <row r="241">
      <c r="A241" s="1" t="s">
        <v>48</v>
      </c>
      <c r="B241" s="1" t="s">
        <v>17</v>
      </c>
      <c r="C241" s="3">
        <v>59.0</v>
      </c>
      <c r="D241" s="1">
        <v>35.0</v>
      </c>
      <c r="E241" s="2"/>
      <c r="F241" s="1" t="s">
        <v>49</v>
      </c>
      <c r="G241" s="1" t="s">
        <v>173</v>
      </c>
      <c r="H241" s="1" t="s">
        <v>4187</v>
      </c>
      <c r="I241" s="1" t="s">
        <v>4188</v>
      </c>
      <c r="J241" s="1" t="s">
        <v>4188</v>
      </c>
      <c r="K241" s="2"/>
      <c r="L241" s="1">
        <v>-4.0</v>
      </c>
      <c r="M241" s="1"/>
      <c r="N241" s="1">
        <v>0.0516</v>
      </c>
      <c r="O241" s="1" t="s">
        <v>53</v>
      </c>
      <c r="P241" s="1" t="s">
        <v>4189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E241" s="2"/>
      <c r="AF241" s="2"/>
    </row>
    <row r="242">
      <c r="A242" s="1" t="s">
        <v>48</v>
      </c>
      <c r="B242" s="1" t="s">
        <v>17</v>
      </c>
      <c r="C242" s="1">
        <v>139.0</v>
      </c>
      <c r="D242" s="1">
        <v>0.0</v>
      </c>
      <c r="E242" s="2"/>
      <c r="F242" s="1" t="s">
        <v>49</v>
      </c>
      <c r="G242" s="1" t="s">
        <v>24</v>
      </c>
      <c r="H242" s="1" t="s">
        <v>4190</v>
      </c>
      <c r="I242" s="1" t="s">
        <v>4191</v>
      </c>
      <c r="J242" s="1" t="s">
        <v>4191</v>
      </c>
      <c r="K242" s="2"/>
      <c r="L242" s="1">
        <v>14.0</v>
      </c>
      <c r="M242" s="1"/>
      <c r="N242" s="1">
        <v>19.929233333333332</v>
      </c>
      <c r="O242" s="1" t="s">
        <v>53</v>
      </c>
      <c r="P242" s="1" t="s">
        <v>4192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48</v>
      </c>
      <c r="B243" s="1" t="s">
        <v>17</v>
      </c>
      <c r="C243" s="1">
        <v>139.0</v>
      </c>
      <c r="D243" s="1">
        <v>0.0</v>
      </c>
      <c r="E243" s="2"/>
      <c r="F243" s="1" t="s">
        <v>49</v>
      </c>
      <c r="G243" s="1" t="s">
        <v>173</v>
      </c>
      <c r="H243" s="1" t="s">
        <v>4193</v>
      </c>
      <c r="I243" s="1" t="s">
        <v>4194</v>
      </c>
      <c r="J243" s="1" t="s">
        <v>4194</v>
      </c>
      <c r="K243" s="2"/>
      <c r="L243" s="1">
        <v>16.0</v>
      </c>
      <c r="M243" s="1"/>
      <c r="N243" s="1">
        <v>21.260183333333334</v>
      </c>
      <c r="O243" s="1" t="s">
        <v>53</v>
      </c>
      <c r="P243" s="1" t="s">
        <v>4195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E243" s="2"/>
      <c r="AF243" s="2"/>
    </row>
    <row r="244">
      <c r="A244" s="1" t="s">
        <v>48</v>
      </c>
      <c r="B244" s="1" t="s">
        <v>17</v>
      </c>
      <c r="C244" s="1">
        <v>259.0</v>
      </c>
      <c r="D244" s="1">
        <v>0.0</v>
      </c>
      <c r="E244" s="2"/>
      <c r="F244" s="1" t="s">
        <v>49</v>
      </c>
      <c r="G244" s="1" t="s">
        <v>173</v>
      </c>
      <c r="H244" s="1" t="s">
        <v>4196</v>
      </c>
      <c r="I244" s="1" t="s">
        <v>4197</v>
      </c>
      <c r="J244" s="1" t="s">
        <v>4197</v>
      </c>
      <c r="K244" s="2"/>
      <c r="L244" s="1">
        <v>23.0</v>
      </c>
      <c r="M244" s="1"/>
      <c r="N244" s="1">
        <v>28.202683333333333</v>
      </c>
      <c r="O244" s="1" t="s">
        <v>53</v>
      </c>
      <c r="P244" s="1" t="s">
        <v>4198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48</v>
      </c>
      <c r="B245" s="1" t="s">
        <v>17</v>
      </c>
      <c r="C245" s="1">
        <v>278.0</v>
      </c>
      <c r="D245" s="1">
        <v>0.0</v>
      </c>
      <c r="E245" s="2"/>
      <c r="F245" s="1" t="s">
        <v>49</v>
      </c>
      <c r="G245" s="1" t="s">
        <v>173</v>
      </c>
      <c r="H245" s="1" t="s">
        <v>4199</v>
      </c>
      <c r="I245" s="1" t="s">
        <v>4200</v>
      </c>
      <c r="J245" s="1" t="s">
        <v>4200</v>
      </c>
      <c r="K245" s="2"/>
      <c r="L245" s="1">
        <v>14.0</v>
      </c>
      <c r="M245" s="1"/>
      <c r="N245" s="1">
        <v>19.999833333333335</v>
      </c>
      <c r="O245" s="1" t="s">
        <v>53</v>
      </c>
      <c r="P245" s="1" t="s">
        <v>4201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E245" s="2"/>
      <c r="AF245" s="2"/>
    </row>
    <row r="246">
      <c r="A246" s="1" t="s">
        <v>60</v>
      </c>
      <c r="B246" s="1" t="s">
        <v>17</v>
      </c>
      <c r="C246" s="1">
        <v>259.0</v>
      </c>
      <c r="D246" s="1">
        <v>0.0</v>
      </c>
      <c r="E246" s="1" t="s">
        <v>3437</v>
      </c>
      <c r="F246" s="1" t="s">
        <v>66</v>
      </c>
      <c r="G246" s="1" t="s">
        <v>24</v>
      </c>
      <c r="H246" s="1" t="s">
        <v>4202</v>
      </c>
      <c r="I246" s="1" t="s">
        <v>4203</v>
      </c>
      <c r="J246" s="1" t="s">
        <v>4204</v>
      </c>
      <c r="K246" s="1" t="s">
        <v>4205</v>
      </c>
      <c r="L246" s="1">
        <v>-16.0</v>
      </c>
      <c r="M246" s="1">
        <v>5.938066666666667</v>
      </c>
      <c r="N246" s="1">
        <v>6.2448</v>
      </c>
      <c r="O246" s="1" t="s">
        <v>63</v>
      </c>
      <c r="P246" s="1" t="s">
        <v>3652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E246" s="2"/>
      <c r="AF246" s="2"/>
    </row>
    <row r="247">
      <c r="A247" s="1" t="s">
        <v>60</v>
      </c>
      <c r="B247" s="1" t="s">
        <v>17</v>
      </c>
      <c r="C247" s="1">
        <v>139.0</v>
      </c>
      <c r="D247" s="1">
        <v>0.0</v>
      </c>
      <c r="E247" s="2"/>
      <c r="F247" s="1" t="s">
        <v>49</v>
      </c>
      <c r="G247" s="1" t="s">
        <v>173</v>
      </c>
      <c r="H247" s="1" t="s">
        <v>4206</v>
      </c>
      <c r="I247" s="1" t="s">
        <v>4207</v>
      </c>
      <c r="J247" s="1" t="s">
        <v>4207</v>
      </c>
      <c r="K247" s="2"/>
      <c r="L247" s="1">
        <v>-10.0</v>
      </c>
      <c r="M247" s="1"/>
      <c r="N247" s="1">
        <v>23.72833333333333</v>
      </c>
      <c r="O247" s="1" t="s">
        <v>63</v>
      </c>
      <c r="P247" s="1" t="s">
        <v>4208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16</v>
      </c>
      <c r="B248" s="1" t="s">
        <v>17</v>
      </c>
      <c r="C248" s="1">
        <v>422.0</v>
      </c>
      <c r="D248" s="1">
        <v>150.0</v>
      </c>
      <c r="E248" s="2"/>
      <c r="F248" s="1" t="s">
        <v>18</v>
      </c>
      <c r="G248" s="1" t="s">
        <v>19</v>
      </c>
      <c r="H248" s="1" t="s">
        <v>4209</v>
      </c>
      <c r="I248" s="1" t="s">
        <v>4210</v>
      </c>
      <c r="J248" s="1" t="s">
        <v>4210</v>
      </c>
      <c r="K248" s="2"/>
      <c r="L248" s="1">
        <v>-3.0</v>
      </c>
      <c r="M248" s="1"/>
      <c r="N248" s="1">
        <v>11.762516666666667</v>
      </c>
      <c r="O248" s="1" t="s">
        <v>3415</v>
      </c>
      <c r="P248" s="1" t="s">
        <v>4211</v>
      </c>
      <c r="Q248" s="2"/>
      <c r="S248" s="2"/>
      <c r="T248" s="2"/>
      <c r="U248" s="2"/>
      <c r="V248" s="2"/>
      <c r="W248" s="2"/>
      <c r="X248" s="2"/>
      <c r="Y248" s="2"/>
      <c r="Z248" s="2"/>
      <c r="AB248" s="2"/>
      <c r="AC248" s="2"/>
      <c r="AE248" s="2"/>
      <c r="AF248" s="2"/>
    </row>
    <row r="249">
      <c r="A249" s="1" t="s">
        <v>48</v>
      </c>
      <c r="B249" s="1" t="s">
        <v>17</v>
      </c>
      <c r="C249" s="1">
        <v>139.0</v>
      </c>
      <c r="D249" s="1">
        <v>0.0</v>
      </c>
      <c r="E249" s="2"/>
      <c r="F249" s="1" t="s">
        <v>49</v>
      </c>
      <c r="G249" s="1" t="s">
        <v>173</v>
      </c>
      <c r="H249" s="1" t="s">
        <v>4212</v>
      </c>
      <c r="I249" s="1" t="s">
        <v>4213</v>
      </c>
      <c r="J249" s="1" t="s">
        <v>4213</v>
      </c>
      <c r="K249" s="2"/>
      <c r="L249" s="1">
        <v>-2.0</v>
      </c>
      <c r="M249" s="1"/>
      <c r="N249" s="1">
        <v>2.7255</v>
      </c>
      <c r="O249" s="1" t="s">
        <v>53</v>
      </c>
      <c r="P249" s="1" t="s">
        <v>4214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48</v>
      </c>
      <c r="B250" s="1" t="s">
        <v>17</v>
      </c>
      <c r="C250" s="3">
        <v>139.0</v>
      </c>
      <c r="D250" s="1">
        <v>0.0</v>
      </c>
      <c r="E250" s="2"/>
      <c r="F250" s="1" t="s">
        <v>49</v>
      </c>
      <c r="G250" s="1" t="s">
        <v>24</v>
      </c>
      <c r="H250" s="1" t="s">
        <v>4215</v>
      </c>
      <c r="I250" s="1" t="s">
        <v>4216</v>
      </c>
      <c r="J250" s="1" t="s">
        <v>4216</v>
      </c>
      <c r="K250" s="2"/>
      <c r="L250" s="1">
        <v>3.0</v>
      </c>
      <c r="M250" s="1"/>
      <c r="N250" s="1">
        <v>8.97625</v>
      </c>
      <c r="O250" s="1" t="s">
        <v>53</v>
      </c>
      <c r="P250" s="1" t="s">
        <v>4217</v>
      </c>
      <c r="Q250" s="2"/>
      <c r="S250" s="2"/>
      <c r="T250" s="2"/>
      <c r="U250" s="2"/>
      <c r="V250" s="2"/>
      <c r="W250" s="2"/>
      <c r="X250" s="2"/>
      <c r="Y250" s="2"/>
      <c r="Z250" s="2"/>
      <c r="AB250" s="2"/>
      <c r="AC250" s="2"/>
      <c r="AD250" s="2"/>
      <c r="AE250" s="2"/>
      <c r="AF250" s="2"/>
    </row>
    <row r="251">
      <c r="A251" s="1" t="s">
        <v>16</v>
      </c>
      <c r="B251" s="1" t="s">
        <v>17</v>
      </c>
      <c r="C251" s="1">
        <v>578.0</v>
      </c>
      <c r="D251" s="1">
        <v>0.0</v>
      </c>
      <c r="E251" s="2"/>
      <c r="F251" s="1" t="s">
        <v>18</v>
      </c>
      <c r="G251" s="1" t="s">
        <v>19</v>
      </c>
      <c r="H251" s="1" t="s">
        <v>4218</v>
      </c>
      <c r="I251" s="1" t="s">
        <v>4219</v>
      </c>
      <c r="J251" s="1" t="s">
        <v>4219</v>
      </c>
      <c r="K251" s="2"/>
      <c r="L251" s="1">
        <v>-3.0</v>
      </c>
      <c r="M251" s="1"/>
      <c r="N251" s="1">
        <v>11.678116666666666</v>
      </c>
      <c r="O251" s="1" t="s">
        <v>3415</v>
      </c>
      <c r="P251" s="1" t="s">
        <v>4220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48</v>
      </c>
      <c r="B252" s="1" t="s">
        <v>17</v>
      </c>
      <c r="C252" s="3">
        <v>139.0</v>
      </c>
      <c r="D252" s="1">
        <v>0.0</v>
      </c>
      <c r="E252" s="2"/>
      <c r="F252" s="1" t="s">
        <v>49</v>
      </c>
      <c r="G252" s="1" t="s">
        <v>173</v>
      </c>
      <c r="H252" s="1" t="s">
        <v>4221</v>
      </c>
      <c r="I252" s="1" t="s">
        <v>4222</v>
      </c>
      <c r="J252" s="1" t="s">
        <v>4222</v>
      </c>
      <c r="K252" s="2"/>
      <c r="L252" s="1">
        <v>25.0</v>
      </c>
      <c r="M252" s="1"/>
      <c r="N252" s="1">
        <v>30.177216666666666</v>
      </c>
      <c r="O252" s="1" t="s">
        <v>53</v>
      </c>
      <c r="P252" s="1" t="s">
        <v>4223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60</v>
      </c>
      <c r="B253" s="1" t="s">
        <v>17</v>
      </c>
      <c r="C253" s="1">
        <v>130.0</v>
      </c>
      <c r="D253" s="1">
        <v>9.0</v>
      </c>
      <c r="E253" s="2"/>
      <c r="F253" s="1" t="s">
        <v>49</v>
      </c>
      <c r="G253" s="1" t="s">
        <v>173</v>
      </c>
      <c r="H253" s="1" t="s">
        <v>4224</v>
      </c>
      <c r="I253" s="1" t="s">
        <v>4225</v>
      </c>
      <c r="J253" s="1" t="s">
        <v>4225</v>
      </c>
      <c r="K253" s="2"/>
      <c r="L253" s="1">
        <v>-11.0</v>
      </c>
      <c r="M253" s="1"/>
      <c r="N253" s="1">
        <v>61.48983333333333</v>
      </c>
      <c r="O253" s="1" t="s">
        <v>63</v>
      </c>
      <c r="P253" s="1" t="s">
        <v>4226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60</v>
      </c>
      <c r="B254" s="1" t="s">
        <v>17</v>
      </c>
      <c r="C254" s="3">
        <v>207.0</v>
      </c>
      <c r="D254" s="1">
        <v>52.0</v>
      </c>
      <c r="E254" s="2"/>
      <c r="F254" s="1" t="s">
        <v>49</v>
      </c>
      <c r="G254" s="1" t="s">
        <v>173</v>
      </c>
      <c r="H254" s="1" t="s">
        <v>4227</v>
      </c>
      <c r="I254" s="1" t="s">
        <v>4228</v>
      </c>
      <c r="J254" s="1" t="s">
        <v>4228</v>
      </c>
      <c r="K254" s="2"/>
      <c r="L254" s="1">
        <v>-10.0</v>
      </c>
      <c r="M254" s="1"/>
      <c r="N254" s="1">
        <v>181.06155</v>
      </c>
      <c r="O254" s="1" t="s">
        <v>63</v>
      </c>
      <c r="P254" s="1" t="s">
        <v>4229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E254" s="2"/>
      <c r="AF254" s="2"/>
    </row>
    <row r="255">
      <c r="A255" s="2"/>
      <c r="B255" s="4"/>
      <c r="C255" s="4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S255" s="2"/>
      <c r="T255" s="2"/>
      <c r="U255" s="2"/>
      <c r="V255" s="2"/>
      <c r="W255" s="2"/>
      <c r="X255" s="2"/>
      <c r="Y255" s="2"/>
      <c r="Z255" s="2"/>
      <c r="AB255" s="2"/>
      <c r="AC255" s="2"/>
      <c r="AE255" s="2"/>
      <c r="AF255" s="2"/>
    </row>
    <row r="256">
      <c r="A256" s="2"/>
      <c r="B256" s="2"/>
      <c r="C256" s="4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E256" s="2"/>
      <c r="AF256" s="2"/>
    </row>
    <row r="257">
      <c r="A257" s="2"/>
      <c r="B257" s="2"/>
      <c r="C257" s="4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E257" s="2"/>
      <c r="AF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E258" s="2"/>
      <c r="AF258" s="2"/>
    </row>
    <row r="259">
      <c r="A259" s="2"/>
      <c r="B259" s="2"/>
      <c r="C259" s="4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E261" s="2"/>
      <c r="AF261" s="2"/>
    </row>
    <row r="262">
      <c r="A262" s="2"/>
      <c r="B262" s="4"/>
      <c r="C262" s="4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E265" s="2"/>
      <c r="AF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E269" s="2"/>
      <c r="AF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E270" s="2"/>
      <c r="AF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E271" s="2"/>
      <c r="AF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E272" s="2"/>
      <c r="AF272" s="2"/>
    </row>
    <row r="273">
      <c r="A273" s="2"/>
      <c r="B273" s="2"/>
      <c r="C273" s="4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E273" s="2"/>
      <c r="AF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E274" s="2"/>
      <c r="AF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S275" s="2"/>
      <c r="T275" s="2"/>
      <c r="U275" s="2"/>
      <c r="V275" s="2"/>
      <c r="W275" s="2"/>
      <c r="X275" s="2"/>
      <c r="Y275" s="2"/>
      <c r="Z275" s="2"/>
      <c r="AB275" s="2"/>
      <c r="AC275" s="2"/>
      <c r="AE275" s="2"/>
      <c r="AF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S276" s="2"/>
      <c r="T276" s="2"/>
      <c r="U276" s="2"/>
      <c r="V276" s="2"/>
      <c r="W276" s="2"/>
      <c r="X276" s="2"/>
      <c r="Y276" s="2"/>
      <c r="Z276" s="2"/>
      <c r="AB276" s="2"/>
      <c r="AC276" s="2"/>
      <c r="AE276" s="2"/>
      <c r="AF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O277" s="2"/>
      <c r="P277" s="2"/>
      <c r="Q277" s="2"/>
      <c r="S277" s="2"/>
      <c r="T277" s="2"/>
      <c r="U277" s="2"/>
      <c r="V277" s="2"/>
      <c r="W277" s="2"/>
      <c r="X277" s="2"/>
      <c r="Y277" s="2"/>
      <c r="Z277" s="2"/>
      <c r="AB277" s="2"/>
      <c r="AC277" s="2"/>
      <c r="AE277" s="2"/>
      <c r="AF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E278" s="2"/>
      <c r="AF278" s="2"/>
    </row>
    <row r="279">
      <c r="A279" s="2"/>
      <c r="B279" s="2"/>
      <c r="C279" s="4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E280" s="2"/>
      <c r="AF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B281" s="2"/>
      <c r="AC281" s="2"/>
      <c r="AE281" s="2"/>
      <c r="AF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2"/>
      <c r="B283" s="2"/>
      <c r="C283" s="4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S283" s="2"/>
      <c r="T283" s="2"/>
      <c r="U283" s="2"/>
      <c r="V283" s="2"/>
      <c r="W283" s="2"/>
      <c r="X283" s="2"/>
      <c r="Y283" s="2"/>
      <c r="Z283" s="2"/>
      <c r="AB283" s="2"/>
      <c r="AC283" s="2"/>
      <c r="AE283" s="2"/>
      <c r="AF283" s="2"/>
    </row>
    <row r="284">
      <c r="A284" s="2"/>
      <c r="B284" s="2"/>
      <c r="C284" s="4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E284" s="2"/>
      <c r="AF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E285" s="2"/>
      <c r="AF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E286" s="2"/>
      <c r="AF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S287" s="2"/>
      <c r="T287" s="2"/>
      <c r="U287" s="2"/>
      <c r="V287" s="2"/>
      <c r="W287" s="2"/>
      <c r="X287" s="2"/>
      <c r="Y287" s="2"/>
      <c r="Z287" s="2"/>
      <c r="AB287" s="2"/>
      <c r="AC287" s="2"/>
      <c r="AE287" s="2"/>
      <c r="AF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E288" s="2"/>
      <c r="AF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E289" s="2"/>
      <c r="AF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E290" s="2"/>
      <c r="AF290" s="2"/>
    </row>
    <row r="291">
      <c r="A291" s="2"/>
      <c r="B291" s="2"/>
      <c r="C291" s="4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E291" s="2"/>
      <c r="AF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S292" s="2"/>
      <c r="T292" s="2"/>
      <c r="U292" s="2"/>
      <c r="V292" s="2"/>
      <c r="W292" s="2"/>
      <c r="X292" s="2"/>
      <c r="Y292" s="2"/>
      <c r="Z292" s="2"/>
      <c r="AB292" s="2"/>
      <c r="AC292" s="2"/>
      <c r="AE292" s="2"/>
      <c r="AF292" s="2"/>
    </row>
    <row r="293">
      <c r="A293" s="2"/>
      <c r="B293" s="2"/>
      <c r="C293" s="4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E294" s="2"/>
      <c r="AF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S295" s="2"/>
      <c r="T295" s="2"/>
      <c r="U295" s="2"/>
      <c r="V295" s="2"/>
      <c r="W295" s="2"/>
      <c r="X295" s="2"/>
      <c r="Y295" s="2"/>
      <c r="Z295" s="2"/>
      <c r="AB295" s="2"/>
      <c r="AC295" s="2"/>
      <c r="AE295" s="2"/>
      <c r="AF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E296" s="2"/>
      <c r="AF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E297" s="2"/>
      <c r="AF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S298" s="2"/>
      <c r="T298" s="2"/>
      <c r="U298" s="2"/>
      <c r="V298" s="2"/>
      <c r="W298" s="2"/>
      <c r="X298" s="2"/>
      <c r="Y298" s="2"/>
      <c r="Z298" s="2"/>
      <c r="AB298" s="2"/>
      <c r="AC298" s="2"/>
      <c r="AE298" s="2"/>
      <c r="AF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E300" s="2"/>
      <c r="AF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E301" s="2"/>
      <c r="AF301" s="2"/>
    </row>
    <row r="302">
      <c r="A302" s="2"/>
      <c r="B302" s="2"/>
      <c r="C302" s="4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E302" s="2"/>
      <c r="AF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E303" s="2"/>
      <c r="AF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S304" s="2"/>
      <c r="T304" s="2"/>
      <c r="U304" s="2"/>
      <c r="V304" s="2"/>
      <c r="W304" s="2"/>
      <c r="X304" s="2"/>
      <c r="Y304" s="2"/>
      <c r="Z304" s="2"/>
      <c r="AB304" s="2"/>
      <c r="AC304" s="2"/>
      <c r="AE304" s="2"/>
      <c r="AF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E305" s="2"/>
      <c r="AF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S306" s="2"/>
      <c r="T306" s="2"/>
      <c r="U306" s="2"/>
      <c r="V306" s="2"/>
      <c r="W306" s="2"/>
      <c r="X306" s="2"/>
      <c r="Y306" s="2"/>
      <c r="Z306" s="2"/>
      <c r="AB306" s="2"/>
      <c r="AC306" s="2"/>
      <c r="AE306" s="2"/>
      <c r="AF306" s="2"/>
    </row>
    <row r="307">
      <c r="A307" s="2"/>
      <c r="B307" s="2"/>
      <c r="C307" s="4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S307" s="2"/>
      <c r="T307" s="2"/>
      <c r="U307" s="2"/>
      <c r="V307" s="2"/>
      <c r="W307" s="2"/>
      <c r="X307" s="2"/>
      <c r="Y307" s="2"/>
      <c r="Z307" s="2"/>
      <c r="AB307" s="2"/>
      <c r="AC307" s="2"/>
      <c r="AE307" s="2"/>
      <c r="AF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E308" s="2"/>
      <c r="AF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E310" s="2"/>
      <c r="AF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E311" s="2"/>
      <c r="AF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S312" s="2"/>
      <c r="T312" s="2"/>
      <c r="U312" s="2"/>
      <c r="V312" s="2"/>
      <c r="W312" s="2"/>
      <c r="X312" s="2"/>
      <c r="Y312" s="2"/>
      <c r="Z312" s="2"/>
      <c r="AB312" s="2"/>
      <c r="AC312" s="2"/>
      <c r="AE312" s="2"/>
      <c r="AF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O313" s="2"/>
      <c r="P313" s="2"/>
      <c r="Q313" s="2"/>
      <c r="S313" s="2"/>
      <c r="T313" s="2"/>
      <c r="U313" s="2"/>
      <c r="V313" s="2"/>
      <c r="W313" s="2"/>
      <c r="X313" s="2"/>
      <c r="Y313" s="2"/>
      <c r="Z313" s="2"/>
      <c r="AB313" s="2"/>
      <c r="AC313" s="2"/>
      <c r="AD313" s="2"/>
      <c r="AE313" s="2"/>
      <c r="AF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S314" s="2"/>
      <c r="T314" s="2"/>
      <c r="U314" s="2"/>
      <c r="V314" s="2"/>
      <c r="W314" s="2"/>
      <c r="X314" s="2"/>
      <c r="Y314" s="2"/>
      <c r="Z314" s="2"/>
      <c r="AB314" s="2"/>
      <c r="AC314" s="2"/>
      <c r="AE314" s="2"/>
      <c r="AF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E315" s="2"/>
      <c r="AF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S316" s="2"/>
      <c r="T316" s="2"/>
      <c r="U316" s="2"/>
      <c r="V316" s="2"/>
      <c r="W316" s="2"/>
      <c r="X316" s="2"/>
      <c r="Y316" s="2"/>
      <c r="Z316" s="2"/>
      <c r="AB316" s="2"/>
      <c r="AC316" s="2"/>
      <c r="AE316" s="2"/>
      <c r="AF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E317" s="2"/>
      <c r="AF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S318" s="2"/>
      <c r="T318" s="2"/>
      <c r="U318" s="2"/>
      <c r="V318" s="2"/>
      <c r="W318" s="2"/>
      <c r="X318" s="2"/>
      <c r="Y318" s="2"/>
      <c r="Z318" s="2"/>
      <c r="AB318" s="2"/>
      <c r="AC318" s="2"/>
      <c r="AE318" s="2"/>
      <c r="AF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O320" s="2"/>
      <c r="P320" s="2"/>
      <c r="Q320" s="2"/>
      <c r="S320" s="2"/>
      <c r="T320" s="2"/>
      <c r="U320" s="2"/>
      <c r="V320" s="2"/>
      <c r="W320" s="2"/>
      <c r="X320" s="2"/>
      <c r="Y320" s="2"/>
      <c r="Z320" s="2"/>
      <c r="AB320" s="2"/>
      <c r="AC320" s="2"/>
      <c r="AE320" s="2"/>
      <c r="AF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O321" s="2"/>
      <c r="P321" s="2"/>
      <c r="Q321" s="2"/>
      <c r="S321" s="2"/>
      <c r="T321" s="2"/>
      <c r="U321" s="2"/>
      <c r="V321" s="2"/>
      <c r="W321" s="2"/>
      <c r="X321" s="2"/>
      <c r="Y321" s="2"/>
      <c r="Z321" s="2"/>
      <c r="AB321" s="2"/>
      <c r="AC321" s="2"/>
      <c r="AE321" s="2"/>
      <c r="AF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E322" s="2"/>
      <c r="AF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E323" s="2"/>
      <c r="AF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S324" s="2"/>
      <c r="T324" s="2"/>
      <c r="U324" s="2"/>
      <c r="V324" s="2"/>
      <c r="W324" s="2"/>
      <c r="X324" s="2"/>
      <c r="Y324" s="2"/>
      <c r="Z324" s="2"/>
      <c r="AB324" s="2"/>
      <c r="AC324" s="2"/>
      <c r="AD324" s="2"/>
      <c r="AE324" s="2"/>
      <c r="AF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S325" s="2"/>
      <c r="T325" s="2"/>
      <c r="U325" s="2"/>
      <c r="V325" s="2"/>
      <c r="W325" s="2"/>
      <c r="X325" s="2"/>
      <c r="Y325" s="2"/>
      <c r="Z325" s="2"/>
      <c r="AB325" s="2"/>
      <c r="AC325" s="2"/>
      <c r="AE325" s="2"/>
      <c r="AF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S326" s="2"/>
      <c r="T326" s="2"/>
      <c r="U326" s="2"/>
      <c r="V326" s="2"/>
      <c r="W326" s="2"/>
      <c r="X326" s="2"/>
      <c r="Y326" s="2"/>
      <c r="Z326" s="2"/>
      <c r="AB326" s="2"/>
      <c r="AC326" s="2"/>
      <c r="AE326" s="2"/>
      <c r="AF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E327" s="2"/>
      <c r="AF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E328" s="2"/>
      <c r="AF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S329" s="2"/>
      <c r="T329" s="2"/>
      <c r="U329" s="2"/>
      <c r="V329" s="2"/>
      <c r="W329" s="2"/>
      <c r="X329" s="2"/>
      <c r="Y329" s="2"/>
      <c r="Z329" s="2"/>
      <c r="AB329" s="2"/>
      <c r="AC329" s="2"/>
      <c r="AE329" s="2"/>
      <c r="AF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S330" s="2"/>
      <c r="T330" s="2"/>
      <c r="U330" s="2"/>
      <c r="V330" s="2"/>
      <c r="W330" s="2"/>
      <c r="X330" s="2"/>
      <c r="Y330" s="2"/>
      <c r="Z330" s="2"/>
      <c r="AB330" s="2"/>
      <c r="AC330" s="2"/>
      <c r="AE330" s="2"/>
      <c r="AF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S332" s="2"/>
      <c r="T332" s="2"/>
      <c r="U332" s="2"/>
      <c r="V332" s="2"/>
      <c r="W332" s="2"/>
      <c r="X332" s="2"/>
      <c r="Y332" s="2"/>
      <c r="Z332" s="2"/>
      <c r="AB332" s="2"/>
      <c r="AC332" s="2"/>
      <c r="AE332" s="2"/>
      <c r="AF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E333" s="2"/>
      <c r="AF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S335" s="2"/>
      <c r="T335" s="2"/>
      <c r="U335" s="2"/>
      <c r="V335" s="2"/>
      <c r="W335" s="2"/>
      <c r="X335" s="2"/>
      <c r="Y335" s="2"/>
      <c r="Z335" s="2"/>
      <c r="AB335" s="2"/>
      <c r="AC335" s="2"/>
      <c r="AE335" s="2"/>
      <c r="AF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S336" s="2"/>
      <c r="T336" s="2"/>
      <c r="U336" s="2"/>
      <c r="V336" s="2"/>
      <c r="W336" s="2"/>
      <c r="X336" s="2"/>
      <c r="Y336" s="2"/>
      <c r="Z336" s="2"/>
      <c r="AB336" s="2"/>
      <c r="AC336" s="2"/>
      <c r="AE336" s="2"/>
      <c r="AF336" s="2"/>
    </row>
    <row r="337">
      <c r="A337" s="2"/>
      <c r="B337" s="2"/>
      <c r="C337" s="4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E337" s="2"/>
      <c r="AF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S338" s="2"/>
      <c r="T338" s="2"/>
      <c r="U338" s="2"/>
      <c r="V338" s="2"/>
      <c r="W338" s="2"/>
      <c r="X338" s="2"/>
      <c r="Y338" s="2"/>
      <c r="Z338" s="2"/>
      <c r="AB338" s="2"/>
      <c r="AC338" s="2"/>
      <c r="AE338" s="2"/>
      <c r="AF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S339" s="2"/>
      <c r="T339" s="2"/>
      <c r="U339" s="2"/>
      <c r="V339" s="2"/>
      <c r="W339" s="2"/>
      <c r="X339" s="2"/>
      <c r="Y339" s="2"/>
      <c r="Z339" s="2"/>
      <c r="AB339" s="2"/>
      <c r="AC339" s="2"/>
      <c r="AE339" s="2"/>
      <c r="AF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E340" s="2"/>
      <c r="AF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S341" s="2"/>
      <c r="T341" s="2"/>
      <c r="U341" s="2"/>
      <c r="V341" s="2"/>
      <c r="W341" s="2"/>
      <c r="X341" s="2"/>
      <c r="Y341" s="2"/>
      <c r="Z341" s="2"/>
      <c r="AB341" s="2"/>
      <c r="AC341" s="2"/>
      <c r="AE341" s="2"/>
      <c r="AF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S342" s="2"/>
      <c r="T342" s="2"/>
      <c r="U342" s="2"/>
      <c r="V342" s="2"/>
      <c r="W342" s="2"/>
      <c r="X342" s="2"/>
      <c r="Y342" s="2"/>
      <c r="Z342" s="2"/>
      <c r="AB342" s="2"/>
      <c r="AC342" s="2"/>
      <c r="AE342" s="2"/>
      <c r="AF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S343" s="2"/>
      <c r="T343" s="2"/>
      <c r="U343" s="2"/>
      <c r="V343" s="2"/>
      <c r="W343" s="2"/>
      <c r="X343" s="2"/>
      <c r="Y343" s="2"/>
      <c r="Z343" s="2"/>
      <c r="AB343" s="2"/>
      <c r="AC343" s="2"/>
      <c r="AE343" s="2"/>
      <c r="AF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S344" s="2"/>
      <c r="T344" s="2"/>
      <c r="U344" s="2"/>
      <c r="V344" s="2"/>
      <c r="W344" s="2"/>
      <c r="X344" s="2"/>
      <c r="Y344" s="2"/>
      <c r="Z344" s="2"/>
      <c r="AB344" s="2"/>
      <c r="AC344" s="2"/>
      <c r="AE344" s="2"/>
      <c r="AF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S345" s="2"/>
      <c r="T345" s="2"/>
      <c r="U345" s="2"/>
      <c r="V345" s="2"/>
      <c r="W345" s="2"/>
      <c r="X345" s="2"/>
      <c r="Y345" s="2"/>
      <c r="Z345" s="2"/>
      <c r="AB345" s="2"/>
      <c r="AC345" s="2"/>
      <c r="AE345" s="2"/>
      <c r="AF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S346" s="2"/>
      <c r="T346" s="2"/>
      <c r="U346" s="2"/>
      <c r="V346" s="2"/>
      <c r="W346" s="2"/>
      <c r="X346" s="2"/>
      <c r="Y346" s="2"/>
      <c r="Z346" s="2"/>
      <c r="AB346" s="2"/>
      <c r="AC346" s="2"/>
      <c r="AE346" s="2"/>
      <c r="AF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S347" s="2"/>
      <c r="T347" s="2"/>
      <c r="U347" s="2"/>
      <c r="V347" s="2"/>
      <c r="W347" s="2"/>
      <c r="X347" s="2"/>
      <c r="Y347" s="2"/>
      <c r="Z347" s="2"/>
      <c r="AB347" s="2"/>
      <c r="AC347" s="2"/>
      <c r="AE347" s="2"/>
      <c r="AF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S348" s="2"/>
      <c r="T348" s="2"/>
      <c r="U348" s="2"/>
      <c r="V348" s="2"/>
      <c r="W348" s="2"/>
      <c r="X348" s="2"/>
      <c r="Y348" s="2"/>
      <c r="Z348" s="2"/>
      <c r="AB348" s="2"/>
      <c r="AC348" s="2"/>
      <c r="AE348" s="2"/>
      <c r="AF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E349" s="2"/>
      <c r="AF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S350" s="2"/>
      <c r="T350" s="2"/>
      <c r="U350" s="2"/>
      <c r="V350" s="2"/>
      <c r="W350" s="2"/>
      <c r="X350" s="2"/>
      <c r="Y350" s="2"/>
      <c r="Z350" s="2"/>
      <c r="AB350" s="2"/>
      <c r="AC350" s="2"/>
      <c r="AE350" s="2"/>
      <c r="AF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O351" s="2"/>
      <c r="P351" s="2"/>
      <c r="Q351" s="2"/>
      <c r="S351" s="2"/>
      <c r="T351" s="2"/>
      <c r="U351" s="2"/>
      <c r="V351" s="2"/>
      <c r="W351" s="2"/>
      <c r="X351" s="2"/>
      <c r="Y351" s="2"/>
      <c r="Z351" s="2"/>
      <c r="AB351" s="2"/>
      <c r="AC351" s="2"/>
      <c r="AE351" s="2"/>
      <c r="AF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S352" s="2"/>
      <c r="T352" s="2"/>
      <c r="U352" s="2"/>
      <c r="V352" s="2"/>
      <c r="W352" s="2"/>
      <c r="X352" s="2"/>
      <c r="Y352" s="2"/>
      <c r="Z352" s="2"/>
      <c r="AB352" s="2"/>
      <c r="AC352" s="2"/>
      <c r="AE352" s="2"/>
      <c r="AF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S353" s="2"/>
      <c r="T353" s="2"/>
      <c r="U353" s="2"/>
      <c r="V353" s="2"/>
      <c r="W353" s="2"/>
      <c r="X353" s="2"/>
      <c r="Y353" s="2"/>
      <c r="Z353" s="2"/>
      <c r="AB353" s="2"/>
      <c r="AC353" s="2"/>
      <c r="AE353" s="2"/>
      <c r="AF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O354" s="2"/>
      <c r="P354" s="2"/>
      <c r="Q354" s="2"/>
      <c r="S354" s="2"/>
      <c r="T354" s="2"/>
      <c r="U354" s="2"/>
      <c r="V354" s="2"/>
      <c r="W354" s="2"/>
      <c r="X354" s="2"/>
      <c r="Y354" s="2"/>
      <c r="Z354" s="2"/>
      <c r="AB354" s="2"/>
      <c r="AC354" s="2"/>
      <c r="AE354" s="2"/>
      <c r="AF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S355" s="2"/>
      <c r="T355" s="2"/>
      <c r="U355" s="2"/>
      <c r="V355" s="2"/>
      <c r="W355" s="2"/>
      <c r="X355" s="2"/>
      <c r="Y355" s="2"/>
      <c r="Z355" s="2"/>
      <c r="AB355" s="2"/>
      <c r="AC355" s="2"/>
      <c r="AE355" s="2"/>
      <c r="AF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O356" s="2"/>
      <c r="P356" s="2"/>
      <c r="Q356" s="2"/>
      <c r="S356" s="2"/>
      <c r="T356" s="2"/>
      <c r="U356" s="2"/>
      <c r="V356" s="2"/>
      <c r="W356" s="2"/>
      <c r="X356" s="2"/>
      <c r="Y356" s="2"/>
      <c r="Z356" s="2"/>
      <c r="AB356" s="2"/>
      <c r="AC356" s="2"/>
      <c r="AE356" s="2"/>
      <c r="AF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E357" s="2"/>
      <c r="AF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S358" s="2"/>
      <c r="T358" s="2"/>
      <c r="U358" s="2"/>
      <c r="V358" s="2"/>
      <c r="W358" s="2"/>
      <c r="X358" s="2"/>
      <c r="Y358" s="2"/>
      <c r="Z358" s="2"/>
      <c r="AB358" s="2"/>
      <c r="AC358" s="2"/>
      <c r="AE358" s="2"/>
      <c r="AF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O359" s="2"/>
      <c r="P359" s="2"/>
      <c r="Q359" s="2"/>
      <c r="S359" s="2"/>
      <c r="T359" s="2"/>
      <c r="U359" s="2"/>
      <c r="V359" s="2"/>
      <c r="W359" s="2"/>
      <c r="X359" s="2"/>
      <c r="Y359" s="2"/>
      <c r="Z359" s="2"/>
      <c r="AB359" s="2"/>
      <c r="AC359" s="2"/>
      <c r="AE359" s="2"/>
      <c r="AF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S360" s="2"/>
      <c r="T360" s="2"/>
      <c r="U360" s="2"/>
      <c r="V360" s="2"/>
      <c r="W360" s="2"/>
      <c r="X360" s="2"/>
      <c r="Y360" s="2"/>
      <c r="Z360" s="2"/>
      <c r="AB360" s="2"/>
      <c r="AC360" s="2"/>
      <c r="AE360" s="2"/>
      <c r="AF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O361" s="2"/>
      <c r="P361" s="2"/>
      <c r="Q361" s="2"/>
      <c r="S361" s="2"/>
      <c r="T361" s="2"/>
      <c r="U361" s="2"/>
      <c r="V361" s="2"/>
      <c r="W361" s="2"/>
      <c r="X361" s="2"/>
      <c r="Y361" s="2"/>
      <c r="Z361" s="2"/>
      <c r="AB361" s="2"/>
      <c r="AC361" s="2"/>
      <c r="AE361" s="2"/>
      <c r="AF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O362" s="2"/>
      <c r="P362" s="2"/>
      <c r="Q362" s="2"/>
      <c r="S362" s="2"/>
      <c r="T362" s="2"/>
      <c r="U362" s="2"/>
      <c r="V362" s="2"/>
      <c r="W362" s="2"/>
      <c r="X362" s="2"/>
      <c r="Y362" s="2"/>
      <c r="Z362" s="2"/>
      <c r="AB362" s="2"/>
      <c r="AC362" s="2"/>
      <c r="AE362" s="2"/>
      <c r="AF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S363" s="2"/>
      <c r="T363" s="2"/>
      <c r="U363" s="2"/>
      <c r="V363" s="2"/>
      <c r="W363" s="2"/>
      <c r="X363" s="2"/>
      <c r="Y363" s="2"/>
      <c r="Z363" s="2"/>
      <c r="AB363" s="2"/>
      <c r="AC363" s="2"/>
      <c r="AE363" s="2"/>
      <c r="AF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O364" s="2"/>
      <c r="P364" s="2"/>
      <c r="Q364" s="2"/>
      <c r="S364" s="2"/>
      <c r="T364" s="2"/>
      <c r="U364" s="2"/>
      <c r="V364" s="2"/>
      <c r="W364" s="2"/>
      <c r="X364" s="2"/>
      <c r="Y364" s="2"/>
      <c r="Z364" s="2"/>
      <c r="AB364" s="2"/>
      <c r="AC364" s="2"/>
      <c r="AE364" s="2"/>
      <c r="AF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O365" s="2"/>
      <c r="P365" s="2"/>
      <c r="Q365" s="2"/>
      <c r="S365" s="2"/>
      <c r="T365" s="2"/>
      <c r="U365" s="2"/>
      <c r="V365" s="2"/>
      <c r="W365" s="2"/>
      <c r="X365" s="2"/>
      <c r="Y365" s="2"/>
      <c r="Z365" s="2"/>
      <c r="AB365" s="2"/>
      <c r="AC365" s="2"/>
      <c r="AE365" s="2"/>
      <c r="AF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O366" s="2"/>
      <c r="P366" s="2"/>
      <c r="Q366" s="2"/>
      <c r="S366" s="2"/>
      <c r="T366" s="2"/>
      <c r="U366" s="2"/>
      <c r="V366" s="2"/>
      <c r="W366" s="2"/>
      <c r="X366" s="2"/>
      <c r="Y366" s="2"/>
      <c r="Z366" s="2"/>
      <c r="AB366" s="2"/>
      <c r="AC366" s="2"/>
      <c r="AE366" s="2"/>
      <c r="AF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S367" s="2"/>
      <c r="T367" s="2"/>
      <c r="U367" s="2"/>
      <c r="V367" s="2"/>
      <c r="W367" s="2"/>
      <c r="X367" s="2"/>
      <c r="Y367" s="2"/>
      <c r="Z367" s="2"/>
      <c r="AB367" s="2"/>
      <c r="AC367" s="2"/>
      <c r="AE367" s="2"/>
      <c r="AF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S368" s="2"/>
      <c r="T368" s="2"/>
      <c r="U368" s="2"/>
      <c r="V368" s="2"/>
      <c r="W368" s="2"/>
      <c r="X368" s="2"/>
      <c r="Y368" s="2"/>
      <c r="Z368" s="2"/>
      <c r="AB368" s="2"/>
      <c r="AC368" s="2"/>
      <c r="AE368" s="2"/>
      <c r="AF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S369" s="2"/>
      <c r="T369" s="2"/>
      <c r="U369" s="2"/>
      <c r="V369" s="2"/>
      <c r="W369" s="2"/>
      <c r="X369" s="2"/>
      <c r="Y369" s="2"/>
      <c r="Z369" s="2"/>
      <c r="AB369" s="2"/>
      <c r="AC369" s="2"/>
      <c r="AE369" s="2"/>
      <c r="AF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E370" s="2"/>
      <c r="AF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S371" s="2"/>
      <c r="T371" s="2"/>
      <c r="U371" s="2"/>
      <c r="V371" s="2"/>
      <c r="W371" s="2"/>
      <c r="X371" s="2"/>
      <c r="Y371" s="2"/>
      <c r="Z371" s="2"/>
      <c r="AB371" s="2"/>
      <c r="AC371" s="2"/>
      <c r="AE371" s="2"/>
      <c r="AF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O372" s="2"/>
      <c r="P372" s="2"/>
      <c r="Q372" s="2"/>
      <c r="S372" s="2"/>
      <c r="T372" s="2"/>
      <c r="U372" s="2"/>
      <c r="V372" s="2"/>
      <c r="W372" s="2"/>
      <c r="X372" s="2"/>
      <c r="Y372" s="2"/>
      <c r="Z372" s="2"/>
      <c r="AB372" s="2"/>
      <c r="AC372" s="2"/>
      <c r="AE372" s="2"/>
      <c r="AF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S374" s="2"/>
      <c r="T374" s="2"/>
      <c r="U374" s="2"/>
      <c r="V374" s="2"/>
      <c r="W374" s="2"/>
      <c r="X374" s="2"/>
      <c r="Y374" s="2"/>
      <c r="Z374" s="2"/>
      <c r="AB374" s="2"/>
      <c r="AC374" s="2"/>
      <c r="AE374" s="2"/>
      <c r="AF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S375" s="2"/>
      <c r="T375" s="2"/>
      <c r="U375" s="2"/>
      <c r="V375" s="2"/>
      <c r="W375" s="2"/>
      <c r="X375" s="2"/>
      <c r="Y375" s="2"/>
      <c r="Z375" s="2"/>
      <c r="AB375" s="2"/>
      <c r="AC375" s="2"/>
      <c r="AE375" s="2"/>
      <c r="AF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S376" s="2"/>
      <c r="T376" s="2"/>
      <c r="U376" s="2"/>
      <c r="V376" s="2"/>
      <c r="W376" s="2"/>
      <c r="X376" s="2"/>
      <c r="Y376" s="2"/>
      <c r="Z376" s="2"/>
      <c r="AB376" s="2"/>
      <c r="AC376" s="2"/>
      <c r="AE376" s="2"/>
      <c r="AF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S377" s="2"/>
      <c r="T377" s="2"/>
      <c r="U377" s="2"/>
      <c r="V377" s="2"/>
      <c r="W377" s="2"/>
      <c r="X377" s="2"/>
      <c r="Y377" s="2"/>
      <c r="Z377" s="2"/>
      <c r="AB377" s="2"/>
      <c r="AC377" s="2"/>
      <c r="AE377" s="2"/>
      <c r="AF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S378" s="2"/>
      <c r="T378" s="2"/>
      <c r="U378" s="2"/>
      <c r="V378" s="2"/>
      <c r="W378" s="2"/>
      <c r="X378" s="2"/>
      <c r="Y378" s="2"/>
      <c r="Z378" s="2"/>
      <c r="AB378" s="2"/>
      <c r="AC378" s="2"/>
      <c r="AE378" s="2"/>
      <c r="AF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S379" s="2"/>
      <c r="T379" s="2"/>
      <c r="U379" s="2"/>
      <c r="V379" s="2"/>
      <c r="W379" s="2"/>
      <c r="X379" s="2"/>
      <c r="Y379" s="2"/>
      <c r="Z379" s="2"/>
      <c r="AB379" s="2"/>
      <c r="AC379" s="2"/>
      <c r="AE379" s="2"/>
      <c r="AF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S380" s="2"/>
      <c r="T380" s="2"/>
      <c r="U380" s="2"/>
      <c r="V380" s="2"/>
      <c r="W380" s="2"/>
      <c r="X380" s="2"/>
      <c r="Y380" s="2"/>
      <c r="Z380" s="2"/>
      <c r="AB380" s="2"/>
      <c r="AC380" s="2"/>
      <c r="AE380" s="2"/>
      <c r="AF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S381" s="2"/>
      <c r="T381" s="2"/>
      <c r="U381" s="2"/>
      <c r="V381" s="2"/>
      <c r="W381" s="2"/>
      <c r="X381" s="2"/>
      <c r="Y381" s="2"/>
      <c r="Z381" s="2"/>
      <c r="AB381" s="2"/>
      <c r="AC381" s="2"/>
      <c r="AE381" s="2"/>
      <c r="AF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S382" s="2"/>
      <c r="T382" s="2"/>
      <c r="U382" s="2"/>
      <c r="V382" s="2"/>
      <c r="W382" s="2"/>
      <c r="X382" s="2"/>
      <c r="Y382" s="2"/>
      <c r="Z382" s="2"/>
      <c r="AB382" s="2"/>
      <c r="AC382" s="2"/>
      <c r="AE382" s="2"/>
      <c r="AF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S384" s="2"/>
      <c r="T384" s="2"/>
      <c r="U384" s="2"/>
      <c r="V384" s="2"/>
      <c r="W384" s="2"/>
      <c r="X384" s="2"/>
      <c r="Y384" s="2"/>
      <c r="Z384" s="2"/>
      <c r="AB384" s="2"/>
      <c r="AC384" s="2"/>
      <c r="AE384" s="2"/>
      <c r="AF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O385" s="2"/>
      <c r="P385" s="2"/>
      <c r="Q385" s="2"/>
      <c r="S385" s="2"/>
      <c r="T385" s="2"/>
      <c r="U385" s="2"/>
      <c r="V385" s="2"/>
      <c r="W385" s="2"/>
      <c r="X385" s="2"/>
      <c r="Y385" s="2"/>
      <c r="Z385" s="2"/>
      <c r="AB385" s="2"/>
      <c r="AC385" s="2"/>
      <c r="AE385" s="2"/>
      <c r="AF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S386" s="2"/>
      <c r="T386" s="2"/>
      <c r="U386" s="2"/>
      <c r="V386" s="2"/>
      <c r="W386" s="2"/>
      <c r="X386" s="2"/>
      <c r="Y386" s="2"/>
      <c r="Z386" s="2"/>
      <c r="AB386" s="2"/>
      <c r="AC386" s="2"/>
      <c r="AE386" s="2"/>
      <c r="AF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S387" s="2"/>
      <c r="T387" s="2"/>
      <c r="U387" s="2"/>
      <c r="V387" s="2"/>
      <c r="W387" s="2"/>
      <c r="X387" s="2"/>
      <c r="Y387" s="2"/>
      <c r="Z387" s="2"/>
      <c r="AB387" s="2"/>
      <c r="AC387" s="2"/>
      <c r="AE387" s="2"/>
      <c r="AF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S388" s="2"/>
      <c r="T388" s="2"/>
      <c r="U388" s="2"/>
      <c r="V388" s="2"/>
      <c r="W388" s="2"/>
      <c r="X388" s="2"/>
      <c r="Y388" s="2"/>
      <c r="Z388" s="2"/>
      <c r="AB388" s="2"/>
      <c r="AC388" s="2"/>
      <c r="AE388" s="2"/>
      <c r="AF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O389" s="2"/>
      <c r="P389" s="2"/>
      <c r="Q389" s="2"/>
      <c r="S389" s="2"/>
      <c r="T389" s="2"/>
      <c r="U389" s="2"/>
      <c r="V389" s="2"/>
      <c r="W389" s="2"/>
      <c r="X389" s="2"/>
      <c r="Y389" s="2"/>
      <c r="Z389" s="2"/>
      <c r="AB389" s="2"/>
      <c r="AC389" s="2"/>
      <c r="AE389" s="2"/>
      <c r="AF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S390" s="2"/>
      <c r="T390" s="2"/>
      <c r="U390" s="2"/>
      <c r="V390" s="2"/>
      <c r="W390" s="2"/>
      <c r="X390" s="2"/>
      <c r="Y390" s="2"/>
      <c r="Z390" s="2"/>
      <c r="AB390" s="2"/>
      <c r="AC390" s="2"/>
      <c r="AE390" s="2"/>
      <c r="AF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S391" s="2"/>
      <c r="T391" s="2"/>
      <c r="U391" s="2"/>
      <c r="V391" s="2"/>
      <c r="W391" s="2"/>
      <c r="X391" s="2"/>
      <c r="Y391" s="2"/>
      <c r="Z391" s="2"/>
      <c r="AB391" s="2"/>
      <c r="AC391" s="2"/>
      <c r="AE391" s="2"/>
      <c r="AF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O392" s="2"/>
      <c r="P392" s="2"/>
      <c r="Q392" s="2"/>
      <c r="S392" s="2"/>
      <c r="T392" s="2"/>
      <c r="U392" s="2"/>
      <c r="V392" s="2"/>
      <c r="W392" s="2"/>
      <c r="X392" s="2"/>
      <c r="Y392" s="2"/>
      <c r="Z392" s="2"/>
      <c r="AB392" s="2"/>
      <c r="AC392" s="2"/>
      <c r="AE392" s="2"/>
      <c r="AF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S393" s="2"/>
      <c r="T393" s="2"/>
      <c r="U393" s="2"/>
      <c r="V393" s="2"/>
      <c r="W393" s="2"/>
      <c r="X393" s="2"/>
      <c r="Y393" s="2"/>
      <c r="Z393" s="2"/>
      <c r="AB393" s="2"/>
      <c r="AC393" s="2"/>
      <c r="AE393" s="2"/>
      <c r="AF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O394" s="2"/>
      <c r="P394" s="2"/>
      <c r="Q394" s="2"/>
      <c r="S394" s="2"/>
      <c r="T394" s="2"/>
      <c r="U394" s="2"/>
      <c r="V394" s="2"/>
      <c r="W394" s="2"/>
      <c r="X394" s="2"/>
      <c r="Y394" s="2"/>
      <c r="Z394" s="2"/>
      <c r="AB394" s="2"/>
      <c r="AC394" s="2"/>
      <c r="AE394" s="2"/>
      <c r="AF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O395" s="2"/>
      <c r="P395" s="2"/>
      <c r="Q395" s="2"/>
      <c r="S395" s="2"/>
      <c r="T395" s="2"/>
      <c r="U395" s="2"/>
      <c r="V395" s="2"/>
      <c r="W395" s="2"/>
      <c r="X395" s="2"/>
      <c r="Y395" s="2"/>
      <c r="Z395" s="2"/>
      <c r="AB395" s="2"/>
      <c r="AC395" s="2"/>
      <c r="AE395" s="2"/>
      <c r="AF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O396" s="2"/>
      <c r="P396" s="2"/>
      <c r="Q396" s="2"/>
      <c r="S396" s="2"/>
      <c r="T396" s="2"/>
      <c r="U396" s="2"/>
      <c r="V396" s="2"/>
      <c r="W396" s="2"/>
      <c r="X396" s="2"/>
      <c r="Y396" s="2"/>
      <c r="Z396" s="2"/>
      <c r="AB396" s="2"/>
      <c r="AC396" s="2"/>
      <c r="AE396" s="2"/>
      <c r="AF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O397" s="2"/>
      <c r="P397" s="2"/>
      <c r="Q397" s="2"/>
      <c r="S397" s="2"/>
      <c r="T397" s="2"/>
      <c r="U397" s="2"/>
      <c r="V397" s="2"/>
      <c r="W397" s="2"/>
      <c r="X397" s="2"/>
      <c r="Y397" s="2"/>
      <c r="Z397" s="2"/>
      <c r="AB397" s="2"/>
      <c r="AC397" s="2"/>
      <c r="AE397" s="2"/>
      <c r="AF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S398" s="2"/>
      <c r="T398" s="2"/>
      <c r="U398" s="2"/>
      <c r="V398" s="2"/>
      <c r="W398" s="2"/>
      <c r="X398" s="2"/>
      <c r="Y398" s="2"/>
      <c r="Z398" s="2"/>
      <c r="AB398" s="2"/>
      <c r="AC398" s="2"/>
      <c r="AE398" s="2"/>
      <c r="AF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S399" s="2"/>
      <c r="T399" s="2"/>
      <c r="U399" s="2"/>
      <c r="V399" s="2"/>
      <c r="W399" s="2"/>
      <c r="X399" s="2"/>
      <c r="Y399" s="2"/>
      <c r="Z399" s="2"/>
      <c r="AB399" s="2"/>
      <c r="AC399" s="2"/>
      <c r="AE399" s="2"/>
      <c r="AF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O400" s="2"/>
      <c r="P400" s="2"/>
      <c r="Q400" s="2"/>
      <c r="S400" s="2"/>
      <c r="T400" s="2"/>
      <c r="U400" s="2"/>
      <c r="V400" s="2"/>
      <c r="W400" s="2"/>
      <c r="X400" s="2"/>
      <c r="Y400" s="2"/>
      <c r="Z400" s="2"/>
      <c r="AB400" s="2"/>
      <c r="AC400" s="2"/>
      <c r="AE400" s="2"/>
      <c r="AF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O401" s="2"/>
      <c r="P401" s="2"/>
      <c r="Q401" s="2"/>
      <c r="S401" s="2"/>
      <c r="T401" s="2"/>
      <c r="U401" s="2"/>
      <c r="V401" s="2"/>
      <c r="W401" s="2"/>
      <c r="X401" s="2"/>
      <c r="Y401" s="2"/>
      <c r="Z401" s="2"/>
      <c r="AB401" s="2"/>
      <c r="AC401" s="2"/>
      <c r="AE401" s="2"/>
      <c r="AF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E402" s="2"/>
      <c r="AF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O403" s="2"/>
      <c r="P403" s="2"/>
      <c r="Q403" s="2"/>
      <c r="S403" s="2"/>
      <c r="T403" s="2"/>
      <c r="U403" s="2"/>
      <c r="V403" s="2"/>
      <c r="W403" s="2"/>
      <c r="X403" s="2"/>
      <c r="Y403" s="2"/>
      <c r="Z403" s="2"/>
      <c r="AB403" s="2"/>
      <c r="AC403" s="2"/>
      <c r="AE403" s="2"/>
      <c r="AF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S404" s="2"/>
      <c r="T404" s="2"/>
      <c r="U404" s="2"/>
      <c r="V404" s="2"/>
      <c r="W404" s="2"/>
      <c r="X404" s="2"/>
      <c r="Y404" s="2"/>
      <c r="Z404" s="2"/>
      <c r="AB404" s="2"/>
      <c r="AC404" s="2"/>
      <c r="AE404" s="2"/>
      <c r="AF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S405" s="2"/>
      <c r="T405" s="2"/>
      <c r="U405" s="2"/>
      <c r="V405" s="2"/>
      <c r="W405" s="2"/>
      <c r="X405" s="2"/>
      <c r="Y405" s="2"/>
      <c r="Z405" s="2"/>
      <c r="AB405" s="2"/>
      <c r="AC405" s="2"/>
      <c r="AE405" s="2"/>
      <c r="AF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O406" s="2"/>
      <c r="P406" s="2"/>
      <c r="Q406" s="2"/>
      <c r="S406" s="2"/>
      <c r="T406" s="2"/>
      <c r="U406" s="2"/>
      <c r="V406" s="2"/>
      <c r="W406" s="2"/>
      <c r="X406" s="2"/>
      <c r="Y406" s="2"/>
      <c r="Z406" s="2"/>
      <c r="AB406" s="2"/>
      <c r="AC406" s="2"/>
      <c r="AE406" s="2"/>
      <c r="AF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S407" s="2"/>
      <c r="T407" s="2"/>
      <c r="U407" s="2"/>
      <c r="V407" s="2"/>
      <c r="W407" s="2"/>
      <c r="X407" s="2"/>
      <c r="Y407" s="2"/>
      <c r="Z407" s="2"/>
      <c r="AB407" s="2"/>
      <c r="AC407" s="2"/>
      <c r="AE407" s="2"/>
      <c r="AF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O408" s="2"/>
      <c r="P408" s="2"/>
      <c r="Q408" s="2"/>
      <c r="S408" s="2"/>
      <c r="T408" s="2"/>
      <c r="U408" s="2"/>
      <c r="V408" s="2"/>
      <c r="W408" s="2"/>
      <c r="X408" s="2"/>
      <c r="Y408" s="2"/>
      <c r="Z408" s="2"/>
      <c r="AB408" s="2"/>
      <c r="AC408" s="2"/>
      <c r="AE408" s="2"/>
      <c r="AF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O409" s="2"/>
      <c r="P409" s="2"/>
      <c r="Q409" s="2"/>
      <c r="S409" s="2"/>
      <c r="T409" s="2"/>
      <c r="U409" s="2"/>
      <c r="V409" s="2"/>
      <c r="W409" s="2"/>
      <c r="X409" s="2"/>
      <c r="Y409" s="2"/>
      <c r="Z409" s="2"/>
      <c r="AB409" s="2"/>
      <c r="AC409" s="2"/>
      <c r="AE409" s="2"/>
      <c r="AF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O410" s="2"/>
      <c r="P410" s="2"/>
      <c r="Q410" s="2"/>
      <c r="S410" s="2"/>
      <c r="T410" s="2"/>
      <c r="U410" s="2"/>
      <c r="V410" s="2"/>
      <c r="W410" s="2"/>
      <c r="X410" s="2"/>
      <c r="Y410" s="2"/>
      <c r="Z410" s="2"/>
      <c r="AB410" s="2"/>
      <c r="AC410" s="2"/>
      <c r="AE410" s="2"/>
      <c r="AF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S411" s="2"/>
      <c r="T411" s="2"/>
      <c r="U411" s="2"/>
      <c r="V411" s="2"/>
      <c r="W411" s="2"/>
      <c r="X411" s="2"/>
      <c r="Y411" s="2"/>
      <c r="Z411" s="2"/>
      <c r="AB411" s="2"/>
      <c r="AC411" s="2"/>
      <c r="AE411" s="2"/>
      <c r="AF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S412" s="2"/>
      <c r="T412" s="2"/>
      <c r="U412" s="2"/>
      <c r="V412" s="2"/>
      <c r="W412" s="2"/>
      <c r="X412" s="2"/>
      <c r="Y412" s="2"/>
      <c r="Z412" s="2"/>
      <c r="AB412" s="2"/>
      <c r="AC412" s="2"/>
      <c r="AE412" s="2"/>
      <c r="AF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E413" s="2"/>
      <c r="AF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S414" s="2"/>
      <c r="T414" s="2"/>
      <c r="U414" s="2"/>
      <c r="V414" s="2"/>
      <c r="W414" s="2"/>
      <c r="X414" s="2"/>
      <c r="Y414" s="2"/>
      <c r="Z414" s="2"/>
      <c r="AB414" s="2"/>
      <c r="AC414" s="2"/>
      <c r="AE414" s="2"/>
      <c r="AF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E415" s="2"/>
      <c r="AF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E416" s="2"/>
      <c r="AF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E417" s="2"/>
      <c r="AF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S418" s="2"/>
      <c r="T418" s="2"/>
      <c r="U418" s="2"/>
      <c r="V418" s="2"/>
      <c r="W418" s="2"/>
      <c r="X418" s="2"/>
      <c r="Y418" s="2"/>
      <c r="Z418" s="2"/>
      <c r="AB418" s="2"/>
      <c r="AC418" s="2"/>
      <c r="AE418" s="2"/>
      <c r="AF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O419" s="2"/>
      <c r="P419" s="2"/>
      <c r="Q419" s="2"/>
      <c r="S419" s="2"/>
      <c r="T419" s="2"/>
      <c r="U419" s="2"/>
      <c r="V419" s="2"/>
      <c r="W419" s="2"/>
      <c r="X419" s="2"/>
      <c r="Y419" s="2"/>
      <c r="Z419" s="2"/>
      <c r="AB419" s="2"/>
      <c r="AC419" s="2"/>
      <c r="AE419" s="2"/>
      <c r="AF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S420" s="2"/>
      <c r="T420" s="2"/>
      <c r="U420" s="2"/>
      <c r="V420" s="2"/>
      <c r="W420" s="2"/>
      <c r="X420" s="2"/>
      <c r="Y420" s="2"/>
      <c r="Z420" s="2"/>
      <c r="AB420" s="2"/>
      <c r="AC420" s="2"/>
      <c r="AE420" s="2"/>
      <c r="AF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E421" s="2"/>
      <c r="AF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E422" s="2"/>
      <c r="AF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O423" s="2"/>
      <c r="P423" s="2"/>
      <c r="Q423" s="2"/>
      <c r="S423" s="2"/>
      <c r="T423" s="2"/>
      <c r="U423" s="2"/>
      <c r="V423" s="2"/>
      <c r="W423" s="2"/>
      <c r="X423" s="2"/>
      <c r="Y423" s="2"/>
      <c r="Z423" s="2"/>
      <c r="AB423" s="2"/>
      <c r="AC423" s="2"/>
      <c r="AE423" s="2"/>
      <c r="AF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S424" s="2"/>
      <c r="T424" s="2"/>
      <c r="U424" s="2"/>
      <c r="V424" s="2"/>
      <c r="W424" s="2"/>
      <c r="X424" s="2"/>
      <c r="Y424" s="2"/>
      <c r="Z424" s="2"/>
      <c r="AB424" s="2"/>
      <c r="AC424" s="2"/>
      <c r="AE424" s="2"/>
      <c r="AF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E425" s="2"/>
      <c r="AF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E426" s="2"/>
      <c r="AF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E427" s="2"/>
      <c r="AF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E428" s="2"/>
      <c r="AF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O429" s="2"/>
      <c r="P429" s="2"/>
      <c r="Q429" s="2"/>
      <c r="S429" s="2"/>
      <c r="T429" s="2"/>
      <c r="U429" s="2"/>
      <c r="V429" s="2"/>
      <c r="W429" s="2"/>
      <c r="X429" s="2"/>
      <c r="Y429" s="2"/>
      <c r="Z429" s="2"/>
      <c r="AB429" s="2"/>
      <c r="AC429" s="2"/>
      <c r="AE429" s="2"/>
      <c r="AF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O430" s="2"/>
      <c r="P430" s="2"/>
      <c r="Q430" s="2"/>
      <c r="S430" s="2"/>
      <c r="T430" s="2"/>
      <c r="U430" s="2"/>
      <c r="V430" s="2"/>
      <c r="W430" s="2"/>
      <c r="X430" s="2"/>
      <c r="Y430" s="2"/>
      <c r="Z430" s="2"/>
      <c r="AB430" s="2"/>
      <c r="AC430" s="2"/>
      <c r="AE430" s="2"/>
      <c r="AF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E431" s="2"/>
      <c r="AF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S432" s="2"/>
      <c r="T432" s="2"/>
      <c r="U432" s="2"/>
      <c r="V432" s="2"/>
      <c r="W432" s="2"/>
      <c r="X432" s="2"/>
      <c r="Y432" s="2"/>
      <c r="Z432" s="2"/>
      <c r="AB432" s="2"/>
      <c r="AC432" s="2"/>
      <c r="AE432" s="2"/>
      <c r="AF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O433" s="2"/>
      <c r="P433" s="2"/>
      <c r="Q433" s="2"/>
      <c r="S433" s="2"/>
      <c r="T433" s="2"/>
      <c r="U433" s="2"/>
      <c r="V433" s="2"/>
      <c r="W433" s="2"/>
      <c r="X433" s="2"/>
      <c r="Y433" s="2"/>
      <c r="Z433" s="2"/>
      <c r="AB433" s="2"/>
      <c r="AC433" s="2"/>
      <c r="AE433" s="2"/>
      <c r="AF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S434" s="2"/>
      <c r="T434" s="2"/>
      <c r="U434" s="2"/>
      <c r="V434" s="2"/>
      <c r="W434" s="2"/>
      <c r="X434" s="2"/>
      <c r="Y434" s="2"/>
      <c r="Z434" s="2"/>
      <c r="AB434" s="2"/>
      <c r="AC434" s="2"/>
      <c r="AE434" s="2"/>
      <c r="AF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E435" s="2"/>
      <c r="AF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E436" s="2"/>
      <c r="AF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S437" s="2"/>
      <c r="T437" s="2"/>
      <c r="U437" s="2"/>
      <c r="V437" s="2"/>
      <c r="W437" s="2"/>
      <c r="X437" s="2"/>
      <c r="Y437" s="2"/>
      <c r="Z437" s="2"/>
      <c r="AB437" s="2"/>
      <c r="AC437" s="2"/>
      <c r="AE437" s="2"/>
      <c r="AF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E438" s="2"/>
      <c r="AF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O439" s="2"/>
      <c r="P439" s="2"/>
      <c r="Q439" s="2"/>
      <c r="S439" s="2"/>
      <c r="T439" s="2"/>
      <c r="U439" s="2"/>
      <c r="V439" s="2"/>
      <c r="W439" s="2"/>
      <c r="X439" s="2"/>
      <c r="Y439" s="2"/>
      <c r="Z439" s="2"/>
      <c r="AB439" s="2"/>
      <c r="AC439" s="2"/>
      <c r="AE439" s="2"/>
      <c r="AF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O440" s="2"/>
      <c r="P440" s="2"/>
      <c r="Q440" s="2"/>
      <c r="S440" s="2"/>
      <c r="T440" s="2"/>
      <c r="U440" s="2"/>
      <c r="V440" s="2"/>
      <c r="W440" s="2"/>
      <c r="X440" s="2"/>
      <c r="Y440" s="2"/>
      <c r="Z440" s="2"/>
      <c r="AB440" s="2"/>
      <c r="AC440" s="2"/>
      <c r="AE440" s="2"/>
      <c r="AF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O441" s="2"/>
      <c r="P441" s="2"/>
      <c r="Q441" s="2"/>
      <c r="S441" s="2"/>
      <c r="T441" s="2"/>
      <c r="U441" s="2"/>
      <c r="V441" s="2"/>
      <c r="W441" s="2"/>
      <c r="X441" s="2"/>
      <c r="Y441" s="2"/>
      <c r="Z441" s="2"/>
      <c r="AB441" s="2"/>
      <c r="AC441" s="2"/>
      <c r="AE441" s="2"/>
      <c r="AF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S442" s="2"/>
      <c r="T442" s="2"/>
      <c r="U442" s="2"/>
      <c r="V442" s="2"/>
      <c r="W442" s="2"/>
      <c r="X442" s="2"/>
      <c r="Y442" s="2"/>
      <c r="Z442" s="2"/>
      <c r="AB442" s="2"/>
      <c r="AC442" s="2"/>
      <c r="AE442" s="2"/>
      <c r="AF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O443" s="2"/>
      <c r="P443" s="2"/>
      <c r="Q443" s="2"/>
      <c r="S443" s="2"/>
      <c r="T443" s="2"/>
      <c r="U443" s="2"/>
      <c r="V443" s="2"/>
      <c r="W443" s="2"/>
      <c r="X443" s="2"/>
      <c r="Y443" s="2"/>
      <c r="Z443" s="2"/>
      <c r="AB443" s="2"/>
      <c r="AC443" s="2"/>
      <c r="AE443" s="2"/>
      <c r="AF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O444" s="2"/>
      <c r="P444" s="2"/>
      <c r="Q444" s="2"/>
      <c r="S444" s="2"/>
      <c r="T444" s="2"/>
      <c r="U444" s="2"/>
      <c r="V444" s="2"/>
      <c r="W444" s="2"/>
      <c r="X444" s="2"/>
      <c r="Y444" s="2"/>
      <c r="Z444" s="2"/>
      <c r="AB444" s="2"/>
      <c r="AC444" s="2"/>
      <c r="AE444" s="2"/>
      <c r="AF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O445" s="2"/>
      <c r="P445" s="2"/>
      <c r="Q445" s="2"/>
      <c r="S445" s="2"/>
      <c r="T445" s="2"/>
      <c r="U445" s="2"/>
      <c r="V445" s="2"/>
      <c r="W445" s="2"/>
      <c r="X445" s="2"/>
      <c r="Y445" s="2"/>
      <c r="Z445" s="2"/>
      <c r="AB445" s="2"/>
      <c r="AC445" s="2"/>
      <c r="AE445" s="2"/>
      <c r="AF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E446" s="2"/>
      <c r="AF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S447" s="2"/>
      <c r="T447" s="2"/>
      <c r="U447" s="2"/>
      <c r="V447" s="2"/>
      <c r="W447" s="2"/>
      <c r="X447" s="2"/>
      <c r="Y447" s="2"/>
      <c r="Z447" s="2"/>
      <c r="AB447" s="2"/>
      <c r="AC447" s="2"/>
      <c r="AE447" s="2"/>
      <c r="AF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S448" s="2"/>
      <c r="T448" s="2"/>
      <c r="U448" s="2"/>
      <c r="V448" s="2"/>
      <c r="W448" s="2"/>
      <c r="X448" s="2"/>
      <c r="Y448" s="2"/>
      <c r="Z448" s="2"/>
      <c r="AB448" s="2"/>
      <c r="AC448" s="2"/>
      <c r="AE448" s="2"/>
      <c r="AF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E449" s="2"/>
      <c r="AF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O450" s="2"/>
      <c r="P450" s="2"/>
      <c r="Q450" s="2"/>
      <c r="S450" s="2"/>
      <c r="T450" s="2"/>
      <c r="U450" s="2"/>
      <c r="V450" s="2"/>
      <c r="W450" s="2"/>
      <c r="X450" s="2"/>
      <c r="Y450" s="2"/>
      <c r="Z450" s="2"/>
      <c r="AB450" s="2"/>
      <c r="AC450" s="2"/>
      <c r="AE450" s="2"/>
      <c r="AF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E451" s="2"/>
      <c r="AF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O452" s="2"/>
      <c r="P452" s="2"/>
      <c r="Q452" s="2"/>
      <c r="S452" s="2"/>
      <c r="T452" s="2"/>
      <c r="U452" s="2"/>
      <c r="V452" s="2"/>
      <c r="W452" s="2"/>
      <c r="X452" s="2"/>
      <c r="Y452" s="2"/>
      <c r="Z452" s="2"/>
      <c r="AB452" s="2"/>
      <c r="AC452" s="2"/>
      <c r="AE452" s="2"/>
      <c r="AF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O453" s="2"/>
      <c r="P453" s="2"/>
      <c r="Q453" s="2"/>
      <c r="S453" s="2"/>
      <c r="T453" s="2"/>
      <c r="U453" s="2"/>
      <c r="V453" s="2"/>
      <c r="W453" s="2"/>
      <c r="X453" s="2"/>
      <c r="Y453" s="2"/>
      <c r="Z453" s="2"/>
      <c r="AB453" s="2"/>
      <c r="AC453" s="2"/>
      <c r="AE453" s="2"/>
      <c r="AF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O454" s="2"/>
      <c r="P454" s="2"/>
      <c r="Q454" s="2"/>
      <c r="S454" s="2"/>
      <c r="T454" s="2"/>
      <c r="U454" s="2"/>
      <c r="V454" s="2"/>
      <c r="W454" s="2"/>
      <c r="X454" s="2"/>
      <c r="Y454" s="2"/>
      <c r="Z454" s="2"/>
      <c r="AB454" s="2"/>
      <c r="AC454" s="2"/>
      <c r="AE454" s="2"/>
      <c r="AF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O455" s="2"/>
      <c r="P455" s="2"/>
      <c r="Q455" s="2"/>
      <c r="S455" s="2"/>
      <c r="T455" s="2"/>
      <c r="U455" s="2"/>
      <c r="V455" s="2"/>
      <c r="W455" s="2"/>
      <c r="X455" s="2"/>
      <c r="Y455" s="2"/>
      <c r="Z455" s="2"/>
      <c r="AB455" s="2"/>
      <c r="AC455" s="2"/>
      <c r="AE455" s="2"/>
      <c r="AF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S456" s="2"/>
      <c r="T456" s="2"/>
      <c r="U456" s="2"/>
      <c r="V456" s="2"/>
      <c r="W456" s="2"/>
      <c r="X456" s="2"/>
      <c r="Y456" s="2"/>
      <c r="Z456" s="2"/>
      <c r="AB456" s="2"/>
      <c r="AC456" s="2"/>
      <c r="AE456" s="2"/>
      <c r="AF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O458" s="2"/>
      <c r="P458" s="2"/>
      <c r="Q458" s="2"/>
      <c r="S458" s="2"/>
      <c r="T458" s="2"/>
      <c r="U458" s="2"/>
      <c r="V458" s="2"/>
      <c r="W458" s="2"/>
      <c r="X458" s="2"/>
      <c r="Y458" s="2"/>
      <c r="Z458" s="2"/>
      <c r="AB458" s="2"/>
      <c r="AC458" s="2"/>
      <c r="AE458" s="2"/>
      <c r="AF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S459" s="2"/>
      <c r="T459" s="2"/>
      <c r="U459" s="2"/>
      <c r="V459" s="2"/>
      <c r="W459" s="2"/>
      <c r="X459" s="2"/>
      <c r="Y459" s="2"/>
      <c r="Z459" s="2"/>
      <c r="AB459" s="2"/>
      <c r="AC459" s="2"/>
      <c r="AE459" s="2"/>
      <c r="AF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O460" s="2"/>
      <c r="P460" s="2"/>
      <c r="Q460" s="2"/>
      <c r="S460" s="2"/>
      <c r="T460" s="2"/>
      <c r="U460" s="2"/>
      <c r="V460" s="2"/>
      <c r="W460" s="2"/>
      <c r="X460" s="2"/>
      <c r="Y460" s="2"/>
      <c r="Z460" s="2"/>
      <c r="AB460" s="2"/>
      <c r="AC460" s="2"/>
      <c r="AE460" s="2"/>
      <c r="AF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O461" s="2"/>
      <c r="P461" s="2"/>
      <c r="Q461" s="2"/>
      <c r="S461" s="2"/>
      <c r="T461" s="2"/>
      <c r="U461" s="2"/>
      <c r="V461" s="2"/>
      <c r="W461" s="2"/>
      <c r="X461" s="2"/>
      <c r="Y461" s="2"/>
      <c r="Z461" s="2"/>
      <c r="AB461" s="2"/>
      <c r="AC461" s="2"/>
      <c r="AE461" s="2"/>
      <c r="AF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O462" s="2"/>
      <c r="P462" s="2"/>
      <c r="Q462" s="2"/>
      <c r="S462" s="2"/>
      <c r="T462" s="2"/>
      <c r="U462" s="2"/>
      <c r="V462" s="2"/>
      <c r="W462" s="2"/>
      <c r="X462" s="2"/>
      <c r="Y462" s="2"/>
      <c r="Z462" s="2"/>
      <c r="AB462" s="2"/>
      <c r="AC462" s="2"/>
      <c r="AE462" s="2"/>
      <c r="AF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S463" s="2"/>
      <c r="T463" s="2"/>
      <c r="U463" s="2"/>
      <c r="V463" s="2"/>
      <c r="W463" s="2"/>
      <c r="X463" s="2"/>
      <c r="Y463" s="2"/>
      <c r="Z463" s="2"/>
      <c r="AB463" s="2"/>
      <c r="AC463" s="2"/>
      <c r="AE463" s="2"/>
      <c r="AF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E464" s="2"/>
      <c r="AF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O465" s="2"/>
      <c r="P465" s="2"/>
      <c r="Q465" s="2"/>
      <c r="S465" s="2"/>
      <c r="T465" s="2"/>
      <c r="U465" s="2"/>
      <c r="V465" s="2"/>
      <c r="W465" s="2"/>
      <c r="X465" s="2"/>
      <c r="Y465" s="2"/>
      <c r="Z465" s="2"/>
      <c r="AB465" s="2"/>
      <c r="AC465" s="2"/>
      <c r="AE465" s="2"/>
      <c r="AF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O466" s="2"/>
      <c r="P466" s="2"/>
      <c r="Q466" s="2"/>
      <c r="S466" s="2"/>
      <c r="T466" s="2"/>
      <c r="U466" s="2"/>
      <c r="V466" s="2"/>
      <c r="W466" s="2"/>
      <c r="X466" s="2"/>
      <c r="Y466" s="2"/>
      <c r="Z466" s="2"/>
      <c r="AB466" s="2"/>
      <c r="AC466" s="2"/>
      <c r="AE466" s="2"/>
      <c r="AF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S467" s="2"/>
      <c r="T467" s="2"/>
      <c r="U467" s="2"/>
      <c r="V467" s="2"/>
      <c r="W467" s="2"/>
      <c r="X467" s="2"/>
      <c r="Y467" s="2"/>
      <c r="Z467" s="2"/>
      <c r="AB467" s="2"/>
      <c r="AC467" s="2"/>
      <c r="AE467" s="2"/>
      <c r="AF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S468" s="2"/>
      <c r="T468" s="2"/>
      <c r="U468" s="2"/>
      <c r="V468" s="2"/>
      <c r="W468" s="2"/>
      <c r="X468" s="2"/>
      <c r="Y468" s="2"/>
      <c r="Z468" s="2"/>
      <c r="AB468" s="2"/>
      <c r="AC468" s="2"/>
      <c r="AE468" s="2"/>
      <c r="AF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E469" s="2"/>
      <c r="AF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O470" s="2"/>
      <c r="P470" s="2"/>
      <c r="Q470" s="2"/>
      <c r="S470" s="2"/>
      <c r="T470" s="2"/>
      <c r="U470" s="2"/>
      <c r="V470" s="2"/>
      <c r="W470" s="2"/>
      <c r="X470" s="2"/>
      <c r="Y470" s="2"/>
      <c r="Z470" s="2"/>
      <c r="AB470" s="2"/>
      <c r="AC470" s="2"/>
      <c r="AE470" s="2"/>
      <c r="AF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S471" s="2"/>
      <c r="T471" s="2"/>
      <c r="U471" s="2"/>
      <c r="V471" s="2"/>
      <c r="W471" s="2"/>
      <c r="X471" s="2"/>
      <c r="Y471" s="2"/>
      <c r="Z471" s="2"/>
      <c r="AB471" s="2"/>
      <c r="AC471" s="2"/>
      <c r="AE471" s="2"/>
      <c r="AF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O472" s="2"/>
      <c r="P472" s="2"/>
      <c r="Q472" s="2"/>
      <c r="S472" s="2"/>
      <c r="T472" s="2"/>
      <c r="U472" s="2"/>
      <c r="V472" s="2"/>
      <c r="W472" s="2"/>
      <c r="X472" s="2"/>
      <c r="Y472" s="2"/>
      <c r="Z472" s="2"/>
      <c r="AB472" s="2"/>
      <c r="AC472" s="2"/>
      <c r="AE472" s="2"/>
      <c r="AF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O473" s="2"/>
      <c r="P473" s="2"/>
      <c r="Q473" s="2"/>
      <c r="S473" s="2"/>
      <c r="T473" s="2"/>
      <c r="U473" s="2"/>
      <c r="V473" s="2"/>
      <c r="W473" s="2"/>
      <c r="X473" s="2"/>
      <c r="Y473" s="2"/>
      <c r="Z473" s="2"/>
      <c r="AB473" s="2"/>
      <c r="AC473" s="2"/>
      <c r="AE473" s="2"/>
      <c r="AF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O474" s="2"/>
      <c r="P474" s="2"/>
      <c r="Q474" s="2"/>
      <c r="S474" s="2"/>
      <c r="T474" s="2"/>
      <c r="U474" s="2"/>
      <c r="V474" s="2"/>
      <c r="W474" s="2"/>
      <c r="X474" s="2"/>
      <c r="Y474" s="2"/>
      <c r="Z474" s="2"/>
      <c r="AB474" s="2"/>
      <c r="AC474" s="2"/>
      <c r="AE474" s="2"/>
      <c r="AF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O475" s="2"/>
      <c r="P475" s="2"/>
      <c r="Q475" s="2"/>
      <c r="S475" s="2"/>
      <c r="T475" s="2"/>
      <c r="U475" s="2"/>
      <c r="V475" s="2"/>
      <c r="W475" s="2"/>
      <c r="X475" s="2"/>
      <c r="Y475" s="2"/>
      <c r="Z475" s="2"/>
      <c r="AB475" s="2"/>
      <c r="AC475" s="2"/>
      <c r="AE475" s="2"/>
      <c r="AF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E476" s="2"/>
      <c r="AF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E477" s="2"/>
      <c r="AF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S478" s="2"/>
      <c r="T478" s="2"/>
      <c r="U478" s="2"/>
      <c r="V478" s="2"/>
      <c r="W478" s="2"/>
      <c r="X478" s="2"/>
      <c r="Y478" s="2"/>
      <c r="Z478" s="2"/>
      <c r="AB478" s="2"/>
      <c r="AC478" s="2"/>
      <c r="AE478" s="2"/>
      <c r="AF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O479" s="2"/>
      <c r="P479" s="2"/>
      <c r="Q479" s="2"/>
      <c r="S479" s="2"/>
      <c r="T479" s="2"/>
      <c r="U479" s="2"/>
      <c r="V479" s="2"/>
      <c r="W479" s="2"/>
      <c r="X479" s="2"/>
      <c r="Y479" s="2"/>
      <c r="Z479" s="2"/>
      <c r="AB479" s="2"/>
      <c r="AC479" s="2"/>
      <c r="AE479" s="2"/>
      <c r="AF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O480" s="2"/>
      <c r="P480" s="2"/>
      <c r="Q480" s="2"/>
      <c r="S480" s="2"/>
      <c r="T480" s="2"/>
      <c r="U480" s="2"/>
      <c r="V480" s="2"/>
      <c r="W480" s="2"/>
      <c r="X480" s="2"/>
      <c r="Y480" s="2"/>
      <c r="Z480" s="2"/>
      <c r="AB480" s="2"/>
      <c r="AC480" s="2"/>
      <c r="AE480" s="2"/>
      <c r="AF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S481" s="2"/>
      <c r="T481" s="2"/>
      <c r="U481" s="2"/>
      <c r="V481" s="2"/>
      <c r="W481" s="2"/>
      <c r="X481" s="2"/>
      <c r="Y481" s="2"/>
      <c r="Z481" s="2"/>
      <c r="AB481" s="2"/>
      <c r="AC481" s="2"/>
      <c r="AE481" s="2"/>
      <c r="AF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E482" s="2"/>
      <c r="AF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S483" s="2"/>
      <c r="T483" s="2"/>
      <c r="U483" s="2"/>
      <c r="V483" s="2"/>
      <c r="W483" s="2"/>
      <c r="X483" s="2"/>
      <c r="Y483" s="2"/>
      <c r="Z483" s="2"/>
      <c r="AB483" s="2"/>
      <c r="AC483" s="2"/>
      <c r="AE483" s="2"/>
      <c r="AF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O484" s="2"/>
      <c r="P484" s="2"/>
      <c r="Q484" s="2"/>
      <c r="S484" s="2"/>
      <c r="T484" s="2"/>
      <c r="U484" s="2"/>
      <c r="V484" s="2"/>
      <c r="W484" s="2"/>
      <c r="X484" s="2"/>
      <c r="Y484" s="2"/>
      <c r="Z484" s="2"/>
      <c r="AB484" s="2"/>
      <c r="AC484" s="2"/>
      <c r="AE484" s="2"/>
      <c r="AF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E485" s="2"/>
      <c r="AF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O486" s="2"/>
      <c r="P486" s="2"/>
      <c r="Q486" s="2"/>
      <c r="S486" s="2"/>
      <c r="T486" s="2"/>
      <c r="U486" s="2"/>
      <c r="V486" s="2"/>
      <c r="W486" s="2"/>
      <c r="X486" s="2"/>
      <c r="Y486" s="2"/>
      <c r="Z486" s="2"/>
      <c r="AB486" s="2"/>
      <c r="AC486" s="2"/>
      <c r="AE486" s="2"/>
      <c r="AF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O487" s="2"/>
      <c r="P487" s="2"/>
      <c r="Q487" s="2"/>
      <c r="S487" s="2"/>
      <c r="T487" s="2"/>
      <c r="U487" s="2"/>
      <c r="V487" s="2"/>
      <c r="W487" s="2"/>
      <c r="X487" s="2"/>
      <c r="Y487" s="2"/>
      <c r="Z487" s="2"/>
      <c r="AB487" s="2"/>
      <c r="AC487" s="2"/>
      <c r="AE487" s="2"/>
      <c r="AF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O488" s="2"/>
      <c r="P488" s="2"/>
      <c r="Q488" s="2"/>
      <c r="S488" s="2"/>
      <c r="T488" s="2"/>
      <c r="U488" s="2"/>
      <c r="V488" s="2"/>
      <c r="W488" s="2"/>
      <c r="X488" s="2"/>
      <c r="Y488" s="2"/>
      <c r="Z488" s="2"/>
      <c r="AB488" s="2"/>
      <c r="AC488" s="2"/>
      <c r="AE488" s="2"/>
      <c r="AF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O489" s="2"/>
      <c r="P489" s="2"/>
      <c r="Q489" s="2"/>
      <c r="S489" s="2"/>
      <c r="T489" s="2"/>
      <c r="U489" s="2"/>
      <c r="V489" s="2"/>
      <c r="W489" s="2"/>
      <c r="X489" s="2"/>
      <c r="Y489" s="2"/>
      <c r="Z489" s="2"/>
      <c r="AB489" s="2"/>
      <c r="AC489" s="2"/>
      <c r="AE489" s="2"/>
      <c r="AF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E490" s="2"/>
      <c r="AF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E491" s="2"/>
      <c r="AF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E492" s="2"/>
      <c r="AF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O493" s="2"/>
      <c r="P493" s="2"/>
      <c r="Q493" s="2"/>
      <c r="S493" s="2"/>
      <c r="T493" s="2"/>
      <c r="U493" s="2"/>
      <c r="V493" s="2"/>
      <c r="W493" s="2"/>
      <c r="X493" s="2"/>
      <c r="Y493" s="2"/>
      <c r="Z493" s="2"/>
      <c r="AB493" s="2"/>
      <c r="AC493" s="2"/>
      <c r="AE493" s="2"/>
      <c r="AF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S494" s="2"/>
      <c r="T494" s="2"/>
      <c r="U494" s="2"/>
      <c r="V494" s="2"/>
      <c r="W494" s="2"/>
      <c r="X494" s="2"/>
      <c r="Y494" s="2"/>
      <c r="Z494" s="2"/>
      <c r="AB494" s="2"/>
      <c r="AC494" s="2"/>
      <c r="AE494" s="2"/>
      <c r="AF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S495" s="2"/>
      <c r="T495" s="2"/>
      <c r="U495" s="2"/>
      <c r="V495" s="2"/>
      <c r="W495" s="2"/>
      <c r="X495" s="2"/>
      <c r="Y495" s="2"/>
      <c r="Z495" s="2"/>
      <c r="AB495" s="2"/>
      <c r="AC495" s="2"/>
      <c r="AE495" s="2"/>
      <c r="AF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O496" s="2"/>
      <c r="P496" s="2"/>
      <c r="Q496" s="2"/>
      <c r="S496" s="2"/>
      <c r="T496" s="2"/>
      <c r="U496" s="2"/>
      <c r="V496" s="2"/>
      <c r="W496" s="2"/>
      <c r="X496" s="2"/>
      <c r="Y496" s="2"/>
      <c r="Z496" s="2"/>
      <c r="AB496" s="2"/>
      <c r="AC496" s="2"/>
      <c r="AE496" s="2"/>
      <c r="AF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E497" s="2"/>
      <c r="AF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O498" s="2"/>
      <c r="P498" s="2"/>
      <c r="Q498" s="2"/>
      <c r="S498" s="2"/>
      <c r="T498" s="2"/>
      <c r="U498" s="2"/>
      <c r="V498" s="2"/>
      <c r="W498" s="2"/>
      <c r="X498" s="2"/>
      <c r="Y498" s="2"/>
      <c r="Z498" s="2"/>
      <c r="AB498" s="2"/>
      <c r="AC498" s="2"/>
      <c r="AE498" s="2"/>
      <c r="AF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O499" s="2"/>
      <c r="P499" s="2"/>
      <c r="Q499" s="2"/>
      <c r="S499" s="2"/>
      <c r="T499" s="2"/>
      <c r="U499" s="2"/>
      <c r="V499" s="2"/>
      <c r="W499" s="2"/>
      <c r="X499" s="2"/>
      <c r="Y499" s="2"/>
      <c r="Z499" s="2"/>
      <c r="AB499" s="2"/>
      <c r="AC499" s="2"/>
      <c r="AE499" s="2"/>
      <c r="AF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E500" s="2"/>
      <c r="AF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S501" s="2"/>
      <c r="T501" s="2"/>
      <c r="U501" s="2"/>
      <c r="V501" s="2"/>
      <c r="W501" s="2"/>
      <c r="X501" s="2"/>
      <c r="Y501" s="2"/>
      <c r="Z501" s="2"/>
      <c r="AB501" s="2"/>
      <c r="AC501" s="2"/>
      <c r="AD501" s="2"/>
      <c r="AE501" s="2"/>
      <c r="AF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O502" s="2"/>
      <c r="P502" s="2"/>
      <c r="Q502" s="2"/>
      <c r="S502" s="2"/>
      <c r="T502" s="2"/>
      <c r="U502" s="2"/>
      <c r="V502" s="2"/>
      <c r="W502" s="2"/>
      <c r="X502" s="2"/>
      <c r="Y502" s="2"/>
      <c r="Z502" s="2"/>
      <c r="AB502" s="2"/>
      <c r="AC502" s="2"/>
      <c r="AE502" s="2"/>
      <c r="AF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O503" s="2"/>
      <c r="P503" s="2"/>
      <c r="Q503" s="2"/>
      <c r="S503" s="2"/>
      <c r="T503" s="2"/>
      <c r="U503" s="2"/>
      <c r="V503" s="2"/>
      <c r="W503" s="2"/>
      <c r="X503" s="2"/>
      <c r="Y503" s="2"/>
      <c r="Z503" s="2"/>
      <c r="AB503" s="2"/>
      <c r="AC503" s="2"/>
      <c r="AE503" s="2"/>
      <c r="AF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O504" s="2"/>
      <c r="P504" s="2"/>
      <c r="Q504" s="2"/>
      <c r="S504" s="2"/>
      <c r="T504" s="2"/>
      <c r="U504" s="2"/>
      <c r="V504" s="2"/>
      <c r="W504" s="2"/>
      <c r="X504" s="2"/>
      <c r="Y504" s="2"/>
      <c r="Z504" s="2"/>
      <c r="AB504" s="2"/>
      <c r="AC504" s="2"/>
      <c r="AE504" s="2"/>
      <c r="AF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S505" s="2"/>
      <c r="T505" s="2"/>
      <c r="U505" s="2"/>
      <c r="V505" s="2"/>
      <c r="W505" s="2"/>
      <c r="X505" s="2"/>
      <c r="Y505" s="2"/>
      <c r="Z505" s="2"/>
      <c r="AB505" s="2"/>
      <c r="AC505" s="2"/>
      <c r="AE505" s="2"/>
      <c r="AF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O506" s="2"/>
      <c r="P506" s="2"/>
      <c r="Q506" s="2"/>
      <c r="S506" s="2"/>
      <c r="T506" s="2"/>
      <c r="U506" s="2"/>
      <c r="V506" s="2"/>
      <c r="W506" s="2"/>
      <c r="X506" s="2"/>
      <c r="Y506" s="2"/>
      <c r="Z506" s="2"/>
      <c r="AB506" s="2"/>
      <c r="AC506" s="2"/>
      <c r="AE506" s="2"/>
      <c r="AF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E507" s="2"/>
      <c r="AF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O508" s="2"/>
      <c r="P508" s="2"/>
      <c r="Q508" s="2"/>
      <c r="S508" s="2"/>
      <c r="T508" s="2"/>
      <c r="U508" s="2"/>
      <c r="V508" s="2"/>
      <c r="W508" s="2"/>
      <c r="X508" s="2"/>
      <c r="Y508" s="2"/>
      <c r="Z508" s="2"/>
      <c r="AB508" s="2"/>
      <c r="AC508" s="2"/>
      <c r="AE508" s="2"/>
      <c r="AF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O509" s="2"/>
      <c r="P509" s="2"/>
      <c r="Q509" s="2"/>
      <c r="S509" s="2"/>
      <c r="T509" s="2"/>
      <c r="U509" s="2"/>
      <c r="V509" s="2"/>
      <c r="W509" s="2"/>
      <c r="X509" s="2"/>
      <c r="Y509" s="2"/>
      <c r="Z509" s="2"/>
      <c r="AB509" s="2"/>
      <c r="AC509" s="2"/>
      <c r="AE509" s="2"/>
      <c r="AF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E510" s="2"/>
      <c r="AF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S511" s="2"/>
      <c r="T511" s="2"/>
      <c r="U511" s="2"/>
      <c r="V511" s="2"/>
      <c r="W511" s="2"/>
      <c r="X511" s="2"/>
      <c r="Y511" s="2"/>
      <c r="Z511" s="2"/>
      <c r="AB511" s="2"/>
      <c r="AC511" s="2"/>
      <c r="AE511" s="2"/>
      <c r="AF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O512" s="2"/>
      <c r="P512" s="2"/>
      <c r="Q512" s="2"/>
      <c r="S512" s="2"/>
      <c r="T512" s="2"/>
      <c r="U512" s="2"/>
      <c r="V512" s="2"/>
      <c r="W512" s="2"/>
      <c r="X512" s="2"/>
      <c r="Y512" s="2"/>
      <c r="Z512" s="2"/>
      <c r="AB512" s="2"/>
      <c r="AC512" s="2"/>
      <c r="AE512" s="2"/>
      <c r="AF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S513" s="2"/>
      <c r="T513" s="2"/>
      <c r="U513" s="2"/>
      <c r="V513" s="2"/>
      <c r="W513" s="2"/>
      <c r="X513" s="2"/>
      <c r="Y513" s="2"/>
      <c r="Z513" s="2"/>
      <c r="AB513" s="2"/>
      <c r="AC513" s="2"/>
      <c r="AE513" s="2"/>
      <c r="AF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E514" s="2"/>
      <c r="AF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O515" s="2"/>
      <c r="P515" s="2"/>
      <c r="Q515" s="2"/>
      <c r="S515" s="2"/>
      <c r="T515" s="2"/>
      <c r="U515" s="2"/>
      <c r="V515" s="2"/>
      <c r="W515" s="2"/>
      <c r="X515" s="2"/>
      <c r="Y515" s="2"/>
      <c r="Z515" s="2"/>
      <c r="AB515" s="2"/>
      <c r="AC515" s="2"/>
      <c r="AE515" s="2"/>
      <c r="AF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O516" s="2"/>
      <c r="P516" s="2"/>
      <c r="Q516" s="2"/>
      <c r="S516" s="2"/>
      <c r="T516" s="2"/>
      <c r="U516" s="2"/>
      <c r="V516" s="2"/>
      <c r="W516" s="2"/>
      <c r="X516" s="2"/>
      <c r="Y516" s="2"/>
      <c r="Z516" s="2"/>
      <c r="AB516" s="2"/>
      <c r="AC516" s="2"/>
      <c r="AE516" s="2"/>
      <c r="AF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S518" s="2"/>
      <c r="T518" s="2"/>
      <c r="U518" s="2"/>
      <c r="V518" s="2"/>
      <c r="W518" s="2"/>
      <c r="X518" s="2"/>
      <c r="Y518" s="2"/>
      <c r="Z518" s="2"/>
      <c r="AB518" s="2"/>
      <c r="AC518" s="2"/>
      <c r="AE518" s="2"/>
      <c r="AF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S519" s="2"/>
      <c r="T519" s="2"/>
      <c r="U519" s="2"/>
      <c r="V519" s="2"/>
      <c r="W519" s="2"/>
      <c r="X519" s="2"/>
      <c r="Y519" s="2"/>
      <c r="Z519" s="2"/>
      <c r="AB519" s="2"/>
      <c r="AC519" s="2"/>
      <c r="AE519" s="2"/>
      <c r="AF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E521" s="2"/>
      <c r="AF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S522" s="2"/>
      <c r="T522" s="2"/>
      <c r="U522" s="2"/>
      <c r="V522" s="2"/>
      <c r="W522" s="2"/>
      <c r="X522" s="2"/>
      <c r="Y522" s="2"/>
      <c r="Z522" s="2"/>
      <c r="AB522" s="2"/>
      <c r="AC522" s="2"/>
      <c r="AE522" s="2"/>
      <c r="AF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E523" s="2"/>
      <c r="AF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S524" s="2"/>
      <c r="T524" s="2"/>
      <c r="U524" s="2"/>
      <c r="V524" s="2"/>
      <c r="W524" s="2"/>
      <c r="X524" s="2"/>
      <c r="Y524" s="2"/>
      <c r="Z524" s="2"/>
      <c r="AB524" s="2"/>
      <c r="AC524" s="2"/>
      <c r="AE524" s="2"/>
      <c r="AF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S525" s="2"/>
      <c r="T525" s="2"/>
      <c r="U525" s="2"/>
      <c r="V525" s="2"/>
      <c r="W525" s="2"/>
      <c r="X525" s="2"/>
      <c r="Y525" s="2"/>
      <c r="Z525" s="2"/>
      <c r="AB525" s="2"/>
      <c r="AC525" s="2"/>
      <c r="AE525" s="2"/>
      <c r="AF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E526" s="2"/>
      <c r="AF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O527" s="2"/>
      <c r="P527" s="2"/>
      <c r="Q527" s="2"/>
      <c r="S527" s="2"/>
      <c r="T527" s="2"/>
      <c r="U527" s="2"/>
      <c r="V527" s="2"/>
      <c r="W527" s="2"/>
      <c r="X527" s="2"/>
      <c r="Y527" s="2"/>
      <c r="Z527" s="2"/>
      <c r="AB527" s="2"/>
      <c r="AC527" s="2"/>
      <c r="AE527" s="2"/>
      <c r="AF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E528" s="2"/>
      <c r="AF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O529" s="2"/>
      <c r="P529" s="2"/>
      <c r="Q529" s="2"/>
      <c r="S529" s="2"/>
      <c r="T529" s="2"/>
      <c r="U529" s="2"/>
      <c r="V529" s="2"/>
      <c r="W529" s="2"/>
      <c r="X529" s="2"/>
      <c r="Y529" s="2"/>
      <c r="Z529" s="2"/>
      <c r="AB529" s="2"/>
      <c r="AC529" s="2"/>
      <c r="AE529" s="2"/>
      <c r="AF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S530" s="2"/>
      <c r="T530" s="2"/>
      <c r="U530" s="2"/>
      <c r="V530" s="2"/>
      <c r="W530" s="2"/>
      <c r="X530" s="2"/>
      <c r="Y530" s="2"/>
      <c r="Z530" s="2"/>
      <c r="AB530" s="2"/>
      <c r="AC530" s="2"/>
      <c r="AE530" s="2"/>
      <c r="AF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O531" s="2"/>
      <c r="P531" s="2"/>
      <c r="Q531" s="2"/>
      <c r="S531" s="2"/>
      <c r="T531" s="2"/>
      <c r="U531" s="2"/>
      <c r="V531" s="2"/>
      <c r="W531" s="2"/>
      <c r="X531" s="2"/>
      <c r="Y531" s="2"/>
      <c r="Z531" s="2"/>
      <c r="AB531" s="2"/>
      <c r="AC531" s="2"/>
      <c r="AE531" s="2"/>
      <c r="AF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O532" s="2"/>
      <c r="P532" s="2"/>
      <c r="Q532" s="2"/>
      <c r="S532" s="2"/>
      <c r="T532" s="2"/>
      <c r="U532" s="2"/>
      <c r="V532" s="2"/>
      <c r="W532" s="2"/>
      <c r="X532" s="2"/>
      <c r="Y532" s="2"/>
      <c r="Z532" s="2"/>
      <c r="AB532" s="2"/>
      <c r="AC532" s="2"/>
      <c r="AE532" s="2"/>
      <c r="AF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O533" s="2"/>
      <c r="P533" s="2"/>
      <c r="Q533" s="2"/>
      <c r="S533" s="2"/>
      <c r="T533" s="2"/>
      <c r="U533" s="2"/>
      <c r="V533" s="2"/>
      <c r="W533" s="2"/>
      <c r="X533" s="2"/>
      <c r="Y533" s="2"/>
      <c r="Z533" s="2"/>
      <c r="AB533" s="2"/>
      <c r="AC533" s="2"/>
      <c r="AE533" s="2"/>
      <c r="AF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O534" s="2"/>
      <c r="P534" s="2"/>
      <c r="Q534" s="2"/>
      <c r="S534" s="2"/>
      <c r="T534" s="2"/>
      <c r="U534" s="2"/>
      <c r="V534" s="2"/>
      <c r="W534" s="2"/>
      <c r="X534" s="2"/>
      <c r="Y534" s="2"/>
      <c r="Z534" s="2"/>
      <c r="AB534" s="2"/>
      <c r="AC534" s="2"/>
      <c r="AE534" s="2"/>
      <c r="AF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O535" s="2"/>
      <c r="P535" s="2"/>
      <c r="Q535" s="2"/>
      <c r="S535" s="2"/>
      <c r="T535" s="2"/>
      <c r="U535" s="2"/>
      <c r="V535" s="2"/>
      <c r="W535" s="2"/>
      <c r="X535" s="2"/>
      <c r="Y535" s="2"/>
      <c r="Z535" s="2"/>
      <c r="AB535" s="2"/>
      <c r="AC535" s="2"/>
      <c r="AE535" s="2"/>
      <c r="AF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O537" s="2"/>
      <c r="P537" s="2"/>
      <c r="Q537" s="2"/>
      <c r="S537" s="2"/>
      <c r="T537" s="2"/>
      <c r="U537" s="2"/>
      <c r="V537" s="2"/>
      <c r="W537" s="2"/>
      <c r="X537" s="2"/>
      <c r="Y537" s="2"/>
      <c r="Z537" s="2"/>
      <c r="AB537" s="2"/>
      <c r="AC537" s="2"/>
      <c r="AE537" s="2"/>
      <c r="AF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O538" s="2"/>
      <c r="P538" s="2"/>
      <c r="Q538" s="2"/>
      <c r="S538" s="2"/>
      <c r="T538" s="2"/>
      <c r="U538" s="2"/>
      <c r="V538" s="2"/>
      <c r="W538" s="2"/>
      <c r="X538" s="2"/>
      <c r="Y538" s="2"/>
      <c r="Z538" s="2"/>
      <c r="AB538" s="2"/>
      <c r="AC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O539" s="2"/>
      <c r="P539" s="2"/>
      <c r="Q539" s="2"/>
      <c r="S539" s="2"/>
      <c r="T539" s="2"/>
      <c r="U539" s="2"/>
      <c r="V539" s="2"/>
      <c r="W539" s="2"/>
      <c r="X539" s="2"/>
      <c r="Y539" s="2"/>
      <c r="Z539" s="2"/>
      <c r="AB539" s="2"/>
      <c r="AC539" s="2"/>
      <c r="AE539" s="2"/>
      <c r="AF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S540" s="2"/>
      <c r="T540" s="2"/>
      <c r="U540" s="2"/>
      <c r="V540" s="2"/>
      <c r="W540" s="2"/>
      <c r="X540" s="2"/>
      <c r="Y540" s="2"/>
      <c r="Z540" s="2"/>
      <c r="AB540" s="2"/>
      <c r="AC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S541" s="2"/>
      <c r="T541" s="2"/>
      <c r="U541" s="2"/>
      <c r="V541" s="2"/>
      <c r="W541" s="2"/>
      <c r="X541" s="2"/>
      <c r="Y541" s="2"/>
      <c r="Z541" s="2"/>
      <c r="AB541" s="2"/>
      <c r="AC541" s="2"/>
      <c r="AD541" s="2"/>
      <c r="AE541" s="2"/>
      <c r="AF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O542" s="2"/>
      <c r="P542" s="2"/>
      <c r="Q542" s="2"/>
      <c r="S542" s="2"/>
      <c r="T542" s="2"/>
      <c r="U542" s="2"/>
      <c r="V542" s="2"/>
      <c r="W542" s="2"/>
      <c r="X542" s="2"/>
      <c r="Y542" s="2"/>
      <c r="Z542" s="2"/>
      <c r="AB542" s="2"/>
      <c r="AC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O543" s="2"/>
      <c r="P543" s="2"/>
      <c r="Q543" s="2"/>
      <c r="S543" s="2"/>
      <c r="T543" s="2"/>
      <c r="U543" s="2"/>
      <c r="V543" s="2"/>
      <c r="W543" s="2"/>
      <c r="X543" s="2"/>
      <c r="Y543" s="2"/>
      <c r="Z543" s="2"/>
      <c r="AB543" s="2"/>
      <c r="AC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O544" s="2"/>
      <c r="P544" s="2"/>
      <c r="Q544" s="2"/>
      <c r="S544" s="2"/>
      <c r="T544" s="2"/>
      <c r="U544" s="2"/>
      <c r="V544" s="2"/>
      <c r="W544" s="2"/>
      <c r="X544" s="2"/>
      <c r="Y544" s="2"/>
      <c r="Z544" s="2"/>
      <c r="AB544" s="2"/>
      <c r="AC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O545" s="2"/>
      <c r="P545" s="2"/>
      <c r="Q545" s="2"/>
      <c r="S545" s="2"/>
      <c r="T545" s="2"/>
      <c r="U545" s="2"/>
      <c r="V545" s="2"/>
      <c r="W545" s="2"/>
      <c r="X545" s="2"/>
      <c r="Y545" s="2"/>
      <c r="Z545" s="2"/>
      <c r="AB545" s="2"/>
      <c r="AC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O546" s="2"/>
      <c r="P546" s="2"/>
      <c r="Q546" s="2"/>
      <c r="S546" s="2"/>
      <c r="T546" s="2"/>
      <c r="U546" s="2"/>
      <c r="V546" s="2"/>
      <c r="W546" s="2"/>
      <c r="X546" s="2"/>
      <c r="Y546" s="2"/>
      <c r="Z546" s="2"/>
      <c r="AB546" s="2"/>
      <c r="AC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O547" s="2"/>
      <c r="P547" s="2"/>
      <c r="Q547" s="2"/>
      <c r="S547" s="2"/>
      <c r="T547" s="2"/>
      <c r="U547" s="2"/>
      <c r="V547" s="2"/>
      <c r="W547" s="2"/>
      <c r="X547" s="2"/>
      <c r="Y547" s="2"/>
      <c r="Z547" s="2"/>
      <c r="AB547" s="2"/>
      <c r="AC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S548" s="2"/>
      <c r="T548" s="2"/>
      <c r="U548" s="2"/>
      <c r="V548" s="2"/>
      <c r="W548" s="2"/>
      <c r="X548" s="2"/>
      <c r="Y548" s="2"/>
      <c r="Z548" s="2"/>
      <c r="AB548" s="2"/>
      <c r="AC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S549" s="2"/>
      <c r="T549" s="2"/>
      <c r="U549" s="2"/>
      <c r="V549" s="2"/>
      <c r="W549" s="2"/>
      <c r="X549" s="2"/>
      <c r="Y549" s="2"/>
      <c r="Z549" s="2"/>
      <c r="AB549" s="2"/>
      <c r="AC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S550" s="2"/>
      <c r="T550" s="2"/>
      <c r="U550" s="2"/>
      <c r="V550" s="2"/>
      <c r="W550" s="2"/>
      <c r="X550" s="2"/>
      <c r="Y550" s="2"/>
      <c r="Z550" s="2"/>
      <c r="AB550" s="2"/>
      <c r="AC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S551" s="2"/>
      <c r="T551" s="2"/>
      <c r="U551" s="2"/>
      <c r="V551" s="2"/>
      <c r="W551" s="2"/>
      <c r="X551" s="2"/>
      <c r="Y551" s="2"/>
      <c r="Z551" s="2"/>
      <c r="AB551" s="2"/>
      <c r="AC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O553" s="2"/>
      <c r="P553" s="2"/>
      <c r="Q553" s="2"/>
      <c r="S553" s="2"/>
      <c r="T553" s="2"/>
      <c r="U553" s="2"/>
      <c r="V553" s="2"/>
      <c r="W553" s="2"/>
      <c r="X553" s="2"/>
      <c r="Y553" s="2"/>
      <c r="Z553" s="2"/>
      <c r="AB553" s="2"/>
      <c r="AC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S554" s="2"/>
      <c r="T554" s="2"/>
      <c r="U554" s="2"/>
      <c r="V554" s="2"/>
      <c r="W554" s="2"/>
      <c r="X554" s="2"/>
      <c r="Y554" s="2"/>
      <c r="Z554" s="2"/>
      <c r="AB554" s="2"/>
      <c r="AC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O555" s="2"/>
      <c r="P555" s="2"/>
      <c r="Q555" s="2"/>
      <c r="S555" s="2"/>
      <c r="T555" s="2"/>
      <c r="U555" s="2"/>
      <c r="V555" s="2"/>
      <c r="W555" s="2"/>
      <c r="X555" s="2"/>
      <c r="Y555" s="2"/>
      <c r="Z555" s="2"/>
      <c r="AB555" s="2"/>
      <c r="AC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O557" s="2"/>
      <c r="P557" s="2"/>
      <c r="Q557" s="2"/>
      <c r="S557" s="2"/>
      <c r="T557" s="2"/>
      <c r="U557" s="2"/>
      <c r="V557" s="2"/>
      <c r="W557" s="2"/>
      <c r="X557" s="2"/>
      <c r="Y557" s="2"/>
      <c r="Z557" s="2"/>
      <c r="AB557" s="2"/>
      <c r="AC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S558" s="2"/>
      <c r="T558" s="2"/>
      <c r="U558" s="2"/>
      <c r="V558" s="2"/>
      <c r="W558" s="2"/>
      <c r="X558" s="2"/>
      <c r="Y558" s="2"/>
      <c r="Z558" s="2"/>
      <c r="AB558" s="2"/>
      <c r="AC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S560" s="2"/>
      <c r="T560" s="2"/>
      <c r="U560" s="2"/>
      <c r="V560" s="2"/>
      <c r="W560" s="2"/>
      <c r="X560" s="2"/>
      <c r="Y560" s="2"/>
      <c r="Z560" s="2"/>
      <c r="AB560" s="2"/>
      <c r="AC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S561" s="2"/>
      <c r="T561" s="2"/>
      <c r="U561" s="2"/>
      <c r="V561" s="2"/>
      <c r="W561" s="2"/>
      <c r="X561" s="2"/>
      <c r="Y561" s="2"/>
      <c r="Z561" s="2"/>
      <c r="AB561" s="2"/>
      <c r="AC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O562" s="2"/>
      <c r="P562" s="2"/>
      <c r="Q562" s="2"/>
      <c r="S562" s="2"/>
      <c r="T562" s="2"/>
      <c r="U562" s="2"/>
      <c r="V562" s="2"/>
      <c r="W562" s="2"/>
      <c r="X562" s="2"/>
      <c r="Y562" s="2"/>
      <c r="Z562" s="2"/>
      <c r="AB562" s="2"/>
      <c r="AC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O563" s="2"/>
      <c r="P563" s="2"/>
      <c r="Q563" s="2"/>
      <c r="S563" s="2"/>
      <c r="T563" s="2"/>
      <c r="U563" s="2"/>
      <c r="V563" s="2"/>
      <c r="W563" s="2"/>
      <c r="X563" s="2"/>
      <c r="Y563" s="2"/>
      <c r="Z563" s="2"/>
      <c r="AB563" s="2"/>
      <c r="AC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O566" s="2"/>
      <c r="P566" s="2"/>
      <c r="Q566" s="2"/>
      <c r="S566" s="2"/>
      <c r="T566" s="2"/>
      <c r="U566" s="2"/>
      <c r="V566" s="2"/>
      <c r="W566" s="2"/>
      <c r="X566" s="2"/>
      <c r="Y566" s="2"/>
      <c r="Z566" s="2"/>
      <c r="AB566" s="2"/>
      <c r="AC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S567" s="2"/>
      <c r="T567" s="2"/>
      <c r="U567" s="2"/>
      <c r="V567" s="2"/>
      <c r="W567" s="2"/>
      <c r="X567" s="2"/>
      <c r="Y567" s="2"/>
      <c r="Z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S568" s="2"/>
      <c r="T568" s="2"/>
      <c r="U568" s="2"/>
      <c r="V568" s="2"/>
      <c r="W568" s="2"/>
      <c r="X568" s="2"/>
      <c r="Y568" s="2"/>
      <c r="Z568" s="2"/>
      <c r="AB568" s="2"/>
      <c r="AC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O570" s="2"/>
      <c r="P570" s="2"/>
      <c r="Q570" s="2"/>
      <c r="S570" s="2"/>
      <c r="T570" s="2"/>
      <c r="U570" s="2"/>
      <c r="V570" s="2"/>
      <c r="W570" s="2"/>
      <c r="X570" s="2"/>
      <c r="Y570" s="2"/>
      <c r="Z570" s="2"/>
      <c r="AB570" s="2"/>
      <c r="AC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O571" s="2"/>
      <c r="P571" s="2"/>
      <c r="Q571" s="2"/>
      <c r="S571" s="2"/>
      <c r="T571" s="2"/>
      <c r="U571" s="2"/>
      <c r="V571" s="2"/>
      <c r="W571" s="2"/>
      <c r="X571" s="2"/>
      <c r="Y571" s="2"/>
      <c r="Z571" s="2"/>
      <c r="AB571" s="2"/>
      <c r="AC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S572" s="2"/>
      <c r="T572" s="2"/>
      <c r="U572" s="2"/>
      <c r="V572" s="2"/>
      <c r="W572" s="2"/>
      <c r="X572" s="2"/>
      <c r="Y572" s="2"/>
      <c r="Z572" s="2"/>
      <c r="AB572" s="2"/>
      <c r="AC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O573" s="2"/>
      <c r="P573" s="2"/>
      <c r="Q573" s="2"/>
      <c r="S573" s="2"/>
      <c r="T573" s="2"/>
      <c r="U573" s="2"/>
      <c r="V573" s="2"/>
      <c r="W573" s="2"/>
      <c r="X573" s="2"/>
      <c r="Y573" s="2"/>
      <c r="Z573" s="2"/>
      <c r="AB573" s="2"/>
      <c r="AC573" s="2"/>
      <c r="AE573" s="2"/>
      <c r="AF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S576" s="2"/>
      <c r="T576" s="2"/>
      <c r="U576" s="2"/>
      <c r="V576" s="2"/>
      <c r="W576" s="2"/>
      <c r="X576" s="2"/>
      <c r="Y576" s="2"/>
      <c r="Z576" s="2"/>
      <c r="AB576" s="2"/>
      <c r="AC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S581" s="2"/>
      <c r="T581" s="2"/>
      <c r="U581" s="2"/>
      <c r="V581" s="2"/>
      <c r="W581" s="2"/>
      <c r="X581" s="2"/>
      <c r="Y581" s="2"/>
      <c r="Z581" s="2"/>
      <c r="AB581" s="2"/>
      <c r="AC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O584" s="2"/>
      <c r="P584" s="2"/>
      <c r="Q584" s="2"/>
      <c r="S584" s="2"/>
      <c r="T584" s="2"/>
      <c r="U584" s="2"/>
      <c r="V584" s="2"/>
      <c r="W584" s="2"/>
      <c r="X584" s="2"/>
      <c r="Y584" s="2"/>
      <c r="Z584" s="2"/>
      <c r="AB584" s="2"/>
      <c r="AC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S587" s="2"/>
      <c r="T587" s="2"/>
      <c r="U587" s="2"/>
      <c r="V587" s="2"/>
      <c r="W587" s="2"/>
      <c r="X587" s="2"/>
      <c r="Y587" s="2"/>
      <c r="Z587" s="2"/>
      <c r="AB587" s="2"/>
      <c r="AC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O592" s="2"/>
      <c r="P592" s="2"/>
      <c r="Q592" s="2"/>
      <c r="S592" s="2"/>
      <c r="T592" s="2"/>
      <c r="U592" s="2"/>
      <c r="V592" s="2"/>
      <c r="W592" s="2"/>
      <c r="X592" s="2"/>
      <c r="Y592" s="2"/>
      <c r="Z592" s="2"/>
      <c r="AB592" s="2"/>
      <c r="AC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O594" s="2"/>
      <c r="P594" s="2"/>
      <c r="Q594" s="2"/>
      <c r="S594" s="2"/>
      <c r="T594" s="2"/>
      <c r="U594" s="2"/>
      <c r="V594" s="2"/>
      <c r="W594" s="2"/>
      <c r="X594" s="2"/>
      <c r="Y594" s="2"/>
      <c r="Z594" s="2"/>
      <c r="AB594" s="2"/>
      <c r="AC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S595" s="2"/>
      <c r="T595" s="2"/>
      <c r="U595" s="2"/>
      <c r="V595" s="2"/>
      <c r="W595" s="2"/>
      <c r="X595" s="2"/>
      <c r="Y595" s="2"/>
      <c r="Z595" s="2"/>
      <c r="AB595" s="2"/>
      <c r="AC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O602" s="2"/>
      <c r="P602" s="2"/>
      <c r="Q602" s="2"/>
      <c r="S602" s="2"/>
      <c r="T602" s="2"/>
      <c r="U602" s="2"/>
      <c r="V602" s="2"/>
      <c r="W602" s="2"/>
      <c r="X602" s="2"/>
      <c r="Y602" s="2"/>
      <c r="Z602" s="2"/>
      <c r="AB602" s="2"/>
      <c r="AC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O603" s="2"/>
      <c r="P603" s="2"/>
      <c r="Q603" s="2"/>
      <c r="S603" s="2"/>
      <c r="T603" s="2"/>
      <c r="U603" s="2"/>
      <c r="V603" s="2"/>
      <c r="W603" s="2"/>
      <c r="X603" s="2"/>
      <c r="Y603" s="2"/>
      <c r="Z603" s="2"/>
      <c r="AB603" s="2"/>
      <c r="AC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S604" s="2"/>
      <c r="T604" s="2"/>
      <c r="U604" s="2"/>
      <c r="V604" s="2"/>
      <c r="W604" s="2"/>
      <c r="X604" s="2"/>
      <c r="Y604" s="2"/>
      <c r="Z604" s="2"/>
      <c r="AB604" s="2"/>
      <c r="AC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S605" s="2"/>
      <c r="T605" s="2"/>
      <c r="U605" s="2"/>
      <c r="V605" s="2"/>
      <c r="W605" s="2"/>
      <c r="X605" s="2"/>
      <c r="Y605" s="2"/>
      <c r="Z605" s="2"/>
      <c r="AB605" s="2"/>
      <c r="AC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S606" s="2"/>
      <c r="T606" s="2"/>
      <c r="U606" s="2"/>
      <c r="V606" s="2"/>
      <c r="W606" s="2"/>
      <c r="X606" s="2"/>
      <c r="Y606" s="2"/>
      <c r="Z606" s="2"/>
      <c r="AB606" s="2"/>
      <c r="AC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O612" s="2"/>
      <c r="P612" s="2"/>
      <c r="Q612" s="2"/>
      <c r="S612" s="2"/>
      <c r="T612" s="2"/>
      <c r="U612" s="2"/>
      <c r="V612" s="2"/>
      <c r="W612" s="2"/>
      <c r="X612" s="2"/>
      <c r="Y612" s="2"/>
      <c r="Z612" s="2"/>
      <c r="AB612" s="2"/>
      <c r="AC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O615" s="2"/>
      <c r="P615" s="2"/>
      <c r="Q615" s="2"/>
      <c r="S615" s="2"/>
      <c r="T615" s="2"/>
      <c r="U615" s="2"/>
      <c r="V615" s="2"/>
      <c r="W615" s="2"/>
      <c r="X615" s="2"/>
      <c r="Y615" s="2"/>
      <c r="Z615" s="2"/>
      <c r="AB615" s="2"/>
      <c r="AC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O618" s="2"/>
      <c r="P618" s="2"/>
      <c r="Q618" s="2"/>
      <c r="S618" s="2"/>
      <c r="T618" s="2"/>
      <c r="U618" s="2"/>
      <c r="V618" s="2"/>
      <c r="W618" s="2"/>
      <c r="X618" s="2"/>
      <c r="Y618" s="2"/>
      <c r="Z618" s="2"/>
      <c r="AB618" s="2"/>
      <c r="AC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O622" s="2"/>
      <c r="P622" s="2"/>
      <c r="Q622" s="2"/>
      <c r="S622" s="2"/>
      <c r="T622" s="2"/>
      <c r="U622" s="2"/>
      <c r="V622" s="2"/>
      <c r="W622" s="2"/>
      <c r="X622" s="2"/>
      <c r="Y622" s="2"/>
      <c r="Z622" s="2"/>
      <c r="AB622" s="2"/>
      <c r="AC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O623" s="2"/>
      <c r="P623" s="2"/>
      <c r="Q623" s="2"/>
      <c r="S623" s="2"/>
      <c r="T623" s="2"/>
      <c r="U623" s="2"/>
      <c r="V623" s="2"/>
      <c r="W623" s="2"/>
      <c r="X623" s="2"/>
      <c r="Y623" s="2"/>
      <c r="Z623" s="2"/>
      <c r="AB623" s="2"/>
      <c r="AC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S626" s="2"/>
      <c r="T626" s="2"/>
      <c r="U626" s="2"/>
      <c r="V626" s="2"/>
      <c r="W626" s="2"/>
      <c r="X626" s="2"/>
      <c r="Y626" s="2"/>
      <c r="Z626" s="2"/>
      <c r="AB626" s="2"/>
      <c r="AC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S630" s="2"/>
      <c r="T630" s="2"/>
      <c r="U630" s="2"/>
      <c r="V630" s="2"/>
      <c r="W630" s="2"/>
      <c r="X630" s="2"/>
      <c r="Y630" s="2"/>
      <c r="Z630" s="2"/>
      <c r="AB630" s="2"/>
      <c r="AC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S633" s="2"/>
      <c r="T633" s="2"/>
      <c r="U633" s="2"/>
      <c r="V633" s="2"/>
      <c r="W633" s="2"/>
      <c r="X633" s="2"/>
      <c r="Y633" s="2"/>
      <c r="Z633" s="2"/>
      <c r="AB633" s="2"/>
      <c r="AC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O637" s="2"/>
      <c r="P637" s="2"/>
      <c r="Q637" s="2"/>
      <c r="S637" s="2"/>
      <c r="T637" s="2"/>
      <c r="U637" s="2"/>
      <c r="V637" s="2"/>
      <c r="W637" s="2"/>
      <c r="X637" s="2"/>
      <c r="Y637" s="2"/>
      <c r="Z637" s="2"/>
      <c r="AB637" s="2"/>
      <c r="AC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S643" s="2"/>
      <c r="T643" s="2"/>
      <c r="U643" s="2"/>
      <c r="V643" s="2"/>
      <c r="W643" s="2"/>
      <c r="X643" s="2"/>
      <c r="Y643" s="2"/>
      <c r="Z643" s="2"/>
      <c r="AB643" s="2"/>
      <c r="AC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O647" s="2"/>
      <c r="P647" s="2"/>
      <c r="Q647" s="2"/>
      <c r="S647" s="2"/>
      <c r="T647" s="2"/>
      <c r="U647" s="2"/>
      <c r="V647" s="2"/>
      <c r="W647" s="2"/>
      <c r="X647" s="2"/>
      <c r="Y647" s="2"/>
      <c r="Z647" s="2"/>
      <c r="AB647" s="2"/>
      <c r="AC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O648" s="2"/>
      <c r="P648" s="2"/>
      <c r="Q648" s="2"/>
      <c r="S648" s="2"/>
      <c r="T648" s="2"/>
      <c r="U648" s="2"/>
      <c r="V648" s="2"/>
      <c r="W648" s="2"/>
      <c r="X648" s="2"/>
      <c r="Y648" s="2"/>
      <c r="Z648" s="2"/>
      <c r="AB648" s="2"/>
      <c r="AC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O652" s="2"/>
      <c r="P652" s="2"/>
      <c r="Q652" s="2"/>
      <c r="S652" s="2"/>
      <c r="T652" s="2"/>
      <c r="U652" s="2"/>
      <c r="V652" s="2"/>
      <c r="W652" s="2"/>
      <c r="X652" s="2"/>
      <c r="Y652" s="2"/>
      <c r="Z652" s="2"/>
      <c r="AB652" s="2"/>
      <c r="AC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O655" s="2"/>
      <c r="P655" s="2"/>
      <c r="Q655" s="2"/>
      <c r="S655" s="2"/>
      <c r="T655" s="2"/>
      <c r="U655" s="2"/>
      <c r="V655" s="2"/>
      <c r="W655" s="2"/>
      <c r="X655" s="2"/>
      <c r="Y655" s="2"/>
      <c r="Z655" s="2"/>
      <c r="AB655" s="2"/>
      <c r="AC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O656" s="2"/>
      <c r="P656" s="2"/>
      <c r="Q656" s="2"/>
      <c r="S656" s="2"/>
      <c r="T656" s="2"/>
      <c r="U656" s="2"/>
      <c r="V656" s="2"/>
      <c r="W656" s="2"/>
      <c r="X656" s="2"/>
      <c r="Y656" s="2"/>
      <c r="Z656" s="2"/>
      <c r="AB656" s="2"/>
      <c r="AC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O657" s="2"/>
      <c r="P657" s="2"/>
      <c r="Q657" s="2"/>
      <c r="S657" s="2"/>
      <c r="T657" s="2"/>
      <c r="U657" s="2"/>
      <c r="V657" s="2"/>
      <c r="W657" s="2"/>
      <c r="X657" s="2"/>
      <c r="Y657" s="2"/>
      <c r="Z657" s="2"/>
      <c r="AB657" s="2"/>
      <c r="AC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O659" s="2"/>
      <c r="P659" s="2"/>
      <c r="Q659" s="2"/>
      <c r="S659" s="2"/>
      <c r="T659" s="2"/>
      <c r="U659" s="2"/>
      <c r="V659" s="2"/>
      <c r="W659" s="2"/>
      <c r="X659" s="2"/>
      <c r="Y659" s="2"/>
      <c r="Z659" s="2"/>
      <c r="AB659" s="2"/>
      <c r="AC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O666" s="2"/>
      <c r="P666" s="2"/>
      <c r="Q666" s="2"/>
      <c r="S666" s="2"/>
      <c r="T666" s="2"/>
      <c r="U666" s="2"/>
      <c r="V666" s="2"/>
      <c r="W666" s="2"/>
      <c r="X666" s="2"/>
      <c r="Y666" s="2"/>
      <c r="Z666" s="2"/>
      <c r="AB666" s="2"/>
      <c r="AC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S669" s="2"/>
      <c r="T669" s="2"/>
      <c r="U669" s="2"/>
      <c r="V669" s="2"/>
      <c r="W669" s="2"/>
      <c r="X669" s="2"/>
      <c r="Y669" s="2"/>
      <c r="Z669" s="2"/>
      <c r="AB669" s="2"/>
      <c r="AC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S671" s="2"/>
      <c r="T671" s="2"/>
      <c r="U671" s="2"/>
      <c r="V671" s="2"/>
      <c r="W671" s="2"/>
      <c r="X671" s="2"/>
      <c r="Y671" s="2"/>
      <c r="Z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S678" s="2"/>
      <c r="T678" s="2"/>
      <c r="U678" s="2"/>
      <c r="V678" s="2"/>
      <c r="W678" s="2"/>
      <c r="X678" s="2"/>
      <c r="Y678" s="2"/>
      <c r="Z678" s="2"/>
      <c r="AB678" s="2"/>
      <c r="AC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O680" s="2"/>
      <c r="P680" s="2"/>
      <c r="Q680" s="2"/>
      <c r="S680" s="2"/>
      <c r="T680" s="2"/>
      <c r="U680" s="2"/>
      <c r="V680" s="2"/>
      <c r="W680" s="2"/>
      <c r="X680" s="2"/>
      <c r="Y680" s="2"/>
      <c r="Z680" s="2"/>
      <c r="AB680" s="2"/>
      <c r="AC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O690" s="2"/>
      <c r="P690" s="2"/>
      <c r="Q690" s="2"/>
      <c r="S690" s="2"/>
      <c r="T690" s="2"/>
      <c r="U690" s="2"/>
      <c r="V690" s="2"/>
      <c r="W690" s="2"/>
      <c r="X690" s="2"/>
      <c r="Y690" s="2"/>
      <c r="Z690" s="2"/>
      <c r="AB690" s="2"/>
      <c r="AC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S691" s="2"/>
      <c r="T691" s="2"/>
      <c r="U691" s="2"/>
      <c r="V691" s="2"/>
      <c r="W691" s="2"/>
      <c r="X691" s="2"/>
      <c r="Y691" s="2"/>
      <c r="Z691" s="2"/>
      <c r="AB691" s="2"/>
      <c r="AC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S692" s="2"/>
      <c r="T692" s="2"/>
      <c r="U692" s="2"/>
      <c r="V692" s="2"/>
      <c r="W692" s="2"/>
      <c r="X692" s="2"/>
      <c r="Y692" s="2"/>
      <c r="Z692" s="2"/>
      <c r="AB692" s="2"/>
      <c r="AC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S693" s="2"/>
      <c r="T693" s="2"/>
      <c r="U693" s="2"/>
      <c r="V693" s="2"/>
      <c r="W693" s="2"/>
      <c r="X693" s="2"/>
      <c r="Y693" s="2"/>
      <c r="Z693" s="2"/>
      <c r="AB693" s="2"/>
      <c r="AC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O695" s="2"/>
      <c r="P695" s="2"/>
      <c r="Q695" s="2"/>
      <c r="S695" s="2"/>
      <c r="T695" s="2"/>
      <c r="U695" s="2"/>
      <c r="V695" s="2"/>
      <c r="W695" s="2"/>
      <c r="X695" s="2"/>
      <c r="Y695" s="2"/>
      <c r="Z695" s="2"/>
      <c r="AB695" s="2"/>
      <c r="AC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S696" s="2"/>
      <c r="T696" s="2"/>
      <c r="U696" s="2"/>
      <c r="V696" s="2"/>
      <c r="W696" s="2"/>
      <c r="X696" s="2"/>
      <c r="Y696" s="2"/>
      <c r="Z696" s="2"/>
      <c r="AB696" s="2"/>
      <c r="AC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S697" s="2"/>
      <c r="T697" s="2"/>
      <c r="U697" s="2"/>
      <c r="V697" s="2"/>
      <c r="W697" s="2"/>
      <c r="X697" s="2"/>
      <c r="Y697" s="2"/>
      <c r="Z697" s="2"/>
      <c r="AB697" s="2"/>
      <c r="AC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S701" s="2"/>
      <c r="T701" s="2"/>
      <c r="U701" s="2"/>
      <c r="V701" s="2"/>
      <c r="W701" s="2"/>
      <c r="X701" s="2"/>
      <c r="Y701" s="2"/>
      <c r="Z701" s="2"/>
      <c r="AB701" s="2"/>
      <c r="AC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S714" s="2"/>
      <c r="T714" s="2"/>
      <c r="U714" s="2"/>
      <c r="V714" s="2"/>
      <c r="W714" s="2"/>
      <c r="X714" s="2"/>
      <c r="Y714" s="2"/>
      <c r="Z714" s="2"/>
      <c r="AB714" s="2"/>
      <c r="AC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O718" s="2"/>
      <c r="P718" s="2"/>
      <c r="Q718" s="2"/>
      <c r="S718" s="2"/>
      <c r="T718" s="2"/>
      <c r="U718" s="2"/>
      <c r="V718" s="2"/>
      <c r="W718" s="2"/>
      <c r="X718" s="2"/>
      <c r="Y718" s="2"/>
      <c r="Z718" s="2"/>
      <c r="AB718" s="2"/>
      <c r="AC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S721" s="2"/>
      <c r="T721" s="2"/>
      <c r="U721" s="2"/>
      <c r="V721" s="2"/>
      <c r="W721" s="2"/>
      <c r="X721" s="2"/>
      <c r="Y721" s="2"/>
      <c r="Z721" s="2"/>
      <c r="AB721" s="2"/>
      <c r="AC721" s="2"/>
      <c r="AE721" s="2"/>
      <c r="AF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O726" s="2"/>
      <c r="P726" s="2"/>
      <c r="Q726" s="2"/>
      <c r="S726" s="2"/>
      <c r="T726" s="2"/>
      <c r="U726" s="2"/>
      <c r="V726" s="2"/>
      <c r="W726" s="2"/>
      <c r="X726" s="2"/>
      <c r="Y726" s="2"/>
      <c r="Z726" s="2"/>
      <c r="AB726" s="2"/>
      <c r="AC726" s="2"/>
      <c r="AE726" s="2"/>
      <c r="AF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S730" s="2"/>
      <c r="T730" s="2"/>
      <c r="U730" s="2"/>
      <c r="V730" s="2"/>
      <c r="W730" s="2"/>
      <c r="X730" s="2"/>
      <c r="Y730" s="2"/>
      <c r="Z730" s="2"/>
      <c r="AB730" s="2"/>
      <c r="AC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O747" s="2"/>
      <c r="P747" s="2"/>
      <c r="Q747" s="2"/>
      <c r="S747" s="2"/>
      <c r="T747" s="2"/>
      <c r="U747" s="2"/>
      <c r="V747" s="2"/>
      <c r="W747" s="2"/>
      <c r="X747" s="2"/>
      <c r="Y747" s="2"/>
      <c r="Z747" s="2"/>
      <c r="AB747" s="2"/>
      <c r="AC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S748" s="2"/>
      <c r="T748" s="2"/>
      <c r="U748" s="2"/>
      <c r="V748" s="2"/>
      <c r="W748" s="2"/>
      <c r="X748" s="2"/>
      <c r="Y748" s="2"/>
      <c r="Z748" s="2"/>
      <c r="AB748" s="2"/>
      <c r="AC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S751" s="2"/>
      <c r="T751" s="2"/>
      <c r="U751" s="2"/>
      <c r="V751" s="2"/>
      <c r="W751" s="2"/>
      <c r="X751" s="2"/>
      <c r="Y751" s="2"/>
      <c r="Z751" s="2"/>
      <c r="AB751" s="2"/>
      <c r="AC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O762" s="2"/>
      <c r="P762" s="2"/>
      <c r="Q762" s="2"/>
      <c r="S762" s="2"/>
      <c r="T762" s="2"/>
      <c r="U762" s="2"/>
      <c r="V762" s="2"/>
      <c r="W762" s="2"/>
      <c r="X762" s="2"/>
      <c r="Y762" s="2"/>
      <c r="Z762" s="2"/>
      <c r="AB762" s="2"/>
      <c r="AC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O764" s="2"/>
      <c r="P764" s="2"/>
      <c r="Q764" s="2"/>
      <c r="S764" s="2"/>
      <c r="T764" s="2"/>
      <c r="U764" s="2"/>
      <c r="V764" s="2"/>
      <c r="W764" s="2"/>
      <c r="X764" s="2"/>
      <c r="Y764" s="2"/>
      <c r="Z764" s="2"/>
      <c r="AB764" s="2"/>
      <c r="AC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O765" s="2"/>
      <c r="P765" s="2"/>
      <c r="Q765" s="2"/>
      <c r="S765" s="2"/>
      <c r="T765" s="2"/>
      <c r="U765" s="2"/>
      <c r="V765" s="2"/>
      <c r="W765" s="2"/>
      <c r="X765" s="2"/>
      <c r="Y765" s="2"/>
      <c r="Z765" s="2"/>
      <c r="AB765" s="2"/>
      <c r="AC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O766" s="2"/>
      <c r="P766" s="2"/>
      <c r="Q766" s="2"/>
      <c r="S766" s="2"/>
      <c r="T766" s="2"/>
      <c r="U766" s="2"/>
      <c r="V766" s="2"/>
      <c r="W766" s="2"/>
      <c r="X766" s="2"/>
      <c r="Y766" s="2"/>
      <c r="Z766" s="2"/>
      <c r="AB766" s="2"/>
      <c r="AC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O770" s="2"/>
      <c r="P770" s="2"/>
      <c r="Q770" s="2"/>
      <c r="S770" s="2"/>
      <c r="T770" s="2"/>
      <c r="U770" s="2"/>
      <c r="V770" s="2"/>
      <c r="W770" s="2"/>
      <c r="X770" s="2"/>
      <c r="Y770" s="2"/>
      <c r="Z770" s="2"/>
      <c r="AB770" s="2"/>
      <c r="AC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S778" s="2"/>
      <c r="T778" s="2"/>
      <c r="U778" s="2"/>
      <c r="V778" s="2"/>
      <c r="W778" s="2"/>
      <c r="X778" s="2"/>
      <c r="Y778" s="2"/>
      <c r="Z778" s="2"/>
      <c r="AB778" s="2"/>
      <c r="AC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S784" s="2"/>
      <c r="T784" s="2"/>
      <c r="U784" s="2"/>
      <c r="V784" s="2"/>
      <c r="W784" s="2"/>
      <c r="X784" s="2"/>
      <c r="Y784" s="2"/>
      <c r="Z784" s="2"/>
      <c r="AB784" s="2"/>
      <c r="AC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O785" s="2"/>
      <c r="P785" s="2"/>
      <c r="Q785" s="2"/>
      <c r="S785" s="2"/>
      <c r="T785" s="2"/>
      <c r="U785" s="2"/>
      <c r="V785" s="2"/>
      <c r="W785" s="2"/>
      <c r="X785" s="2"/>
      <c r="Y785" s="2"/>
      <c r="Z785" s="2"/>
      <c r="AB785" s="2"/>
      <c r="AC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S796" s="2"/>
      <c r="T796" s="2"/>
      <c r="U796" s="2"/>
      <c r="V796" s="2"/>
      <c r="W796" s="2"/>
      <c r="X796" s="2"/>
      <c r="Y796" s="2"/>
      <c r="Z796" s="2"/>
      <c r="AB796" s="2"/>
      <c r="AC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O799" s="2"/>
      <c r="P799" s="2"/>
      <c r="Q799" s="2"/>
      <c r="S799" s="2"/>
      <c r="T799" s="2"/>
      <c r="U799" s="2"/>
      <c r="V799" s="2"/>
      <c r="W799" s="2"/>
      <c r="X799" s="2"/>
      <c r="Y799" s="2"/>
      <c r="Z799" s="2"/>
      <c r="AB799" s="2"/>
      <c r="AC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O801" s="2"/>
      <c r="P801" s="2"/>
      <c r="Q801" s="2"/>
      <c r="S801" s="2"/>
      <c r="T801" s="2"/>
      <c r="U801" s="2"/>
      <c r="V801" s="2"/>
      <c r="W801" s="2"/>
      <c r="X801" s="2"/>
      <c r="Y801" s="2"/>
      <c r="Z801" s="2"/>
      <c r="AB801" s="2"/>
      <c r="AC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O808" s="2"/>
      <c r="P808" s="2"/>
      <c r="Q808" s="2"/>
      <c r="S808" s="2"/>
      <c r="T808" s="2"/>
      <c r="U808" s="2"/>
      <c r="V808" s="2"/>
      <c r="W808" s="2"/>
      <c r="X808" s="2"/>
      <c r="Y808" s="2"/>
      <c r="Z808" s="2"/>
      <c r="AB808" s="2"/>
      <c r="AC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S813" s="2"/>
      <c r="T813" s="2"/>
      <c r="U813" s="2"/>
      <c r="V813" s="2"/>
      <c r="W813" s="2"/>
      <c r="X813" s="2"/>
      <c r="Y813" s="2"/>
      <c r="Z813" s="2"/>
      <c r="AB813" s="2"/>
      <c r="AC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O815" s="2"/>
      <c r="P815" s="2"/>
      <c r="Q815" s="2"/>
      <c r="S815" s="2"/>
      <c r="T815" s="2"/>
      <c r="U815" s="2"/>
      <c r="V815" s="2"/>
      <c r="W815" s="2"/>
      <c r="X815" s="2"/>
      <c r="Y815" s="2"/>
      <c r="Z815" s="2"/>
      <c r="AB815" s="2"/>
      <c r="AC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O817" s="2"/>
      <c r="P817" s="2"/>
      <c r="Q817" s="2"/>
      <c r="S817" s="2"/>
      <c r="T817" s="2"/>
      <c r="U817" s="2"/>
      <c r="V817" s="2"/>
      <c r="W817" s="2"/>
      <c r="X817" s="2"/>
      <c r="Y817" s="2"/>
      <c r="Z817" s="2"/>
      <c r="AB817" s="2"/>
      <c r="AC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O823" s="2"/>
      <c r="P823" s="2"/>
      <c r="Q823" s="2"/>
      <c r="S823" s="2"/>
      <c r="T823" s="2"/>
      <c r="U823" s="2"/>
      <c r="V823" s="2"/>
      <c r="W823" s="2"/>
      <c r="X823" s="2"/>
      <c r="Y823" s="2"/>
      <c r="Z823" s="2"/>
      <c r="AB823" s="2"/>
      <c r="AC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O824" s="2"/>
      <c r="P824" s="2"/>
      <c r="Q824" s="2"/>
      <c r="S824" s="2"/>
      <c r="T824" s="2"/>
      <c r="U824" s="2"/>
      <c r="V824" s="2"/>
      <c r="W824" s="2"/>
      <c r="X824" s="2"/>
      <c r="Y824" s="2"/>
      <c r="Z824" s="2"/>
      <c r="AB824" s="2"/>
      <c r="AC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O830" s="2"/>
      <c r="P830" s="2"/>
      <c r="Q830" s="2"/>
      <c r="S830" s="2"/>
      <c r="T830" s="2"/>
      <c r="U830" s="2"/>
      <c r="V830" s="2"/>
      <c r="W830" s="2"/>
      <c r="X830" s="2"/>
      <c r="Y830" s="2"/>
      <c r="Z830" s="2"/>
      <c r="AB830" s="2"/>
      <c r="AC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S837" s="2"/>
      <c r="T837" s="2"/>
      <c r="U837" s="2"/>
      <c r="V837" s="2"/>
      <c r="W837" s="2"/>
      <c r="X837" s="2"/>
      <c r="Y837" s="2"/>
      <c r="Z837" s="2"/>
      <c r="AB837" s="2"/>
      <c r="AC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O839" s="2"/>
      <c r="P839" s="2"/>
      <c r="Q839" s="2"/>
      <c r="S839" s="2"/>
      <c r="T839" s="2"/>
      <c r="U839" s="2"/>
      <c r="V839" s="2"/>
      <c r="W839" s="2"/>
      <c r="X839" s="2"/>
      <c r="Y839" s="2"/>
      <c r="Z839" s="2"/>
      <c r="AB839" s="2"/>
      <c r="AC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S841" s="2"/>
      <c r="T841" s="2"/>
      <c r="U841" s="2"/>
      <c r="V841" s="2"/>
      <c r="W841" s="2"/>
      <c r="X841" s="2"/>
      <c r="Y841" s="2"/>
      <c r="Z841" s="2"/>
      <c r="AB841" s="2"/>
      <c r="AC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S858" s="2"/>
      <c r="T858" s="2"/>
      <c r="U858" s="2"/>
      <c r="V858" s="2"/>
      <c r="W858" s="2"/>
      <c r="X858" s="2"/>
      <c r="Y858" s="2"/>
      <c r="Z858" s="2"/>
      <c r="AB858" s="2"/>
      <c r="AC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O861" s="2"/>
      <c r="P861" s="2"/>
      <c r="Q861" s="2"/>
      <c r="S861" s="2"/>
      <c r="T861" s="2"/>
      <c r="U861" s="2"/>
      <c r="V861" s="2"/>
      <c r="W861" s="2"/>
      <c r="X861" s="2"/>
      <c r="Y861" s="2"/>
      <c r="Z861" s="2"/>
      <c r="AB861" s="2"/>
      <c r="AC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O864" s="2"/>
      <c r="P864" s="2"/>
      <c r="Q864" s="2"/>
      <c r="S864" s="2"/>
      <c r="T864" s="2"/>
      <c r="U864" s="2"/>
      <c r="V864" s="2"/>
      <c r="W864" s="2"/>
      <c r="X864" s="2"/>
      <c r="Y864" s="2"/>
      <c r="Z864" s="2"/>
      <c r="AB864" s="2"/>
      <c r="AC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S866" s="2"/>
      <c r="T866" s="2"/>
      <c r="U866" s="2"/>
      <c r="V866" s="2"/>
      <c r="W866" s="2"/>
      <c r="X866" s="2"/>
      <c r="Y866" s="2"/>
      <c r="Z866" s="2"/>
      <c r="AB866" s="2"/>
      <c r="AC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S869" s="2"/>
      <c r="T869" s="2"/>
      <c r="U869" s="2"/>
      <c r="V869" s="2"/>
      <c r="W869" s="2"/>
      <c r="X869" s="2"/>
      <c r="Y869" s="2"/>
      <c r="Z869" s="2"/>
      <c r="AB869" s="2"/>
      <c r="AC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O872" s="2"/>
      <c r="P872" s="2"/>
      <c r="Q872" s="2"/>
      <c r="S872" s="2"/>
      <c r="T872" s="2"/>
      <c r="U872" s="2"/>
      <c r="V872" s="2"/>
      <c r="W872" s="2"/>
      <c r="X872" s="2"/>
      <c r="Y872" s="2"/>
      <c r="Z872" s="2"/>
      <c r="AB872" s="2"/>
      <c r="AC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S874" s="2"/>
      <c r="T874" s="2"/>
      <c r="U874" s="2"/>
      <c r="V874" s="2"/>
      <c r="W874" s="2"/>
      <c r="X874" s="2"/>
      <c r="Y874" s="2"/>
      <c r="Z874" s="2"/>
      <c r="AB874" s="2"/>
      <c r="AC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E879" s="2"/>
      <c r="AF879" s="2"/>
    </row>
    <row r="880">
      <c r="A880" s="2"/>
      <c r="B880" s="2"/>
      <c r="C880" s="4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E884" s="2"/>
      <c r="AF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O886" s="2"/>
      <c r="P886" s="2"/>
      <c r="Q886" s="2"/>
      <c r="S886" s="2"/>
      <c r="T886" s="2"/>
      <c r="U886" s="2"/>
      <c r="V886" s="2"/>
      <c r="W886" s="2"/>
      <c r="X886" s="2"/>
      <c r="Y886" s="2"/>
      <c r="Z886" s="2"/>
      <c r="AB886" s="2"/>
      <c r="AC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O888" s="2"/>
      <c r="P888" s="2"/>
      <c r="Q888" s="2"/>
      <c r="S888" s="2"/>
      <c r="T888" s="2"/>
      <c r="U888" s="2"/>
      <c r="V888" s="2"/>
      <c r="W888" s="2"/>
      <c r="X888" s="2"/>
      <c r="Y888" s="2"/>
      <c r="Z888" s="2"/>
      <c r="AB888" s="2"/>
      <c r="AC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S894" s="2"/>
      <c r="T894" s="2"/>
      <c r="U894" s="2"/>
      <c r="V894" s="2"/>
      <c r="W894" s="2"/>
      <c r="X894" s="2"/>
      <c r="Y894" s="2"/>
      <c r="Z894" s="2"/>
      <c r="AB894" s="2"/>
      <c r="AC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S895" s="2"/>
      <c r="T895" s="2"/>
      <c r="U895" s="2"/>
      <c r="V895" s="2"/>
      <c r="W895" s="2"/>
      <c r="X895" s="2"/>
      <c r="Y895" s="2"/>
      <c r="Z895" s="2"/>
      <c r="AB895" s="2"/>
      <c r="AC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O901" s="2"/>
      <c r="P901" s="2"/>
      <c r="Q901" s="2"/>
      <c r="S901" s="2"/>
      <c r="T901" s="2"/>
      <c r="U901" s="2"/>
      <c r="V901" s="2"/>
      <c r="W901" s="2"/>
      <c r="X901" s="2"/>
      <c r="Y901" s="2"/>
      <c r="Z901" s="2"/>
      <c r="AB901" s="2"/>
      <c r="AC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O902" s="2"/>
      <c r="P902" s="2"/>
      <c r="Q902" s="2"/>
      <c r="S902" s="2"/>
      <c r="T902" s="2"/>
      <c r="U902" s="2"/>
      <c r="V902" s="2"/>
      <c r="W902" s="2"/>
      <c r="X902" s="2"/>
      <c r="Y902" s="2"/>
      <c r="Z902" s="2"/>
      <c r="AB902" s="2"/>
      <c r="AC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S908" s="2"/>
      <c r="T908" s="2"/>
      <c r="U908" s="2"/>
      <c r="V908" s="2"/>
      <c r="W908" s="2"/>
      <c r="X908" s="2"/>
      <c r="Y908" s="2"/>
      <c r="Z908" s="2"/>
      <c r="AB908" s="2"/>
      <c r="AC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O911" s="2"/>
      <c r="P911" s="2"/>
      <c r="Q911" s="2"/>
      <c r="S911" s="2"/>
      <c r="T911" s="2"/>
      <c r="U911" s="2"/>
      <c r="V911" s="2"/>
      <c r="W911" s="2"/>
      <c r="X911" s="2"/>
      <c r="Y911" s="2"/>
      <c r="Z911" s="2"/>
      <c r="AB911" s="2"/>
      <c r="AC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O915" s="2"/>
      <c r="P915" s="2"/>
      <c r="Q915" s="2"/>
      <c r="S915" s="2"/>
      <c r="T915" s="2"/>
      <c r="U915" s="2"/>
      <c r="V915" s="2"/>
      <c r="W915" s="2"/>
      <c r="X915" s="2"/>
      <c r="Y915" s="2"/>
      <c r="Z915" s="2"/>
      <c r="AB915" s="2"/>
      <c r="AC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O919" s="2"/>
      <c r="P919" s="2"/>
      <c r="Q919" s="2"/>
      <c r="S919" s="2"/>
      <c r="T919" s="2"/>
      <c r="U919" s="2"/>
      <c r="V919" s="2"/>
      <c r="W919" s="2"/>
      <c r="X919" s="2"/>
      <c r="Y919" s="2"/>
      <c r="Z919" s="2"/>
      <c r="AB919" s="2"/>
      <c r="AC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O926" s="2"/>
      <c r="P926" s="2"/>
      <c r="Q926" s="2"/>
      <c r="S926" s="2"/>
      <c r="T926" s="2"/>
      <c r="U926" s="2"/>
      <c r="V926" s="2"/>
      <c r="W926" s="2"/>
      <c r="X926" s="2"/>
      <c r="Y926" s="2"/>
      <c r="Z926" s="2"/>
      <c r="AB926" s="2"/>
      <c r="AC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S931" s="2"/>
      <c r="T931" s="2"/>
      <c r="U931" s="2"/>
      <c r="V931" s="2"/>
      <c r="W931" s="2"/>
      <c r="X931" s="2"/>
      <c r="Y931" s="2"/>
      <c r="Z931" s="2"/>
      <c r="AB931" s="2"/>
      <c r="AC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S936" s="2"/>
      <c r="T936" s="2"/>
      <c r="U936" s="2"/>
      <c r="V936" s="2"/>
      <c r="W936" s="2"/>
      <c r="X936" s="2"/>
      <c r="Y936" s="2"/>
      <c r="Z936" s="2"/>
      <c r="AB936" s="2"/>
      <c r="AC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S947" s="2"/>
      <c r="T947" s="2"/>
      <c r="U947" s="2"/>
      <c r="V947" s="2"/>
      <c r="W947" s="2"/>
      <c r="X947" s="2"/>
      <c r="Y947" s="2"/>
      <c r="Z947" s="2"/>
      <c r="AB947" s="2"/>
      <c r="AC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S949" s="2"/>
      <c r="T949" s="2"/>
      <c r="U949" s="2"/>
      <c r="V949" s="2"/>
      <c r="W949" s="2"/>
      <c r="X949" s="2"/>
      <c r="Y949" s="2"/>
      <c r="Z949" s="2"/>
      <c r="AB949" s="2"/>
      <c r="AC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O966" s="2"/>
      <c r="P966" s="2"/>
      <c r="Q966" s="2"/>
      <c r="S966" s="2"/>
      <c r="T966" s="2"/>
      <c r="U966" s="2"/>
      <c r="V966" s="2"/>
      <c r="W966" s="2"/>
      <c r="X966" s="2"/>
      <c r="Y966" s="2"/>
      <c r="Z966" s="2"/>
      <c r="AB966" s="2"/>
      <c r="AC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S967" s="2"/>
      <c r="T967" s="2"/>
      <c r="U967" s="2"/>
      <c r="V967" s="2"/>
      <c r="W967" s="2"/>
      <c r="X967" s="2"/>
      <c r="Y967" s="2"/>
      <c r="Z967" s="2"/>
      <c r="AB967" s="2"/>
      <c r="AC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S970" s="2"/>
      <c r="T970" s="2"/>
      <c r="U970" s="2"/>
      <c r="V970" s="2"/>
      <c r="W970" s="2"/>
      <c r="X970" s="2"/>
      <c r="Y970" s="2"/>
      <c r="Z970" s="2"/>
      <c r="AB970" s="2"/>
      <c r="AC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S976" s="2"/>
      <c r="T976" s="2"/>
      <c r="U976" s="2"/>
      <c r="V976" s="2"/>
      <c r="W976" s="2"/>
      <c r="X976" s="2"/>
      <c r="Y976" s="2"/>
      <c r="Z976" s="2"/>
      <c r="AB976" s="2"/>
      <c r="AC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S1004" s="2"/>
      <c r="T1004" s="2"/>
      <c r="U1004" s="2"/>
      <c r="V1004" s="2"/>
      <c r="W1004" s="2"/>
      <c r="X1004" s="2"/>
      <c r="Y1004" s="2"/>
      <c r="Z1004" s="2"/>
      <c r="AB1004" s="2"/>
      <c r="AC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S1007" s="2"/>
      <c r="T1007" s="2"/>
      <c r="U1007" s="2"/>
      <c r="V1007" s="2"/>
      <c r="W1007" s="2"/>
      <c r="X1007" s="2"/>
      <c r="Y1007" s="2"/>
      <c r="Z1007" s="2"/>
      <c r="AB1007" s="2"/>
      <c r="AC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O1011" s="2"/>
      <c r="P1011" s="2"/>
      <c r="Q1011" s="2"/>
      <c r="S1011" s="2"/>
      <c r="T1011" s="2"/>
      <c r="U1011" s="2"/>
      <c r="V1011" s="2"/>
      <c r="W1011" s="2"/>
      <c r="X1011" s="2"/>
      <c r="Y1011" s="2"/>
      <c r="Z1011" s="2"/>
      <c r="AB1011" s="2"/>
      <c r="AC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O1012" s="2"/>
      <c r="P1012" s="2"/>
      <c r="Q1012" s="2"/>
      <c r="S1012" s="2"/>
      <c r="T1012" s="2"/>
      <c r="U1012" s="2"/>
      <c r="V1012" s="2"/>
      <c r="W1012" s="2"/>
      <c r="X1012" s="2"/>
      <c r="Y1012" s="2"/>
      <c r="Z1012" s="2"/>
      <c r="AB1012" s="2"/>
      <c r="AC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S1015" s="2"/>
      <c r="T1015" s="2"/>
      <c r="U1015" s="2"/>
      <c r="V1015" s="2"/>
      <c r="W1015" s="2"/>
      <c r="X1015" s="2"/>
      <c r="Y1015" s="2"/>
      <c r="Z1015" s="2"/>
      <c r="AB1015" s="2"/>
      <c r="AC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S1018" s="2"/>
      <c r="T1018" s="2"/>
      <c r="U1018" s="2"/>
      <c r="V1018" s="2"/>
      <c r="W1018" s="2"/>
      <c r="X1018" s="2"/>
      <c r="Y1018" s="2"/>
      <c r="Z1018" s="2"/>
      <c r="AB1018" s="2"/>
      <c r="AC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O1019" s="2"/>
      <c r="P1019" s="2"/>
      <c r="Q1019" s="2"/>
      <c r="S1019" s="2"/>
      <c r="T1019" s="2"/>
      <c r="U1019" s="2"/>
      <c r="V1019" s="2"/>
      <c r="W1019" s="2"/>
      <c r="X1019" s="2"/>
      <c r="Y1019" s="2"/>
      <c r="Z1019" s="2"/>
      <c r="AB1019" s="2"/>
      <c r="AC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O1021" s="2"/>
      <c r="P1021" s="2"/>
      <c r="Q1021" s="2"/>
      <c r="S1021" s="2"/>
      <c r="T1021" s="2"/>
      <c r="U1021" s="2"/>
      <c r="V1021" s="2"/>
      <c r="W1021" s="2"/>
      <c r="X1021" s="2"/>
      <c r="Y1021" s="2"/>
      <c r="Z1021" s="2"/>
      <c r="AB1021" s="2"/>
      <c r="AC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S1026" s="2"/>
      <c r="T1026" s="2"/>
      <c r="U1026" s="2"/>
      <c r="V1026" s="2"/>
      <c r="W1026" s="2"/>
      <c r="X1026" s="2"/>
      <c r="Y1026" s="2"/>
      <c r="Z1026" s="2"/>
      <c r="AB1026" s="2"/>
      <c r="AC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O1030" s="2"/>
      <c r="P1030" s="2"/>
      <c r="Q1030" s="2"/>
      <c r="S1030" s="2"/>
      <c r="T1030" s="2"/>
      <c r="U1030" s="2"/>
      <c r="V1030" s="2"/>
      <c r="W1030" s="2"/>
      <c r="X1030" s="2"/>
      <c r="Y1030" s="2"/>
      <c r="Z1030" s="2"/>
      <c r="AB1030" s="2"/>
      <c r="AC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O1040" s="2"/>
      <c r="P1040" s="2"/>
      <c r="Q1040" s="2"/>
      <c r="S1040" s="2"/>
      <c r="T1040" s="2"/>
      <c r="U1040" s="2"/>
      <c r="V1040" s="2"/>
      <c r="W1040" s="2"/>
      <c r="X1040" s="2"/>
      <c r="Y1040" s="2"/>
      <c r="Z1040" s="2"/>
      <c r="AB1040" s="2"/>
      <c r="AC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O1046" s="2"/>
      <c r="P1046" s="2"/>
      <c r="Q1046" s="2"/>
      <c r="S1046" s="2"/>
      <c r="T1046" s="2"/>
      <c r="U1046" s="2"/>
      <c r="V1046" s="2"/>
      <c r="W1046" s="2"/>
      <c r="X1046" s="2"/>
      <c r="Y1046" s="2"/>
      <c r="Z1046" s="2"/>
      <c r="AB1046" s="2"/>
      <c r="AC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S1049" s="2"/>
      <c r="T1049" s="2"/>
      <c r="U1049" s="2"/>
      <c r="V1049" s="2"/>
      <c r="W1049" s="2"/>
      <c r="X1049" s="2"/>
      <c r="Y1049" s="2"/>
      <c r="Z1049" s="2"/>
      <c r="AB1049" s="2"/>
      <c r="AC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S1051" s="2"/>
      <c r="T1051" s="2"/>
      <c r="U1051" s="2"/>
      <c r="V1051" s="2"/>
      <c r="W1051" s="2"/>
      <c r="X1051" s="2"/>
      <c r="Y1051" s="2"/>
      <c r="Z1051" s="2"/>
      <c r="AB1051" s="2"/>
      <c r="AC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S1058" s="2"/>
      <c r="T1058" s="2"/>
      <c r="U1058" s="2"/>
      <c r="V1058" s="2"/>
      <c r="W1058" s="2"/>
      <c r="X1058" s="2"/>
      <c r="Y1058" s="2"/>
      <c r="Z1058" s="2"/>
      <c r="AB1058" s="2"/>
      <c r="AC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O1065" s="2"/>
      <c r="P1065" s="2"/>
      <c r="Q1065" s="2"/>
      <c r="S1065" s="2"/>
      <c r="T1065" s="2"/>
      <c r="U1065" s="2"/>
      <c r="V1065" s="2"/>
      <c r="W1065" s="2"/>
      <c r="X1065" s="2"/>
      <c r="Y1065" s="2"/>
      <c r="Z1065" s="2"/>
      <c r="AB1065" s="2"/>
      <c r="AC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O1067" s="2"/>
      <c r="P1067" s="2"/>
      <c r="Q1067" s="2"/>
      <c r="S1067" s="2"/>
      <c r="T1067" s="2"/>
      <c r="U1067" s="2"/>
      <c r="V1067" s="2"/>
      <c r="W1067" s="2"/>
      <c r="X1067" s="2"/>
      <c r="Y1067" s="2"/>
      <c r="Z1067" s="2"/>
      <c r="AB1067" s="2"/>
      <c r="AC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O1068" s="2"/>
      <c r="P1068" s="2"/>
      <c r="Q1068" s="2"/>
      <c r="S1068" s="2"/>
      <c r="T1068" s="2"/>
      <c r="U1068" s="2"/>
      <c r="V1068" s="2"/>
      <c r="W1068" s="2"/>
      <c r="X1068" s="2"/>
      <c r="Y1068" s="2"/>
      <c r="Z1068" s="2"/>
      <c r="AB1068" s="2"/>
      <c r="AC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S1072" s="2"/>
      <c r="T1072" s="2"/>
      <c r="U1072" s="2"/>
      <c r="V1072" s="2"/>
      <c r="W1072" s="2"/>
      <c r="X1072" s="2"/>
      <c r="Y1072" s="2"/>
      <c r="Z1072" s="2"/>
      <c r="AB1072" s="2"/>
      <c r="AC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O1074" s="2"/>
      <c r="P1074" s="2"/>
      <c r="Q1074" s="2"/>
      <c r="S1074" s="2"/>
      <c r="T1074" s="2"/>
      <c r="U1074" s="2"/>
      <c r="V1074" s="2"/>
      <c r="W1074" s="2"/>
      <c r="X1074" s="2"/>
      <c r="Y1074" s="2"/>
      <c r="Z1074" s="2"/>
      <c r="AB1074" s="2"/>
      <c r="AC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E1077" s="2"/>
      <c r="AF1077" s="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4230</v>
      </c>
      <c r="B1" s="6"/>
      <c r="C1" s="6"/>
      <c r="D1" s="6"/>
      <c r="E1" s="7"/>
      <c r="F1" s="8" t="s">
        <v>3380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3381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46125.0</v>
      </c>
      <c r="B5" s="6"/>
      <c r="C5" s="14" t="s">
        <v>3382</v>
      </c>
      <c r="D5" s="15">
        <v>46131.0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3383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3384</v>
      </c>
      <c r="B10" s="21" t="s">
        <v>3385</v>
      </c>
      <c r="C10" s="22" t="s">
        <v>3386</v>
      </c>
      <c r="D10" s="21" t="s">
        <v>3387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3388</v>
      </c>
      <c r="B11" s="25">
        <v>16035.0</v>
      </c>
      <c r="C11" s="26">
        <v>15900.0</v>
      </c>
      <c r="D11" s="27">
        <f t="shared" ref="D11:D26" si="1">C11-B11</f>
        <v>-135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3389</v>
      </c>
      <c r="B12" s="29">
        <v>16198.0</v>
      </c>
      <c r="C12" s="26">
        <v>16198.0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3390</v>
      </c>
      <c r="B13" s="25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3392</v>
      </c>
      <c r="B14" s="29">
        <v>1000.0</v>
      </c>
      <c r="C14" s="26">
        <v>1000.0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3394</v>
      </c>
      <c r="B15" s="29">
        <v>90.0</v>
      </c>
      <c r="C15" s="26"/>
      <c r="D15" s="27">
        <f t="shared" si="1"/>
        <v>-90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3395</v>
      </c>
      <c r="B16" s="29">
        <v>0.0</v>
      </c>
      <c r="C16" s="26">
        <v>150.0</v>
      </c>
      <c r="D16" s="27">
        <f t="shared" si="1"/>
        <v>150</v>
      </c>
      <c r="E16" s="40" t="s">
        <v>4231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3397</v>
      </c>
      <c r="B17" s="29">
        <v>12944.0</v>
      </c>
      <c r="C17" s="26">
        <v>12865.0</v>
      </c>
      <c r="D17" s="27">
        <f t="shared" si="1"/>
        <v>-79</v>
      </c>
      <c r="E17" s="28" t="s">
        <v>4232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3399</v>
      </c>
      <c r="B18" s="29">
        <v>3960.0</v>
      </c>
      <c r="C18" s="26">
        <v>4145.0</v>
      </c>
      <c r="D18" s="27">
        <f t="shared" si="1"/>
        <v>185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3400</v>
      </c>
      <c r="B19" s="29">
        <v>63242.0</v>
      </c>
      <c r="C19" s="33">
        <f t="array" ref="C19">SUMIFS(INDIRECT(A1 &amp; " Restia!C:C"), INDIRECT(A1 &amp; " Restia!A:A"), A19, INDIRECT(A1 &amp; " Restia!B:B"), "&lt;&gt;canceled")</f>
        <v>63242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3401</v>
      </c>
      <c r="B20" s="29">
        <v>40810.0</v>
      </c>
      <c r="C20" s="9">
        <f t="array" ref="C20">SUMIFS( INDIRECT(A1 &amp; " Restia!C:C"), INDIRECT(A1 &amp; " Restia!A:A"), A20, INDIRECT(A1 &amp; " Restia!B:B"), "&lt;&gt;canceled" )</f>
        <v>40810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3402</v>
      </c>
      <c r="B21" s="29">
        <v>53230.0</v>
      </c>
      <c r="C21" s="9">
        <f t="array" ref="C21">SUMIFS( INDIRECT(A1 &amp; " Restia!C:C"), INDIRECT(A1 &amp; " Restia!A:A"), "damejidlo", INDIRECT(A1 &amp; " Restia!G:G"), "online", INDIRECT(A1 &amp; " Restia!B:B"), "&lt;&gt;canceled" )</f>
        <v>53230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3403</v>
      </c>
      <c r="B22" s="29">
        <v>60750.0</v>
      </c>
      <c r="C22" s="9">
        <f t="array" ref="C22">SUMIFS( INDIRECT(A1 &amp; " Restia!C:C"), INDIRECT(A1 &amp; " Restia!A:A"), "generic", INDIRECT(A1 &amp; " Restia!G:G"), "online", INDIRECT(A1 &amp; " Restia!B:B"), "&lt;&gt;canceled" )</f>
        <v>60750</v>
      </c>
      <c r="D22" s="27">
        <f t="shared" si="1"/>
        <v>0</v>
      </c>
      <c r="E22" s="41"/>
      <c r="F22" s="8" t="s">
        <v>3404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3405</v>
      </c>
      <c r="B23" s="29">
        <v>1001.0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1001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3406</v>
      </c>
      <c r="B24" s="29">
        <v>13817.0</v>
      </c>
      <c r="C24" s="9">
        <f t="array" ref="C24">SUMIFS( INDIRECT(A1 &amp; " Restia!C:C"), INDIRECT(A1 &amp; " Restia!A:A"), "damejidlo", INDIRECT(A1 &amp; " Restia!G:G"), "cash", INDIRECT(A1 &amp; " Restia!B:B"), "&lt;&gt;canceled")</f>
        <v>13817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3407</v>
      </c>
      <c r="B25" s="29">
        <v>269260.2</v>
      </c>
      <c r="C25" s="9">
        <f t="array" ref="C25">SUM(INDIRECT(A1 &amp; " Restia!C:C")) - SUMIFS(INDIRECT(A1 &amp; " Restia!C:C"), INDIRECT(A1 &amp; " Restia!B:B"), "canceled")</f>
        <v>269260.2</v>
      </c>
      <c r="D25" s="27">
        <f t="shared" si="1"/>
        <v>0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3408</v>
      </c>
      <c r="B26" s="42">
        <v>-0.19999999999708962</v>
      </c>
      <c r="C26" s="43">
        <f>sum(C11:C23)-C25</f>
        <v>30.8</v>
      </c>
      <c r="D26" s="44">
        <f t="shared" si="1"/>
        <v>31</v>
      </c>
      <c r="E26" s="47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4233</v>
      </c>
      <c r="B1" s="6"/>
      <c r="C1" s="6"/>
      <c r="D1" s="6"/>
      <c r="E1" s="7"/>
      <c r="F1" s="8" t="s">
        <v>3380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3381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46125.0</v>
      </c>
      <c r="B5" s="6"/>
      <c r="C5" s="14" t="s">
        <v>3382</v>
      </c>
      <c r="D5" s="48">
        <v>46131.0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3383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3384</v>
      </c>
      <c r="B10" s="21" t="s">
        <v>3385</v>
      </c>
      <c r="C10" s="22" t="s">
        <v>3386</v>
      </c>
      <c r="D10" s="21" t="s">
        <v>3387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3388</v>
      </c>
      <c r="B11" s="25">
        <v>16146.0</v>
      </c>
      <c r="C11" s="26">
        <v>17150.0</v>
      </c>
      <c r="D11" s="27">
        <f t="shared" ref="D11:D26" si="1">C11-B11</f>
        <v>1004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3389</v>
      </c>
      <c r="B12" s="29">
        <v>21470.5</v>
      </c>
      <c r="C12" s="26">
        <v>21470.0</v>
      </c>
      <c r="D12" s="27">
        <f t="shared" si="1"/>
        <v>-0.5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3390</v>
      </c>
      <c r="B13" s="29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3392</v>
      </c>
      <c r="B14" s="29">
        <v>3000.0</v>
      </c>
      <c r="C14" s="26">
        <v>3000.0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3394</v>
      </c>
      <c r="B15" s="29">
        <v>1046.0</v>
      </c>
      <c r="C15" s="26">
        <v>596.0</v>
      </c>
      <c r="D15" s="27">
        <f t="shared" si="1"/>
        <v>-450</v>
      </c>
      <c r="E15" s="28" t="s">
        <v>4234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3395</v>
      </c>
      <c r="B16" s="25">
        <v>1580.0</v>
      </c>
      <c r="C16" s="26"/>
      <c r="D16" s="27">
        <f t="shared" si="1"/>
        <v>-1580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3397</v>
      </c>
      <c r="B17" s="29">
        <v>14090.0</v>
      </c>
      <c r="C17" s="26">
        <v>14670.0</v>
      </c>
      <c r="D17" s="27">
        <f t="shared" si="1"/>
        <v>580</v>
      </c>
      <c r="E17" s="28" t="s">
        <v>4235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3399</v>
      </c>
      <c r="B18" s="29">
        <v>1890.0</v>
      </c>
      <c r="C18" s="26">
        <v>2340.0</v>
      </c>
      <c r="D18" s="27">
        <f t="shared" si="1"/>
        <v>450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3400</v>
      </c>
      <c r="B19" s="29">
        <v>124436.0</v>
      </c>
      <c r="C19" s="33">
        <f t="array" ref="C19">SUMIFS(INDIRECT(A1 &amp; " Restia!C:C"), INDIRECT(A1 &amp; " Restia!A:A"), A19, INDIRECT(A1 &amp; " Restia!B:B"), "&lt;&gt;canceled")</f>
        <v>124436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3401</v>
      </c>
      <c r="B20" s="29">
        <v>49636.0</v>
      </c>
      <c r="C20" s="9">
        <f t="array" ref="C20">SUMIFS( INDIRECT(A1 &amp; " Restia!C:C"), INDIRECT(A1 &amp; " Restia!A:A"), A20, INDIRECT(A1 &amp; " Restia!B:B"), "&lt;&gt;canceled" )</f>
        <v>49636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3402</v>
      </c>
      <c r="B21" s="29">
        <v>66643.0</v>
      </c>
      <c r="C21" s="9">
        <f t="array" ref="C21">SUMIFS( INDIRECT(A1 &amp; " Restia!C:C"), INDIRECT(A1 &amp; " Restia!A:A"), "damejidlo", INDIRECT(A1 &amp; " Restia!G:G"), "online", INDIRECT(A1 &amp; " Restia!B:B"), "&lt;&gt;canceled" )</f>
        <v>66643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3403</v>
      </c>
      <c r="B22" s="29">
        <v>75926.0</v>
      </c>
      <c r="C22" s="9">
        <f t="array" ref="C22">SUMIFS( INDIRECT(A1 &amp; " Restia!C:C"), INDIRECT(A1 &amp; " Restia!A:A"), "generic", INDIRECT(A1 &amp; " Restia!G:G"), "online", INDIRECT(A1 &amp; " Restia!B:B"), "&lt;&gt;canceled" )</f>
        <v>75926</v>
      </c>
      <c r="D22" s="27">
        <f t="shared" si="1"/>
        <v>0</v>
      </c>
      <c r="E22" s="41"/>
      <c r="F22" s="8" t="s">
        <v>3404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3405</v>
      </c>
      <c r="B23" s="29">
        <v>1185.0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1185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3406</v>
      </c>
      <c r="B24" s="29">
        <v>8509.0</v>
      </c>
      <c r="C24" s="9">
        <f t="array" ref="C24">SUMIFS( INDIRECT(A1 &amp; " Restia!C:C"), INDIRECT(A1 &amp; " Restia!A:A"), "damejidlo", INDIRECT(A1 &amp; " Restia!G:G"), "cash", INDIRECT(A1 &amp; " Restia!B:B"), "&lt;&gt;canceled")</f>
        <v>8509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3407</v>
      </c>
      <c r="B25" s="29">
        <v>377047.5</v>
      </c>
      <c r="C25" s="9">
        <f t="array" ref="C25">SUM(INDIRECT(A1 &amp; " Restia!C:C")) - SUMIFS(INDIRECT(A1 &amp; " Restia!C:C"), INDIRECT(A1 &amp; " Restia!B:B"), "canceled")</f>
        <v>377047.5</v>
      </c>
      <c r="D25" s="27">
        <f t="shared" si="1"/>
        <v>0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3408</v>
      </c>
      <c r="B26" s="42">
        <v>1.0</v>
      </c>
      <c r="C26" s="43">
        <f>sum(C11:C23)-C25</f>
        <v>4.5</v>
      </c>
      <c r="D26" s="44">
        <f t="shared" si="1"/>
        <v>3.5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4236</v>
      </c>
      <c r="B1" s="6"/>
      <c r="C1" s="6"/>
      <c r="D1" s="6"/>
      <c r="E1" s="7"/>
      <c r="F1" s="8" t="s">
        <v>3380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3381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46125.0</v>
      </c>
      <c r="B5" s="6"/>
      <c r="C5" s="14" t="s">
        <v>3382</v>
      </c>
      <c r="D5" s="48">
        <v>46131.0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3383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3384</v>
      </c>
      <c r="B10" s="21" t="s">
        <v>3385</v>
      </c>
      <c r="C10" s="22" t="s">
        <v>3386</v>
      </c>
      <c r="D10" s="21" t="s">
        <v>3387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3388</v>
      </c>
      <c r="B11" s="25">
        <v>6486.0</v>
      </c>
      <c r="C11" s="26">
        <v>6486.0</v>
      </c>
      <c r="D11" s="27">
        <f t="shared" ref="D11:D26" si="1">C11-B11</f>
        <v>0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3389</v>
      </c>
      <c r="B12" s="29">
        <v>16577.0</v>
      </c>
      <c r="C12" s="26">
        <v>16577.0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3390</v>
      </c>
      <c r="B13" s="29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3392</v>
      </c>
      <c r="B14" s="25">
        <v>700.0</v>
      </c>
      <c r="C14" s="26">
        <v>700.0</v>
      </c>
      <c r="D14" s="27">
        <f t="shared" si="1"/>
        <v>0</v>
      </c>
      <c r="E14" s="40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3394</v>
      </c>
      <c r="B15" s="25">
        <v>0.0</v>
      </c>
      <c r="C15" s="26"/>
      <c r="D15" s="27">
        <f t="shared" si="1"/>
        <v>0</v>
      </c>
      <c r="E15" s="41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3395</v>
      </c>
      <c r="B16" s="29">
        <v>120.0</v>
      </c>
      <c r="C16" s="26">
        <v>120.0</v>
      </c>
      <c r="D16" s="27">
        <f t="shared" si="1"/>
        <v>0</v>
      </c>
      <c r="E16" s="40" t="s">
        <v>4231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3397</v>
      </c>
      <c r="B17" s="29">
        <v>863.0</v>
      </c>
      <c r="C17" s="26">
        <v>849.0</v>
      </c>
      <c r="D17" s="27">
        <f t="shared" si="1"/>
        <v>-14</v>
      </c>
      <c r="E17" s="28" t="s">
        <v>4237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3399</v>
      </c>
      <c r="B18" s="29">
        <v>1830.0</v>
      </c>
      <c r="C18" s="26">
        <v>1835.0</v>
      </c>
      <c r="D18" s="27">
        <f t="shared" si="1"/>
        <v>5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3400</v>
      </c>
      <c r="B19" s="49">
        <v>82643.0</v>
      </c>
      <c r="C19" s="50">
        <f t="array" ref="C19">SUMIFS(INDIRECT(A1 &amp; " Restia!C:C"), INDIRECT(A1 &amp; " Restia!A:A"), A19, INDIRECT(A1 &amp; " Restia!B:B"), "&lt;&gt;canceled")</f>
        <v>82643</v>
      </c>
      <c r="D19" s="3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3401</v>
      </c>
      <c r="B20" s="29">
        <v>41888.0</v>
      </c>
      <c r="C20" s="9">
        <f t="array" ref="C20">SUMIFS( INDIRECT(A1 &amp; " Restia!C:C"), INDIRECT(A1 &amp; " Restia!A:A"), A20, INDIRECT(A1 &amp; " Restia!B:B"), "&lt;&gt;canceled" )</f>
        <v>41888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3402</v>
      </c>
      <c r="B21" s="29">
        <v>33981.0</v>
      </c>
      <c r="C21" s="9">
        <f t="array" ref="C21">SUMIFS( INDIRECT(A1 &amp; " Restia!C:C"), INDIRECT(A1 &amp; " Restia!A:A"), "damejidlo", INDIRECT(A1 &amp; " Restia!G:G"), "online", INDIRECT(A1 &amp; " Restia!B:B"), "&lt;&gt;canceled" )</f>
        <v>33981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3403</v>
      </c>
      <c r="B22" s="29">
        <v>34380.0</v>
      </c>
      <c r="C22" s="9">
        <f t="array" ref="C22">SUMIFS( INDIRECT(A1 &amp; " Restia!C:C"), INDIRECT(A1 &amp; " Restia!A:A"), "generic", INDIRECT(A1 &amp; " Restia!G:G"), "online", INDIRECT(A1 &amp; " Restia!B:B"), "&lt;&gt;canceled" )</f>
        <v>34380</v>
      </c>
      <c r="D22" s="27">
        <f t="shared" si="1"/>
        <v>0</v>
      </c>
      <c r="E22" s="41"/>
      <c r="F22" s="8" t="s">
        <v>3404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3405</v>
      </c>
      <c r="B23" s="29">
        <v>3945.0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3945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3406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3407</v>
      </c>
      <c r="B25" s="49">
        <v>223409.0</v>
      </c>
      <c r="C25" s="51">
        <f t="array" ref="C25">SUM(INDIRECT(A1 &amp; " Restia!C:C")) - SUMIFS(INDIRECT(A1 &amp; " Restia!C:C"), INDIRECT(A1 &amp; " Restia!B:B"), "canceled")</f>
        <v>223409</v>
      </c>
      <c r="D25" s="37">
        <f t="shared" si="1"/>
        <v>0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3408</v>
      </c>
      <c r="B26" s="42">
        <v>4.0</v>
      </c>
      <c r="C26" s="52">
        <f>sum(C11:C23)-C25</f>
        <v>-5</v>
      </c>
      <c r="D26" s="53">
        <f t="shared" si="1"/>
        <v>-9</v>
      </c>
      <c r="E26" s="47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3409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3381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45887.0</v>
      </c>
      <c r="B5" s="6"/>
      <c r="C5" s="54" t="s">
        <v>3382</v>
      </c>
      <c r="D5" s="15">
        <v>45893.0</v>
      </c>
      <c r="E5" s="7"/>
    </row>
    <row r="6" hidden="1">
      <c r="A6" s="10"/>
      <c r="B6" s="11"/>
      <c r="C6" s="16"/>
      <c r="D6" s="11"/>
      <c r="E6" s="12"/>
    </row>
    <row r="7" hidden="1">
      <c r="A7" s="55" t="s">
        <v>4238</v>
      </c>
      <c r="B7" s="7"/>
      <c r="C7" s="16"/>
      <c r="D7" s="56" t="s">
        <v>4239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3383</v>
      </c>
      <c r="B9" s="6"/>
      <c r="C9" s="6"/>
      <c r="D9" s="6"/>
      <c r="E9" s="7"/>
    </row>
    <row r="10" hidden="1">
      <c r="A10" s="20" t="s">
        <v>3384</v>
      </c>
      <c r="B10" s="21" t="s">
        <v>3385</v>
      </c>
      <c r="C10" s="22" t="s">
        <v>3386</v>
      </c>
      <c r="D10" s="21" t="s">
        <v>3387</v>
      </c>
      <c r="E10" s="23" t="s">
        <v>13</v>
      </c>
    </row>
    <row r="11" hidden="1">
      <c r="A11" s="57" t="s">
        <v>3388</v>
      </c>
      <c r="B11" s="25">
        <v>16108.0</v>
      </c>
      <c r="C11" s="26">
        <v>16108.0</v>
      </c>
      <c r="D11" s="27">
        <v>0.0</v>
      </c>
      <c r="E11" s="28"/>
    </row>
    <row r="12" hidden="1">
      <c r="A12" s="57" t="s">
        <v>3389</v>
      </c>
      <c r="B12" s="29">
        <v>19386.0</v>
      </c>
      <c r="C12" s="26">
        <v>19386.0</v>
      </c>
      <c r="D12" s="27">
        <v>0.0</v>
      </c>
      <c r="E12" s="28"/>
    </row>
    <row r="13" hidden="1">
      <c r="A13" s="57" t="s">
        <v>3390</v>
      </c>
      <c r="B13" s="29">
        <v>0.0</v>
      </c>
      <c r="C13" s="26"/>
      <c r="D13" s="27">
        <v>0.0</v>
      </c>
      <c r="E13" s="28"/>
    </row>
    <row r="14" hidden="1">
      <c r="A14" s="57" t="s">
        <v>3392</v>
      </c>
      <c r="B14" s="29">
        <v>0.0</v>
      </c>
      <c r="C14" s="26"/>
      <c r="D14" s="27">
        <v>0.0</v>
      </c>
      <c r="E14" s="28"/>
    </row>
    <row r="15" hidden="1">
      <c r="A15" s="31" t="s">
        <v>3394</v>
      </c>
      <c r="B15" s="29">
        <v>0.0</v>
      </c>
      <c r="C15" s="26"/>
      <c r="D15" s="27">
        <v>0.0</v>
      </c>
      <c r="E15" s="28"/>
    </row>
    <row r="16" hidden="1">
      <c r="A16" s="31" t="s">
        <v>3395</v>
      </c>
      <c r="B16" s="29">
        <v>100.0</v>
      </c>
      <c r="C16" s="26">
        <v>100.0</v>
      </c>
      <c r="D16" s="27">
        <v>0.0</v>
      </c>
      <c r="E16" s="28"/>
    </row>
    <row r="17" hidden="1">
      <c r="A17" s="31" t="s">
        <v>3397</v>
      </c>
      <c r="B17" s="29">
        <v>0.0</v>
      </c>
      <c r="C17" s="26"/>
      <c r="D17" s="27">
        <v>0.0</v>
      </c>
      <c r="E17" s="28"/>
    </row>
    <row r="18" hidden="1">
      <c r="A18" s="31" t="s">
        <v>3399</v>
      </c>
      <c r="B18" s="29">
        <v>240.0</v>
      </c>
      <c r="C18" s="26">
        <v>240.0</v>
      </c>
      <c r="D18" s="27">
        <v>0.0</v>
      </c>
      <c r="E18" s="34"/>
    </row>
    <row r="19" hidden="1">
      <c r="A19" s="58" t="s">
        <v>3400</v>
      </c>
      <c r="B19" s="29">
        <v>1490.0</v>
      </c>
      <c r="C19" s="29">
        <v>1490.0</v>
      </c>
      <c r="D19" s="27">
        <v>0.0</v>
      </c>
      <c r="E19" s="34"/>
    </row>
    <row r="20" hidden="1">
      <c r="A20" s="58" t="s">
        <v>3401</v>
      </c>
      <c r="B20" s="29">
        <v>10624.0</v>
      </c>
      <c r="C20" s="59">
        <v>10624.0</v>
      </c>
      <c r="D20" s="27">
        <v>0.0</v>
      </c>
      <c r="E20" s="34"/>
    </row>
    <row r="21" hidden="1">
      <c r="A21" s="58" t="s">
        <v>3402</v>
      </c>
      <c r="B21" s="29">
        <v>20553.0</v>
      </c>
      <c r="C21" s="59">
        <v>20204.0</v>
      </c>
      <c r="D21" s="27">
        <v>-349.0</v>
      </c>
      <c r="E21" s="34"/>
    </row>
    <row r="22" hidden="1">
      <c r="A22" s="58" t="s">
        <v>3403</v>
      </c>
      <c r="B22" s="29">
        <v>4305.0</v>
      </c>
      <c r="C22" s="59">
        <v>4305.0</v>
      </c>
      <c r="D22" s="27">
        <v>0.0</v>
      </c>
      <c r="E22" s="34"/>
    </row>
    <row r="23" hidden="1">
      <c r="A23" s="58" t="s">
        <v>3405</v>
      </c>
      <c r="B23" s="29">
        <v>0.0</v>
      </c>
      <c r="C23" s="59">
        <v>0.0</v>
      </c>
      <c r="D23" s="27">
        <v>0.0</v>
      </c>
      <c r="E23" s="34"/>
    </row>
    <row r="24" hidden="1">
      <c r="A24" s="58" t="s">
        <v>3406</v>
      </c>
      <c r="B24" s="29">
        <v>2455.0</v>
      </c>
      <c r="C24" s="59">
        <v>2455.0</v>
      </c>
      <c r="D24" s="27">
        <v>0.0</v>
      </c>
      <c r="E24" s="34"/>
    </row>
    <row r="25" hidden="1">
      <c r="A25" s="35" t="s">
        <v>3407</v>
      </c>
      <c r="B25" s="29">
        <v>72793.0</v>
      </c>
      <c r="C25" s="59">
        <v>72801.0</v>
      </c>
      <c r="D25" s="27">
        <v>8.0</v>
      </c>
      <c r="E25" s="34"/>
    </row>
    <row r="26" hidden="1">
      <c r="A26" s="36" t="s">
        <v>3408</v>
      </c>
      <c r="B26" s="37">
        <v>13.0</v>
      </c>
      <c r="C26" s="27">
        <v>-344.0</v>
      </c>
      <c r="D26" s="27">
        <v>-357.0</v>
      </c>
      <c r="E26" s="38"/>
    </row>
    <row r="27" hidden="1"/>
    <row r="28" hidden="1"/>
    <row r="29" hidden="1"/>
    <row r="30" hidden="1">
      <c r="A30" s="5" t="s">
        <v>3409</v>
      </c>
      <c r="B30" s="6"/>
      <c r="C30" s="6"/>
      <c r="D30" s="6"/>
      <c r="E30" s="7"/>
    </row>
    <row r="31" hidden="1">
      <c r="A31" s="10"/>
      <c r="B31" s="11"/>
      <c r="C31" s="11"/>
      <c r="D31" s="11"/>
      <c r="E31" s="12"/>
    </row>
    <row r="32" hidden="1">
      <c r="A32" s="5" t="s">
        <v>3381</v>
      </c>
      <c r="B32" s="6"/>
      <c r="C32" s="6"/>
      <c r="D32" s="6"/>
      <c r="E32" s="7"/>
    </row>
    <row r="33" hidden="1">
      <c r="A33" s="10"/>
      <c r="B33" s="11"/>
      <c r="C33" s="11"/>
      <c r="D33" s="11"/>
      <c r="E33" s="12"/>
    </row>
    <row r="34" hidden="1">
      <c r="A34" s="13">
        <v>45894.0</v>
      </c>
      <c r="B34" s="6"/>
      <c r="C34" s="54" t="s">
        <v>3382</v>
      </c>
      <c r="D34" s="15">
        <v>45900.0</v>
      </c>
      <c r="E34" s="7"/>
    </row>
    <row r="35" hidden="1">
      <c r="A35" s="10"/>
      <c r="B35" s="11"/>
      <c r="C35" s="16"/>
      <c r="D35" s="11"/>
      <c r="E35" s="12"/>
    </row>
    <row r="36" hidden="1">
      <c r="A36" s="55" t="s">
        <v>4238</v>
      </c>
      <c r="B36" s="7"/>
      <c r="C36" s="16"/>
      <c r="D36" s="56" t="s">
        <v>4239</v>
      </c>
      <c r="E36" s="7"/>
    </row>
    <row r="37" hidden="1">
      <c r="A37" s="10"/>
      <c r="B37" s="12"/>
      <c r="C37" s="16"/>
      <c r="D37" s="11"/>
      <c r="E37" s="12"/>
    </row>
    <row r="38" hidden="1">
      <c r="A38" s="19" t="s">
        <v>3383</v>
      </c>
      <c r="B38" s="6"/>
      <c r="C38" s="6"/>
      <c r="D38" s="6"/>
      <c r="E38" s="7"/>
    </row>
    <row r="39" hidden="1">
      <c r="A39" s="20" t="s">
        <v>3384</v>
      </c>
      <c r="B39" s="21" t="s">
        <v>3385</v>
      </c>
      <c r="C39" s="22" t="s">
        <v>3386</v>
      </c>
      <c r="D39" s="21" t="s">
        <v>3387</v>
      </c>
      <c r="E39" s="23" t="s">
        <v>13</v>
      </c>
    </row>
    <row r="40" hidden="1">
      <c r="A40" s="57" t="s">
        <v>3388</v>
      </c>
      <c r="B40" s="25">
        <v>20728.0</v>
      </c>
      <c r="C40" s="26">
        <v>20728.0</v>
      </c>
      <c r="D40" s="27">
        <v>0.0</v>
      </c>
      <c r="E40" s="28"/>
    </row>
    <row r="41" hidden="1">
      <c r="A41" s="57" t="s">
        <v>3389</v>
      </c>
      <c r="B41" s="29">
        <v>20229.0</v>
      </c>
      <c r="C41" s="26">
        <v>20229.0</v>
      </c>
      <c r="D41" s="27">
        <v>0.0</v>
      </c>
      <c r="E41" s="28"/>
    </row>
    <row r="42" hidden="1">
      <c r="A42" s="57" t="s">
        <v>3390</v>
      </c>
      <c r="B42" s="29">
        <v>0.0</v>
      </c>
      <c r="C42" s="26"/>
      <c r="D42" s="27">
        <v>0.0</v>
      </c>
      <c r="E42" s="28"/>
    </row>
    <row r="43" hidden="1">
      <c r="A43" s="57" t="s">
        <v>3392</v>
      </c>
      <c r="B43" s="29">
        <v>0.0</v>
      </c>
      <c r="C43" s="26"/>
      <c r="D43" s="27">
        <v>0.0</v>
      </c>
      <c r="E43" s="28"/>
    </row>
    <row r="44" hidden="1">
      <c r="A44" s="31" t="s">
        <v>3394</v>
      </c>
      <c r="B44" s="29">
        <v>0.0</v>
      </c>
      <c r="C44" s="26"/>
      <c r="D44" s="27">
        <v>0.0</v>
      </c>
      <c r="E44" s="28"/>
    </row>
    <row r="45" hidden="1">
      <c r="A45" s="31" t="s">
        <v>3395</v>
      </c>
      <c r="B45" s="29">
        <v>602.0</v>
      </c>
      <c r="C45" s="26">
        <v>602.0</v>
      </c>
      <c r="D45" s="27">
        <v>0.0</v>
      </c>
      <c r="E45" s="28"/>
    </row>
    <row r="46" hidden="1">
      <c r="A46" s="31" t="s">
        <v>3397</v>
      </c>
      <c r="B46" s="29">
        <v>0.0</v>
      </c>
      <c r="C46" s="26"/>
      <c r="D46" s="27">
        <v>0.0</v>
      </c>
      <c r="E46" s="28"/>
    </row>
    <row r="47" hidden="1">
      <c r="A47" s="31" t="s">
        <v>3399</v>
      </c>
      <c r="B47" s="29">
        <v>320.0</v>
      </c>
      <c r="C47" s="26">
        <v>320.0</v>
      </c>
      <c r="D47" s="27">
        <v>0.0</v>
      </c>
      <c r="E47" s="34"/>
    </row>
    <row r="48" hidden="1">
      <c r="A48" s="58" t="s">
        <v>3400</v>
      </c>
      <c r="B48" s="29">
        <v>5067.0</v>
      </c>
      <c r="C48" s="29">
        <v>5067.0</v>
      </c>
      <c r="D48" s="27">
        <v>0.0</v>
      </c>
      <c r="E48" s="34"/>
    </row>
    <row r="49" hidden="1">
      <c r="A49" s="58" t="s">
        <v>3401</v>
      </c>
      <c r="B49" s="29">
        <v>21008.0</v>
      </c>
      <c r="C49" s="59">
        <v>21008.0</v>
      </c>
      <c r="D49" s="27">
        <v>0.0</v>
      </c>
      <c r="E49" s="34"/>
    </row>
    <row r="50" hidden="1">
      <c r="A50" s="58" t="s">
        <v>3402</v>
      </c>
      <c r="B50" s="29">
        <v>37374.81</v>
      </c>
      <c r="C50" s="59">
        <v>37016.409999999974</v>
      </c>
      <c r="D50" s="27">
        <v>-358.4000000000233</v>
      </c>
      <c r="E50" s="34"/>
    </row>
    <row r="51" hidden="1">
      <c r="A51" s="58" t="s">
        <v>3403</v>
      </c>
      <c r="B51" s="29">
        <v>5660.0</v>
      </c>
      <c r="C51" s="59">
        <v>5660.0</v>
      </c>
      <c r="D51" s="27">
        <v>0.0</v>
      </c>
      <c r="E51" s="34"/>
    </row>
    <row r="52" hidden="1">
      <c r="A52" s="58" t="s">
        <v>3405</v>
      </c>
      <c r="B52" s="29">
        <v>0.0</v>
      </c>
      <c r="C52" s="59">
        <v>0.0</v>
      </c>
      <c r="D52" s="27">
        <v>0.0</v>
      </c>
      <c r="E52" s="34"/>
    </row>
    <row r="53" hidden="1">
      <c r="A53" s="58" t="s">
        <v>3406</v>
      </c>
      <c r="B53" s="29">
        <v>6891.41</v>
      </c>
      <c r="C53" s="59">
        <v>6891.410000000002</v>
      </c>
      <c r="D53" s="27">
        <v>1.8189894035458565E-12</v>
      </c>
      <c r="E53" s="34"/>
    </row>
    <row r="54" hidden="1">
      <c r="A54" s="35" t="s">
        <v>3407</v>
      </c>
      <c r="B54" s="29">
        <v>110969.72</v>
      </c>
      <c r="C54" s="59">
        <v>110292.32000000015</v>
      </c>
      <c r="D54" s="27">
        <v>-677.3999999998487</v>
      </c>
      <c r="E54" s="34"/>
    </row>
    <row r="55" hidden="1">
      <c r="A55" s="36" t="s">
        <v>3408</v>
      </c>
      <c r="B55" s="37">
        <v>19.090000000003783</v>
      </c>
      <c r="C55" s="27">
        <v>338.0899999998219</v>
      </c>
      <c r="D55" s="27">
        <v>318.9999999998181</v>
      </c>
      <c r="E55" s="38"/>
    </row>
    <row r="56" hidden="1"/>
    <row r="57" hidden="1"/>
    <row r="58" hidden="1">
      <c r="A58" s="5" t="s">
        <v>3409</v>
      </c>
      <c r="B58" s="6"/>
      <c r="C58" s="6"/>
      <c r="D58" s="6"/>
      <c r="E58" s="7"/>
    </row>
    <row r="59" hidden="1">
      <c r="A59" s="10"/>
      <c r="B59" s="11"/>
      <c r="C59" s="11"/>
      <c r="D59" s="11"/>
      <c r="E59" s="12"/>
    </row>
    <row r="60" hidden="1">
      <c r="A60" s="5" t="s">
        <v>3381</v>
      </c>
      <c r="B60" s="6"/>
      <c r="C60" s="6"/>
      <c r="D60" s="6"/>
      <c r="E60" s="7"/>
    </row>
    <row r="61" hidden="1">
      <c r="A61" s="10"/>
      <c r="B61" s="11"/>
      <c r="C61" s="11"/>
      <c r="D61" s="11"/>
      <c r="E61" s="12"/>
    </row>
    <row r="62" hidden="1">
      <c r="A62" s="13">
        <v>45901.0</v>
      </c>
      <c r="B62" s="6"/>
      <c r="C62" s="54" t="s">
        <v>3382</v>
      </c>
      <c r="D62" s="15">
        <v>45907.0</v>
      </c>
      <c r="E62" s="7"/>
    </row>
    <row r="63" hidden="1">
      <c r="A63" s="10"/>
      <c r="B63" s="11"/>
      <c r="C63" s="16"/>
      <c r="D63" s="11"/>
      <c r="E63" s="12"/>
    </row>
    <row r="64" hidden="1">
      <c r="A64" s="55" t="s">
        <v>4238</v>
      </c>
      <c r="B64" s="7"/>
      <c r="C64" s="16"/>
      <c r="D64" s="56" t="s">
        <v>4239</v>
      </c>
      <c r="E64" s="7"/>
    </row>
    <row r="65" hidden="1">
      <c r="A65" s="10"/>
      <c r="B65" s="12"/>
      <c r="C65" s="16"/>
      <c r="D65" s="11"/>
      <c r="E65" s="12"/>
    </row>
    <row r="66" hidden="1">
      <c r="A66" s="19" t="s">
        <v>3383</v>
      </c>
      <c r="B66" s="6"/>
      <c r="C66" s="6"/>
      <c r="D66" s="6"/>
      <c r="E66" s="7"/>
    </row>
    <row r="67" hidden="1">
      <c r="A67" s="20" t="s">
        <v>3384</v>
      </c>
      <c r="B67" s="21" t="s">
        <v>3385</v>
      </c>
      <c r="C67" s="22" t="s">
        <v>3386</v>
      </c>
      <c r="D67" s="21" t="s">
        <v>3387</v>
      </c>
      <c r="E67" s="23" t="s">
        <v>13</v>
      </c>
    </row>
    <row r="68" hidden="1">
      <c r="A68" s="57" t="s">
        <v>3388</v>
      </c>
      <c r="B68" s="25">
        <v>20624.0</v>
      </c>
      <c r="C68" s="26">
        <v>20624.0</v>
      </c>
      <c r="D68" s="27">
        <v>0.0</v>
      </c>
      <c r="E68" s="28"/>
    </row>
    <row r="69" hidden="1">
      <c r="A69" s="57" t="s">
        <v>3389</v>
      </c>
      <c r="B69" s="29">
        <v>25434.0</v>
      </c>
      <c r="C69" s="26">
        <v>25434.0</v>
      </c>
      <c r="D69" s="27">
        <v>0.0</v>
      </c>
      <c r="E69" s="28"/>
    </row>
    <row r="70" hidden="1">
      <c r="A70" s="57" t="s">
        <v>3390</v>
      </c>
      <c r="B70" s="29">
        <v>0.0</v>
      </c>
      <c r="C70" s="26"/>
      <c r="D70" s="27">
        <v>0.0</v>
      </c>
      <c r="E70" s="28"/>
    </row>
    <row r="71" hidden="1">
      <c r="A71" s="57" t="s">
        <v>3392</v>
      </c>
      <c r="B71" s="29">
        <v>0.0</v>
      </c>
      <c r="C71" s="26"/>
      <c r="D71" s="27">
        <v>0.0</v>
      </c>
      <c r="E71" s="28"/>
    </row>
    <row r="72" hidden="1">
      <c r="A72" s="31" t="s">
        <v>3394</v>
      </c>
      <c r="B72" s="29">
        <v>0.0</v>
      </c>
      <c r="C72" s="26"/>
      <c r="D72" s="27">
        <v>0.0</v>
      </c>
      <c r="E72" s="28"/>
    </row>
    <row r="73" hidden="1">
      <c r="A73" s="31" t="s">
        <v>3395</v>
      </c>
      <c r="B73" s="29">
        <v>0.0</v>
      </c>
      <c r="C73" s="26"/>
      <c r="D73" s="27">
        <v>0.0</v>
      </c>
      <c r="E73" s="28"/>
    </row>
    <row r="74" hidden="1">
      <c r="A74" s="31" t="s">
        <v>3397</v>
      </c>
      <c r="B74" s="29">
        <v>280.0</v>
      </c>
      <c r="C74" s="26"/>
      <c r="D74" s="27">
        <v>-280.0</v>
      </c>
      <c r="E74" s="28"/>
    </row>
    <row r="75" hidden="1">
      <c r="A75" s="31" t="s">
        <v>3399</v>
      </c>
      <c r="B75" s="29">
        <v>520.0</v>
      </c>
      <c r="C75" s="26">
        <v>720.0</v>
      </c>
      <c r="D75" s="27">
        <v>200.0</v>
      </c>
      <c r="E75" s="34"/>
    </row>
    <row r="76" hidden="1">
      <c r="A76" s="58" t="s">
        <v>3400</v>
      </c>
      <c r="B76" s="29">
        <v>6658.0</v>
      </c>
      <c r="C76" s="29">
        <v>6658.0</v>
      </c>
      <c r="D76" s="27">
        <v>0.0</v>
      </c>
      <c r="E76" s="34"/>
    </row>
    <row r="77" hidden="1">
      <c r="A77" s="58" t="s">
        <v>3401</v>
      </c>
      <c r="B77" s="29">
        <v>37637.0</v>
      </c>
      <c r="C77" s="59">
        <v>37637.0</v>
      </c>
      <c r="D77" s="27">
        <v>0.0</v>
      </c>
      <c r="E77" s="34"/>
    </row>
    <row r="78" hidden="1">
      <c r="A78" s="58" t="s">
        <v>3402</v>
      </c>
      <c r="B78" s="29">
        <v>12705.0</v>
      </c>
      <c r="C78" s="59">
        <v>12705.0</v>
      </c>
      <c r="D78" s="27">
        <v>0.0</v>
      </c>
      <c r="E78" s="34"/>
    </row>
    <row r="79" hidden="1">
      <c r="A79" s="58" t="s">
        <v>3403</v>
      </c>
      <c r="B79" s="29">
        <v>9675.0</v>
      </c>
      <c r="C79" s="59">
        <v>9675.0</v>
      </c>
      <c r="D79" s="27">
        <v>0.0</v>
      </c>
      <c r="E79" s="34"/>
    </row>
    <row r="80" hidden="1">
      <c r="A80" s="58" t="s">
        <v>3405</v>
      </c>
      <c r="B80" s="29">
        <v>0.0</v>
      </c>
      <c r="C80" s="59">
        <v>0.0</v>
      </c>
      <c r="D80" s="27">
        <v>0.0</v>
      </c>
      <c r="E80" s="34"/>
    </row>
    <row r="81" hidden="1">
      <c r="A81" s="58" t="s">
        <v>3406</v>
      </c>
      <c r="B81" s="29">
        <v>3103.0</v>
      </c>
      <c r="C81" s="59">
        <v>3103.0</v>
      </c>
      <c r="D81" s="27">
        <v>0.0</v>
      </c>
      <c r="E81" s="34"/>
    </row>
    <row r="82" hidden="1">
      <c r="A82" s="35" t="s">
        <v>3407</v>
      </c>
      <c r="B82" s="29">
        <v>113533.0</v>
      </c>
      <c r="C82" s="59">
        <v>113533.0</v>
      </c>
      <c r="D82" s="27">
        <v>0.0</v>
      </c>
      <c r="E82" s="34"/>
    </row>
    <row r="83" hidden="1">
      <c r="A83" s="36" t="s">
        <v>3408</v>
      </c>
      <c r="B83" s="37">
        <v>0.0</v>
      </c>
      <c r="C83" s="27">
        <v>-80.0</v>
      </c>
      <c r="D83" s="27">
        <v>-80.0</v>
      </c>
      <c r="E83" s="38"/>
    </row>
    <row r="84" hidden="1"/>
    <row r="85" hidden="1"/>
    <row r="86" hidden="1">
      <c r="A86" s="5" t="s">
        <v>3409</v>
      </c>
      <c r="B86" s="6"/>
      <c r="C86" s="6"/>
      <c r="D86" s="6"/>
      <c r="E86" s="7"/>
    </row>
    <row r="87" hidden="1">
      <c r="A87" s="10"/>
      <c r="B87" s="11"/>
      <c r="C87" s="11"/>
      <c r="D87" s="11"/>
      <c r="E87" s="12"/>
    </row>
    <row r="88" hidden="1">
      <c r="A88" s="5" t="s">
        <v>3381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13">
        <v>45908.0</v>
      </c>
      <c r="B90" s="6"/>
      <c r="C90" s="54" t="s">
        <v>3382</v>
      </c>
      <c r="D90" s="15">
        <v>45914.0</v>
      </c>
      <c r="E90" s="7"/>
    </row>
    <row r="91" hidden="1">
      <c r="A91" s="10"/>
      <c r="B91" s="11"/>
      <c r="C91" s="16"/>
      <c r="D91" s="11"/>
      <c r="E91" s="12"/>
    </row>
    <row r="92" hidden="1">
      <c r="A92" s="55" t="s">
        <v>4238</v>
      </c>
      <c r="B92" s="7"/>
      <c r="C92" s="16"/>
      <c r="D92" s="56" t="s">
        <v>4239</v>
      </c>
      <c r="E92" s="7"/>
    </row>
    <row r="93" hidden="1">
      <c r="A93" s="10"/>
      <c r="B93" s="12"/>
      <c r="C93" s="16"/>
      <c r="D93" s="11"/>
      <c r="E93" s="12"/>
    </row>
    <row r="94" hidden="1">
      <c r="A94" s="19" t="s">
        <v>3383</v>
      </c>
      <c r="B94" s="6"/>
      <c r="C94" s="6"/>
      <c r="D94" s="6"/>
      <c r="E94" s="7"/>
    </row>
    <row r="95" hidden="1">
      <c r="A95" s="20" t="s">
        <v>3384</v>
      </c>
      <c r="B95" s="21" t="s">
        <v>3385</v>
      </c>
      <c r="C95" s="22" t="s">
        <v>3386</v>
      </c>
      <c r="D95" s="21" t="s">
        <v>3387</v>
      </c>
      <c r="E95" s="23" t="s">
        <v>13</v>
      </c>
    </row>
    <row r="96" hidden="1">
      <c r="A96" s="57" t="s">
        <v>3388</v>
      </c>
      <c r="B96" s="25">
        <v>17770.0</v>
      </c>
      <c r="C96" s="26">
        <v>17771.0</v>
      </c>
      <c r="D96" s="27">
        <v>1.0</v>
      </c>
      <c r="E96" s="28"/>
    </row>
    <row r="97" hidden="1">
      <c r="A97" s="57" t="s">
        <v>3389</v>
      </c>
      <c r="B97" s="29">
        <v>27030.0</v>
      </c>
      <c r="C97" s="26">
        <v>27030.0</v>
      </c>
      <c r="D97" s="27">
        <v>0.0</v>
      </c>
      <c r="E97" s="28"/>
    </row>
    <row r="98" hidden="1">
      <c r="A98" s="57" t="s">
        <v>3390</v>
      </c>
      <c r="B98" s="29">
        <v>0.0</v>
      </c>
      <c r="C98" s="26"/>
      <c r="D98" s="27">
        <v>0.0</v>
      </c>
      <c r="E98" s="28"/>
    </row>
    <row r="99" hidden="1">
      <c r="A99" s="57" t="s">
        <v>3392</v>
      </c>
      <c r="B99" s="29">
        <v>0.0</v>
      </c>
      <c r="C99" s="26"/>
      <c r="D99" s="27">
        <v>0.0</v>
      </c>
      <c r="E99" s="28"/>
    </row>
    <row r="100" hidden="1">
      <c r="A100" s="31" t="s">
        <v>3394</v>
      </c>
      <c r="B100" s="29">
        <v>0.0</v>
      </c>
      <c r="C100" s="26"/>
      <c r="D100" s="27">
        <v>0.0</v>
      </c>
      <c r="E100" s="28"/>
    </row>
    <row r="101" hidden="1">
      <c r="A101" s="31" t="s">
        <v>3395</v>
      </c>
      <c r="B101" s="29">
        <v>0.0</v>
      </c>
      <c r="C101" s="26"/>
      <c r="D101" s="27">
        <v>0.0</v>
      </c>
      <c r="E101" s="28"/>
    </row>
    <row r="102" hidden="1">
      <c r="A102" s="31" t="s">
        <v>3397</v>
      </c>
      <c r="B102" s="29">
        <v>80.0</v>
      </c>
      <c r="C102" s="26"/>
      <c r="D102" s="27">
        <v>-80.0</v>
      </c>
      <c r="E102" s="28"/>
    </row>
    <row r="103" hidden="1">
      <c r="A103" s="31" t="s">
        <v>3399</v>
      </c>
      <c r="B103" s="29">
        <v>640.0</v>
      </c>
      <c r="C103" s="26">
        <v>720.0</v>
      </c>
      <c r="D103" s="27">
        <v>80.0</v>
      </c>
      <c r="E103" s="34"/>
    </row>
    <row r="104" hidden="1">
      <c r="A104" s="58" t="s">
        <v>3400</v>
      </c>
      <c r="B104" s="29">
        <v>10019.0</v>
      </c>
      <c r="C104" s="29">
        <v>10019.0</v>
      </c>
      <c r="D104" s="27">
        <v>0.0</v>
      </c>
      <c r="E104" s="34"/>
    </row>
    <row r="105" hidden="1">
      <c r="A105" s="58" t="s">
        <v>3401</v>
      </c>
      <c r="B105" s="29">
        <v>34942.0</v>
      </c>
      <c r="C105" s="59">
        <v>34942.0</v>
      </c>
      <c r="D105" s="27">
        <v>0.0</v>
      </c>
      <c r="E105" s="34"/>
    </row>
    <row r="106" hidden="1">
      <c r="A106" s="58" t="s">
        <v>3402</v>
      </c>
      <c r="B106" s="29">
        <v>10957.0</v>
      </c>
      <c r="C106" s="59">
        <v>10957.0</v>
      </c>
      <c r="D106" s="27">
        <v>0.0</v>
      </c>
      <c r="E106" s="34"/>
    </row>
    <row r="107" hidden="1">
      <c r="A107" s="58" t="s">
        <v>3403</v>
      </c>
      <c r="B107" s="29">
        <v>9879.0</v>
      </c>
      <c r="C107" s="59">
        <v>9879.0</v>
      </c>
      <c r="D107" s="27">
        <v>0.0</v>
      </c>
      <c r="E107" s="34"/>
    </row>
    <row r="108" hidden="1">
      <c r="A108" s="58" t="s">
        <v>3405</v>
      </c>
      <c r="B108" s="29">
        <v>1190.0</v>
      </c>
      <c r="C108" s="59">
        <v>1190.0</v>
      </c>
      <c r="D108" s="27">
        <v>0.0</v>
      </c>
      <c r="E108" s="34"/>
    </row>
    <row r="109" hidden="1">
      <c r="A109" s="58" t="s">
        <v>3406</v>
      </c>
      <c r="B109" s="29">
        <v>3604.0</v>
      </c>
      <c r="C109" s="59">
        <v>3604.0</v>
      </c>
      <c r="D109" s="27">
        <v>0.0</v>
      </c>
      <c r="E109" s="34"/>
    </row>
    <row r="110" hidden="1">
      <c r="A110" s="35" t="s">
        <v>3407</v>
      </c>
      <c r="B110" s="29">
        <v>112504.0</v>
      </c>
      <c r="C110" s="59">
        <v>112504.0</v>
      </c>
      <c r="D110" s="27">
        <v>0.0</v>
      </c>
      <c r="E110" s="34"/>
    </row>
    <row r="111" hidden="1">
      <c r="A111" s="36" t="s">
        <v>3408</v>
      </c>
      <c r="B111" s="37">
        <v>3.0</v>
      </c>
      <c r="C111" s="27">
        <v>4.0</v>
      </c>
      <c r="D111" s="27">
        <v>1.0</v>
      </c>
      <c r="E111" s="38"/>
    </row>
    <row r="112" hidden="1"/>
    <row r="113" hidden="1"/>
    <row r="114" hidden="1">
      <c r="A114" s="5" t="s">
        <v>3409</v>
      </c>
      <c r="B114" s="6"/>
      <c r="C114" s="6"/>
      <c r="D114" s="6"/>
      <c r="E114" s="7"/>
    </row>
    <row r="115" hidden="1">
      <c r="A115" s="10"/>
      <c r="B115" s="11"/>
      <c r="C115" s="11"/>
      <c r="D115" s="11"/>
      <c r="E115" s="12"/>
    </row>
    <row r="116" hidden="1">
      <c r="A116" s="5" t="s">
        <v>3381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13">
        <v>45915.0</v>
      </c>
      <c r="B118" s="6"/>
      <c r="C118" s="54" t="s">
        <v>3382</v>
      </c>
      <c r="D118" s="15">
        <v>45921.0</v>
      </c>
      <c r="E118" s="7"/>
    </row>
    <row r="119" hidden="1">
      <c r="A119" s="10"/>
      <c r="B119" s="11"/>
      <c r="C119" s="16"/>
      <c r="D119" s="11"/>
      <c r="E119" s="12"/>
    </row>
    <row r="120" hidden="1">
      <c r="A120" s="55" t="s">
        <v>4238</v>
      </c>
      <c r="B120" s="7"/>
      <c r="C120" s="16"/>
      <c r="D120" s="56" t="s">
        <v>4239</v>
      </c>
      <c r="E120" s="7"/>
    </row>
    <row r="121" hidden="1">
      <c r="A121" s="10"/>
      <c r="B121" s="12"/>
      <c r="C121" s="16"/>
      <c r="D121" s="11"/>
      <c r="E121" s="12"/>
    </row>
    <row r="122" hidden="1">
      <c r="A122" s="19" t="s">
        <v>3383</v>
      </c>
      <c r="B122" s="6"/>
      <c r="C122" s="6"/>
      <c r="D122" s="6"/>
      <c r="E122" s="7"/>
    </row>
    <row r="123" hidden="1">
      <c r="A123" s="20" t="s">
        <v>3384</v>
      </c>
      <c r="B123" s="21" t="s">
        <v>3385</v>
      </c>
      <c r="C123" s="22" t="s">
        <v>3386</v>
      </c>
      <c r="D123" s="21" t="s">
        <v>3387</v>
      </c>
      <c r="E123" s="23" t="s">
        <v>13</v>
      </c>
    </row>
    <row r="124" hidden="1">
      <c r="A124" s="57" t="s">
        <v>3388</v>
      </c>
      <c r="B124" s="25">
        <v>14052.0</v>
      </c>
      <c r="C124" s="26">
        <v>14052.0</v>
      </c>
      <c r="D124" s="27">
        <v>0.0</v>
      </c>
      <c r="E124" s="28"/>
    </row>
    <row r="125" hidden="1">
      <c r="A125" s="57" t="s">
        <v>3389</v>
      </c>
      <c r="B125" s="29">
        <v>17405.0</v>
      </c>
      <c r="C125" s="26">
        <v>17405.0</v>
      </c>
      <c r="D125" s="27">
        <v>0.0</v>
      </c>
      <c r="E125" s="28"/>
    </row>
    <row r="126" hidden="1">
      <c r="A126" s="57" t="s">
        <v>3390</v>
      </c>
      <c r="B126" s="29">
        <v>0.0</v>
      </c>
      <c r="C126" s="26"/>
      <c r="D126" s="27">
        <v>0.0</v>
      </c>
      <c r="E126" s="28"/>
    </row>
    <row r="127" hidden="1">
      <c r="A127" s="57" t="s">
        <v>3392</v>
      </c>
      <c r="B127" s="29">
        <v>0.0</v>
      </c>
      <c r="C127" s="26"/>
      <c r="D127" s="27">
        <v>0.0</v>
      </c>
      <c r="E127" s="28"/>
    </row>
    <row r="128" hidden="1">
      <c r="A128" s="31" t="s">
        <v>3394</v>
      </c>
      <c r="B128" s="29">
        <v>0.0</v>
      </c>
      <c r="C128" s="26"/>
      <c r="D128" s="27">
        <v>0.0</v>
      </c>
      <c r="E128" s="28"/>
    </row>
    <row r="129" hidden="1">
      <c r="A129" s="31" t="s">
        <v>3395</v>
      </c>
      <c r="B129" s="29">
        <v>170.0</v>
      </c>
      <c r="C129" s="26">
        <v>170.0</v>
      </c>
      <c r="D129" s="27">
        <v>0.0</v>
      </c>
      <c r="E129" s="28"/>
    </row>
    <row r="130" hidden="1">
      <c r="A130" s="31" t="s">
        <v>3397</v>
      </c>
      <c r="B130" s="29">
        <v>1198.0</v>
      </c>
      <c r="C130" s="26">
        <v>1198.0</v>
      </c>
      <c r="D130" s="27">
        <v>0.0</v>
      </c>
      <c r="E130" s="28"/>
    </row>
    <row r="131" hidden="1">
      <c r="A131" s="31" t="s">
        <v>3399</v>
      </c>
      <c r="B131" s="29">
        <v>440.0</v>
      </c>
      <c r="C131" s="26">
        <v>440.0</v>
      </c>
      <c r="D131" s="27">
        <v>0.0</v>
      </c>
      <c r="E131" s="34"/>
    </row>
    <row r="132" hidden="1">
      <c r="A132" s="58" t="s">
        <v>3400</v>
      </c>
      <c r="B132" s="29">
        <v>7597.0</v>
      </c>
      <c r="C132" s="29">
        <v>8793.0</v>
      </c>
      <c r="D132" s="27">
        <v>1196.0</v>
      </c>
      <c r="E132" s="34"/>
    </row>
    <row r="133" hidden="1">
      <c r="A133" s="58" t="s">
        <v>3401</v>
      </c>
      <c r="B133" s="29">
        <v>31625.0</v>
      </c>
      <c r="C133" s="59">
        <v>31625.0</v>
      </c>
      <c r="D133" s="27">
        <v>0.0</v>
      </c>
      <c r="E133" s="34"/>
    </row>
    <row r="134" hidden="1">
      <c r="A134" s="58" t="s">
        <v>3402</v>
      </c>
      <c r="B134" s="29">
        <v>11625.82</v>
      </c>
      <c r="C134" s="59">
        <v>11625.819999999998</v>
      </c>
      <c r="D134" s="27">
        <v>-1.8189894035458565E-12</v>
      </c>
      <c r="E134" s="34"/>
    </row>
    <row r="135" hidden="1">
      <c r="A135" s="58" t="s">
        <v>3403</v>
      </c>
      <c r="B135" s="29">
        <v>5969.0</v>
      </c>
      <c r="C135" s="59">
        <v>5969.0</v>
      </c>
      <c r="D135" s="27">
        <v>0.0</v>
      </c>
      <c r="E135" s="34"/>
    </row>
    <row r="136" hidden="1">
      <c r="A136" s="58" t="s">
        <v>3405</v>
      </c>
      <c r="B136" s="29">
        <v>543.0</v>
      </c>
      <c r="C136" s="59">
        <v>543.0</v>
      </c>
      <c r="D136" s="27">
        <v>0.0</v>
      </c>
      <c r="E136" s="34"/>
    </row>
    <row r="137" hidden="1">
      <c r="A137" s="58" t="s">
        <v>3406</v>
      </c>
      <c r="B137" s="29">
        <v>4415.0</v>
      </c>
      <c r="C137" s="59">
        <v>4415.0</v>
      </c>
      <c r="D137" s="27">
        <v>0.0</v>
      </c>
      <c r="E137" s="34"/>
    </row>
    <row r="138" hidden="1">
      <c r="A138" s="35" t="s">
        <v>3407</v>
      </c>
      <c r="B138" s="29">
        <v>90624.82</v>
      </c>
      <c r="C138" s="59">
        <v>90624.81999999998</v>
      </c>
      <c r="D138" s="27">
        <v>-2.9103830456733704E-11</v>
      </c>
      <c r="E138" s="34"/>
    </row>
    <row r="139" hidden="1">
      <c r="A139" s="36" t="s">
        <v>3408</v>
      </c>
      <c r="B139" s="37">
        <v>-5.4569682106375694E-12</v>
      </c>
      <c r="C139" s="27">
        <v>1196.0000000000146</v>
      </c>
      <c r="D139" s="27">
        <v>1196.00000000002</v>
      </c>
      <c r="E139" s="38"/>
    </row>
    <row r="140" hidden="1"/>
    <row r="141" hidden="1"/>
    <row r="142" hidden="1">
      <c r="A142" s="5" t="s">
        <v>3409</v>
      </c>
      <c r="B142" s="6"/>
      <c r="C142" s="6"/>
      <c r="D142" s="6"/>
      <c r="E142" s="7"/>
    </row>
    <row r="143" hidden="1">
      <c r="A143" s="10"/>
      <c r="B143" s="11"/>
      <c r="C143" s="11"/>
      <c r="D143" s="11"/>
      <c r="E143" s="12"/>
    </row>
    <row r="144" hidden="1">
      <c r="A144" s="5" t="s">
        <v>3381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13">
        <v>45922.0</v>
      </c>
      <c r="B146" s="6"/>
      <c r="C146" s="54" t="s">
        <v>3382</v>
      </c>
      <c r="D146" s="15">
        <v>45928.0</v>
      </c>
      <c r="E146" s="7"/>
    </row>
    <row r="147" hidden="1">
      <c r="A147" s="10"/>
      <c r="B147" s="11"/>
      <c r="C147" s="16"/>
      <c r="D147" s="11"/>
      <c r="E147" s="12"/>
    </row>
    <row r="148" hidden="1">
      <c r="A148" s="55" t="s">
        <v>4238</v>
      </c>
      <c r="B148" s="7"/>
      <c r="C148" s="16"/>
      <c r="D148" s="56" t="s">
        <v>4239</v>
      </c>
      <c r="E148" s="7"/>
    </row>
    <row r="149" hidden="1">
      <c r="A149" s="10"/>
      <c r="B149" s="12"/>
      <c r="C149" s="16"/>
      <c r="D149" s="11"/>
      <c r="E149" s="12"/>
    </row>
    <row r="150" hidden="1">
      <c r="A150" s="19" t="s">
        <v>3383</v>
      </c>
      <c r="B150" s="6"/>
      <c r="C150" s="6"/>
      <c r="D150" s="6"/>
      <c r="E150" s="7"/>
    </row>
    <row r="151" hidden="1">
      <c r="A151" s="20" t="s">
        <v>3384</v>
      </c>
      <c r="B151" s="21" t="s">
        <v>3385</v>
      </c>
      <c r="C151" s="22" t="s">
        <v>3386</v>
      </c>
      <c r="D151" s="21" t="s">
        <v>3387</v>
      </c>
      <c r="E151" s="23" t="s">
        <v>13</v>
      </c>
    </row>
    <row r="152" hidden="1">
      <c r="A152" s="57" t="s">
        <v>3388</v>
      </c>
      <c r="B152" s="25">
        <v>9461.0</v>
      </c>
      <c r="C152" s="26">
        <v>9461.0</v>
      </c>
      <c r="D152" s="27">
        <v>0.0</v>
      </c>
      <c r="E152" s="28"/>
    </row>
    <row r="153" hidden="1">
      <c r="A153" s="57" t="s">
        <v>3389</v>
      </c>
      <c r="B153" s="29">
        <v>21614.0</v>
      </c>
      <c r="C153" s="26">
        <v>21614.0</v>
      </c>
      <c r="D153" s="27">
        <v>0.0</v>
      </c>
      <c r="E153" s="28"/>
    </row>
    <row r="154" hidden="1">
      <c r="A154" s="57" t="s">
        <v>3390</v>
      </c>
      <c r="B154" s="29">
        <v>0.0</v>
      </c>
      <c r="C154" s="26"/>
      <c r="D154" s="27">
        <v>0.0</v>
      </c>
      <c r="E154" s="28"/>
    </row>
    <row r="155" hidden="1">
      <c r="A155" s="57" t="s">
        <v>3392</v>
      </c>
      <c r="B155" s="29">
        <v>0.0</v>
      </c>
      <c r="C155" s="26"/>
      <c r="D155" s="27">
        <v>0.0</v>
      </c>
      <c r="E155" s="28"/>
    </row>
    <row r="156" hidden="1">
      <c r="A156" s="31" t="s">
        <v>3394</v>
      </c>
      <c r="B156" s="29">
        <v>0.0</v>
      </c>
      <c r="C156" s="26"/>
      <c r="D156" s="27">
        <v>0.0</v>
      </c>
      <c r="E156" s="28"/>
    </row>
    <row r="157" hidden="1">
      <c r="A157" s="31" t="s">
        <v>3395</v>
      </c>
      <c r="B157" s="29">
        <v>0.0</v>
      </c>
      <c r="C157" s="26"/>
      <c r="D157" s="27">
        <v>0.0</v>
      </c>
      <c r="E157" s="28"/>
    </row>
    <row r="158" hidden="1">
      <c r="A158" s="31" t="s">
        <v>3397</v>
      </c>
      <c r="B158" s="29">
        <v>1508.0</v>
      </c>
      <c r="C158" s="26">
        <v>1508.0</v>
      </c>
      <c r="D158" s="27">
        <v>0.0</v>
      </c>
      <c r="E158" s="28"/>
    </row>
    <row r="159" hidden="1">
      <c r="A159" s="31" t="s">
        <v>3399</v>
      </c>
      <c r="B159" s="29">
        <v>440.0</v>
      </c>
      <c r="C159" s="26">
        <v>360.0</v>
      </c>
      <c r="D159" s="27">
        <v>-80.0</v>
      </c>
      <c r="E159" s="34"/>
    </row>
    <row r="160" hidden="1">
      <c r="A160" s="58" t="s">
        <v>3400</v>
      </c>
      <c r="B160" s="29">
        <v>12768.0</v>
      </c>
      <c r="C160" s="29">
        <v>12768.0</v>
      </c>
      <c r="D160" s="27">
        <v>0.0</v>
      </c>
      <c r="E160" s="34"/>
    </row>
    <row r="161" hidden="1">
      <c r="A161" s="58" t="s">
        <v>3401</v>
      </c>
      <c r="B161" s="29">
        <v>7081.0</v>
      </c>
      <c r="C161" s="59">
        <v>7081.0</v>
      </c>
      <c r="D161" s="27">
        <v>0.0</v>
      </c>
      <c r="E161" s="34"/>
    </row>
    <row r="162" hidden="1">
      <c r="A162" s="58" t="s">
        <v>3402</v>
      </c>
      <c r="B162" s="29">
        <v>16783.3</v>
      </c>
      <c r="C162" s="59">
        <v>16783.300000000003</v>
      </c>
      <c r="D162" s="27">
        <v>3.637978807091713E-12</v>
      </c>
      <c r="E162" s="34"/>
    </row>
    <row r="163" hidden="1">
      <c r="A163" s="58" t="s">
        <v>3403</v>
      </c>
      <c r="B163" s="29">
        <v>4510.0</v>
      </c>
      <c r="C163" s="59">
        <v>4510.0</v>
      </c>
      <c r="D163" s="27">
        <v>0.0</v>
      </c>
      <c r="E163" s="34"/>
    </row>
    <row r="164" hidden="1">
      <c r="A164" s="58" t="s">
        <v>3405</v>
      </c>
      <c r="B164" s="29">
        <v>857.0</v>
      </c>
      <c r="C164" s="59">
        <v>857.0</v>
      </c>
      <c r="D164" s="27">
        <v>0.0</v>
      </c>
      <c r="E164" s="34"/>
    </row>
    <row r="165" hidden="1">
      <c r="A165" s="58" t="s">
        <v>3406</v>
      </c>
      <c r="B165" s="29">
        <v>1608.6</v>
      </c>
      <c r="C165" s="59">
        <v>1608.6</v>
      </c>
      <c r="D165" s="27">
        <v>0.0</v>
      </c>
      <c r="E165" s="34"/>
    </row>
    <row r="166" hidden="1">
      <c r="A166" s="35" t="s">
        <v>3407</v>
      </c>
      <c r="B166" s="29">
        <v>75011.40000000001</v>
      </c>
      <c r="C166" s="59">
        <v>75011.4</v>
      </c>
      <c r="D166" s="27">
        <v>-1.4551915228366852E-11</v>
      </c>
      <c r="E166" s="34"/>
    </row>
    <row r="167" hidden="1">
      <c r="A167" s="36" t="s">
        <v>3408</v>
      </c>
      <c r="B167" s="37">
        <v>10.899999999997817</v>
      </c>
      <c r="C167" s="27">
        <v>-69.09999999999127</v>
      </c>
      <c r="D167" s="27">
        <v>-79.99999999998909</v>
      </c>
      <c r="E167" s="38"/>
    </row>
    <row r="168" hidden="1"/>
    <row r="169" hidden="1"/>
    <row r="170" hidden="1">
      <c r="A170" s="5" t="s">
        <v>3409</v>
      </c>
      <c r="B170" s="6"/>
      <c r="C170" s="6"/>
      <c r="D170" s="6"/>
      <c r="E170" s="7"/>
    </row>
    <row r="171" hidden="1">
      <c r="A171" s="10"/>
      <c r="B171" s="11"/>
      <c r="C171" s="11"/>
      <c r="D171" s="11"/>
      <c r="E171" s="12"/>
    </row>
    <row r="172" hidden="1">
      <c r="A172" s="5" t="s">
        <v>3381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13">
        <v>45929.0</v>
      </c>
      <c r="B174" s="6"/>
      <c r="C174" s="54" t="s">
        <v>3382</v>
      </c>
      <c r="D174" s="15">
        <v>45930.0</v>
      </c>
      <c r="E174" s="7"/>
    </row>
    <row r="175" hidden="1">
      <c r="A175" s="10"/>
      <c r="B175" s="11"/>
      <c r="C175" s="16"/>
      <c r="D175" s="11"/>
      <c r="E175" s="12"/>
    </row>
    <row r="176" hidden="1">
      <c r="A176" s="55" t="s">
        <v>4238</v>
      </c>
      <c r="B176" s="7"/>
      <c r="C176" s="16"/>
      <c r="D176" s="56" t="s">
        <v>4240</v>
      </c>
      <c r="E176" s="7"/>
    </row>
    <row r="177" hidden="1">
      <c r="A177" s="10"/>
      <c r="B177" s="12"/>
      <c r="C177" s="16"/>
      <c r="D177" s="11"/>
      <c r="E177" s="12"/>
    </row>
    <row r="178" hidden="1">
      <c r="A178" s="19" t="s">
        <v>3383</v>
      </c>
      <c r="B178" s="6"/>
      <c r="C178" s="6"/>
      <c r="D178" s="6"/>
      <c r="E178" s="7"/>
    </row>
    <row r="179" hidden="1">
      <c r="A179" s="20" t="s">
        <v>3384</v>
      </c>
      <c r="B179" s="21" t="s">
        <v>3385</v>
      </c>
      <c r="C179" s="22" t="s">
        <v>3386</v>
      </c>
      <c r="D179" s="21" t="s">
        <v>3387</v>
      </c>
      <c r="E179" s="23" t="s">
        <v>13</v>
      </c>
    </row>
    <row r="180" hidden="1">
      <c r="A180" s="57" t="s">
        <v>3388</v>
      </c>
      <c r="B180" s="25">
        <v>3302.0</v>
      </c>
      <c r="C180" s="26">
        <v>3302.0</v>
      </c>
      <c r="D180" s="27">
        <v>0.0</v>
      </c>
      <c r="E180" s="28"/>
    </row>
    <row r="181" hidden="1">
      <c r="A181" s="57" t="s">
        <v>3389</v>
      </c>
      <c r="B181" s="29">
        <v>6220.0</v>
      </c>
      <c r="C181" s="26">
        <v>6220.0</v>
      </c>
      <c r="D181" s="27">
        <v>0.0</v>
      </c>
      <c r="E181" s="28"/>
    </row>
    <row r="182" hidden="1">
      <c r="A182" s="57" t="s">
        <v>3390</v>
      </c>
      <c r="B182" s="29">
        <v>0.0</v>
      </c>
      <c r="C182" s="26"/>
      <c r="D182" s="27">
        <v>0.0</v>
      </c>
      <c r="E182" s="28"/>
    </row>
    <row r="183" hidden="1">
      <c r="A183" s="57" t="s">
        <v>3392</v>
      </c>
      <c r="B183" s="29">
        <v>0.0</v>
      </c>
      <c r="C183" s="26"/>
      <c r="D183" s="27">
        <v>0.0</v>
      </c>
      <c r="E183" s="28"/>
    </row>
    <row r="184" hidden="1">
      <c r="A184" s="31" t="s">
        <v>3394</v>
      </c>
      <c r="B184" s="29">
        <v>0.0</v>
      </c>
      <c r="C184" s="26"/>
      <c r="D184" s="27">
        <v>0.0</v>
      </c>
      <c r="E184" s="28"/>
    </row>
    <row r="185" hidden="1">
      <c r="A185" s="31" t="s">
        <v>3395</v>
      </c>
      <c r="B185" s="29">
        <v>0.0</v>
      </c>
      <c r="C185" s="26"/>
      <c r="D185" s="27">
        <v>0.0</v>
      </c>
      <c r="E185" s="28"/>
    </row>
    <row r="186" hidden="1">
      <c r="A186" s="31" t="s">
        <v>3397</v>
      </c>
      <c r="B186" s="29">
        <v>0.0</v>
      </c>
      <c r="C186" s="26"/>
      <c r="D186" s="27">
        <v>0.0</v>
      </c>
      <c r="E186" s="28"/>
    </row>
    <row r="187" hidden="1">
      <c r="A187" s="31" t="s">
        <v>3399</v>
      </c>
      <c r="B187" s="29">
        <v>80.0</v>
      </c>
      <c r="C187" s="26">
        <v>80.0</v>
      </c>
      <c r="D187" s="27">
        <v>0.0</v>
      </c>
      <c r="E187" s="34"/>
    </row>
    <row r="188" hidden="1">
      <c r="A188" s="58" t="s">
        <v>3400</v>
      </c>
      <c r="B188" s="29">
        <v>1520.0</v>
      </c>
      <c r="C188" s="29">
        <v>1520.0</v>
      </c>
      <c r="D188" s="27">
        <v>0.0</v>
      </c>
      <c r="E188" s="34"/>
    </row>
    <row r="189" hidden="1">
      <c r="A189" s="58" t="s">
        <v>3401</v>
      </c>
      <c r="B189" s="29">
        <v>1400.0</v>
      </c>
      <c r="C189" s="59">
        <v>1400.0</v>
      </c>
      <c r="D189" s="27">
        <v>0.0</v>
      </c>
      <c r="E189" s="34"/>
    </row>
    <row r="190" hidden="1">
      <c r="A190" s="58" t="s">
        <v>3402</v>
      </c>
      <c r="B190" s="29">
        <v>5420.0</v>
      </c>
      <c r="C190" s="59">
        <v>5420.0</v>
      </c>
      <c r="D190" s="27">
        <v>0.0</v>
      </c>
      <c r="E190" s="34"/>
    </row>
    <row r="191" hidden="1">
      <c r="A191" s="58" t="s">
        <v>3403</v>
      </c>
      <c r="B191" s="29">
        <v>1764.0</v>
      </c>
      <c r="C191" s="59">
        <v>1764.0</v>
      </c>
      <c r="D191" s="27">
        <v>0.0</v>
      </c>
      <c r="E191" s="34"/>
    </row>
    <row r="192" hidden="1">
      <c r="A192" s="58" t="s">
        <v>3405</v>
      </c>
      <c r="B192" s="29">
        <v>658.0</v>
      </c>
      <c r="C192" s="59">
        <v>658.0</v>
      </c>
      <c r="D192" s="27">
        <v>0.0</v>
      </c>
      <c r="E192" s="34"/>
    </row>
    <row r="193" hidden="1">
      <c r="A193" s="58" t="s">
        <v>3406</v>
      </c>
      <c r="B193" s="29">
        <v>1426.0</v>
      </c>
      <c r="C193" s="59">
        <v>1426.0</v>
      </c>
      <c r="D193" s="27">
        <v>0.0</v>
      </c>
      <c r="E193" s="34"/>
    </row>
    <row r="194" hidden="1">
      <c r="A194" s="35" t="s">
        <v>3407</v>
      </c>
      <c r="B194" s="29">
        <v>20364.0</v>
      </c>
      <c r="C194" s="59">
        <v>20364.0</v>
      </c>
      <c r="D194" s="27">
        <v>0.0</v>
      </c>
      <c r="E194" s="34"/>
    </row>
    <row r="195" hidden="1">
      <c r="A195" s="36" t="s">
        <v>3408</v>
      </c>
      <c r="B195" s="37">
        <v>0.0</v>
      </c>
      <c r="C195" s="27">
        <v>0.0</v>
      </c>
      <c r="D195" s="27">
        <v>0.0</v>
      </c>
      <c r="E195" s="38"/>
    </row>
    <row r="196" hidden="1"/>
    <row r="197" hidden="1"/>
    <row r="198" hidden="1">
      <c r="A198" s="5" t="s">
        <v>3409</v>
      </c>
      <c r="B198" s="6"/>
      <c r="C198" s="6"/>
      <c r="D198" s="6"/>
      <c r="E198" s="7"/>
    </row>
    <row r="199" hidden="1">
      <c r="A199" s="10"/>
      <c r="B199" s="11"/>
      <c r="C199" s="11"/>
      <c r="D199" s="11"/>
      <c r="E199" s="12"/>
    </row>
    <row r="200" hidden="1">
      <c r="A200" s="5" t="s">
        <v>3381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13">
        <v>45931.0</v>
      </c>
      <c r="B202" s="6"/>
      <c r="C202" s="54" t="s">
        <v>3382</v>
      </c>
      <c r="D202" s="15">
        <v>45935.0</v>
      </c>
      <c r="E202" s="7"/>
    </row>
    <row r="203" hidden="1">
      <c r="A203" s="10"/>
      <c r="B203" s="11"/>
      <c r="C203" s="16"/>
      <c r="D203" s="11"/>
      <c r="E203" s="12"/>
    </row>
    <row r="204" hidden="1">
      <c r="A204" s="55" t="s">
        <v>4241</v>
      </c>
      <c r="B204" s="7"/>
      <c r="C204" s="16"/>
      <c r="D204" s="56" t="s">
        <v>4239</v>
      </c>
      <c r="E204" s="7"/>
    </row>
    <row r="205" hidden="1">
      <c r="A205" s="10"/>
      <c r="B205" s="12"/>
      <c r="C205" s="16"/>
      <c r="D205" s="11"/>
      <c r="E205" s="12"/>
    </row>
    <row r="206" hidden="1">
      <c r="A206" s="19" t="s">
        <v>3383</v>
      </c>
      <c r="B206" s="6"/>
      <c r="C206" s="6"/>
      <c r="D206" s="6"/>
      <c r="E206" s="7"/>
    </row>
    <row r="207" hidden="1">
      <c r="A207" s="20" t="s">
        <v>3384</v>
      </c>
      <c r="B207" s="21" t="s">
        <v>3385</v>
      </c>
      <c r="C207" s="22" t="s">
        <v>3386</v>
      </c>
      <c r="D207" s="21" t="s">
        <v>3387</v>
      </c>
      <c r="E207" s="23" t="s">
        <v>13</v>
      </c>
    </row>
    <row r="208" hidden="1">
      <c r="A208" s="57" t="s">
        <v>3388</v>
      </c>
      <c r="B208" s="25">
        <v>12386.0</v>
      </c>
      <c r="C208" s="26">
        <v>12386.0</v>
      </c>
      <c r="D208" s="27">
        <v>0.0</v>
      </c>
      <c r="E208" s="28"/>
    </row>
    <row r="209" hidden="1">
      <c r="A209" s="57" t="s">
        <v>3389</v>
      </c>
      <c r="B209" s="29">
        <v>17704.0</v>
      </c>
      <c r="C209" s="26">
        <v>17704.0</v>
      </c>
      <c r="D209" s="27">
        <v>0.0</v>
      </c>
      <c r="E209" s="28"/>
    </row>
    <row r="210" hidden="1">
      <c r="A210" s="57" t="s">
        <v>3390</v>
      </c>
      <c r="B210" s="29">
        <v>0.0</v>
      </c>
      <c r="C210" s="26"/>
      <c r="D210" s="27">
        <v>0.0</v>
      </c>
      <c r="E210" s="28"/>
    </row>
    <row r="211" hidden="1">
      <c r="A211" s="57" t="s">
        <v>3392</v>
      </c>
      <c r="B211" s="29">
        <v>0.0</v>
      </c>
      <c r="C211" s="26"/>
      <c r="D211" s="27">
        <v>0.0</v>
      </c>
      <c r="E211" s="28"/>
    </row>
    <row r="212" hidden="1">
      <c r="A212" s="31" t="s">
        <v>3394</v>
      </c>
      <c r="B212" s="29">
        <v>0.0</v>
      </c>
      <c r="C212" s="26"/>
      <c r="D212" s="27">
        <v>0.0</v>
      </c>
      <c r="E212" s="28"/>
    </row>
    <row r="213" hidden="1">
      <c r="A213" s="31" t="s">
        <v>3395</v>
      </c>
      <c r="B213" s="29">
        <v>3312.0</v>
      </c>
      <c r="C213" s="26">
        <v>3312.0</v>
      </c>
      <c r="D213" s="27">
        <v>0.0</v>
      </c>
      <c r="E213" s="28"/>
    </row>
    <row r="214" hidden="1">
      <c r="A214" s="31" t="s">
        <v>3397</v>
      </c>
      <c r="B214" s="29">
        <v>0.0</v>
      </c>
      <c r="C214" s="26"/>
      <c r="D214" s="27">
        <v>0.0</v>
      </c>
      <c r="E214" s="28"/>
    </row>
    <row r="215" hidden="1">
      <c r="A215" s="31" t="s">
        <v>3399</v>
      </c>
      <c r="B215" s="29">
        <v>600.0</v>
      </c>
      <c r="C215" s="26">
        <v>640.0</v>
      </c>
      <c r="D215" s="27">
        <v>40.0</v>
      </c>
      <c r="E215" s="34"/>
    </row>
    <row r="216" hidden="1">
      <c r="A216" s="58" t="s">
        <v>3400</v>
      </c>
      <c r="B216" s="29">
        <v>7479.0</v>
      </c>
      <c r="C216" s="29">
        <v>7479.0</v>
      </c>
      <c r="D216" s="27">
        <v>0.0</v>
      </c>
      <c r="E216" s="34"/>
    </row>
    <row r="217" hidden="1">
      <c r="A217" s="58" t="s">
        <v>3401</v>
      </c>
      <c r="B217" s="29">
        <v>2679.0</v>
      </c>
      <c r="C217" s="59">
        <v>2679.0</v>
      </c>
      <c r="D217" s="27">
        <v>0.0</v>
      </c>
      <c r="E217" s="34"/>
    </row>
    <row r="218" hidden="1">
      <c r="A218" s="58" t="s">
        <v>3402</v>
      </c>
      <c r="B218" s="29">
        <v>24085.0</v>
      </c>
      <c r="C218" s="59">
        <v>24085.0</v>
      </c>
      <c r="D218" s="27">
        <v>0.0</v>
      </c>
      <c r="E218" s="34"/>
    </row>
    <row r="219" hidden="1">
      <c r="A219" s="58" t="s">
        <v>3403</v>
      </c>
      <c r="B219" s="29">
        <v>5022.0</v>
      </c>
      <c r="C219" s="59">
        <v>5022.0</v>
      </c>
      <c r="D219" s="27">
        <v>0.0</v>
      </c>
      <c r="E219" s="34"/>
    </row>
    <row r="220" hidden="1">
      <c r="A220" s="58" t="s">
        <v>3405</v>
      </c>
      <c r="B220" s="29">
        <v>1106.0</v>
      </c>
      <c r="C220" s="59">
        <v>1106.0</v>
      </c>
      <c r="D220" s="27">
        <v>0.0</v>
      </c>
      <c r="E220" s="34"/>
    </row>
    <row r="221" hidden="1">
      <c r="A221" s="58" t="s">
        <v>3406</v>
      </c>
      <c r="B221" s="29">
        <v>4434.0</v>
      </c>
      <c r="C221" s="59">
        <v>4434.0</v>
      </c>
      <c r="D221" s="27">
        <v>0.0</v>
      </c>
      <c r="E221" s="34"/>
    </row>
    <row r="222" hidden="1">
      <c r="A222" s="35" t="s">
        <v>3407</v>
      </c>
      <c r="B222" s="29">
        <v>74372.5</v>
      </c>
      <c r="C222" s="59">
        <v>74372.5</v>
      </c>
      <c r="D222" s="27">
        <v>0.0</v>
      </c>
      <c r="E222" s="34"/>
    </row>
    <row r="223" hidden="1">
      <c r="A223" s="36" t="s">
        <v>3408</v>
      </c>
      <c r="B223" s="37">
        <v>0.5</v>
      </c>
      <c r="C223" s="27">
        <v>40.5</v>
      </c>
      <c r="D223" s="27">
        <v>40.0</v>
      </c>
      <c r="E223" s="38"/>
    </row>
    <row r="224" hidden="1"/>
    <row r="225" hidden="1"/>
    <row r="226" hidden="1">
      <c r="A226" s="5" t="s">
        <v>3409</v>
      </c>
      <c r="B226" s="6"/>
      <c r="C226" s="6"/>
      <c r="D226" s="6"/>
      <c r="E226" s="7"/>
    </row>
    <row r="227" hidden="1">
      <c r="A227" s="10"/>
      <c r="B227" s="11"/>
      <c r="C227" s="11"/>
      <c r="D227" s="11"/>
      <c r="E227" s="12"/>
    </row>
    <row r="228" hidden="1">
      <c r="A228" s="5" t="s">
        <v>3381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13">
        <v>45936.0</v>
      </c>
      <c r="B230" s="6"/>
      <c r="C230" s="54" t="s">
        <v>3382</v>
      </c>
      <c r="D230" s="15">
        <v>45942.0</v>
      </c>
      <c r="E230" s="7"/>
    </row>
    <row r="231" hidden="1">
      <c r="A231" s="10"/>
      <c r="B231" s="11"/>
      <c r="C231" s="16"/>
      <c r="D231" s="11"/>
      <c r="E231" s="12"/>
    </row>
    <row r="232" hidden="1">
      <c r="A232" s="55" t="s">
        <v>4238</v>
      </c>
      <c r="B232" s="7"/>
      <c r="C232" s="16"/>
      <c r="D232" s="56" t="s">
        <v>4239</v>
      </c>
      <c r="E232" s="7"/>
    </row>
    <row r="233" hidden="1">
      <c r="A233" s="10"/>
      <c r="B233" s="12"/>
      <c r="C233" s="16"/>
      <c r="D233" s="11"/>
      <c r="E233" s="12"/>
    </row>
    <row r="234" hidden="1">
      <c r="A234" s="19" t="s">
        <v>3383</v>
      </c>
      <c r="B234" s="6"/>
      <c r="C234" s="6"/>
      <c r="D234" s="6"/>
      <c r="E234" s="7"/>
    </row>
    <row r="235" hidden="1">
      <c r="A235" s="20" t="s">
        <v>3384</v>
      </c>
      <c r="B235" s="21" t="s">
        <v>3385</v>
      </c>
      <c r="C235" s="22" t="s">
        <v>3386</v>
      </c>
      <c r="D235" s="21" t="s">
        <v>3387</v>
      </c>
      <c r="E235" s="23" t="s">
        <v>13</v>
      </c>
    </row>
    <row r="236" hidden="1">
      <c r="A236" s="57" t="s">
        <v>3388</v>
      </c>
      <c r="B236" s="25">
        <v>11792.0</v>
      </c>
      <c r="C236" s="26">
        <v>12392.0</v>
      </c>
      <c r="D236" s="27">
        <v>600.0</v>
      </c>
      <c r="E236" s="28" t="s">
        <v>4242</v>
      </c>
    </row>
    <row r="237" hidden="1">
      <c r="A237" s="57" t="s">
        <v>3389</v>
      </c>
      <c r="B237" s="29">
        <v>33534.0</v>
      </c>
      <c r="C237" s="26">
        <v>33534.0</v>
      </c>
      <c r="D237" s="27">
        <v>0.0</v>
      </c>
      <c r="E237" s="28"/>
    </row>
    <row r="238" hidden="1">
      <c r="A238" s="57" t="s">
        <v>3390</v>
      </c>
      <c r="B238" s="29">
        <v>0.0</v>
      </c>
      <c r="C238" s="26"/>
      <c r="D238" s="27">
        <v>0.0</v>
      </c>
      <c r="E238" s="28"/>
    </row>
    <row r="239" hidden="1">
      <c r="A239" s="57" t="s">
        <v>3392</v>
      </c>
      <c r="B239" s="29">
        <v>0.0</v>
      </c>
      <c r="C239" s="26"/>
      <c r="D239" s="27">
        <v>0.0</v>
      </c>
      <c r="E239" s="28"/>
    </row>
    <row r="240" hidden="1">
      <c r="A240" s="31" t="s">
        <v>3394</v>
      </c>
      <c r="B240" s="29">
        <v>0.0</v>
      </c>
      <c r="C240" s="26"/>
      <c r="D240" s="27">
        <v>0.0</v>
      </c>
      <c r="E240" s="28"/>
    </row>
    <row r="241" hidden="1">
      <c r="A241" s="31" t="s">
        <v>3395</v>
      </c>
      <c r="B241" s="29">
        <v>0.0</v>
      </c>
      <c r="C241" s="26"/>
      <c r="D241" s="27">
        <v>0.0</v>
      </c>
      <c r="E241" s="28"/>
    </row>
    <row r="242" hidden="1">
      <c r="A242" s="31" t="s">
        <v>3397</v>
      </c>
      <c r="B242" s="29">
        <v>300.0</v>
      </c>
      <c r="C242" s="26">
        <v>300.0</v>
      </c>
      <c r="D242" s="27">
        <v>0.0</v>
      </c>
      <c r="E242" s="28" t="s">
        <v>28</v>
      </c>
    </row>
    <row r="243" hidden="1">
      <c r="A243" s="31" t="s">
        <v>3399</v>
      </c>
      <c r="B243" s="29">
        <v>720.0</v>
      </c>
      <c r="C243" s="26">
        <v>800.0</v>
      </c>
      <c r="D243" s="27">
        <v>80.0</v>
      </c>
      <c r="E243" s="34"/>
    </row>
    <row r="244" hidden="1">
      <c r="A244" s="58" t="s">
        <v>3400</v>
      </c>
      <c r="B244" s="29">
        <v>10460.0</v>
      </c>
      <c r="C244" s="29">
        <v>10460.0</v>
      </c>
      <c r="D244" s="27">
        <v>0.0</v>
      </c>
      <c r="E244" s="34"/>
    </row>
    <row r="245" hidden="1">
      <c r="A245" s="58" t="s">
        <v>3401</v>
      </c>
      <c r="B245" s="29">
        <v>1305.0</v>
      </c>
      <c r="C245" s="59">
        <v>1305.0</v>
      </c>
      <c r="D245" s="27">
        <v>0.0</v>
      </c>
      <c r="E245" s="34"/>
    </row>
    <row r="246" hidden="1">
      <c r="A246" s="58" t="s">
        <v>3402</v>
      </c>
      <c r="B246" s="29">
        <v>16167.0</v>
      </c>
      <c r="C246" s="59">
        <v>16167.0</v>
      </c>
      <c r="D246" s="27">
        <v>0.0</v>
      </c>
      <c r="E246" s="34"/>
    </row>
    <row r="247" hidden="1">
      <c r="A247" s="58" t="s">
        <v>3403</v>
      </c>
      <c r="B247" s="29">
        <v>6594.0</v>
      </c>
      <c r="C247" s="59">
        <v>6594.0</v>
      </c>
      <c r="D247" s="27">
        <v>0.0</v>
      </c>
      <c r="E247" s="34"/>
    </row>
    <row r="248" hidden="1">
      <c r="A248" s="58" t="s">
        <v>3405</v>
      </c>
      <c r="B248" s="29">
        <v>329.0</v>
      </c>
      <c r="C248" s="59">
        <v>329.0</v>
      </c>
      <c r="D248" s="27">
        <v>0.0</v>
      </c>
      <c r="E248" s="34"/>
    </row>
    <row r="249" hidden="1">
      <c r="A249" s="58" t="s">
        <v>3406</v>
      </c>
      <c r="B249" s="29">
        <v>1577.0</v>
      </c>
      <c r="C249" s="59">
        <v>1577.0</v>
      </c>
      <c r="D249" s="27">
        <v>0.0</v>
      </c>
      <c r="E249" s="34"/>
    </row>
    <row r="250" hidden="1">
      <c r="A250" s="35" t="s">
        <v>3407</v>
      </c>
      <c r="B250" s="29">
        <v>81239.0</v>
      </c>
      <c r="C250" s="59">
        <v>81816.0</v>
      </c>
      <c r="D250" s="27">
        <v>577.0</v>
      </c>
      <c r="E250" s="34"/>
    </row>
    <row r="251" hidden="1">
      <c r="A251" s="36" t="s">
        <v>3408</v>
      </c>
      <c r="B251" s="37">
        <v>-38.0</v>
      </c>
      <c r="C251" s="27">
        <v>65.0</v>
      </c>
      <c r="D251" s="27">
        <v>103.0</v>
      </c>
      <c r="E251" s="38"/>
    </row>
    <row r="252" hidden="1"/>
    <row r="253" hidden="1"/>
    <row r="254" hidden="1">
      <c r="A254" s="5" t="s">
        <v>3409</v>
      </c>
      <c r="B254" s="6"/>
      <c r="C254" s="6"/>
      <c r="D254" s="6"/>
      <c r="E254" s="7"/>
    </row>
    <row r="255" hidden="1">
      <c r="A255" s="10"/>
      <c r="B255" s="11"/>
      <c r="C255" s="11"/>
      <c r="D255" s="11"/>
      <c r="E255" s="12"/>
    </row>
    <row r="256" hidden="1">
      <c r="A256" s="5" t="s">
        <v>3381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13">
        <v>45943.0</v>
      </c>
      <c r="B258" s="6"/>
      <c r="C258" s="54" t="s">
        <v>3382</v>
      </c>
      <c r="D258" s="15">
        <v>45949.0</v>
      </c>
      <c r="E258" s="7"/>
    </row>
    <row r="259" hidden="1">
      <c r="A259" s="10"/>
      <c r="B259" s="11"/>
      <c r="C259" s="16"/>
      <c r="D259" s="11"/>
      <c r="E259" s="12"/>
    </row>
    <row r="260" hidden="1">
      <c r="A260" s="55" t="s">
        <v>4238</v>
      </c>
      <c r="B260" s="7"/>
      <c r="C260" s="16"/>
      <c r="D260" s="56" t="s">
        <v>4239</v>
      </c>
      <c r="E260" s="7"/>
    </row>
    <row r="261" hidden="1">
      <c r="A261" s="10"/>
      <c r="B261" s="12"/>
      <c r="C261" s="16"/>
      <c r="D261" s="11"/>
      <c r="E261" s="12"/>
    </row>
    <row r="262" hidden="1">
      <c r="A262" s="19" t="s">
        <v>3383</v>
      </c>
      <c r="B262" s="6"/>
      <c r="C262" s="6"/>
      <c r="D262" s="6"/>
      <c r="E262" s="7"/>
    </row>
    <row r="263" hidden="1">
      <c r="A263" s="20" t="s">
        <v>3384</v>
      </c>
      <c r="B263" s="21" t="s">
        <v>3385</v>
      </c>
      <c r="C263" s="22" t="s">
        <v>3386</v>
      </c>
      <c r="D263" s="21" t="s">
        <v>3387</v>
      </c>
      <c r="E263" s="23" t="s">
        <v>13</v>
      </c>
    </row>
    <row r="264" hidden="1">
      <c r="A264" s="57" t="s">
        <v>3388</v>
      </c>
      <c r="B264" s="25">
        <v>18657.0</v>
      </c>
      <c r="C264" s="26">
        <v>18189.0</v>
      </c>
      <c r="D264" s="27">
        <v>-468.0</v>
      </c>
      <c r="E264" s="28"/>
    </row>
    <row r="265" hidden="1">
      <c r="A265" s="57" t="s">
        <v>3389</v>
      </c>
      <c r="B265" s="29">
        <v>24931.0</v>
      </c>
      <c r="C265" s="26">
        <v>24931.0</v>
      </c>
      <c r="D265" s="27">
        <v>0.0</v>
      </c>
      <c r="E265" s="28"/>
    </row>
    <row r="266" hidden="1">
      <c r="A266" s="57" t="s">
        <v>3390</v>
      </c>
      <c r="B266" s="29">
        <v>0.0</v>
      </c>
      <c r="C266" s="26"/>
      <c r="D266" s="27">
        <v>0.0</v>
      </c>
      <c r="E266" s="28"/>
    </row>
    <row r="267" hidden="1">
      <c r="A267" s="57" t="s">
        <v>3392</v>
      </c>
      <c r="B267" s="29">
        <v>0.0</v>
      </c>
      <c r="C267" s="26"/>
      <c r="D267" s="27">
        <v>0.0</v>
      </c>
      <c r="E267" s="28"/>
    </row>
    <row r="268" hidden="1">
      <c r="A268" s="31" t="s">
        <v>3394</v>
      </c>
      <c r="B268" s="29">
        <v>0.0</v>
      </c>
      <c r="C268" s="26"/>
      <c r="D268" s="27">
        <v>0.0</v>
      </c>
      <c r="E268" s="28"/>
    </row>
    <row r="269" hidden="1">
      <c r="A269" s="31" t="s">
        <v>3395</v>
      </c>
      <c r="B269" s="29">
        <v>0.0</v>
      </c>
      <c r="C269" s="26"/>
      <c r="D269" s="27">
        <v>0.0</v>
      </c>
      <c r="E269" s="28"/>
    </row>
    <row r="270" hidden="1">
      <c r="A270" s="31" t="s">
        <v>3397</v>
      </c>
      <c r="B270" s="29">
        <v>936.0</v>
      </c>
      <c r="C270" s="26">
        <v>816.0</v>
      </c>
      <c r="D270" s="27">
        <v>-120.0</v>
      </c>
      <c r="E270" s="28"/>
    </row>
    <row r="271" hidden="1">
      <c r="A271" s="31" t="s">
        <v>3399</v>
      </c>
      <c r="B271" s="29">
        <v>640.0</v>
      </c>
      <c r="C271" s="26">
        <v>760.0</v>
      </c>
      <c r="D271" s="27">
        <v>120.0</v>
      </c>
      <c r="E271" s="34"/>
    </row>
    <row r="272" hidden="1">
      <c r="A272" s="58" t="s">
        <v>3400</v>
      </c>
      <c r="B272" s="29">
        <v>11915.0</v>
      </c>
      <c r="C272" s="29">
        <v>11915.0</v>
      </c>
      <c r="D272" s="27">
        <v>0.0</v>
      </c>
      <c r="E272" s="34"/>
    </row>
    <row r="273" hidden="1">
      <c r="A273" s="58" t="s">
        <v>3401</v>
      </c>
      <c r="B273" s="29">
        <v>924.0</v>
      </c>
      <c r="C273" s="59">
        <v>924.0</v>
      </c>
      <c r="D273" s="27">
        <v>0.0</v>
      </c>
      <c r="E273" s="34"/>
    </row>
    <row r="274" hidden="1">
      <c r="A274" s="58" t="s">
        <v>3402</v>
      </c>
      <c r="B274" s="29">
        <v>17862.0</v>
      </c>
      <c r="C274" s="59">
        <v>17478.0</v>
      </c>
      <c r="D274" s="27">
        <v>-384.0</v>
      </c>
      <c r="E274" s="34"/>
    </row>
    <row r="275" hidden="1">
      <c r="A275" s="58" t="s">
        <v>3403</v>
      </c>
      <c r="B275" s="29">
        <v>6643.0</v>
      </c>
      <c r="C275" s="59">
        <v>6643.0</v>
      </c>
      <c r="D275" s="27">
        <v>0.0</v>
      </c>
      <c r="E275" s="34"/>
    </row>
    <row r="276" hidden="1">
      <c r="A276" s="58" t="s">
        <v>3405</v>
      </c>
      <c r="B276" s="29">
        <v>508.0</v>
      </c>
      <c r="C276" s="59">
        <v>508.0</v>
      </c>
      <c r="D276" s="27">
        <v>0.0</v>
      </c>
      <c r="E276" s="34"/>
    </row>
    <row r="277" hidden="1">
      <c r="A277" s="58" t="s">
        <v>3406</v>
      </c>
      <c r="B277" s="29">
        <v>4882.0</v>
      </c>
      <c r="C277" s="59">
        <v>4882.0</v>
      </c>
      <c r="D277" s="27">
        <v>0.0</v>
      </c>
      <c r="E277" s="34"/>
    </row>
    <row r="278" hidden="1">
      <c r="A278" s="35" t="s">
        <v>3407</v>
      </c>
      <c r="B278" s="29">
        <v>83009.5</v>
      </c>
      <c r="C278" s="59">
        <v>82625.5</v>
      </c>
      <c r="D278" s="27">
        <v>-384.0</v>
      </c>
      <c r="E278" s="34"/>
    </row>
    <row r="279" hidden="1">
      <c r="A279" s="36" t="s">
        <v>3408</v>
      </c>
      <c r="B279" s="37">
        <v>6.5</v>
      </c>
      <c r="C279" s="27">
        <v>-461.5</v>
      </c>
      <c r="D279" s="27">
        <v>-468.0</v>
      </c>
      <c r="E279" s="38"/>
    </row>
    <row r="280" hidden="1"/>
    <row r="281" hidden="1"/>
    <row r="282" hidden="1">
      <c r="A282" s="5" t="s">
        <v>3409</v>
      </c>
      <c r="B282" s="6"/>
      <c r="C282" s="6"/>
      <c r="D282" s="6"/>
      <c r="E282" s="7"/>
    </row>
    <row r="283" hidden="1">
      <c r="A283" s="10"/>
      <c r="B283" s="11"/>
      <c r="C283" s="11"/>
      <c r="D283" s="11"/>
      <c r="E283" s="12"/>
    </row>
    <row r="284" hidden="1">
      <c r="A284" s="5" t="s">
        <v>3381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13">
        <v>45943.0</v>
      </c>
      <c r="B286" s="6"/>
      <c r="C286" s="54" t="s">
        <v>3382</v>
      </c>
      <c r="D286" s="15">
        <v>45949.0</v>
      </c>
      <c r="E286" s="7"/>
    </row>
    <row r="287" hidden="1">
      <c r="A287" s="10"/>
      <c r="B287" s="11"/>
      <c r="C287" s="16"/>
      <c r="D287" s="11"/>
      <c r="E287" s="12"/>
    </row>
    <row r="288" hidden="1">
      <c r="A288" s="55" t="s">
        <v>4238</v>
      </c>
      <c r="B288" s="7"/>
      <c r="C288" s="16"/>
      <c r="D288" s="56" t="s">
        <v>4239</v>
      </c>
      <c r="E288" s="7"/>
    </row>
    <row r="289" hidden="1">
      <c r="A289" s="10"/>
      <c r="B289" s="12"/>
      <c r="C289" s="16"/>
      <c r="D289" s="11"/>
      <c r="E289" s="12"/>
    </row>
    <row r="290" hidden="1">
      <c r="A290" s="19" t="s">
        <v>3383</v>
      </c>
      <c r="B290" s="6"/>
      <c r="C290" s="6"/>
      <c r="D290" s="6"/>
      <c r="E290" s="7"/>
    </row>
    <row r="291" hidden="1">
      <c r="A291" s="20" t="s">
        <v>3384</v>
      </c>
      <c r="B291" s="21" t="s">
        <v>3385</v>
      </c>
      <c r="C291" s="22" t="s">
        <v>3386</v>
      </c>
      <c r="D291" s="21" t="s">
        <v>3387</v>
      </c>
      <c r="E291" s="23" t="s">
        <v>13</v>
      </c>
    </row>
    <row r="292" hidden="1">
      <c r="A292" s="57" t="s">
        <v>3388</v>
      </c>
      <c r="B292" s="25">
        <v>18657.0</v>
      </c>
      <c r="C292" s="26">
        <v>18189.0</v>
      </c>
      <c r="D292" s="27">
        <v>-468.0</v>
      </c>
      <c r="E292" s="28"/>
    </row>
    <row r="293" hidden="1">
      <c r="A293" s="57" t="s">
        <v>3389</v>
      </c>
      <c r="B293" s="29">
        <v>24931.0</v>
      </c>
      <c r="C293" s="26">
        <v>24931.0</v>
      </c>
      <c r="D293" s="27">
        <v>0.0</v>
      </c>
      <c r="E293" s="28"/>
    </row>
    <row r="294" hidden="1">
      <c r="A294" s="57" t="s">
        <v>3390</v>
      </c>
      <c r="B294" s="29">
        <v>0.0</v>
      </c>
      <c r="C294" s="26"/>
      <c r="D294" s="27">
        <v>0.0</v>
      </c>
      <c r="E294" s="28"/>
    </row>
    <row r="295" hidden="1">
      <c r="A295" s="57" t="s">
        <v>3392</v>
      </c>
      <c r="B295" s="29">
        <v>0.0</v>
      </c>
      <c r="C295" s="26"/>
      <c r="D295" s="27">
        <v>0.0</v>
      </c>
      <c r="E295" s="28"/>
    </row>
    <row r="296" hidden="1">
      <c r="A296" s="31" t="s">
        <v>3394</v>
      </c>
      <c r="B296" s="29">
        <v>0.0</v>
      </c>
      <c r="C296" s="26"/>
      <c r="D296" s="27">
        <v>0.0</v>
      </c>
      <c r="E296" s="28"/>
    </row>
    <row r="297" hidden="1">
      <c r="A297" s="31" t="s">
        <v>3395</v>
      </c>
      <c r="B297" s="29">
        <v>0.0</v>
      </c>
      <c r="C297" s="26"/>
      <c r="D297" s="27">
        <v>0.0</v>
      </c>
      <c r="E297" s="28"/>
    </row>
    <row r="298" hidden="1">
      <c r="A298" s="31" t="s">
        <v>3397</v>
      </c>
      <c r="B298" s="29">
        <v>936.0</v>
      </c>
      <c r="C298" s="26">
        <v>816.0</v>
      </c>
      <c r="D298" s="27">
        <v>-120.0</v>
      </c>
      <c r="E298" s="28"/>
    </row>
    <row r="299" hidden="1">
      <c r="A299" s="31" t="s">
        <v>3399</v>
      </c>
      <c r="B299" s="29">
        <v>640.0</v>
      </c>
      <c r="C299" s="26">
        <v>760.0</v>
      </c>
      <c r="D299" s="27">
        <v>120.0</v>
      </c>
      <c r="E299" s="34"/>
    </row>
    <row r="300" hidden="1">
      <c r="A300" s="58" t="s">
        <v>3400</v>
      </c>
      <c r="B300" s="29">
        <v>11915.0</v>
      </c>
      <c r="C300" s="29">
        <v>11915.0</v>
      </c>
      <c r="D300" s="27">
        <v>0.0</v>
      </c>
      <c r="E300" s="34"/>
    </row>
    <row r="301" hidden="1">
      <c r="A301" s="58" t="s">
        <v>3401</v>
      </c>
      <c r="B301" s="29">
        <v>924.0</v>
      </c>
      <c r="C301" s="59">
        <v>924.0</v>
      </c>
      <c r="D301" s="27">
        <v>0.0</v>
      </c>
      <c r="E301" s="34"/>
    </row>
    <row r="302" hidden="1">
      <c r="A302" s="58" t="s">
        <v>3402</v>
      </c>
      <c r="B302" s="29">
        <v>17862.0</v>
      </c>
      <c r="C302" s="59">
        <v>17478.0</v>
      </c>
      <c r="D302" s="27">
        <v>-384.0</v>
      </c>
      <c r="E302" s="34"/>
    </row>
    <row r="303" hidden="1">
      <c r="A303" s="58" t="s">
        <v>3403</v>
      </c>
      <c r="B303" s="29">
        <v>6643.0</v>
      </c>
      <c r="C303" s="59">
        <v>6643.0</v>
      </c>
      <c r="D303" s="27">
        <v>0.0</v>
      </c>
      <c r="E303" s="34"/>
    </row>
    <row r="304" hidden="1">
      <c r="A304" s="58" t="s">
        <v>3405</v>
      </c>
      <c r="B304" s="29">
        <v>508.0</v>
      </c>
      <c r="C304" s="59">
        <v>508.0</v>
      </c>
      <c r="D304" s="27">
        <v>0.0</v>
      </c>
      <c r="E304" s="34"/>
    </row>
    <row r="305" hidden="1">
      <c r="A305" s="58" t="s">
        <v>3406</v>
      </c>
      <c r="B305" s="29">
        <v>4882.0</v>
      </c>
      <c r="C305" s="59">
        <v>4882.0</v>
      </c>
      <c r="D305" s="27">
        <v>0.0</v>
      </c>
      <c r="E305" s="34"/>
    </row>
    <row r="306" hidden="1">
      <c r="A306" s="35" t="s">
        <v>3407</v>
      </c>
      <c r="B306" s="29">
        <v>83009.5</v>
      </c>
      <c r="C306" s="59">
        <v>82625.5</v>
      </c>
      <c r="D306" s="27">
        <v>-384.0</v>
      </c>
      <c r="E306" s="34"/>
    </row>
    <row r="307" hidden="1">
      <c r="A307" s="36" t="s">
        <v>3408</v>
      </c>
      <c r="B307" s="37">
        <v>6.5</v>
      </c>
      <c r="C307" s="27">
        <v>-461.5</v>
      </c>
      <c r="D307" s="27">
        <v>-468.0</v>
      </c>
      <c r="E307" s="38"/>
    </row>
    <row r="308" hidden="1"/>
    <row r="309" hidden="1"/>
    <row r="310" hidden="1">
      <c r="A310" s="5" t="s">
        <v>3409</v>
      </c>
      <c r="B310" s="6"/>
      <c r="C310" s="6"/>
      <c r="D310" s="6"/>
      <c r="E310" s="7"/>
    </row>
    <row r="311" hidden="1">
      <c r="A311" s="10"/>
      <c r="B311" s="11"/>
      <c r="C311" s="11"/>
      <c r="D311" s="11"/>
      <c r="E311" s="12"/>
    </row>
    <row r="312" hidden="1">
      <c r="A312" s="5" t="s">
        <v>3381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13">
        <v>45950.0</v>
      </c>
      <c r="B314" s="6"/>
      <c r="C314" s="54" t="s">
        <v>3382</v>
      </c>
      <c r="D314" s="15">
        <v>45956.0</v>
      </c>
      <c r="E314" s="7"/>
    </row>
    <row r="315" hidden="1">
      <c r="A315" s="10"/>
      <c r="B315" s="11"/>
      <c r="C315" s="16"/>
      <c r="D315" s="11"/>
      <c r="E315" s="12"/>
    </row>
    <row r="316" hidden="1">
      <c r="A316" s="55" t="s">
        <v>4238</v>
      </c>
      <c r="B316" s="7"/>
      <c r="C316" s="16"/>
      <c r="D316" s="56" t="s">
        <v>4239</v>
      </c>
      <c r="E316" s="7"/>
    </row>
    <row r="317" hidden="1">
      <c r="A317" s="10"/>
      <c r="B317" s="12"/>
      <c r="C317" s="16"/>
      <c r="D317" s="11"/>
      <c r="E317" s="12"/>
    </row>
    <row r="318" hidden="1">
      <c r="A318" s="19" t="s">
        <v>3383</v>
      </c>
      <c r="B318" s="6"/>
      <c r="C318" s="6"/>
      <c r="D318" s="6"/>
      <c r="E318" s="7"/>
    </row>
    <row r="319" hidden="1">
      <c r="A319" s="20" t="s">
        <v>3384</v>
      </c>
      <c r="B319" s="21" t="s">
        <v>3385</v>
      </c>
      <c r="C319" s="22" t="s">
        <v>3386</v>
      </c>
      <c r="D319" s="21" t="s">
        <v>3387</v>
      </c>
      <c r="E319" s="23" t="s">
        <v>13</v>
      </c>
    </row>
    <row r="320" hidden="1">
      <c r="A320" s="57" t="s">
        <v>3388</v>
      </c>
      <c r="B320" s="25">
        <v>19230.0</v>
      </c>
      <c r="C320" s="26">
        <v>14650.0</v>
      </c>
      <c r="D320" s="27">
        <v>-4580.0</v>
      </c>
      <c r="E320" s="28" t="s">
        <v>4243</v>
      </c>
    </row>
    <row r="321" hidden="1">
      <c r="A321" s="57" t="s">
        <v>3389</v>
      </c>
      <c r="B321" s="29">
        <v>25930.0</v>
      </c>
      <c r="C321" s="26">
        <v>25930.0</v>
      </c>
      <c r="D321" s="27">
        <v>0.0</v>
      </c>
      <c r="E321" s="28"/>
    </row>
    <row r="322" hidden="1">
      <c r="A322" s="57" t="s">
        <v>3390</v>
      </c>
      <c r="B322" s="29">
        <v>240.0</v>
      </c>
      <c r="C322" s="26">
        <v>240.0</v>
      </c>
      <c r="D322" s="27">
        <v>0.0</v>
      </c>
      <c r="E322" s="28"/>
    </row>
    <row r="323" hidden="1">
      <c r="A323" s="57" t="s">
        <v>3392</v>
      </c>
      <c r="B323" s="29">
        <v>0.0</v>
      </c>
      <c r="C323" s="26"/>
      <c r="D323" s="27">
        <v>0.0</v>
      </c>
      <c r="E323" s="28"/>
    </row>
    <row r="324" hidden="1">
      <c r="A324" s="31" t="s">
        <v>3394</v>
      </c>
      <c r="B324" s="29">
        <v>0.0</v>
      </c>
      <c r="C324" s="26"/>
      <c r="D324" s="27">
        <v>0.0</v>
      </c>
      <c r="E324" s="28"/>
    </row>
    <row r="325" hidden="1">
      <c r="A325" s="31" t="s">
        <v>3395</v>
      </c>
      <c r="B325" s="29">
        <v>128.0</v>
      </c>
      <c r="C325" s="26">
        <v>128.0</v>
      </c>
      <c r="D325" s="27">
        <v>0.0</v>
      </c>
      <c r="E325" s="28"/>
    </row>
    <row r="326" hidden="1">
      <c r="A326" s="31" t="s">
        <v>3397</v>
      </c>
      <c r="B326" s="29">
        <v>300.0</v>
      </c>
      <c r="C326" s="26">
        <v>4800.0</v>
      </c>
      <c r="D326" s="27">
        <v>4500.0</v>
      </c>
      <c r="E326" s="28" t="s">
        <v>4244</v>
      </c>
    </row>
    <row r="327" hidden="1">
      <c r="A327" s="31" t="s">
        <v>3399</v>
      </c>
      <c r="B327" s="29">
        <v>680.0</v>
      </c>
      <c r="C327" s="26">
        <v>760.0</v>
      </c>
      <c r="D327" s="27">
        <v>80.0</v>
      </c>
      <c r="E327" s="34"/>
    </row>
    <row r="328" hidden="1">
      <c r="A328" s="58" t="s">
        <v>3400</v>
      </c>
      <c r="B328" s="29">
        <v>11815.0</v>
      </c>
      <c r="C328" s="29">
        <v>12089.0</v>
      </c>
      <c r="D328" s="27">
        <v>274.0</v>
      </c>
      <c r="E328" s="34"/>
    </row>
    <row r="329" hidden="1">
      <c r="A329" s="58" t="s">
        <v>3401</v>
      </c>
      <c r="B329" s="29">
        <v>887.0</v>
      </c>
      <c r="C329" s="59">
        <v>887.0</v>
      </c>
      <c r="D329" s="27">
        <v>0.0</v>
      </c>
      <c r="E329" s="34"/>
    </row>
    <row r="330" hidden="1">
      <c r="A330" s="58" t="s">
        <v>3402</v>
      </c>
      <c r="B330" s="29">
        <v>14631.0</v>
      </c>
      <c r="C330" s="59">
        <v>14631.0</v>
      </c>
      <c r="D330" s="27">
        <v>0.0</v>
      </c>
      <c r="E330" s="34"/>
    </row>
    <row r="331" hidden="1">
      <c r="A331" s="58" t="s">
        <v>3403</v>
      </c>
      <c r="B331" s="29">
        <v>7459.0</v>
      </c>
      <c r="C331" s="59">
        <v>7459.0</v>
      </c>
      <c r="D331" s="27">
        <v>0.0</v>
      </c>
      <c r="E331" s="34"/>
    </row>
    <row r="332" hidden="1">
      <c r="A332" s="58" t="s">
        <v>3405</v>
      </c>
      <c r="B332" s="29">
        <v>777.0</v>
      </c>
      <c r="C332" s="59">
        <v>777.0</v>
      </c>
      <c r="D332" s="27">
        <v>0.0</v>
      </c>
      <c r="E332" s="34"/>
    </row>
    <row r="333" hidden="1">
      <c r="A333" s="58" t="s">
        <v>3406</v>
      </c>
      <c r="B333" s="29">
        <v>3161.0</v>
      </c>
      <c r="C333" s="59">
        <v>3161.0</v>
      </c>
      <c r="D333" s="27">
        <v>0.0</v>
      </c>
      <c r="E333" s="34"/>
    </row>
    <row r="334" hidden="1">
      <c r="A334" s="35" t="s">
        <v>3407</v>
      </c>
      <c r="B334" s="29">
        <v>82070.0</v>
      </c>
      <c r="C334" s="59">
        <v>81722.0</v>
      </c>
      <c r="D334" s="27">
        <v>-348.0</v>
      </c>
      <c r="E334" s="34"/>
    </row>
    <row r="335" hidden="1">
      <c r="A335" s="36" t="s">
        <v>3408</v>
      </c>
      <c r="B335" s="37">
        <v>7.0</v>
      </c>
      <c r="C335" s="27">
        <v>629.0</v>
      </c>
      <c r="D335" s="27">
        <v>622.0</v>
      </c>
      <c r="E335" s="38"/>
    </row>
    <row r="336" hidden="1"/>
    <row r="337" hidden="1"/>
    <row r="338" hidden="1">
      <c r="A338" s="5" t="s">
        <v>3409</v>
      </c>
      <c r="B338" s="6"/>
      <c r="C338" s="6"/>
      <c r="D338" s="6"/>
      <c r="E338" s="7"/>
    </row>
    <row r="339" hidden="1">
      <c r="A339" s="10"/>
      <c r="B339" s="11"/>
      <c r="C339" s="11"/>
      <c r="D339" s="11"/>
      <c r="E339" s="12"/>
    </row>
    <row r="340" hidden="1">
      <c r="A340" s="5" t="s">
        <v>3381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13">
        <v>45957.0</v>
      </c>
      <c r="B342" s="6"/>
      <c r="C342" s="54" t="s">
        <v>3382</v>
      </c>
      <c r="D342" s="15">
        <v>45961.0</v>
      </c>
      <c r="E342" s="7"/>
    </row>
    <row r="343" hidden="1">
      <c r="A343" s="10"/>
      <c r="B343" s="11"/>
      <c r="C343" s="16"/>
      <c r="D343" s="11"/>
      <c r="E343" s="12"/>
    </row>
    <row r="344" hidden="1">
      <c r="A344" s="55" t="s">
        <v>4238</v>
      </c>
      <c r="B344" s="7"/>
      <c r="C344" s="16"/>
      <c r="D344" s="56" t="s">
        <v>4245</v>
      </c>
      <c r="E344" s="7"/>
    </row>
    <row r="345" hidden="1">
      <c r="A345" s="10"/>
      <c r="B345" s="12"/>
      <c r="C345" s="16"/>
      <c r="D345" s="11"/>
      <c r="E345" s="12"/>
    </row>
    <row r="346" hidden="1">
      <c r="A346" s="19" t="s">
        <v>3383</v>
      </c>
      <c r="B346" s="6"/>
      <c r="C346" s="6"/>
      <c r="D346" s="6"/>
      <c r="E346" s="7"/>
    </row>
    <row r="347" hidden="1">
      <c r="A347" s="20" t="s">
        <v>3384</v>
      </c>
      <c r="B347" s="21" t="s">
        <v>3385</v>
      </c>
      <c r="C347" s="22" t="s">
        <v>3386</v>
      </c>
      <c r="D347" s="21" t="s">
        <v>3387</v>
      </c>
      <c r="E347" s="23" t="s">
        <v>13</v>
      </c>
    </row>
    <row r="348" hidden="1">
      <c r="A348" s="57" t="s">
        <v>3388</v>
      </c>
      <c r="B348" s="25">
        <v>10499.0</v>
      </c>
      <c r="C348" s="26"/>
      <c r="D348" s="27">
        <v>-10499.0</v>
      </c>
      <c r="E348" s="28"/>
      <c r="F348" s="1" t="s">
        <v>4246</v>
      </c>
    </row>
    <row r="349" hidden="1">
      <c r="A349" s="57" t="s">
        <v>3389</v>
      </c>
      <c r="B349" s="29">
        <v>10012.0</v>
      </c>
      <c r="C349" s="26">
        <v>10012.0</v>
      </c>
      <c r="D349" s="27">
        <v>0.0</v>
      </c>
      <c r="E349" s="28"/>
    </row>
    <row r="350" hidden="1">
      <c r="A350" s="57" t="s">
        <v>3390</v>
      </c>
      <c r="B350" s="29">
        <v>300.0</v>
      </c>
      <c r="C350" s="26">
        <v>300.0</v>
      </c>
      <c r="D350" s="27">
        <v>0.0</v>
      </c>
      <c r="E350" s="28"/>
    </row>
    <row r="351" hidden="1">
      <c r="A351" s="57" t="s">
        <v>3392</v>
      </c>
      <c r="B351" s="29">
        <v>0.0</v>
      </c>
      <c r="C351" s="26"/>
      <c r="D351" s="27">
        <v>0.0</v>
      </c>
      <c r="E351" s="28"/>
    </row>
    <row r="352" hidden="1">
      <c r="A352" s="31" t="s">
        <v>3394</v>
      </c>
      <c r="B352" s="29">
        <v>0.0</v>
      </c>
      <c r="C352" s="26"/>
      <c r="D352" s="27">
        <v>0.0</v>
      </c>
      <c r="E352" s="28"/>
    </row>
    <row r="353" hidden="1">
      <c r="A353" s="31" t="s">
        <v>3395</v>
      </c>
      <c r="B353" s="29">
        <v>0.0</v>
      </c>
      <c r="C353" s="26"/>
      <c r="D353" s="27">
        <v>0.0</v>
      </c>
      <c r="E353" s="28"/>
    </row>
    <row r="354" hidden="1">
      <c r="A354" s="31" t="s">
        <v>3397</v>
      </c>
      <c r="B354" s="29">
        <v>359.0</v>
      </c>
      <c r="C354" s="26">
        <v>359.0</v>
      </c>
      <c r="D354" s="27">
        <v>0.0</v>
      </c>
      <c r="E354" s="28"/>
    </row>
    <row r="355" hidden="1">
      <c r="A355" s="31" t="s">
        <v>3399</v>
      </c>
      <c r="B355" s="29">
        <v>600.0</v>
      </c>
      <c r="C355" s="26">
        <v>600.0</v>
      </c>
      <c r="D355" s="27">
        <v>0.0</v>
      </c>
      <c r="E355" s="34"/>
    </row>
    <row r="356" hidden="1">
      <c r="A356" s="58" t="s">
        <v>3400</v>
      </c>
      <c r="B356" s="29">
        <v>6435.0</v>
      </c>
      <c r="C356" s="29">
        <v>6435.0</v>
      </c>
      <c r="D356" s="27">
        <v>0.0</v>
      </c>
      <c r="E356" s="34"/>
    </row>
    <row r="357" hidden="1">
      <c r="A357" s="58" t="s">
        <v>3401</v>
      </c>
      <c r="B357" s="29">
        <v>1831.0</v>
      </c>
      <c r="C357" s="59">
        <v>1831.0</v>
      </c>
      <c r="D357" s="27">
        <v>0.0</v>
      </c>
      <c r="E357" s="34"/>
    </row>
    <row r="358" hidden="1">
      <c r="A358" s="58" t="s">
        <v>3402</v>
      </c>
      <c r="B358" s="29">
        <v>14863.0</v>
      </c>
      <c r="C358" s="59">
        <v>14863.0</v>
      </c>
      <c r="D358" s="27">
        <v>0.0</v>
      </c>
      <c r="E358" s="34"/>
    </row>
    <row r="359" hidden="1">
      <c r="A359" s="58" t="s">
        <v>3403</v>
      </c>
      <c r="B359" s="29">
        <v>5896.0</v>
      </c>
      <c r="C359" s="59">
        <v>5896.0</v>
      </c>
      <c r="D359" s="27">
        <v>0.0</v>
      </c>
      <c r="E359" s="34"/>
    </row>
    <row r="360" hidden="1">
      <c r="A360" s="58" t="s">
        <v>3405</v>
      </c>
      <c r="B360" s="29">
        <v>588.0</v>
      </c>
      <c r="C360" s="59">
        <v>588.0</v>
      </c>
      <c r="D360" s="27">
        <v>0.0</v>
      </c>
      <c r="E360" s="34"/>
    </row>
    <row r="361" hidden="1">
      <c r="A361" s="58" t="s">
        <v>3406</v>
      </c>
      <c r="B361" s="29">
        <v>1191.0</v>
      </c>
      <c r="C361" s="59">
        <v>1191.0</v>
      </c>
      <c r="D361" s="27">
        <v>0.0</v>
      </c>
      <c r="E361" s="34"/>
    </row>
    <row r="362" hidden="1">
      <c r="A362" s="35" t="s">
        <v>3407</v>
      </c>
      <c r="B362" s="29">
        <v>51374.0</v>
      </c>
      <c r="C362" s="59">
        <v>51374.0</v>
      </c>
      <c r="D362" s="27">
        <v>0.0</v>
      </c>
      <c r="E362" s="34"/>
    </row>
    <row r="363" hidden="1">
      <c r="A363" s="36" t="s">
        <v>3408</v>
      </c>
      <c r="B363" s="37">
        <v>9.0</v>
      </c>
      <c r="C363" s="27">
        <v>-10490.0</v>
      </c>
      <c r="D363" s="27">
        <v>-10499.0</v>
      </c>
      <c r="E363" s="38"/>
    </row>
    <row r="364" hidden="1"/>
    <row r="365" hidden="1"/>
    <row r="366" hidden="1">
      <c r="A366" s="5" t="s">
        <v>3409</v>
      </c>
      <c r="B366" s="6"/>
      <c r="C366" s="6"/>
      <c r="D366" s="6"/>
      <c r="E366" s="7"/>
    </row>
    <row r="367" hidden="1">
      <c r="A367" s="10"/>
      <c r="B367" s="11"/>
      <c r="C367" s="11"/>
      <c r="D367" s="11"/>
      <c r="E367" s="12"/>
    </row>
    <row r="368" hidden="1">
      <c r="A368" s="5" t="s">
        <v>3381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13">
        <v>45957.0</v>
      </c>
      <c r="B370" s="6"/>
      <c r="C370" s="54" t="s">
        <v>3382</v>
      </c>
      <c r="D370" s="15">
        <v>45961.0</v>
      </c>
      <c r="E370" s="7"/>
    </row>
    <row r="371" hidden="1">
      <c r="A371" s="10"/>
      <c r="B371" s="11"/>
      <c r="C371" s="16"/>
      <c r="D371" s="11"/>
      <c r="E371" s="12"/>
    </row>
    <row r="372" hidden="1">
      <c r="A372" s="55" t="s">
        <v>4238</v>
      </c>
      <c r="B372" s="7"/>
      <c r="C372" s="16"/>
      <c r="D372" s="56" t="s">
        <v>4245</v>
      </c>
      <c r="E372" s="7"/>
    </row>
    <row r="373" hidden="1">
      <c r="A373" s="10"/>
      <c r="B373" s="12"/>
      <c r="C373" s="16"/>
      <c r="D373" s="11"/>
      <c r="E373" s="12"/>
    </row>
    <row r="374" hidden="1">
      <c r="A374" s="19" t="s">
        <v>3383</v>
      </c>
      <c r="B374" s="6"/>
      <c r="C374" s="6"/>
      <c r="D374" s="6"/>
      <c r="E374" s="7"/>
    </row>
    <row r="375" hidden="1">
      <c r="A375" s="20" t="s">
        <v>3384</v>
      </c>
      <c r="B375" s="21" t="s">
        <v>3385</v>
      </c>
      <c r="C375" s="22" t="s">
        <v>3386</v>
      </c>
      <c r="D375" s="21" t="s">
        <v>3387</v>
      </c>
      <c r="E375" s="23" t="s">
        <v>13</v>
      </c>
    </row>
    <row r="376" hidden="1">
      <c r="A376" s="57" t="s">
        <v>3388</v>
      </c>
      <c r="B376" s="25">
        <v>10499.0</v>
      </c>
      <c r="C376" s="26">
        <v>10600.0</v>
      </c>
      <c r="D376" s="27">
        <v>101.0</v>
      </c>
      <c r="E376" s="28"/>
    </row>
    <row r="377" hidden="1">
      <c r="A377" s="57" t="s">
        <v>3389</v>
      </c>
      <c r="B377" s="29">
        <v>10012.0</v>
      </c>
      <c r="C377" s="26">
        <v>10012.0</v>
      </c>
      <c r="D377" s="27">
        <v>0.0</v>
      </c>
      <c r="E377" s="28"/>
    </row>
    <row r="378" hidden="1">
      <c r="A378" s="57" t="s">
        <v>3390</v>
      </c>
      <c r="B378" s="29">
        <v>300.0</v>
      </c>
      <c r="C378" s="26">
        <v>300.0</v>
      </c>
      <c r="D378" s="27">
        <v>0.0</v>
      </c>
      <c r="E378" s="28"/>
    </row>
    <row r="379" hidden="1">
      <c r="A379" s="57" t="s">
        <v>3392</v>
      </c>
      <c r="B379" s="29">
        <v>0.0</v>
      </c>
      <c r="C379" s="26"/>
      <c r="D379" s="27">
        <v>0.0</v>
      </c>
      <c r="E379" s="28"/>
    </row>
    <row r="380" hidden="1">
      <c r="A380" s="31" t="s">
        <v>3394</v>
      </c>
      <c r="B380" s="29">
        <v>0.0</v>
      </c>
      <c r="C380" s="26"/>
      <c r="D380" s="27">
        <v>0.0</v>
      </c>
      <c r="E380" s="28"/>
    </row>
    <row r="381" hidden="1">
      <c r="A381" s="31" t="s">
        <v>3395</v>
      </c>
      <c r="B381" s="29">
        <v>0.0</v>
      </c>
      <c r="C381" s="26"/>
      <c r="D381" s="27">
        <v>0.0</v>
      </c>
      <c r="E381" s="28"/>
    </row>
    <row r="382" hidden="1">
      <c r="A382" s="31" t="s">
        <v>3397</v>
      </c>
      <c r="B382" s="29">
        <v>359.0</v>
      </c>
      <c r="C382" s="26">
        <v>359.0</v>
      </c>
      <c r="D382" s="27">
        <v>0.0</v>
      </c>
      <c r="E382" s="28"/>
    </row>
    <row r="383" hidden="1">
      <c r="A383" s="31" t="s">
        <v>3399</v>
      </c>
      <c r="B383" s="29">
        <v>600.0</v>
      </c>
      <c r="C383" s="26">
        <v>600.0</v>
      </c>
      <c r="D383" s="27">
        <v>0.0</v>
      </c>
      <c r="E383" s="34"/>
    </row>
    <row r="384" hidden="1">
      <c r="A384" s="58" t="s">
        <v>3400</v>
      </c>
      <c r="B384" s="29">
        <v>6435.0</v>
      </c>
      <c r="C384" s="29">
        <v>6435.0</v>
      </c>
      <c r="D384" s="27">
        <v>0.0</v>
      </c>
      <c r="E384" s="34"/>
    </row>
    <row r="385" hidden="1">
      <c r="A385" s="58" t="s">
        <v>3401</v>
      </c>
      <c r="B385" s="29">
        <v>1831.0</v>
      </c>
      <c r="C385" s="59">
        <v>1831.0</v>
      </c>
      <c r="D385" s="27">
        <v>0.0</v>
      </c>
      <c r="E385" s="34"/>
    </row>
    <row r="386" hidden="1">
      <c r="A386" s="58" t="s">
        <v>3402</v>
      </c>
      <c r="B386" s="29">
        <v>14863.0</v>
      </c>
      <c r="C386" s="59">
        <v>14863.0</v>
      </c>
      <c r="D386" s="27">
        <v>0.0</v>
      </c>
      <c r="E386" s="34"/>
    </row>
    <row r="387" hidden="1">
      <c r="A387" s="58" t="s">
        <v>3403</v>
      </c>
      <c r="B387" s="29">
        <v>5896.0</v>
      </c>
      <c r="C387" s="59">
        <v>5896.0</v>
      </c>
      <c r="D387" s="27">
        <v>0.0</v>
      </c>
      <c r="E387" s="34"/>
    </row>
    <row r="388" hidden="1">
      <c r="A388" s="58" t="s">
        <v>3405</v>
      </c>
      <c r="B388" s="29">
        <v>588.0</v>
      </c>
      <c r="C388" s="59">
        <v>588.0</v>
      </c>
      <c r="D388" s="27">
        <v>0.0</v>
      </c>
      <c r="E388" s="34"/>
    </row>
    <row r="389" hidden="1">
      <c r="A389" s="58" t="s">
        <v>3406</v>
      </c>
      <c r="B389" s="29">
        <v>1191.0</v>
      </c>
      <c r="C389" s="59">
        <v>1191.0</v>
      </c>
      <c r="D389" s="27">
        <v>0.0</v>
      </c>
      <c r="E389" s="34"/>
    </row>
    <row r="390" hidden="1">
      <c r="A390" s="35" t="s">
        <v>3407</v>
      </c>
      <c r="B390" s="29">
        <v>51374.0</v>
      </c>
      <c r="C390" s="59">
        <v>51374.0</v>
      </c>
      <c r="D390" s="27">
        <v>0.0</v>
      </c>
      <c r="E390" s="34"/>
    </row>
    <row r="391" hidden="1">
      <c r="A391" s="36" t="s">
        <v>3408</v>
      </c>
      <c r="B391" s="37">
        <v>9.0</v>
      </c>
      <c r="C391" s="27">
        <v>110.0</v>
      </c>
      <c r="D391" s="27">
        <v>101.0</v>
      </c>
      <c r="E391" s="38"/>
    </row>
    <row r="392" hidden="1"/>
    <row r="393" hidden="1"/>
    <row r="394" hidden="1">
      <c r="A394" s="5" t="s">
        <v>3409</v>
      </c>
      <c r="B394" s="6"/>
      <c r="C394" s="6"/>
      <c r="D394" s="6"/>
      <c r="E394" s="7"/>
    </row>
    <row r="395" hidden="1">
      <c r="A395" s="10"/>
      <c r="B395" s="11"/>
      <c r="C395" s="11"/>
      <c r="D395" s="11"/>
      <c r="E395" s="12"/>
    </row>
    <row r="396" hidden="1">
      <c r="A396" s="5" t="s">
        <v>3381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13">
        <v>45962.0</v>
      </c>
      <c r="B398" s="6"/>
      <c r="C398" s="54" t="s">
        <v>3382</v>
      </c>
      <c r="D398" s="15">
        <v>45963.0</v>
      </c>
      <c r="E398" s="7"/>
    </row>
    <row r="399" hidden="1">
      <c r="A399" s="10"/>
      <c r="B399" s="11"/>
      <c r="C399" s="16"/>
      <c r="D399" s="11"/>
      <c r="E399" s="12"/>
    </row>
    <row r="400" hidden="1">
      <c r="A400" s="55" t="s">
        <v>4247</v>
      </c>
      <c r="B400" s="7"/>
      <c r="C400" s="16"/>
      <c r="D400" s="56" t="s">
        <v>4239</v>
      </c>
      <c r="E400" s="7"/>
    </row>
    <row r="401" hidden="1">
      <c r="A401" s="10"/>
      <c r="B401" s="12"/>
      <c r="C401" s="16"/>
      <c r="D401" s="11"/>
      <c r="E401" s="12"/>
    </row>
    <row r="402" hidden="1">
      <c r="A402" s="19" t="s">
        <v>3383</v>
      </c>
      <c r="B402" s="6"/>
      <c r="C402" s="6"/>
      <c r="D402" s="6"/>
      <c r="E402" s="7"/>
    </row>
    <row r="403" hidden="1">
      <c r="A403" s="20" t="s">
        <v>3384</v>
      </c>
      <c r="B403" s="21" t="s">
        <v>3385</v>
      </c>
      <c r="C403" s="22" t="s">
        <v>3386</v>
      </c>
      <c r="D403" s="21" t="s">
        <v>3387</v>
      </c>
      <c r="E403" s="23" t="s">
        <v>13</v>
      </c>
    </row>
    <row r="404" hidden="1">
      <c r="A404" s="57" t="s">
        <v>3388</v>
      </c>
      <c r="B404" s="25">
        <v>3590.0</v>
      </c>
      <c r="C404" s="26">
        <v>3589.0</v>
      </c>
      <c r="D404" s="27">
        <v>-1.0</v>
      </c>
      <c r="E404" s="28"/>
    </row>
    <row r="405" hidden="1">
      <c r="A405" s="57" t="s">
        <v>3389</v>
      </c>
      <c r="B405" s="29">
        <v>2035.0</v>
      </c>
      <c r="C405" s="26">
        <v>2034.0</v>
      </c>
      <c r="D405" s="27">
        <v>-1.0</v>
      </c>
      <c r="E405" s="28"/>
    </row>
    <row r="406" hidden="1">
      <c r="A406" s="57" t="s">
        <v>3390</v>
      </c>
      <c r="B406" s="29">
        <v>0.0</v>
      </c>
      <c r="C406" s="26"/>
      <c r="D406" s="27">
        <v>0.0</v>
      </c>
      <c r="E406" s="28"/>
    </row>
    <row r="407" hidden="1">
      <c r="A407" s="57" t="s">
        <v>3392</v>
      </c>
      <c r="B407" s="29">
        <v>0.0</v>
      </c>
      <c r="C407" s="26"/>
      <c r="D407" s="27">
        <v>0.0</v>
      </c>
      <c r="E407" s="28"/>
    </row>
    <row r="408" hidden="1">
      <c r="A408" s="31" t="s">
        <v>3394</v>
      </c>
      <c r="B408" s="29">
        <v>0.0</v>
      </c>
      <c r="C408" s="26"/>
      <c r="D408" s="27">
        <v>0.0</v>
      </c>
      <c r="E408" s="28"/>
    </row>
    <row r="409" hidden="1">
      <c r="A409" s="31" t="s">
        <v>3395</v>
      </c>
      <c r="B409" s="29">
        <v>0.0</v>
      </c>
      <c r="C409" s="26"/>
      <c r="D409" s="27">
        <v>0.0</v>
      </c>
      <c r="E409" s="28"/>
    </row>
    <row r="410" hidden="1">
      <c r="A410" s="31" t="s">
        <v>3397</v>
      </c>
      <c r="B410" s="29">
        <v>0.0</v>
      </c>
      <c r="C410" s="26"/>
      <c r="D410" s="27">
        <v>0.0</v>
      </c>
      <c r="E410" s="28"/>
    </row>
    <row r="411" hidden="1">
      <c r="A411" s="31" t="s">
        <v>3399</v>
      </c>
      <c r="B411" s="29">
        <v>240.0</v>
      </c>
      <c r="C411" s="26">
        <v>240.0</v>
      </c>
      <c r="D411" s="27">
        <v>0.0</v>
      </c>
      <c r="E411" s="34"/>
    </row>
    <row r="412" hidden="1">
      <c r="A412" s="58" t="s">
        <v>3400</v>
      </c>
      <c r="B412" s="29">
        <v>2238.0</v>
      </c>
      <c r="C412" s="29">
        <v>2238.0</v>
      </c>
      <c r="D412" s="27">
        <v>0.0</v>
      </c>
      <c r="E412" s="34"/>
    </row>
    <row r="413" hidden="1">
      <c r="A413" s="58" t="s">
        <v>3401</v>
      </c>
      <c r="B413" s="29">
        <v>735.0</v>
      </c>
      <c r="C413" s="59">
        <v>735.0</v>
      </c>
      <c r="D413" s="27">
        <v>0.0</v>
      </c>
      <c r="E413" s="34"/>
    </row>
    <row r="414" hidden="1">
      <c r="A414" s="58" t="s">
        <v>3402</v>
      </c>
      <c r="B414" s="29">
        <v>3806.0</v>
      </c>
      <c r="C414" s="59">
        <v>3806.0</v>
      </c>
      <c r="D414" s="27">
        <v>0.0</v>
      </c>
      <c r="E414" s="34"/>
    </row>
    <row r="415" hidden="1">
      <c r="A415" s="58" t="s">
        <v>3403</v>
      </c>
      <c r="B415" s="29">
        <v>1652.0</v>
      </c>
      <c r="C415" s="59">
        <v>1652.0</v>
      </c>
      <c r="D415" s="27">
        <v>0.0</v>
      </c>
      <c r="E415" s="34"/>
    </row>
    <row r="416" hidden="1">
      <c r="A416" s="58" t="s">
        <v>3405</v>
      </c>
      <c r="B416" s="29">
        <v>0.0</v>
      </c>
      <c r="C416" s="59">
        <v>0.0</v>
      </c>
      <c r="D416" s="27">
        <v>0.0</v>
      </c>
      <c r="E416" s="34"/>
    </row>
    <row r="417" hidden="1">
      <c r="A417" s="58" t="s">
        <v>3406</v>
      </c>
      <c r="B417" s="29">
        <v>1071.0</v>
      </c>
      <c r="C417" s="59">
        <v>1071.0</v>
      </c>
      <c r="D417" s="27">
        <v>0.0</v>
      </c>
      <c r="E417" s="34"/>
    </row>
    <row r="418" hidden="1">
      <c r="A418" s="35" t="s">
        <v>3407</v>
      </c>
      <c r="B418" s="29">
        <v>14308.5</v>
      </c>
      <c r="C418" s="59">
        <v>13974.5</v>
      </c>
      <c r="D418" s="27">
        <v>-334.0</v>
      </c>
      <c r="E418" s="34"/>
    </row>
    <row r="419" hidden="1">
      <c r="A419" s="36" t="s">
        <v>3408</v>
      </c>
      <c r="B419" s="37">
        <v>-12.5</v>
      </c>
      <c r="C419" s="27">
        <v>319.5</v>
      </c>
      <c r="D419" s="27">
        <v>332.0</v>
      </c>
      <c r="E419" s="38"/>
    </row>
    <row r="420" hidden="1"/>
    <row r="421" hidden="1"/>
    <row r="422" hidden="1">
      <c r="A422" s="5" t="s">
        <v>3409</v>
      </c>
      <c r="B422" s="6"/>
      <c r="C422" s="6"/>
      <c r="D422" s="6"/>
      <c r="E422" s="7"/>
    </row>
    <row r="423" hidden="1">
      <c r="A423" s="10"/>
      <c r="B423" s="11"/>
      <c r="C423" s="11"/>
      <c r="D423" s="11"/>
      <c r="E423" s="12"/>
    </row>
    <row r="424" hidden="1">
      <c r="A424" s="5" t="s">
        <v>3381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13">
        <v>45964.0</v>
      </c>
      <c r="B426" s="6"/>
      <c r="C426" s="54" t="s">
        <v>3382</v>
      </c>
      <c r="D426" s="15">
        <v>45970.0</v>
      </c>
      <c r="E426" s="7"/>
    </row>
    <row r="427" hidden="1">
      <c r="A427" s="10"/>
      <c r="B427" s="11"/>
      <c r="C427" s="16"/>
      <c r="D427" s="11"/>
      <c r="E427" s="12"/>
    </row>
    <row r="428" hidden="1">
      <c r="A428" s="55" t="s">
        <v>4238</v>
      </c>
      <c r="B428" s="7"/>
      <c r="C428" s="16"/>
      <c r="D428" s="56" t="s">
        <v>4239</v>
      </c>
      <c r="E428" s="7"/>
    </row>
    <row r="429" hidden="1">
      <c r="A429" s="10"/>
      <c r="B429" s="12"/>
      <c r="C429" s="16"/>
      <c r="D429" s="11"/>
      <c r="E429" s="12"/>
    </row>
    <row r="430" hidden="1">
      <c r="A430" s="19" t="s">
        <v>3383</v>
      </c>
      <c r="B430" s="6"/>
      <c r="C430" s="6"/>
      <c r="D430" s="6"/>
      <c r="E430" s="7"/>
    </row>
    <row r="431" hidden="1">
      <c r="A431" s="20" t="s">
        <v>3384</v>
      </c>
      <c r="B431" s="21" t="s">
        <v>3385</v>
      </c>
      <c r="C431" s="22" t="s">
        <v>3386</v>
      </c>
      <c r="D431" s="21" t="s">
        <v>3387</v>
      </c>
      <c r="E431" s="23" t="s">
        <v>13</v>
      </c>
    </row>
    <row r="432" hidden="1">
      <c r="A432" s="57" t="s">
        <v>3388</v>
      </c>
      <c r="B432" s="25">
        <v>16852.0</v>
      </c>
      <c r="C432" s="26">
        <v>16852.0</v>
      </c>
      <c r="D432" s="27">
        <v>0.0</v>
      </c>
      <c r="E432" s="28"/>
    </row>
    <row r="433" hidden="1">
      <c r="A433" s="57" t="s">
        <v>3389</v>
      </c>
      <c r="B433" s="29">
        <v>21684.0</v>
      </c>
      <c r="C433" s="26">
        <v>21684.0</v>
      </c>
      <c r="D433" s="27">
        <v>0.0</v>
      </c>
      <c r="E433" s="28"/>
    </row>
    <row r="434" hidden="1">
      <c r="A434" s="57" t="s">
        <v>3390</v>
      </c>
      <c r="B434" s="29">
        <v>200.0</v>
      </c>
      <c r="C434" s="26">
        <v>200.0</v>
      </c>
      <c r="D434" s="27">
        <v>0.0</v>
      </c>
      <c r="E434" s="28"/>
    </row>
    <row r="435" hidden="1">
      <c r="A435" s="57" t="s">
        <v>3392</v>
      </c>
      <c r="B435" s="29">
        <v>0.0</v>
      </c>
      <c r="C435" s="26"/>
      <c r="D435" s="27">
        <v>0.0</v>
      </c>
      <c r="E435" s="28"/>
    </row>
    <row r="436" hidden="1">
      <c r="A436" s="31" t="s">
        <v>3394</v>
      </c>
      <c r="B436" s="29">
        <v>0.0</v>
      </c>
      <c r="C436" s="26"/>
      <c r="D436" s="27">
        <v>0.0</v>
      </c>
      <c r="E436" s="28"/>
    </row>
    <row r="437" hidden="1">
      <c r="A437" s="31" t="s">
        <v>3395</v>
      </c>
      <c r="B437" s="29">
        <v>0.0</v>
      </c>
      <c r="C437" s="26"/>
      <c r="D437" s="27">
        <v>0.0</v>
      </c>
      <c r="E437" s="28"/>
    </row>
    <row r="438" hidden="1">
      <c r="A438" s="31" t="s">
        <v>3397</v>
      </c>
      <c r="B438" s="29">
        <v>340.0</v>
      </c>
      <c r="C438" s="26">
        <v>300.0</v>
      </c>
      <c r="D438" s="27">
        <v>-40.0</v>
      </c>
      <c r="E438" s="28" t="s">
        <v>4248</v>
      </c>
    </row>
    <row r="439" hidden="1">
      <c r="A439" s="31" t="s">
        <v>3399</v>
      </c>
      <c r="B439" s="29">
        <v>680.0</v>
      </c>
      <c r="C439" s="26">
        <v>720.0</v>
      </c>
      <c r="D439" s="27">
        <v>40.0</v>
      </c>
      <c r="E439" s="34"/>
    </row>
    <row r="440" hidden="1">
      <c r="A440" s="58" t="s">
        <v>3400</v>
      </c>
      <c r="B440" s="29">
        <v>7615.0</v>
      </c>
      <c r="C440" s="29">
        <v>7988.0</v>
      </c>
      <c r="D440" s="27">
        <v>373.0</v>
      </c>
      <c r="E440" s="34"/>
    </row>
    <row r="441" hidden="1">
      <c r="A441" s="58" t="s">
        <v>3401</v>
      </c>
      <c r="B441" s="29">
        <v>3400.0</v>
      </c>
      <c r="C441" s="59">
        <v>3400.0</v>
      </c>
      <c r="D441" s="27">
        <v>0.0</v>
      </c>
      <c r="E441" s="34"/>
    </row>
    <row r="442" hidden="1">
      <c r="A442" s="58" t="s">
        <v>3402</v>
      </c>
      <c r="B442" s="29">
        <v>14181.0</v>
      </c>
      <c r="C442" s="59">
        <v>14181.0</v>
      </c>
      <c r="D442" s="27">
        <v>0.0</v>
      </c>
      <c r="E442" s="34"/>
    </row>
    <row r="443" hidden="1">
      <c r="A443" s="58" t="s">
        <v>3403</v>
      </c>
      <c r="B443" s="29">
        <v>6322.0</v>
      </c>
      <c r="C443" s="59">
        <v>6322.0</v>
      </c>
      <c r="D443" s="27">
        <v>0.0</v>
      </c>
      <c r="E443" s="34"/>
    </row>
    <row r="444" hidden="1">
      <c r="A444" s="58" t="s">
        <v>3405</v>
      </c>
      <c r="B444" s="29">
        <v>588.0</v>
      </c>
      <c r="C444" s="59">
        <v>588.0</v>
      </c>
      <c r="D444" s="27">
        <v>0.0</v>
      </c>
      <c r="E444" s="34"/>
    </row>
    <row r="445" hidden="1">
      <c r="A445" s="58" t="s">
        <v>3406</v>
      </c>
      <c r="B445" s="29">
        <v>1770.0</v>
      </c>
      <c r="C445" s="59">
        <v>1770.0</v>
      </c>
      <c r="D445" s="27">
        <v>0.0</v>
      </c>
      <c r="E445" s="34"/>
    </row>
    <row r="446" hidden="1">
      <c r="A446" s="35" t="s">
        <v>3407</v>
      </c>
      <c r="B446" s="29">
        <v>71854.5</v>
      </c>
      <c r="C446" s="59">
        <v>71854.5</v>
      </c>
      <c r="D446" s="27">
        <v>0.0</v>
      </c>
      <c r="E446" s="34"/>
    </row>
    <row r="447" hidden="1">
      <c r="A447" s="36" t="s">
        <v>3408</v>
      </c>
      <c r="B447" s="37">
        <v>7.5</v>
      </c>
      <c r="C447" s="27">
        <v>380.5</v>
      </c>
      <c r="D447" s="27">
        <v>373.0</v>
      </c>
      <c r="E447" s="38"/>
    </row>
    <row r="448" hidden="1"/>
    <row r="449" hidden="1"/>
    <row r="450" hidden="1">
      <c r="A450" s="5" t="s">
        <v>3409</v>
      </c>
      <c r="B450" s="6"/>
      <c r="C450" s="6"/>
      <c r="D450" s="6"/>
      <c r="E450" s="7"/>
    </row>
    <row r="451" hidden="1">
      <c r="A451" s="10"/>
      <c r="B451" s="11"/>
      <c r="C451" s="11"/>
      <c r="D451" s="11"/>
      <c r="E451" s="12"/>
    </row>
    <row r="452" hidden="1">
      <c r="A452" s="5" t="s">
        <v>3381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13">
        <v>45971.0</v>
      </c>
      <c r="B454" s="6"/>
      <c r="C454" s="54" t="s">
        <v>3382</v>
      </c>
      <c r="D454" s="15">
        <v>45977.0</v>
      </c>
      <c r="E454" s="7"/>
    </row>
    <row r="455" hidden="1">
      <c r="A455" s="10"/>
      <c r="B455" s="11"/>
      <c r="C455" s="16"/>
      <c r="D455" s="11"/>
      <c r="E455" s="12"/>
    </row>
    <row r="456" hidden="1">
      <c r="A456" s="55" t="s">
        <v>4238</v>
      </c>
      <c r="B456" s="7"/>
      <c r="C456" s="16"/>
      <c r="D456" s="56" t="s">
        <v>4239</v>
      </c>
      <c r="E456" s="7"/>
    </row>
    <row r="457" hidden="1">
      <c r="A457" s="10"/>
      <c r="B457" s="12"/>
      <c r="C457" s="16"/>
      <c r="D457" s="11"/>
      <c r="E457" s="12"/>
    </row>
    <row r="458" hidden="1">
      <c r="A458" s="19" t="s">
        <v>3383</v>
      </c>
      <c r="B458" s="6"/>
      <c r="C458" s="6"/>
      <c r="D458" s="6"/>
      <c r="E458" s="7"/>
    </row>
    <row r="459" hidden="1">
      <c r="A459" s="20" t="s">
        <v>3384</v>
      </c>
      <c r="B459" s="21" t="s">
        <v>3385</v>
      </c>
      <c r="C459" s="22" t="s">
        <v>3386</v>
      </c>
      <c r="D459" s="21" t="s">
        <v>3387</v>
      </c>
      <c r="E459" s="23" t="s">
        <v>13</v>
      </c>
    </row>
    <row r="460" hidden="1">
      <c r="A460" s="57" t="s">
        <v>3388</v>
      </c>
      <c r="B460" s="25">
        <v>14745.0</v>
      </c>
      <c r="C460" s="26">
        <v>15745.0</v>
      </c>
      <c r="D460" s="27">
        <v>1000.0</v>
      </c>
      <c r="E460" s="28"/>
    </row>
    <row r="461" hidden="1">
      <c r="A461" s="57" t="s">
        <v>3389</v>
      </c>
      <c r="B461" s="29">
        <v>25476.0</v>
      </c>
      <c r="C461" s="26">
        <v>25476.0</v>
      </c>
      <c r="D461" s="27">
        <v>0.0</v>
      </c>
      <c r="E461" s="28"/>
    </row>
    <row r="462" hidden="1">
      <c r="A462" s="57" t="s">
        <v>3390</v>
      </c>
      <c r="B462" s="29">
        <v>0.0</v>
      </c>
      <c r="C462" s="26"/>
      <c r="D462" s="27">
        <v>0.0</v>
      </c>
      <c r="E462" s="28"/>
    </row>
    <row r="463" hidden="1">
      <c r="A463" s="57" t="s">
        <v>3392</v>
      </c>
      <c r="B463" s="29">
        <v>0.0</v>
      </c>
      <c r="C463" s="26"/>
      <c r="D463" s="27">
        <v>0.0</v>
      </c>
      <c r="E463" s="28"/>
    </row>
    <row r="464" hidden="1">
      <c r="A464" s="31" t="s">
        <v>3394</v>
      </c>
      <c r="B464" s="29">
        <v>0.0</v>
      </c>
      <c r="C464" s="26"/>
      <c r="D464" s="27">
        <v>0.0</v>
      </c>
      <c r="E464" s="28"/>
    </row>
    <row r="465" hidden="1">
      <c r="A465" s="31" t="s">
        <v>3395</v>
      </c>
      <c r="B465" s="29">
        <v>80.0</v>
      </c>
      <c r="C465" s="26">
        <v>80.0</v>
      </c>
      <c r="D465" s="27">
        <v>0.0</v>
      </c>
      <c r="E465" s="28"/>
    </row>
    <row r="466" hidden="1">
      <c r="A466" s="31" t="s">
        <v>3397</v>
      </c>
      <c r="B466" s="29">
        <v>383.0</v>
      </c>
      <c r="C466" s="26">
        <v>303.0</v>
      </c>
      <c r="D466" s="27">
        <v>-80.0</v>
      </c>
      <c r="E466" s="28" t="s">
        <v>4249</v>
      </c>
    </row>
    <row r="467" hidden="1">
      <c r="A467" s="31" t="s">
        <v>3399</v>
      </c>
      <c r="B467" s="29">
        <v>520.0</v>
      </c>
      <c r="C467" s="26">
        <v>600.0</v>
      </c>
      <c r="D467" s="27">
        <v>80.0</v>
      </c>
      <c r="E467" s="34"/>
    </row>
    <row r="468" hidden="1">
      <c r="A468" s="58" t="s">
        <v>3400</v>
      </c>
      <c r="B468" s="29">
        <v>10641.0</v>
      </c>
      <c r="C468" s="29">
        <v>10641.0</v>
      </c>
      <c r="D468" s="27">
        <v>0.0</v>
      </c>
      <c r="E468" s="34"/>
    </row>
    <row r="469" hidden="1">
      <c r="A469" s="58" t="s">
        <v>3401</v>
      </c>
      <c r="B469" s="29">
        <v>6696.0</v>
      </c>
      <c r="C469" s="59">
        <v>6696.0</v>
      </c>
      <c r="D469" s="27">
        <v>0.0</v>
      </c>
      <c r="E469" s="34"/>
    </row>
    <row r="470" hidden="1">
      <c r="A470" s="58" t="s">
        <v>3402</v>
      </c>
      <c r="B470" s="29">
        <v>14191.0</v>
      </c>
      <c r="C470" s="59">
        <v>14191.0</v>
      </c>
      <c r="D470" s="27">
        <v>0.0</v>
      </c>
      <c r="E470" s="34"/>
    </row>
    <row r="471" hidden="1">
      <c r="A471" s="58" t="s">
        <v>3403</v>
      </c>
      <c r="B471" s="29">
        <v>7973.0</v>
      </c>
      <c r="C471" s="59">
        <v>7973.0</v>
      </c>
      <c r="D471" s="27">
        <v>0.0</v>
      </c>
      <c r="E471" s="34"/>
    </row>
    <row r="472" hidden="1">
      <c r="A472" s="58" t="s">
        <v>3405</v>
      </c>
      <c r="B472" s="29">
        <v>1483.0</v>
      </c>
      <c r="C472" s="59">
        <v>1483.0</v>
      </c>
      <c r="D472" s="27">
        <v>0.0</v>
      </c>
      <c r="E472" s="34"/>
    </row>
    <row r="473" hidden="1">
      <c r="A473" s="58" t="s">
        <v>3406</v>
      </c>
      <c r="B473" s="29">
        <v>3590.0</v>
      </c>
      <c r="C473" s="59">
        <v>3590.0</v>
      </c>
      <c r="D473" s="27">
        <v>0.0</v>
      </c>
      <c r="E473" s="34"/>
    </row>
    <row r="474" hidden="1">
      <c r="A474" s="35" t="s">
        <v>3407</v>
      </c>
      <c r="B474" s="29">
        <v>82185.75</v>
      </c>
      <c r="C474" s="59">
        <v>82185.75</v>
      </c>
      <c r="D474" s="27">
        <v>0.0</v>
      </c>
      <c r="E474" s="34"/>
    </row>
    <row r="475" hidden="1">
      <c r="A475" s="36" t="s">
        <v>3408</v>
      </c>
      <c r="B475" s="37">
        <v>2.25</v>
      </c>
      <c r="C475" s="27">
        <v>1002.25</v>
      </c>
      <c r="D475" s="27">
        <v>1000.0</v>
      </c>
      <c r="E475" s="38"/>
    </row>
    <row r="476" hidden="1"/>
    <row r="477" hidden="1"/>
    <row r="478" hidden="1">
      <c r="A478" s="5" t="s">
        <v>3409</v>
      </c>
      <c r="B478" s="6"/>
      <c r="C478" s="6"/>
      <c r="D478" s="6"/>
      <c r="E478" s="7"/>
    </row>
    <row r="479" hidden="1">
      <c r="A479" s="10"/>
      <c r="B479" s="11"/>
      <c r="C479" s="11"/>
      <c r="D479" s="11"/>
      <c r="E479" s="12"/>
    </row>
    <row r="480" hidden="1">
      <c r="A480" s="5" t="s">
        <v>3381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13">
        <v>45978.0</v>
      </c>
      <c r="B482" s="6"/>
      <c r="C482" s="54" t="s">
        <v>3382</v>
      </c>
      <c r="D482" s="15">
        <v>45984.0</v>
      </c>
      <c r="E482" s="7"/>
    </row>
    <row r="483" hidden="1">
      <c r="A483" s="10"/>
      <c r="B483" s="11"/>
      <c r="C483" s="16"/>
      <c r="D483" s="11"/>
      <c r="E483" s="12"/>
    </row>
    <row r="484" hidden="1">
      <c r="A484" s="55" t="s">
        <v>4238</v>
      </c>
      <c r="B484" s="7"/>
      <c r="C484" s="16"/>
      <c r="D484" s="56" t="s">
        <v>4239</v>
      </c>
      <c r="E484" s="7"/>
    </row>
    <row r="485" hidden="1">
      <c r="A485" s="10"/>
      <c r="B485" s="12"/>
      <c r="C485" s="16"/>
      <c r="D485" s="11"/>
      <c r="E485" s="12"/>
    </row>
    <row r="486" hidden="1">
      <c r="A486" s="19" t="s">
        <v>3383</v>
      </c>
      <c r="B486" s="6"/>
      <c r="C486" s="6"/>
      <c r="D486" s="6"/>
      <c r="E486" s="7"/>
    </row>
    <row r="487" hidden="1">
      <c r="A487" s="20" t="s">
        <v>3384</v>
      </c>
      <c r="B487" s="21" t="s">
        <v>3385</v>
      </c>
      <c r="C487" s="22" t="s">
        <v>3386</v>
      </c>
      <c r="D487" s="21" t="s">
        <v>3387</v>
      </c>
      <c r="E487" s="23" t="s">
        <v>13</v>
      </c>
    </row>
    <row r="488" hidden="1">
      <c r="A488" s="57" t="s">
        <v>3388</v>
      </c>
      <c r="B488" s="25">
        <v>17769.6</v>
      </c>
      <c r="C488" s="26">
        <v>17770.0</v>
      </c>
      <c r="D488" s="27">
        <v>0.4000000000014552</v>
      </c>
      <c r="E488" s="28"/>
    </row>
    <row r="489" hidden="1">
      <c r="A489" s="57" t="s">
        <v>3389</v>
      </c>
      <c r="B489" s="29">
        <v>22178.0</v>
      </c>
      <c r="C489" s="26">
        <v>22178.0</v>
      </c>
      <c r="D489" s="27">
        <v>0.0</v>
      </c>
      <c r="E489" s="28"/>
    </row>
    <row r="490" hidden="1">
      <c r="A490" s="57" t="s">
        <v>3390</v>
      </c>
      <c r="B490" s="29">
        <v>140.0</v>
      </c>
      <c r="C490" s="26">
        <v>140.0</v>
      </c>
      <c r="D490" s="27">
        <v>0.0</v>
      </c>
      <c r="E490" s="28"/>
    </row>
    <row r="491" hidden="1">
      <c r="A491" s="57" t="s">
        <v>3392</v>
      </c>
      <c r="B491" s="29">
        <v>0.0</v>
      </c>
      <c r="C491" s="26"/>
      <c r="D491" s="27">
        <v>0.0</v>
      </c>
      <c r="E491" s="28"/>
    </row>
    <row r="492" hidden="1">
      <c r="A492" s="31" t="s">
        <v>3394</v>
      </c>
      <c r="B492" s="29">
        <v>0.0</v>
      </c>
      <c r="C492" s="26"/>
      <c r="D492" s="27">
        <v>0.0</v>
      </c>
      <c r="E492" s="28"/>
    </row>
    <row r="493" hidden="1">
      <c r="A493" s="31" t="s">
        <v>3395</v>
      </c>
      <c r="B493" s="29">
        <v>0.0</v>
      </c>
      <c r="C493" s="26"/>
      <c r="D493" s="27">
        <v>0.0</v>
      </c>
      <c r="E493" s="28"/>
    </row>
    <row r="494" hidden="1">
      <c r="A494" s="31" t="s">
        <v>3397</v>
      </c>
      <c r="B494" s="29">
        <v>0.0</v>
      </c>
      <c r="C494" s="26"/>
      <c r="D494" s="27">
        <v>0.0</v>
      </c>
      <c r="E494" s="28"/>
    </row>
    <row r="495" hidden="1">
      <c r="A495" s="31" t="s">
        <v>3399</v>
      </c>
      <c r="B495" s="29">
        <v>1080.0</v>
      </c>
      <c r="C495" s="26">
        <v>1080.0</v>
      </c>
      <c r="D495" s="27">
        <v>0.0</v>
      </c>
      <c r="E495" s="34"/>
    </row>
    <row r="496" hidden="1">
      <c r="A496" s="58" t="s">
        <v>3400</v>
      </c>
      <c r="B496" s="29">
        <v>10839.0</v>
      </c>
      <c r="C496" s="29">
        <v>11301.0</v>
      </c>
      <c r="D496" s="27">
        <v>462.0</v>
      </c>
      <c r="E496" s="34"/>
    </row>
    <row r="497" hidden="1">
      <c r="A497" s="58" t="s">
        <v>3401</v>
      </c>
      <c r="B497" s="29">
        <v>11455.0</v>
      </c>
      <c r="C497" s="59">
        <v>10925.0</v>
      </c>
      <c r="D497" s="27">
        <v>-530.0</v>
      </c>
      <c r="E497" s="34"/>
    </row>
    <row r="498" hidden="1">
      <c r="A498" s="58" t="s">
        <v>3402</v>
      </c>
      <c r="B498" s="29">
        <v>18074.0</v>
      </c>
      <c r="C498" s="59">
        <v>18074.0</v>
      </c>
      <c r="D498" s="27">
        <v>0.0</v>
      </c>
      <c r="E498" s="34"/>
    </row>
    <row r="499" hidden="1">
      <c r="A499" s="58" t="s">
        <v>3403</v>
      </c>
      <c r="B499" s="29">
        <v>9175.0</v>
      </c>
      <c r="C499" s="59">
        <v>9175.0</v>
      </c>
      <c r="D499" s="27">
        <v>0.0</v>
      </c>
      <c r="E499" s="34"/>
    </row>
    <row r="500" hidden="1">
      <c r="A500" s="58" t="s">
        <v>3405</v>
      </c>
      <c r="B500" s="29">
        <v>0.0</v>
      </c>
      <c r="C500" s="59">
        <v>0.0</v>
      </c>
      <c r="D500" s="27">
        <v>0.0</v>
      </c>
      <c r="E500" s="34"/>
    </row>
    <row r="501" hidden="1">
      <c r="A501" s="58" t="s">
        <v>3406</v>
      </c>
      <c r="B501" s="29">
        <v>4359.0</v>
      </c>
      <c r="C501" s="59">
        <v>4359.0</v>
      </c>
      <c r="D501" s="27">
        <v>0.0</v>
      </c>
      <c r="E501" s="34"/>
    </row>
    <row r="502" hidden="1">
      <c r="A502" s="35" t="s">
        <v>3407</v>
      </c>
      <c r="B502" s="29">
        <v>90709.7</v>
      </c>
      <c r="C502" s="59">
        <v>90641.7</v>
      </c>
      <c r="D502" s="27">
        <v>-68.0</v>
      </c>
      <c r="E502" s="34"/>
    </row>
    <row r="503" hidden="1">
      <c r="A503" s="36" t="s">
        <v>3408</v>
      </c>
      <c r="B503" s="37">
        <v>0.8999999999996362</v>
      </c>
      <c r="C503" s="27">
        <v>1.3000000000029104</v>
      </c>
      <c r="D503" s="27">
        <v>0.4000000000032742</v>
      </c>
      <c r="E503" s="38"/>
    </row>
    <row r="504" hidden="1"/>
    <row r="505" hidden="1"/>
    <row r="506" hidden="1">
      <c r="A506" s="5" t="s">
        <v>3409</v>
      </c>
      <c r="B506" s="6"/>
      <c r="C506" s="6"/>
      <c r="D506" s="6"/>
      <c r="E506" s="7"/>
    </row>
    <row r="507" hidden="1">
      <c r="A507" s="10"/>
      <c r="B507" s="11"/>
      <c r="C507" s="11"/>
      <c r="D507" s="11"/>
      <c r="E507" s="12"/>
    </row>
    <row r="508" hidden="1">
      <c r="A508" s="5" t="s">
        <v>3381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13">
        <v>45985.0</v>
      </c>
      <c r="B510" s="6"/>
      <c r="C510" s="54" t="s">
        <v>3382</v>
      </c>
      <c r="D510" s="15">
        <v>45991.0</v>
      </c>
      <c r="E510" s="7"/>
    </row>
    <row r="511" hidden="1">
      <c r="A511" s="10"/>
      <c r="B511" s="11"/>
      <c r="C511" s="16"/>
      <c r="D511" s="11"/>
      <c r="E511" s="12"/>
    </row>
    <row r="512" hidden="1">
      <c r="A512" s="55" t="s">
        <v>4238</v>
      </c>
      <c r="B512" s="7"/>
      <c r="C512" s="16"/>
      <c r="D512" s="56" t="s">
        <v>4239</v>
      </c>
      <c r="E512" s="7"/>
    </row>
    <row r="513" hidden="1">
      <c r="A513" s="10"/>
      <c r="B513" s="12"/>
      <c r="C513" s="16"/>
      <c r="D513" s="11"/>
      <c r="E513" s="12"/>
    </row>
    <row r="514" hidden="1">
      <c r="A514" s="19" t="s">
        <v>3383</v>
      </c>
      <c r="B514" s="6"/>
      <c r="C514" s="6"/>
      <c r="D514" s="6"/>
      <c r="E514" s="7"/>
    </row>
    <row r="515" hidden="1">
      <c r="A515" s="20" t="s">
        <v>3384</v>
      </c>
      <c r="B515" s="21" t="s">
        <v>3385</v>
      </c>
      <c r="C515" s="22" t="s">
        <v>3386</v>
      </c>
      <c r="D515" s="21" t="s">
        <v>3387</v>
      </c>
      <c r="E515" s="23" t="s">
        <v>13</v>
      </c>
    </row>
    <row r="516" hidden="1">
      <c r="A516" s="57" t="s">
        <v>3388</v>
      </c>
      <c r="B516" s="25">
        <v>17915.0</v>
      </c>
      <c r="C516" s="26">
        <v>17915.0</v>
      </c>
      <c r="D516" s="27">
        <v>0.0</v>
      </c>
      <c r="E516" s="28"/>
    </row>
    <row r="517" hidden="1">
      <c r="A517" s="57" t="s">
        <v>3389</v>
      </c>
      <c r="B517" s="29">
        <v>26588.0</v>
      </c>
      <c r="C517" s="26">
        <v>26588.0</v>
      </c>
      <c r="D517" s="27">
        <v>0.0</v>
      </c>
      <c r="E517" s="28"/>
    </row>
    <row r="518" hidden="1">
      <c r="A518" s="57" t="s">
        <v>3390</v>
      </c>
      <c r="B518" s="29">
        <v>0.0</v>
      </c>
      <c r="C518" s="26"/>
      <c r="D518" s="27">
        <v>0.0</v>
      </c>
      <c r="E518" s="28"/>
    </row>
    <row r="519" hidden="1">
      <c r="A519" s="57" t="s">
        <v>3392</v>
      </c>
      <c r="B519" s="29">
        <v>0.0</v>
      </c>
      <c r="C519" s="26"/>
      <c r="D519" s="27">
        <v>0.0</v>
      </c>
      <c r="E519" s="28"/>
    </row>
    <row r="520" hidden="1">
      <c r="A520" s="31" t="s">
        <v>3394</v>
      </c>
      <c r="B520" s="29">
        <v>0.0</v>
      </c>
      <c r="C520" s="26"/>
      <c r="D520" s="27">
        <v>0.0</v>
      </c>
      <c r="E520" s="28"/>
    </row>
    <row r="521" hidden="1">
      <c r="A521" s="31" t="s">
        <v>3395</v>
      </c>
      <c r="B521" s="29">
        <v>879.0</v>
      </c>
      <c r="C521" s="26"/>
      <c r="D521" s="27">
        <v>-879.0</v>
      </c>
      <c r="E521" s="28"/>
    </row>
    <row r="522" hidden="1">
      <c r="A522" s="31" t="s">
        <v>3397</v>
      </c>
      <c r="B522" s="29">
        <v>2625.0</v>
      </c>
      <c r="C522" s="26">
        <v>3510.0</v>
      </c>
      <c r="D522" s="27">
        <v>885.0</v>
      </c>
      <c r="E522" s="28" t="s">
        <v>4250</v>
      </c>
    </row>
    <row r="523" hidden="1">
      <c r="A523" s="31" t="s">
        <v>3399</v>
      </c>
      <c r="B523" s="29">
        <v>960.0</v>
      </c>
      <c r="C523" s="26">
        <v>1040.0</v>
      </c>
      <c r="D523" s="27">
        <v>80.0</v>
      </c>
      <c r="E523" s="34"/>
    </row>
    <row r="524" hidden="1">
      <c r="A524" s="58" t="s">
        <v>3400</v>
      </c>
      <c r="B524" s="29">
        <v>8026.0</v>
      </c>
      <c r="C524" s="29">
        <v>9322.0</v>
      </c>
      <c r="D524" s="27">
        <v>1296.0</v>
      </c>
      <c r="E524" s="34"/>
    </row>
    <row r="525" hidden="1">
      <c r="A525" s="58" t="s">
        <v>3401</v>
      </c>
      <c r="B525" s="29">
        <v>4213.0</v>
      </c>
      <c r="C525" s="59">
        <v>4213.0</v>
      </c>
      <c r="D525" s="27">
        <v>0.0</v>
      </c>
      <c r="E525" s="34"/>
    </row>
    <row r="526" hidden="1">
      <c r="A526" s="58" t="s">
        <v>3402</v>
      </c>
      <c r="B526" s="29">
        <v>15872.0</v>
      </c>
      <c r="C526" s="59">
        <v>15872.0</v>
      </c>
      <c r="D526" s="27">
        <v>0.0</v>
      </c>
      <c r="E526" s="34"/>
    </row>
    <row r="527" hidden="1">
      <c r="A527" s="58" t="s">
        <v>3403</v>
      </c>
      <c r="B527" s="29">
        <v>6720.0</v>
      </c>
      <c r="C527" s="59">
        <v>6720.0</v>
      </c>
      <c r="D527" s="27">
        <v>0.0</v>
      </c>
      <c r="E527" s="34"/>
    </row>
    <row r="528" hidden="1">
      <c r="A528" s="58" t="s">
        <v>3405</v>
      </c>
      <c r="B528" s="29">
        <v>284.0</v>
      </c>
      <c r="C528" s="59">
        <v>284.0</v>
      </c>
      <c r="D528" s="27">
        <v>0.0</v>
      </c>
      <c r="E528" s="34"/>
    </row>
    <row r="529" hidden="1">
      <c r="A529" s="58" t="s">
        <v>3406</v>
      </c>
      <c r="B529" s="29">
        <v>4212.0</v>
      </c>
      <c r="C529" s="59">
        <v>4212.0</v>
      </c>
      <c r="D529" s="27">
        <v>0.0</v>
      </c>
      <c r="E529" s="34"/>
    </row>
    <row r="530" hidden="1">
      <c r="A530" s="35" t="s">
        <v>3407</v>
      </c>
      <c r="B530" s="29">
        <v>84070.0</v>
      </c>
      <c r="C530" s="59">
        <v>83796.0</v>
      </c>
      <c r="D530" s="27">
        <v>-274.0</v>
      </c>
      <c r="E530" s="34"/>
    </row>
    <row r="531" hidden="1">
      <c r="A531" s="36" t="s">
        <v>3408</v>
      </c>
      <c r="B531" s="37">
        <v>12.0</v>
      </c>
      <c r="C531" s="27">
        <v>1668.0</v>
      </c>
      <c r="D531" s="27">
        <v>1656.0</v>
      </c>
      <c r="E531" s="38"/>
    </row>
    <row r="532" hidden="1"/>
    <row r="533" hidden="1"/>
    <row r="534" hidden="1">
      <c r="A534" s="5" t="s">
        <v>3409</v>
      </c>
      <c r="B534" s="6"/>
      <c r="C534" s="6"/>
      <c r="D534" s="6"/>
      <c r="E534" s="7"/>
    </row>
    <row r="535" hidden="1">
      <c r="A535" s="10"/>
      <c r="B535" s="11"/>
      <c r="C535" s="11"/>
      <c r="D535" s="11"/>
      <c r="E535" s="12"/>
    </row>
    <row r="536" hidden="1">
      <c r="A536" s="5" t="s">
        <v>3381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13">
        <v>45992.0</v>
      </c>
      <c r="B538" s="6"/>
      <c r="C538" s="54" t="s">
        <v>3382</v>
      </c>
      <c r="D538" s="15">
        <v>45998.0</v>
      </c>
      <c r="E538" s="7"/>
    </row>
    <row r="539" hidden="1">
      <c r="A539" s="10"/>
      <c r="B539" s="11"/>
      <c r="C539" s="16"/>
      <c r="D539" s="11"/>
      <c r="E539" s="12"/>
    </row>
    <row r="540" hidden="1">
      <c r="A540" s="55" t="s">
        <v>4238</v>
      </c>
      <c r="B540" s="7"/>
      <c r="C540" s="16"/>
      <c r="D540" s="56" t="s">
        <v>4239</v>
      </c>
      <c r="E540" s="7"/>
    </row>
    <row r="541" hidden="1">
      <c r="A541" s="10"/>
      <c r="B541" s="12"/>
      <c r="C541" s="16"/>
      <c r="D541" s="11"/>
      <c r="E541" s="12"/>
    </row>
    <row r="542" hidden="1">
      <c r="A542" s="19" t="s">
        <v>3383</v>
      </c>
      <c r="B542" s="6"/>
      <c r="C542" s="6"/>
      <c r="D542" s="6"/>
      <c r="E542" s="7"/>
    </row>
    <row r="543" hidden="1">
      <c r="A543" s="20" t="s">
        <v>3384</v>
      </c>
      <c r="B543" s="21" t="s">
        <v>3385</v>
      </c>
      <c r="C543" s="22" t="s">
        <v>3386</v>
      </c>
      <c r="D543" s="21" t="s">
        <v>3387</v>
      </c>
      <c r="E543" s="23" t="s">
        <v>13</v>
      </c>
    </row>
    <row r="544" hidden="1">
      <c r="A544" s="57" t="s">
        <v>3388</v>
      </c>
      <c r="B544" s="25">
        <v>22744.6</v>
      </c>
      <c r="C544" s="26">
        <v>22745.0</v>
      </c>
      <c r="D544" s="27">
        <v>0.4000000000014552</v>
      </c>
      <c r="E544" s="28"/>
    </row>
    <row r="545" hidden="1">
      <c r="A545" s="57" t="s">
        <v>3389</v>
      </c>
      <c r="B545" s="29">
        <v>28722.0</v>
      </c>
      <c r="C545" s="26">
        <v>28722.0</v>
      </c>
      <c r="D545" s="27">
        <v>0.0</v>
      </c>
      <c r="E545" s="28"/>
    </row>
    <row r="546" hidden="1">
      <c r="A546" s="57" t="s">
        <v>3390</v>
      </c>
      <c r="B546" s="29">
        <v>0.0</v>
      </c>
      <c r="C546" s="26"/>
      <c r="D546" s="27">
        <v>0.0</v>
      </c>
      <c r="E546" s="28"/>
    </row>
    <row r="547" hidden="1">
      <c r="A547" s="57" t="s">
        <v>3392</v>
      </c>
      <c r="B547" s="29">
        <v>0.0</v>
      </c>
      <c r="C547" s="26"/>
      <c r="D547" s="27">
        <v>0.0</v>
      </c>
      <c r="E547" s="28"/>
    </row>
    <row r="548" hidden="1">
      <c r="A548" s="31" t="s">
        <v>3394</v>
      </c>
      <c r="B548" s="29">
        <v>0.0</v>
      </c>
      <c r="C548" s="26"/>
      <c r="D548" s="27">
        <v>0.0</v>
      </c>
      <c r="E548" s="28"/>
    </row>
    <row r="549" hidden="1">
      <c r="A549" s="31" t="s">
        <v>3395</v>
      </c>
      <c r="B549" s="29">
        <v>0.0</v>
      </c>
      <c r="C549" s="26"/>
      <c r="D549" s="27">
        <v>0.0</v>
      </c>
      <c r="E549" s="28"/>
    </row>
    <row r="550" hidden="1">
      <c r="A550" s="31" t="s">
        <v>3397</v>
      </c>
      <c r="B550" s="29">
        <v>200.0</v>
      </c>
      <c r="C550" s="26">
        <v>200.0</v>
      </c>
      <c r="D550" s="27">
        <v>0.0</v>
      </c>
      <c r="E550" s="28" t="s">
        <v>4251</v>
      </c>
    </row>
    <row r="551" hidden="1">
      <c r="A551" s="31" t="s">
        <v>3399</v>
      </c>
      <c r="B551" s="29">
        <v>920.0</v>
      </c>
      <c r="C551" s="26">
        <v>920.0</v>
      </c>
      <c r="D551" s="27">
        <v>0.0</v>
      </c>
      <c r="E551" s="34"/>
    </row>
    <row r="552" hidden="1">
      <c r="A552" s="58" t="s">
        <v>3400</v>
      </c>
      <c r="B552" s="29">
        <v>11227.0</v>
      </c>
      <c r="C552" s="29">
        <v>11227.0</v>
      </c>
      <c r="D552" s="27">
        <v>0.0</v>
      </c>
      <c r="E552" s="34"/>
    </row>
    <row r="553" hidden="1">
      <c r="A553" s="58" t="s">
        <v>3401</v>
      </c>
      <c r="B553" s="29">
        <v>6488.0</v>
      </c>
      <c r="C553" s="59">
        <v>6488.0</v>
      </c>
      <c r="D553" s="27">
        <v>0.0</v>
      </c>
      <c r="E553" s="34"/>
    </row>
    <row r="554" hidden="1">
      <c r="A554" s="58" t="s">
        <v>3402</v>
      </c>
      <c r="B554" s="29">
        <v>20182.25</v>
      </c>
      <c r="C554" s="59">
        <v>20182.25</v>
      </c>
      <c r="D554" s="27">
        <v>0.0</v>
      </c>
      <c r="E554" s="34"/>
    </row>
    <row r="555" hidden="1">
      <c r="A555" s="58" t="s">
        <v>3403</v>
      </c>
      <c r="B555" s="29">
        <v>10014.0</v>
      </c>
      <c r="C555" s="59">
        <v>10014.0</v>
      </c>
      <c r="D555" s="27">
        <v>0.0</v>
      </c>
      <c r="E555" s="34"/>
    </row>
    <row r="556" hidden="1">
      <c r="A556" s="58" t="s">
        <v>3405</v>
      </c>
      <c r="B556" s="29">
        <v>636.0</v>
      </c>
      <c r="C556" s="59">
        <v>636.0</v>
      </c>
      <c r="D556" s="27">
        <v>0.0</v>
      </c>
      <c r="E556" s="34"/>
    </row>
    <row r="557" hidden="1">
      <c r="A557" s="58" t="s">
        <v>3406</v>
      </c>
      <c r="B557" s="29">
        <v>3007.75</v>
      </c>
      <c r="C557" s="59">
        <v>3007.75</v>
      </c>
      <c r="D557" s="27">
        <v>0.0</v>
      </c>
      <c r="E557" s="34"/>
    </row>
    <row r="558" hidden="1">
      <c r="A558" s="35" t="s">
        <v>3407</v>
      </c>
      <c r="B558" s="29">
        <v>101131.40000000001</v>
      </c>
      <c r="C558" s="59">
        <v>100782.4</v>
      </c>
      <c r="D558" s="27">
        <v>-349.00000000001455</v>
      </c>
      <c r="E558" s="34"/>
    </row>
    <row r="559" hidden="1">
      <c r="A559" s="36" t="s">
        <v>3408</v>
      </c>
      <c r="B559" s="37">
        <v>2.4499999999861757</v>
      </c>
      <c r="C559" s="27">
        <v>351.8500000000058</v>
      </c>
      <c r="D559" s="27">
        <v>349.40000000001965</v>
      </c>
      <c r="E559" s="38"/>
    </row>
    <row r="560" hidden="1"/>
    <row r="561" hidden="1"/>
    <row r="562" hidden="1">
      <c r="A562" s="5" t="s">
        <v>3409</v>
      </c>
      <c r="B562" s="6"/>
      <c r="C562" s="6"/>
      <c r="D562" s="6"/>
      <c r="E562" s="7"/>
    </row>
    <row r="563" hidden="1">
      <c r="A563" s="10"/>
      <c r="B563" s="11"/>
      <c r="C563" s="11"/>
      <c r="D563" s="11"/>
      <c r="E563" s="12"/>
    </row>
    <row r="564" hidden="1">
      <c r="A564" s="5" t="s">
        <v>3381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13">
        <v>45999.0</v>
      </c>
      <c r="B566" s="6"/>
      <c r="C566" s="54" t="s">
        <v>3382</v>
      </c>
      <c r="D566" s="15">
        <v>46005.0</v>
      </c>
      <c r="E566" s="7"/>
    </row>
    <row r="567" hidden="1">
      <c r="A567" s="10"/>
      <c r="B567" s="11"/>
      <c r="C567" s="16"/>
      <c r="D567" s="11"/>
      <c r="E567" s="12"/>
    </row>
    <row r="568" hidden="1">
      <c r="A568" s="55" t="s">
        <v>4238</v>
      </c>
      <c r="B568" s="7"/>
      <c r="C568" s="16"/>
      <c r="D568" s="56" t="s">
        <v>4239</v>
      </c>
      <c r="E568" s="7"/>
    </row>
    <row r="569" hidden="1">
      <c r="A569" s="10"/>
      <c r="B569" s="12"/>
      <c r="C569" s="16"/>
      <c r="D569" s="11"/>
      <c r="E569" s="12"/>
    </row>
    <row r="570" hidden="1">
      <c r="A570" s="19" t="s">
        <v>3383</v>
      </c>
      <c r="B570" s="6"/>
      <c r="C570" s="6"/>
      <c r="D570" s="6"/>
      <c r="E570" s="7"/>
    </row>
    <row r="571" hidden="1">
      <c r="A571" s="20" t="s">
        <v>3384</v>
      </c>
      <c r="B571" s="21" t="s">
        <v>3385</v>
      </c>
      <c r="C571" s="22" t="s">
        <v>3386</v>
      </c>
      <c r="D571" s="21" t="s">
        <v>3387</v>
      </c>
      <c r="E571" s="23" t="s">
        <v>13</v>
      </c>
    </row>
    <row r="572" hidden="1">
      <c r="A572" s="57" t="s">
        <v>3388</v>
      </c>
      <c r="B572" s="25">
        <v>16420.0</v>
      </c>
      <c r="C572" s="26">
        <v>16418.0</v>
      </c>
      <c r="D572" s="27">
        <v>-2.0</v>
      </c>
      <c r="E572" s="28"/>
    </row>
    <row r="573" hidden="1">
      <c r="A573" s="57" t="s">
        <v>3389</v>
      </c>
      <c r="B573" s="29">
        <v>19641.0</v>
      </c>
      <c r="C573" s="26">
        <v>19641.0</v>
      </c>
      <c r="D573" s="27">
        <v>0.0</v>
      </c>
      <c r="E573" s="28"/>
    </row>
    <row r="574" hidden="1">
      <c r="A574" s="57" t="s">
        <v>3390</v>
      </c>
      <c r="B574" s="29">
        <v>0.0</v>
      </c>
      <c r="C574" s="26"/>
      <c r="D574" s="27">
        <v>0.0</v>
      </c>
      <c r="E574" s="28"/>
    </row>
    <row r="575" hidden="1">
      <c r="A575" s="57" t="s">
        <v>3392</v>
      </c>
      <c r="B575" s="29">
        <v>0.0</v>
      </c>
      <c r="C575" s="26"/>
      <c r="D575" s="27">
        <v>0.0</v>
      </c>
      <c r="E575" s="28"/>
    </row>
    <row r="576" hidden="1">
      <c r="A576" s="31" t="s">
        <v>3394</v>
      </c>
      <c r="B576" s="29">
        <v>0.0</v>
      </c>
      <c r="C576" s="26"/>
      <c r="D576" s="27">
        <v>0.0</v>
      </c>
      <c r="E576" s="28"/>
    </row>
    <row r="577" hidden="1">
      <c r="A577" s="31" t="s">
        <v>3395</v>
      </c>
      <c r="B577" s="29">
        <v>0.0</v>
      </c>
      <c r="C577" s="26"/>
      <c r="D577" s="27">
        <v>0.0</v>
      </c>
      <c r="E577" s="28"/>
    </row>
    <row r="578" hidden="1">
      <c r="A578" s="31" t="s">
        <v>3397</v>
      </c>
      <c r="B578" s="29">
        <v>0.0</v>
      </c>
      <c r="C578" s="26"/>
      <c r="D578" s="27">
        <v>0.0</v>
      </c>
      <c r="E578" s="28"/>
    </row>
    <row r="579" hidden="1">
      <c r="A579" s="31" t="s">
        <v>3399</v>
      </c>
      <c r="B579" s="29">
        <v>1080.0</v>
      </c>
      <c r="C579" s="26">
        <v>1080.0</v>
      </c>
      <c r="D579" s="27">
        <v>0.0</v>
      </c>
      <c r="E579" s="34"/>
    </row>
    <row r="580" hidden="1">
      <c r="A580" s="58" t="s">
        <v>3400</v>
      </c>
      <c r="B580" s="29">
        <v>20528.199999999997</v>
      </c>
      <c r="C580" s="29">
        <v>20528.199999999997</v>
      </c>
      <c r="D580" s="27">
        <v>0.0</v>
      </c>
      <c r="E580" s="34"/>
    </row>
    <row r="581" hidden="1">
      <c r="A581" s="58" t="s">
        <v>3401</v>
      </c>
      <c r="B581" s="29">
        <v>7401.0</v>
      </c>
      <c r="C581" s="59">
        <v>7401.0</v>
      </c>
      <c r="D581" s="27">
        <v>0.0</v>
      </c>
      <c r="E581" s="34"/>
    </row>
    <row r="582" hidden="1">
      <c r="A582" s="58" t="s">
        <v>3402</v>
      </c>
      <c r="B582" s="29">
        <v>17423.0</v>
      </c>
      <c r="C582" s="59">
        <v>17423.0</v>
      </c>
      <c r="D582" s="27">
        <v>0.0</v>
      </c>
      <c r="E582" s="34"/>
    </row>
    <row r="583" hidden="1">
      <c r="A583" s="58" t="s">
        <v>3403</v>
      </c>
      <c r="B583" s="29">
        <v>7723.0</v>
      </c>
      <c r="C583" s="59">
        <v>7723.0</v>
      </c>
      <c r="D583" s="27">
        <v>0.0</v>
      </c>
      <c r="E583" s="34"/>
    </row>
    <row r="584" hidden="1">
      <c r="A584" s="58" t="s">
        <v>3405</v>
      </c>
      <c r="B584" s="29">
        <v>463.0</v>
      </c>
      <c r="C584" s="59">
        <v>463.0</v>
      </c>
      <c r="D584" s="27">
        <v>0.0</v>
      </c>
      <c r="E584" s="34"/>
    </row>
    <row r="585" hidden="1">
      <c r="A585" s="58" t="s">
        <v>3406</v>
      </c>
      <c r="B585" s="29">
        <v>3582.25</v>
      </c>
      <c r="C585" s="59">
        <v>3582.25</v>
      </c>
      <c r="D585" s="27">
        <v>0.0</v>
      </c>
      <c r="E585" s="34"/>
    </row>
    <row r="586" hidden="1">
      <c r="A586" s="35" t="s">
        <v>3407</v>
      </c>
      <c r="B586" s="29">
        <v>90679.65000000001</v>
      </c>
      <c r="C586" s="59">
        <v>90679.65000000004</v>
      </c>
      <c r="D586" s="27">
        <v>2.9103830456733704E-11</v>
      </c>
      <c r="E586" s="34"/>
    </row>
    <row r="587" hidden="1">
      <c r="A587" s="36" t="s">
        <v>3408</v>
      </c>
      <c r="B587" s="37">
        <v>-0.45000000000982254</v>
      </c>
      <c r="C587" s="27">
        <v>-2.4500000000407454</v>
      </c>
      <c r="D587" s="27">
        <v>-2.000000000030923</v>
      </c>
      <c r="E587" s="38"/>
    </row>
    <row r="588" hidden="1"/>
    <row r="589" hidden="1"/>
    <row r="590" hidden="1">
      <c r="A590" s="5" t="s">
        <v>3409</v>
      </c>
      <c r="B590" s="6"/>
      <c r="C590" s="6"/>
      <c r="D590" s="6"/>
      <c r="E590" s="7"/>
    </row>
    <row r="591" hidden="1">
      <c r="A591" s="10"/>
      <c r="B591" s="11"/>
      <c r="C591" s="11"/>
      <c r="D591" s="11"/>
      <c r="E591" s="12"/>
    </row>
    <row r="592" hidden="1">
      <c r="A592" s="5" t="s">
        <v>3381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13">
        <v>46006.0</v>
      </c>
      <c r="B594" s="6"/>
      <c r="C594" s="54" t="s">
        <v>3382</v>
      </c>
      <c r="D594" s="15">
        <v>46012.0</v>
      </c>
      <c r="E594" s="7"/>
    </row>
    <row r="595" hidden="1">
      <c r="A595" s="10"/>
      <c r="B595" s="11"/>
      <c r="C595" s="16"/>
      <c r="D595" s="11"/>
      <c r="E595" s="12"/>
    </row>
    <row r="596" hidden="1">
      <c r="A596" s="55" t="s">
        <v>4238</v>
      </c>
      <c r="B596" s="7"/>
      <c r="C596" s="16"/>
      <c r="D596" s="56" t="s">
        <v>4239</v>
      </c>
      <c r="E596" s="7"/>
    </row>
    <row r="597" hidden="1">
      <c r="A597" s="10"/>
      <c r="B597" s="12"/>
      <c r="C597" s="16"/>
      <c r="D597" s="11"/>
      <c r="E597" s="12"/>
    </row>
    <row r="598" hidden="1">
      <c r="A598" s="19" t="s">
        <v>3383</v>
      </c>
      <c r="B598" s="6"/>
      <c r="C598" s="6"/>
      <c r="D598" s="6"/>
      <c r="E598" s="7"/>
    </row>
    <row r="599" hidden="1">
      <c r="A599" s="20" t="s">
        <v>3384</v>
      </c>
      <c r="B599" s="21" t="s">
        <v>3385</v>
      </c>
      <c r="C599" s="22" t="s">
        <v>3386</v>
      </c>
      <c r="D599" s="21" t="s">
        <v>3387</v>
      </c>
      <c r="E599" s="23" t="s">
        <v>13</v>
      </c>
    </row>
    <row r="600" hidden="1">
      <c r="A600" s="57" t="s">
        <v>3388</v>
      </c>
      <c r="B600" s="25">
        <v>20848.0</v>
      </c>
      <c r="C600" s="26">
        <v>20805.0</v>
      </c>
      <c r="D600" s="27">
        <v>-43.0</v>
      </c>
      <c r="E600" s="28"/>
    </row>
    <row r="601" hidden="1">
      <c r="A601" s="57" t="s">
        <v>3389</v>
      </c>
      <c r="B601" s="29">
        <v>21529.0</v>
      </c>
      <c r="C601" s="26">
        <v>21529.0</v>
      </c>
      <c r="D601" s="27">
        <v>0.0</v>
      </c>
      <c r="E601" s="28"/>
    </row>
    <row r="602" hidden="1">
      <c r="A602" s="57" t="s">
        <v>3390</v>
      </c>
      <c r="B602" s="29">
        <v>160.0</v>
      </c>
      <c r="C602" s="26">
        <v>160.0</v>
      </c>
      <c r="D602" s="27">
        <v>0.0</v>
      </c>
      <c r="E602" s="28"/>
    </row>
    <row r="603" hidden="1">
      <c r="A603" s="57" t="s">
        <v>3392</v>
      </c>
      <c r="B603" s="29">
        <v>0.0</v>
      </c>
      <c r="C603" s="26"/>
      <c r="D603" s="27">
        <v>0.0</v>
      </c>
      <c r="E603" s="28"/>
    </row>
    <row r="604" hidden="1">
      <c r="A604" s="31" t="s">
        <v>3394</v>
      </c>
      <c r="B604" s="29">
        <v>0.0</v>
      </c>
      <c r="C604" s="26"/>
      <c r="D604" s="27">
        <v>0.0</v>
      </c>
      <c r="E604" s="28"/>
    </row>
    <row r="605" hidden="1">
      <c r="A605" s="31" t="s">
        <v>3395</v>
      </c>
      <c r="B605" s="29">
        <v>0.0</v>
      </c>
      <c r="C605" s="26"/>
      <c r="D605" s="27">
        <v>0.0</v>
      </c>
      <c r="E605" s="28"/>
    </row>
    <row r="606" hidden="1">
      <c r="A606" s="31" t="s">
        <v>3397</v>
      </c>
      <c r="B606" s="29">
        <v>529.0</v>
      </c>
      <c r="C606" s="26">
        <v>529.0</v>
      </c>
      <c r="D606" s="27">
        <v>0.0</v>
      </c>
      <c r="E606" s="28" t="s">
        <v>4252</v>
      </c>
    </row>
    <row r="607" hidden="1">
      <c r="A607" s="31" t="s">
        <v>3399</v>
      </c>
      <c r="B607" s="29">
        <v>1240.0</v>
      </c>
      <c r="C607" s="26">
        <v>1120.0</v>
      </c>
      <c r="D607" s="27">
        <v>-120.0</v>
      </c>
      <c r="E607" s="34"/>
    </row>
    <row r="608" hidden="1">
      <c r="A608" s="58" t="s">
        <v>3400</v>
      </c>
      <c r="B608" s="29">
        <v>12677.0</v>
      </c>
      <c r="C608" s="29">
        <v>12677.0</v>
      </c>
      <c r="D608" s="27">
        <v>0.0</v>
      </c>
      <c r="E608" s="34"/>
    </row>
    <row r="609" hidden="1">
      <c r="A609" s="58" t="s">
        <v>3401</v>
      </c>
      <c r="B609" s="29">
        <v>5849.0</v>
      </c>
      <c r="C609" s="59">
        <v>5849.0</v>
      </c>
      <c r="D609" s="27">
        <v>0.0</v>
      </c>
      <c r="E609" s="34"/>
    </row>
    <row r="610" hidden="1">
      <c r="A610" s="58" t="s">
        <v>3402</v>
      </c>
      <c r="B610" s="29">
        <v>13814.75</v>
      </c>
      <c r="C610" s="59">
        <v>13814.75</v>
      </c>
      <c r="D610" s="27">
        <v>0.0</v>
      </c>
      <c r="E610" s="34"/>
    </row>
    <row r="611" hidden="1">
      <c r="A611" s="58" t="s">
        <v>3403</v>
      </c>
      <c r="B611" s="29">
        <v>8305.0</v>
      </c>
      <c r="C611" s="59">
        <v>8305.0</v>
      </c>
      <c r="D611" s="27">
        <v>0.0</v>
      </c>
      <c r="E611" s="34"/>
    </row>
    <row r="612" hidden="1">
      <c r="A612" s="58" t="s">
        <v>3405</v>
      </c>
      <c r="B612" s="29">
        <v>737.0</v>
      </c>
      <c r="C612" s="59">
        <v>737.0</v>
      </c>
      <c r="D612" s="27">
        <v>0.0</v>
      </c>
      <c r="E612" s="34"/>
    </row>
    <row r="613" hidden="1">
      <c r="A613" s="58" t="s">
        <v>3406</v>
      </c>
      <c r="B613" s="29">
        <v>5229.0</v>
      </c>
      <c r="C613" s="59">
        <v>5229.0</v>
      </c>
      <c r="D613" s="27">
        <v>0.0</v>
      </c>
      <c r="E613" s="34"/>
    </row>
    <row r="614" hidden="1">
      <c r="A614" s="35" t="s">
        <v>3407</v>
      </c>
      <c r="B614" s="29">
        <v>85675.25</v>
      </c>
      <c r="C614" s="59">
        <v>85675.25</v>
      </c>
      <c r="D614" s="27">
        <v>0.0</v>
      </c>
      <c r="E614" s="34"/>
    </row>
    <row r="615" hidden="1">
      <c r="A615" s="36" t="s">
        <v>3408</v>
      </c>
      <c r="B615" s="37">
        <v>13.5</v>
      </c>
      <c r="C615" s="27">
        <v>-149.5</v>
      </c>
      <c r="D615" s="27">
        <v>-163.0</v>
      </c>
      <c r="E615" s="38"/>
    </row>
    <row r="616" hidden="1"/>
    <row r="617" hidden="1"/>
    <row r="618" hidden="1">
      <c r="A618" s="5" t="s">
        <v>3409</v>
      </c>
      <c r="B618" s="6"/>
      <c r="C618" s="6"/>
      <c r="D618" s="6"/>
      <c r="E618" s="7"/>
    </row>
    <row r="619" hidden="1">
      <c r="A619" s="10"/>
      <c r="B619" s="11"/>
      <c r="C619" s="11"/>
      <c r="D619" s="11"/>
      <c r="E619" s="12"/>
    </row>
    <row r="620" hidden="1">
      <c r="A620" s="5" t="s">
        <v>3381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13">
        <v>46013.0</v>
      </c>
      <c r="B622" s="6"/>
      <c r="C622" s="54" t="s">
        <v>3382</v>
      </c>
      <c r="D622" s="15">
        <v>46019.0</v>
      </c>
      <c r="E622" s="7"/>
    </row>
    <row r="623" hidden="1">
      <c r="A623" s="10"/>
      <c r="B623" s="11"/>
      <c r="C623" s="16"/>
      <c r="D623" s="11"/>
      <c r="E623" s="12"/>
    </row>
    <row r="624" hidden="1">
      <c r="A624" s="55" t="s">
        <v>4238</v>
      </c>
      <c r="B624" s="7"/>
      <c r="C624" s="16"/>
      <c r="D624" s="56" t="s">
        <v>4239</v>
      </c>
      <c r="E624" s="7"/>
    </row>
    <row r="625" hidden="1">
      <c r="A625" s="10"/>
      <c r="B625" s="12"/>
      <c r="C625" s="16"/>
      <c r="D625" s="11"/>
      <c r="E625" s="12"/>
    </row>
    <row r="626" hidden="1">
      <c r="A626" s="19" t="s">
        <v>3383</v>
      </c>
      <c r="B626" s="6"/>
      <c r="C626" s="6"/>
      <c r="D626" s="6"/>
      <c r="E626" s="7"/>
    </row>
    <row r="627" hidden="1">
      <c r="A627" s="20" t="s">
        <v>3384</v>
      </c>
      <c r="B627" s="21" t="s">
        <v>3385</v>
      </c>
      <c r="C627" s="22" t="s">
        <v>3386</v>
      </c>
      <c r="D627" s="21" t="s">
        <v>3387</v>
      </c>
      <c r="E627" s="23" t="s">
        <v>13</v>
      </c>
    </row>
    <row r="628" hidden="1">
      <c r="A628" s="57" t="s">
        <v>3388</v>
      </c>
      <c r="B628" s="25">
        <v>11944.0</v>
      </c>
      <c r="C628" s="26">
        <v>11944.0</v>
      </c>
      <c r="D628" s="27">
        <v>0.0</v>
      </c>
      <c r="E628" s="28"/>
    </row>
    <row r="629" hidden="1">
      <c r="A629" s="57" t="s">
        <v>3389</v>
      </c>
      <c r="B629" s="29">
        <v>8951.0</v>
      </c>
      <c r="C629" s="26">
        <v>8951.0</v>
      </c>
      <c r="D629" s="27">
        <v>0.0</v>
      </c>
      <c r="E629" s="28"/>
    </row>
    <row r="630" hidden="1">
      <c r="A630" s="57" t="s">
        <v>3390</v>
      </c>
      <c r="B630" s="29">
        <v>0.0</v>
      </c>
      <c r="C630" s="26"/>
      <c r="D630" s="27">
        <v>0.0</v>
      </c>
      <c r="E630" s="28"/>
    </row>
    <row r="631" hidden="1">
      <c r="A631" s="57" t="s">
        <v>3392</v>
      </c>
      <c r="B631" s="29">
        <v>0.0</v>
      </c>
      <c r="C631" s="26"/>
      <c r="D631" s="27">
        <v>0.0</v>
      </c>
      <c r="E631" s="28"/>
    </row>
    <row r="632" hidden="1">
      <c r="A632" s="31" t="s">
        <v>3394</v>
      </c>
      <c r="B632" s="29">
        <v>0.0</v>
      </c>
      <c r="C632" s="26"/>
      <c r="D632" s="27">
        <v>0.0</v>
      </c>
      <c r="E632" s="28"/>
    </row>
    <row r="633" hidden="1">
      <c r="A633" s="31" t="s">
        <v>3395</v>
      </c>
      <c r="B633" s="29">
        <v>0.0</v>
      </c>
      <c r="C633" s="26"/>
      <c r="D633" s="27">
        <v>0.0</v>
      </c>
      <c r="E633" s="28"/>
    </row>
    <row r="634" hidden="1">
      <c r="A634" s="31" t="s">
        <v>3397</v>
      </c>
      <c r="B634" s="29">
        <v>0.0</v>
      </c>
      <c r="C634" s="26"/>
      <c r="D634" s="27">
        <v>0.0</v>
      </c>
      <c r="E634" s="28"/>
    </row>
    <row r="635" hidden="1">
      <c r="A635" s="31" t="s">
        <v>3399</v>
      </c>
      <c r="B635" s="29">
        <v>720.0</v>
      </c>
      <c r="C635" s="26">
        <v>720.0</v>
      </c>
      <c r="D635" s="27">
        <v>0.0</v>
      </c>
      <c r="E635" s="34"/>
    </row>
    <row r="636" hidden="1">
      <c r="A636" s="58" t="s">
        <v>3400</v>
      </c>
      <c r="B636" s="29">
        <v>4207.0</v>
      </c>
      <c r="C636" s="29">
        <v>4207.0</v>
      </c>
      <c r="D636" s="27">
        <v>0.0</v>
      </c>
      <c r="E636" s="34"/>
    </row>
    <row r="637" hidden="1">
      <c r="A637" s="58" t="s">
        <v>3401</v>
      </c>
      <c r="B637" s="29">
        <v>5328.0</v>
      </c>
      <c r="C637" s="59">
        <v>5328.0</v>
      </c>
      <c r="D637" s="27">
        <v>0.0</v>
      </c>
      <c r="E637" s="34"/>
    </row>
    <row r="638" hidden="1">
      <c r="A638" s="58" t="s">
        <v>3402</v>
      </c>
      <c r="B638" s="29">
        <v>8582.25</v>
      </c>
      <c r="C638" s="59">
        <v>8931.25</v>
      </c>
      <c r="D638" s="27">
        <v>349.0</v>
      </c>
      <c r="E638" s="34"/>
    </row>
    <row r="639" hidden="1">
      <c r="A639" s="58" t="s">
        <v>3403</v>
      </c>
      <c r="B639" s="29">
        <v>5313.0</v>
      </c>
      <c r="C639" s="59">
        <v>5313.0</v>
      </c>
      <c r="D639" s="27">
        <v>0.0</v>
      </c>
      <c r="E639" s="34"/>
    </row>
    <row r="640" hidden="1">
      <c r="A640" s="58" t="s">
        <v>3405</v>
      </c>
      <c r="B640" s="29">
        <v>0.0</v>
      </c>
      <c r="C640" s="59">
        <v>0.0</v>
      </c>
      <c r="D640" s="27">
        <v>0.0</v>
      </c>
      <c r="E640" s="34"/>
    </row>
    <row r="641" hidden="1">
      <c r="A641" s="58" t="s">
        <v>3406</v>
      </c>
      <c r="B641" s="29">
        <v>1955.0</v>
      </c>
      <c r="C641" s="59">
        <v>1955.0</v>
      </c>
      <c r="D641" s="27">
        <v>0.0</v>
      </c>
      <c r="E641" s="34"/>
    </row>
    <row r="642" hidden="1">
      <c r="A642" s="35" t="s">
        <v>3407</v>
      </c>
      <c r="B642" s="29">
        <v>45044.65</v>
      </c>
      <c r="C642" s="59">
        <v>45393.65</v>
      </c>
      <c r="D642" s="27">
        <v>349.0</v>
      </c>
      <c r="E642" s="34"/>
    </row>
    <row r="643" hidden="1">
      <c r="A643" s="36" t="s">
        <v>3408</v>
      </c>
      <c r="B643" s="37">
        <v>0.6000000000003638</v>
      </c>
      <c r="C643" s="27">
        <v>0.5999999999985448</v>
      </c>
      <c r="D643" s="27">
        <v>-1.8189894035458565E-12</v>
      </c>
      <c r="E643" s="38"/>
    </row>
    <row r="644" hidden="1"/>
    <row r="645" hidden="1"/>
    <row r="646" hidden="1">
      <c r="A646" s="5" t="s">
        <v>3409</v>
      </c>
      <c r="B646" s="6"/>
      <c r="C646" s="6"/>
      <c r="D646" s="6"/>
      <c r="E646" s="7"/>
    </row>
    <row r="647" hidden="1">
      <c r="A647" s="10"/>
      <c r="B647" s="11"/>
      <c r="C647" s="11"/>
      <c r="D647" s="11"/>
      <c r="E647" s="12"/>
    </row>
    <row r="648" hidden="1">
      <c r="A648" s="5" t="s">
        <v>3381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13">
        <v>46020.0</v>
      </c>
      <c r="B650" s="6"/>
      <c r="C650" s="54" t="s">
        <v>3382</v>
      </c>
      <c r="D650" s="15">
        <v>46022.0</v>
      </c>
      <c r="E650" s="7"/>
    </row>
    <row r="651" hidden="1">
      <c r="A651" s="10"/>
      <c r="B651" s="11"/>
      <c r="C651" s="16"/>
      <c r="D651" s="11"/>
      <c r="E651" s="12"/>
    </row>
    <row r="652" hidden="1">
      <c r="A652" s="55" t="s">
        <v>4238</v>
      </c>
      <c r="B652" s="7"/>
      <c r="C652" s="16"/>
      <c r="D652" s="56" t="s">
        <v>4241</v>
      </c>
      <c r="E652" s="7"/>
    </row>
    <row r="653" hidden="1">
      <c r="A653" s="10"/>
      <c r="B653" s="12"/>
      <c r="C653" s="16"/>
      <c r="D653" s="11"/>
      <c r="E653" s="12"/>
    </row>
    <row r="654" hidden="1">
      <c r="A654" s="19" t="s">
        <v>3383</v>
      </c>
      <c r="B654" s="6"/>
      <c r="C654" s="6"/>
      <c r="D654" s="6"/>
      <c r="E654" s="7"/>
    </row>
    <row r="655" hidden="1">
      <c r="A655" s="20" t="s">
        <v>3384</v>
      </c>
      <c r="B655" s="21" t="s">
        <v>3385</v>
      </c>
      <c r="C655" s="22" t="s">
        <v>3386</v>
      </c>
      <c r="D655" s="21" t="s">
        <v>3387</v>
      </c>
      <c r="E655" s="23" t="s">
        <v>13</v>
      </c>
    </row>
    <row r="656" hidden="1">
      <c r="A656" s="57" t="s">
        <v>3388</v>
      </c>
      <c r="B656" s="25">
        <v>9518.0</v>
      </c>
      <c r="C656" s="26">
        <v>9518.0</v>
      </c>
      <c r="D656" s="27">
        <v>0.0</v>
      </c>
      <c r="E656" s="28"/>
    </row>
    <row r="657" hidden="1">
      <c r="A657" s="57" t="s">
        <v>3389</v>
      </c>
      <c r="B657" s="29">
        <v>4558.0</v>
      </c>
      <c r="C657" s="26">
        <v>4558.0</v>
      </c>
      <c r="D657" s="27">
        <v>0.0</v>
      </c>
      <c r="E657" s="28"/>
    </row>
    <row r="658" hidden="1">
      <c r="A658" s="57" t="s">
        <v>3390</v>
      </c>
      <c r="B658" s="29">
        <v>0.0</v>
      </c>
      <c r="C658" s="26"/>
      <c r="D658" s="27">
        <v>0.0</v>
      </c>
      <c r="E658" s="28"/>
    </row>
    <row r="659" hidden="1">
      <c r="A659" s="57" t="s">
        <v>3392</v>
      </c>
      <c r="B659" s="29">
        <v>0.0</v>
      </c>
      <c r="C659" s="26"/>
      <c r="D659" s="27">
        <v>0.0</v>
      </c>
      <c r="E659" s="28"/>
    </row>
    <row r="660" hidden="1">
      <c r="A660" s="31" t="s">
        <v>3394</v>
      </c>
      <c r="B660" s="29">
        <v>0.0</v>
      </c>
      <c r="C660" s="26"/>
      <c r="D660" s="27">
        <v>0.0</v>
      </c>
      <c r="E660" s="28"/>
    </row>
    <row r="661" hidden="1">
      <c r="A661" s="31" t="s">
        <v>3395</v>
      </c>
      <c r="B661" s="29">
        <v>0.0</v>
      </c>
      <c r="C661" s="26"/>
      <c r="D661" s="27">
        <v>0.0</v>
      </c>
      <c r="E661" s="28"/>
    </row>
    <row r="662" hidden="1">
      <c r="A662" s="31" t="s">
        <v>3397</v>
      </c>
      <c r="B662" s="29">
        <v>0.0</v>
      </c>
      <c r="C662" s="26"/>
      <c r="D662" s="27">
        <v>0.0</v>
      </c>
      <c r="E662" s="28"/>
    </row>
    <row r="663" hidden="1">
      <c r="A663" s="31" t="s">
        <v>3399</v>
      </c>
      <c r="B663" s="29">
        <v>680.0</v>
      </c>
      <c r="C663" s="26">
        <v>600.0</v>
      </c>
      <c r="D663" s="27">
        <v>-80.0</v>
      </c>
      <c r="E663" s="34"/>
    </row>
    <row r="664" hidden="1">
      <c r="A664" s="58" t="s">
        <v>3400</v>
      </c>
      <c r="B664" s="29">
        <v>6242.0</v>
      </c>
      <c r="C664" s="29">
        <v>6242.0</v>
      </c>
      <c r="D664" s="27">
        <v>0.0</v>
      </c>
      <c r="E664" s="34"/>
    </row>
    <row r="665" hidden="1">
      <c r="A665" s="58" t="s">
        <v>3401</v>
      </c>
      <c r="B665" s="29">
        <v>3153.0</v>
      </c>
      <c r="C665" s="59">
        <v>3153.0</v>
      </c>
      <c r="D665" s="27">
        <v>0.0</v>
      </c>
      <c r="E665" s="34"/>
    </row>
    <row r="666" hidden="1">
      <c r="A666" s="58" t="s">
        <v>3402</v>
      </c>
      <c r="B666" s="29">
        <v>8528.0</v>
      </c>
      <c r="C666" s="59">
        <v>8528.0</v>
      </c>
      <c r="D666" s="27">
        <v>0.0</v>
      </c>
      <c r="E666" s="34"/>
    </row>
    <row r="667" hidden="1">
      <c r="A667" s="58" t="s">
        <v>3403</v>
      </c>
      <c r="B667" s="29">
        <v>4074.0</v>
      </c>
      <c r="C667" s="59">
        <v>4074.0</v>
      </c>
      <c r="D667" s="27">
        <v>0.0</v>
      </c>
      <c r="E667" s="34"/>
    </row>
    <row r="668" hidden="1">
      <c r="A668" s="58" t="s">
        <v>3405</v>
      </c>
      <c r="B668" s="29">
        <v>940.0</v>
      </c>
      <c r="C668" s="59">
        <v>940.0</v>
      </c>
      <c r="D668" s="27">
        <v>0.0</v>
      </c>
      <c r="E668" s="34"/>
    </row>
    <row r="669" hidden="1">
      <c r="A669" s="58" t="s">
        <v>3406</v>
      </c>
      <c r="B669" s="29">
        <v>1164.0</v>
      </c>
      <c r="C669" s="59">
        <v>1164.0</v>
      </c>
      <c r="D669" s="27">
        <v>0.0</v>
      </c>
      <c r="E669" s="34"/>
    </row>
    <row r="670" hidden="1">
      <c r="A670" s="35" t="s">
        <v>3407</v>
      </c>
      <c r="B670" s="29">
        <v>37693.0</v>
      </c>
      <c r="C670" s="59">
        <v>37693.0</v>
      </c>
      <c r="D670" s="27">
        <v>0.0</v>
      </c>
      <c r="E670" s="34"/>
    </row>
    <row r="671" hidden="1">
      <c r="A671" s="36" t="s">
        <v>3408</v>
      </c>
      <c r="B671" s="37">
        <v>0.0</v>
      </c>
      <c r="C671" s="27">
        <v>-80.0</v>
      </c>
      <c r="D671" s="27">
        <v>-80.0</v>
      </c>
      <c r="E671" s="38"/>
    </row>
    <row r="672" hidden="1"/>
    <row r="673" hidden="1"/>
    <row r="674" hidden="1">
      <c r="A674" s="5" t="s">
        <v>3409</v>
      </c>
      <c r="B674" s="6"/>
      <c r="C674" s="6"/>
      <c r="D674" s="6"/>
      <c r="E674" s="7"/>
    </row>
    <row r="675" hidden="1">
      <c r="A675" s="10"/>
      <c r="B675" s="11"/>
      <c r="C675" s="11"/>
      <c r="D675" s="11"/>
      <c r="E675" s="12"/>
    </row>
    <row r="676" hidden="1">
      <c r="A676" s="5" t="s">
        <v>3381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13">
        <v>46023.0</v>
      </c>
      <c r="B678" s="6"/>
      <c r="C678" s="54" t="s">
        <v>3382</v>
      </c>
      <c r="D678" s="15">
        <v>46026.0</v>
      </c>
      <c r="E678" s="7"/>
    </row>
    <row r="679" hidden="1">
      <c r="A679" s="10"/>
      <c r="B679" s="11"/>
      <c r="C679" s="16"/>
      <c r="D679" s="11"/>
      <c r="E679" s="12"/>
    </row>
    <row r="680" hidden="1">
      <c r="A680" s="55" t="s">
        <v>4253</v>
      </c>
      <c r="B680" s="7"/>
      <c r="C680" s="16"/>
      <c r="D680" s="56" t="s">
        <v>4239</v>
      </c>
      <c r="E680" s="7"/>
    </row>
    <row r="681" hidden="1">
      <c r="A681" s="10"/>
      <c r="B681" s="12"/>
      <c r="C681" s="16"/>
      <c r="D681" s="11"/>
      <c r="E681" s="12"/>
    </row>
    <row r="682" hidden="1">
      <c r="A682" s="19" t="s">
        <v>3383</v>
      </c>
      <c r="B682" s="6"/>
      <c r="C682" s="6"/>
      <c r="D682" s="6"/>
      <c r="E682" s="7"/>
    </row>
    <row r="683" hidden="1">
      <c r="A683" s="20" t="s">
        <v>3384</v>
      </c>
      <c r="B683" s="21" t="s">
        <v>3385</v>
      </c>
      <c r="C683" s="22" t="s">
        <v>3386</v>
      </c>
      <c r="D683" s="21" t="s">
        <v>3387</v>
      </c>
      <c r="E683" s="23" t="s">
        <v>13</v>
      </c>
    </row>
    <row r="684" hidden="1">
      <c r="A684" s="57" t="s">
        <v>3388</v>
      </c>
      <c r="B684" s="25">
        <v>9158.0</v>
      </c>
      <c r="C684" s="26">
        <v>9158.0</v>
      </c>
      <c r="D684" s="27">
        <v>0.0</v>
      </c>
      <c r="E684" s="28"/>
    </row>
    <row r="685" hidden="1">
      <c r="A685" s="57" t="s">
        <v>3389</v>
      </c>
      <c r="B685" s="29">
        <v>2619.5</v>
      </c>
      <c r="C685" s="26">
        <v>2619.5</v>
      </c>
      <c r="D685" s="27">
        <v>0.0</v>
      </c>
      <c r="E685" s="28"/>
    </row>
    <row r="686" hidden="1">
      <c r="A686" s="57" t="s">
        <v>3390</v>
      </c>
      <c r="B686" s="29">
        <v>0.0</v>
      </c>
      <c r="C686" s="26"/>
      <c r="D686" s="27">
        <v>0.0</v>
      </c>
      <c r="E686" s="28"/>
    </row>
    <row r="687" hidden="1">
      <c r="A687" s="57" t="s">
        <v>3392</v>
      </c>
      <c r="B687" s="29">
        <v>0.0</v>
      </c>
      <c r="C687" s="26"/>
      <c r="D687" s="27">
        <v>0.0</v>
      </c>
      <c r="E687" s="28"/>
    </row>
    <row r="688" hidden="1">
      <c r="A688" s="31" t="s">
        <v>3394</v>
      </c>
      <c r="B688" s="29">
        <v>0.0</v>
      </c>
      <c r="C688" s="26"/>
      <c r="D688" s="27">
        <v>0.0</v>
      </c>
      <c r="E688" s="28"/>
    </row>
    <row r="689" hidden="1">
      <c r="A689" s="31" t="s">
        <v>3395</v>
      </c>
      <c r="B689" s="29">
        <v>0.0</v>
      </c>
      <c r="C689" s="26"/>
      <c r="D689" s="27">
        <v>0.0</v>
      </c>
      <c r="E689" s="28"/>
    </row>
    <row r="690" hidden="1">
      <c r="A690" s="31" t="s">
        <v>3397</v>
      </c>
      <c r="B690" s="29">
        <v>0.0</v>
      </c>
      <c r="C690" s="26"/>
      <c r="D690" s="27">
        <v>0.0</v>
      </c>
      <c r="E690" s="28"/>
    </row>
    <row r="691" hidden="1">
      <c r="A691" s="31" t="s">
        <v>3399</v>
      </c>
      <c r="B691" s="29">
        <v>600.0</v>
      </c>
      <c r="C691" s="26">
        <v>600.0</v>
      </c>
      <c r="D691" s="27">
        <v>0.0</v>
      </c>
      <c r="E691" s="34"/>
    </row>
    <row r="692" hidden="1">
      <c r="A692" s="58" t="s">
        <v>3400</v>
      </c>
      <c r="B692" s="29">
        <v>3437.0</v>
      </c>
      <c r="C692" s="29">
        <v>3437.0</v>
      </c>
      <c r="D692" s="27">
        <v>0.0</v>
      </c>
      <c r="E692" s="34"/>
    </row>
    <row r="693" hidden="1">
      <c r="A693" s="58" t="s">
        <v>3401</v>
      </c>
      <c r="B693" s="29">
        <v>4499.0</v>
      </c>
      <c r="C693" s="59">
        <v>4499.0</v>
      </c>
      <c r="D693" s="27">
        <v>0.0</v>
      </c>
      <c r="E693" s="34"/>
    </row>
    <row r="694" hidden="1">
      <c r="A694" s="58" t="s">
        <v>3402</v>
      </c>
      <c r="B694" s="29">
        <v>13528.0</v>
      </c>
      <c r="C694" s="59">
        <v>13528.0</v>
      </c>
      <c r="D694" s="27">
        <v>0.0</v>
      </c>
      <c r="E694" s="34"/>
    </row>
    <row r="695" hidden="1">
      <c r="A695" s="58" t="s">
        <v>3403</v>
      </c>
      <c r="B695" s="29">
        <v>8031.0</v>
      </c>
      <c r="C695" s="59">
        <v>8031.0</v>
      </c>
      <c r="D695" s="27">
        <v>0.0</v>
      </c>
      <c r="E695" s="34"/>
    </row>
    <row r="696" hidden="1">
      <c r="A696" s="58" t="s">
        <v>3405</v>
      </c>
      <c r="B696" s="29">
        <v>0.0</v>
      </c>
      <c r="C696" s="59">
        <v>0.0</v>
      </c>
      <c r="D696" s="27">
        <v>0.0</v>
      </c>
      <c r="E696" s="34"/>
    </row>
    <row r="697" hidden="1">
      <c r="A697" s="58" t="s">
        <v>3406</v>
      </c>
      <c r="B697" s="29">
        <v>3193.0</v>
      </c>
      <c r="C697" s="59">
        <v>3193.0</v>
      </c>
      <c r="D697" s="27">
        <v>0.0</v>
      </c>
      <c r="E697" s="34"/>
    </row>
    <row r="698" hidden="1">
      <c r="A698" s="35" t="s">
        <v>3407</v>
      </c>
      <c r="B698" s="29">
        <v>41864.5</v>
      </c>
      <c r="C698" s="59">
        <v>42123.5</v>
      </c>
      <c r="D698" s="27">
        <v>259.0</v>
      </c>
      <c r="E698" s="34"/>
    </row>
    <row r="699" hidden="1">
      <c r="A699" s="36" t="s">
        <v>3408</v>
      </c>
      <c r="B699" s="37">
        <v>8.0</v>
      </c>
      <c r="C699" s="27">
        <v>-251.0</v>
      </c>
      <c r="D699" s="27">
        <v>-259.0</v>
      </c>
      <c r="E699" s="38"/>
    </row>
    <row r="700" hidden="1"/>
    <row r="701" hidden="1"/>
    <row r="702" hidden="1">
      <c r="A702" s="5" t="s">
        <v>3409</v>
      </c>
      <c r="B702" s="6"/>
      <c r="C702" s="6"/>
      <c r="D702" s="6"/>
      <c r="E702" s="7"/>
    </row>
    <row r="703" hidden="1">
      <c r="A703" s="10"/>
      <c r="B703" s="11"/>
      <c r="C703" s="11"/>
      <c r="D703" s="11"/>
      <c r="E703" s="12"/>
    </row>
    <row r="704" hidden="1">
      <c r="A704" s="5" t="s">
        <v>3381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13">
        <v>46027.0</v>
      </c>
      <c r="B706" s="6"/>
      <c r="C706" s="54" t="s">
        <v>3382</v>
      </c>
      <c r="D706" s="15">
        <v>46033.0</v>
      </c>
      <c r="E706" s="7"/>
    </row>
    <row r="707" hidden="1">
      <c r="A707" s="10"/>
      <c r="B707" s="11"/>
      <c r="C707" s="16"/>
      <c r="D707" s="11"/>
      <c r="E707" s="12"/>
    </row>
    <row r="708" hidden="1">
      <c r="A708" s="55" t="s">
        <v>4238</v>
      </c>
      <c r="B708" s="7"/>
      <c r="C708" s="16"/>
      <c r="D708" s="56" t="s">
        <v>4239</v>
      </c>
      <c r="E708" s="7"/>
    </row>
    <row r="709" hidden="1">
      <c r="A709" s="10"/>
      <c r="B709" s="12"/>
      <c r="C709" s="16"/>
      <c r="D709" s="11"/>
      <c r="E709" s="12"/>
    </row>
    <row r="710" hidden="1">
      <c r="A710" s="19" t="s">
        <v>3383</v>
      </c>
      <c r="B710" s="6"/>
      <c r="C710" s="6"/>
      <c r="D710" s="6"/>
      <c r="E710" s="7"/>
    </row>
    <row r="711" hidden="1">
      <c r="A711" s="20" t="s">
        <v>3384</v>
      </c>
      <c r="B711" s="21" t="s">
        <v>3385</v>
      </c>
      <c r="C711" s="22" t="s">
        <v>3386</v>
      </c>
      <c r="D711" s="21" t="s">
        <v>3387</v>
      </c>
      <c r="E711" s="23" t="s">
        <v>13</v>
      </c>
    </row>
    <row r="712" hidden="1">
      <c r="A712" s="57" t="s">
        <v>3388</v>
      </c>
      <c r="B712" s="25">
        <v>13984.0</v>
      </c>
      <c r="C712" s="26">
        <v>13984.0</v>
      </c>
      <c r="D712" s="27">
        <v>0.0</v>
      </c>
      <c r="E712" s="28"/>
    </row>
    <row r="713" hidden="1">
      <c r="A713" s="57" t="s">
        <v>3389</v>
      </c>
      <c r="B713" s="29">
        <v>16914.0</v>
      </c>
      <c r="C713" s="26">
        <v>16914.0</v>
      </c>
      <c r="D713" s="27">
        <v>0.0</v>
      </c>
      <c r="E713" s="28"/>
    </row>
    <row r="714" hidden="1">
      <c r="A714" s="57" t="s">
        <v>3390</v>
      </c>
      <c r="B714" s="29">
        <v>0.0</v>
      </c>
      <c r="C714" s="26"/>
      <c r="D714" s="27">
        <v>0.0</v>
      </c>
      <c r="E714" s="28"/>
    </row>
    <row r="715" hidden="1">
      <c r="A715" s="57" t="s">
        <v>3392</v>
      </c>
      <c r="B715" s="29">
        <v>0.0</v>
      </c>
      <c r="C715" s="26"/>
      <c r="D715" s="27">
        <v>0.0</v>
      </c>
      <c r="E715" s="28"/>
    </row>
    <row r="716" hidden="1">
      <c r="A716" s="31" t="s">
        <v>3394</v>
      </c>
      <c r="B716" s="29">
        <v>0.0</v>
      </c>
      <c r="C716" s="26"/>
      <c r="D716" s="27">
        <v>0.0</v>
      </c>
      <c r="E716" s="28"/>
    </row>
    <row r="717" hidden="1">
      <c r="A717" s="31" t="s">
        <v>3395</v>
      </c>
      <c r="B717" s="29">
        <v>0.0</v>
      </c>
      <c r="C717" s="26"/>
      <c r="D717" s="27">
        <v>0.0</v>
      </c>
      <c r="E717" s="28"/>
    </row>
    <row r="718" hidden="1">
      <c r="A718" s="31" t="s">
        <v>3397</v>
      </c>
      <c r="B718" s="29">
        <v>115.0</v>
      </c>
      <c r="C718" s="26">
        <v>115.0</v>
      </c>
      <c r="D718" s="27">
        <v>0.0</v>
      </c>
      <c r="E718" s="28" t="s">
        <v>4254</v>
      </c>
    </row>
    <row r="719" hidden="1">
      <c r="A719" s="31" t="s">
        <v>3399</v>
      </c>
      <c r="B719" s="29">
        <v>800.0</v>
      </c>
      <c r="C719" s="26">
        <v>800.0</v>
      </c>
      <c r="D719" s="27">
        <v>0.0</v>
      </c>
      <c r="E719" s="34"/>
    </row>
    <row r="720" hidden="1">
      <c r="A720" s="58" t="s">
        <v>3400</v>
      </c>
      <c r="B720" s="29">
        <v>11470.0</v>
      </c>
      <c r="C720" s="29">
        <v>11470.0</v>
      </c>
      <c r="D720" s="27">
        <v>0.0</v>
      </c>
      <c r="E720" s="34"/>
    </row>
    <row r="721" hidden="1">
      <c r="A721" s="58" t="s">
        <v>3401</v>
      </c>
      <c r="B721" s="29">
        <v>3732.0</v>
      </c>
      <c r="C721" s="59">
        <v>3732.0</v>
      </c>
      <c r="D721" s="27">
        <v>0.0</v>
      </c>
      <c r="E721" s="34"/>
    </row>
    <row r="722" hidden="1">
      <c r="A722" s="58" t="s">
        <v>3402</v>
      </c>
      <c r="B722" s="29">
        <v>19046.0</v>
      </c>
      <c r="C722" s="59">
        <v>19046.0</v>
      </c>
      <c r="D722" s="27">
        <v>0.0</v>
      </c>
      <c r="E722" s="34"/>
    </row>
    <row r="723" hidden="1">
      <c r="A723" s="58" t="s">
        <v>3403</v>
      </c>
      <c r="B723" s="29">
        <v>7613.0</v>
      </c>
      <c r="C723" s="59">
        <v>7613.0</v>
      </c>
      <c r="D723" s="27">
        <v>0.0</v>
      </c>
      <c r="E723" s="34"/>
    </row>
    <row r="724" hidden="1">
      <c r="A724" s="58" t="s">
        <v>3405</v>
      </c>
      <c r="B724" s="29">
        <v>0.0</v>
      </c>
      <c r="C724" s="59">
        <v>0.0</v>
      </c>
      <c r="D724" s="27">
        <v>0.0</v>
      </c>
      <c r="E724" s="34"/>
    </row>
    <row r="725" hidden="1">
      <c r="A725" s="58" t="s">
        <v>3406</v>
      </c>
      <c r="B725" s="29">
        <v>2792.0</v>
      </c>
      <c r="C725" s="59">
        <v>2792.0</v>
      </c>
      <c r="D725" s="27">
        <v>0.0</v>
      </c>
      <c r="E725" s="34"/>
    </row>
    <row r="726" hidden="1">
      <c r="A726" s="35" t="s">
        <v>3407</v>
      </c>
      <c r="B726" s="29">
        <v>73673.79999999999</v>
      </c>
      <c r="C726" s="59">
        <v>73673.8</v>
      </c>
      <c r="D726" s="27">
        <v>1.4551915228366852E-11</v>
      </c>
      <c r="E726" s="34"/>
    </row>
    <row r="727" hidden="1">
      <c r="A727" s="36" t="s">
        <v>3408</v>
      </c>
      <c r="B727" s="37">
        <v>0.1999999999989086</v>
      </c>
      <c r="C727" s="27">
        <v>0.19999999999708962</v>
      </c>
      <c r="D727" s="27">
        <v>-1.8189894035458565E-12</v>
      </c>
      <c r="E727" s="38"/>
    </row>
    <row r="728" hidden="1"/>
    <row r="729" hidden="1"/>
    <row r="730" hidden="1">
      <c r="A730" s="5" t="s">
        <v>3409</v>
      </c>
      <c r="B730" s="6"/>
      <c r="C730" s="6"/>
      <c r="D730" s="6"/>
      <c r="E730" s="7"/>
    </row>
    <row r="731" hidden="1">
      <c r="A731" s="10"/>
      <c r="B731" s="11"/>
      <c r="C731" s="11"/>
      <c r="D731" s="11"/>
      <c r="E731" s="12"/>
    </row>
    <row r="732" hidden="1">
      <c r="A732" s="5" t="s">
        <v>3381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13">
        <v>46034.0</v>
      </c>
      <c r="B734" s="6"/>
      <c r="C734" s="54" t="s">
        <v>3382</v>
      </c>
      <c r="D734" s="15">
        <v>46040.0</v>
      </c>
      <c r="E734" s="7"/>
    </row>
    <row r="735" hidden="1">
      <c r="A735" s="10"/>
      <c r="B735" s="11"/>
      <c r="C735" s="16"/>
      <c r="D735" s="11"/>
      <c r="E735" s="12"/>
    </row>
    <row r="736" hidden="1">
      <c r="A736" s="55" t="s">
        <v>4238</v>
      </c>
      <c r="B736" s="7"/>
      <c r="C736" s="16"/>
      <c r="D736" s="56" t="s">
        <v>4239</v>
      </c>
      <c r="E736" s="7"/>
    </row>
    <row r="737" hidden="1">
      <c r="A737" s="10"/>
      <c r="B737" s="12"/>
      <c r="C737" s="16"/>
      <c r="D737" s="11"/>
      <c r="E737" s="12"/>
    </row>
    <row r="738" hidden="1">
      <c r="A738" s="19" t="s">
        <v>3383</v>
      </c>
      <c r="B738" s="6"/>
      <c r="C738" s="6"/>
      <c r="D738" s="6"/>
      <c r="E738" s="7"/>
    </row>
    <row r="739" hidden="1">
      <c r="A739" s="20" t="s">
        <v>3384</v>
      </c>
      <c r="B739" s="21" t="s">
        <v>3385</v>
      </c>
      <c r="C739" s="22" t="s">
        <v>3386</v>
      </c>
      <c r="D739" s="21" t="s">
        <v>3387</v>
      </c>
      <c r="E739" s="23" t="s">
        <v>13</v>
      </c>
    </row>
    <row r="740" hidden="1">
      <c r="A740" s="57" t="s">
        <v>3388</v>
      </c>
      <c r="B740" s="25">
        <v>16370.0</v>
      </c>
      <c r="C740" s="26">
        <v>16370.0</v>
      </c>
      <c r="D740" s="27">
        <v>0.0</v>
      </c>
      <c r="E740" s="28"/>
    </row>
    <row r="741" hidden="1">
      <c r="A741" s="57" t="s">
        <v>3389</v>
      </c>
      <c r="B741" s="29">
        <v>22290.0</v>
      </c>
      <c r="C741" s="26">
        <v>22290.0</v>
      </c>
      <c r="D741" s="27">
        <v>0.0</v>
      </c>
      <c r="E741" s="28"/>
    </row>
    <row r="742" hidden="1">
      <c r="A742" s="57" t="s">
        <v>3390</v>
      </c>
      <c r="B742" s="29">
        <v>0.0</v>
      </c>
      <c r="C742" s="26"/>
      <c r="D742" s="27">
        <v>0.0</v>
      </c>
      <c r="E742" s="28"/>
    </row>
    <row r="743" hidden="1">
      <c r="A743" s="57" t="s">
        <v>3392</v>
      </c>
      <c r="B743" s="29">
        <v>0.0</v>
      </c>
      <c r="C743" s="26"/>
      <c r="D743" s="27">
        <v>0.0</v>
      </c>
      <c r="E743" s="28"/>
    </row>
    <row r="744" hidden="1">
      <c r="A744" s="31" t="s">
        <v>3394</v>
      </c>
      <c r="B744" s="29">
        <v>0.0</v>
      </c>
      <c r="C744" s="26"/>
      <c r="D744" s="27">
        <v>0.0</v>
      </c>
      <c r="E744" s="28"/>
    </row>
    <row r="745" hidden="1">
      <c r="A745" s="31" t="s">
        <v>3395</v>
      </c>
      <c r="B745" s="29">
        <v>0.0</v>
      </c>
      <c r="C745" s="26"/>
      <c r="D745" s="27">
        <v>0.0</v>
      </c>
      <c r="E745" s="28"/>
    </row>
    <row r="746" hidden="1">
      <c r="A746" s="31" t="s">
        <v>3397</v>
      </c>
      <c r="B746" s="29">
        <v>0.0</v>
      </c>
      <c r="C746" s="26"/>
      <c r="D746" s="27">
        <v>0.0</v>
      </c>
      <c r="E746" s="28"/>
    </row>
    <row r="747" hidden="1">
      <c r="A747" s="31" t="s">
        <v>3399</v>
      </c>
      <c r="B747" s="29">
        <v>520.0</v>
      </c>
      <c r="C747" s="26">
        <v>520.0</v>
      </c>
      <c r="D747" s="27">
        <v>0.0</v>
      </c>
      <c r="E747" s="34"/>
    </row>
    <row r="748" hidden="1">
      <c r="A748" s="58" t="s">
        <v>3400</v>
      </c>
      <c r="B748" s="29">
        <v>17007.78</v>
      </c>
      <c r="C748" s="29">
        <v>17007.780000000002</v>
      </c>
      <c r="D748" s="27">
        <v>3.637978807091713E-12</v>
      </c>
      <c r="E748" s="34"/>
    </row>
    <row r="749" hidden="1">
      <c r="A749" s="58" t="s">
        <v>3401</v>
      </c>
      <c r="B749" s="29">
        <v>2647.0</v>
      </c>
      <c r="C749" s="59">
        <v>2647.0</v>
      </c>
      <c r="D749" s="27">
        <v>0.0</v>
      </c>
      <c r="E749" s="34"/>
    </row>
    <row r="750" hidden="1">
      <c r="A750" s="58" t="s">
        <v>3402</v>
      </c>
      <c r="B750" s="29">
        <v>18368.0</v>
      </c>
      <c r="C750" s="59">
        <v>17715.0</v>
      </c>
      <c r="D750" s="27">
        <v>-653.0</v>
      </c>
      <c r="E750" s="34"/>
    </row>
    <row r="751" hidden="1">
      <c r="A751" s="58" t="s">
        <v>3403</v>
      </c>
      <c r="B751" s="29">
        <v>8682.0</v>
      </c>
      <c r="C751" s="59">
        <v>8682.0</v>
      </c>
      <c r="D751" s="27">
        <v>0.0</v>
      </c>
      <c r="E751" s="34"/>
    </row>
    <row r="752" hidden="1">
      <c r="A752" s="58" t="s">
        <v>3405</v>
      </c>
      <c r="B752" s="29">
        <v>518.0</v>
      </c>
      <c r="C752" s="59">
        <v>518.0</v>
      </c>
      <c r="D752" s="27">
        <v>0.0</v>
      </c>
      <c r="E752" s="34"/>
    </row>
    <row r="753" hidden="1">
      <c r="A753" s="58" t="s">
        <v>3406</v>
      </c>
      <c r="B753" s="29">
        <v>2892.0</v>
      </c>
      <c r="C753" s="59">
        <v>2892.0</v>
      </c>
      <c r="D753" s="27">
        <v>0.0</v>
      </c>
      <c r="E753" s="34"/>
    </row>
    <row r="754" hidden="1">
      <c r="A754" s="35" t="s">
        <v>3407</v>
      </c>
      <c r="B754" s="29">
        <v>86398.68</v>
      </c>
      <c r="C754" s="59">
        <v>85745.68000000002</v>
      </c>
      <c r="D754" s="27">
        <v>-652.9999999999709</v>
      </c>
      <c r="E754" s="34"/>
    </row>
    <row r="755" hidden="1">
      <c r="A755" s="36" t="s">
        <v>3408</v>
      </c>
      <c r="B755" s="37">
        <v>4.100000000002183</v>
      </c>
      <c r="C755" s="27">
        <v>4.099999999976717</v>
      </c>
      <c r="D755" s="27">
        <v>-2.546585164964199E-11</v>
      </c>
      <c r="E755" s="38"/>
    </row>
    <row r="756" hidden="1"/>
    <row r="757" hidden="1"/>
    <row r="758" hidden="1">
      <c r="A758" s="5" t="s">
        <v>3409</v>
      </c>
      <c r="B758" s="6"/>
      <c r="C758" s="6"/>
      <c r="D758" s="6"/>
      <c r="E758" s="7"/>
    </row>
    <row r="759" hidden="1">
      <c r="A759" s="10"/>
      <c r="B759" s="11"/>
      <c r="C759" s="11"/>
      <c r="D759" s="11"/>
      <c r="E759" s="12"/>
    </row>
    <row r="760" hidden="1">
      <c r="A760" s="5" t="s">
        <v>3381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13">
        <v>46041.0</v>
      </c>
      <c r="B762" s="6"/>
      <c r="C762" s="54" t="s">
        <v>3382</v>
      </c>
      <c r="D762" s="15">
        <v>46047.0</v>
      </c>
      <c r="E762" s="7"/>
    </row>
    <row r="763" hidden="1">
      <c r="A763" s="10"/>
      <c r="B763" s="11"/>
      <c r="C763" s="16"/>
      <c r="D763" s="11"/>
      <c r="E763" s="12"/>
    </row>
    <row r="764" hidden="1">
      <c r="A764" s="55" t="s">
        <v>4238</v>
      </c>
      <c r="B764" s="7"/>
      <c r="C764" s="16"/>
      <c r="D764" s="56" t="s">
        <v>4239</v>
      </c>
      <c r="E764" s="7"/>
    </row>
    <row r="765" hidden="1">
      <c r="A765" s="10"/>
      <c r="B765" s="12"/>
      <c r="C765" s="16"/>
      <c r="D765" s="11"/>
      <c r="E765" s="12"/>
    </row>
    <row r="766" hidden="1">
      <c r="A766" s="19" t="s">
        <v>3383</v>
      </c>
      <c r="B766" s="6"/>
      <c r="C766" s="6"/>
      <c r="D766" s="6"/>
      <c r="E766" s="7"/>
    </row>
    <row r="767" hidden="1">
      <c r="A767" s="20" t="s">
        <v>3384</v>
      </c>
      <c r="B767" s="21" t="s">
        <v>3385</v>
      </c>
      <c r="C767" s="22" t="s">
        <v>3386</v>
      </c>
      <c r="D767" s="21" t="s">
        <v>3387</v>
      </c>
      <c r="E767" s="23" t="s">
        <v>13</v>
      </c>
    </row>
    <row r="768" hidden="1">
      <c r="A768" s="57" t="s">
        <v>3388</v>
      </c>
      <c r="B768" s="25">
        <v>16946.0</v>
      </c>
      <c r="C768" s="26">
        <v>16946.0</v>
      </c>
      <c r="D768" s="27">
        <v>0.0</v>
      </c>
      <c r="E768" s="28"/>
    </row>
    <row r="769" hidden="1">
      <c r="A769" s="57" t="s">
        <v>3389</v>
      </c>
      <c r="B769" s="29">
        <v>25128.0</v>
      </c>
      <c r="C769" s="26">
        <v>25128.0</v>
      </c>
      <c r="D769" s="27">
        <v>0.0</v>
      </c>
      <c r="E769" s="28"/>
    </row>
    <row r="770" hidden="1">
      <c r="A770" s="57" t="s">
        <v>3390</v>
      </c>
      <c r="B770" s="29">
        <v>0.0</v>
      </c>
      <c r="C770" s="26"/>
      <c r="D770" s="27">
        <v>0.0</v>
      </c>
      <c r="E770" s="28"/>
    </row>
    <row r="771" hidden="1">
      <c r="A771" s="57" t="s">
        <v>3392</v>
      </c>
      <c r="B771" s="29">
        <v>0.0</v>
      </c>
      <c r="C771" s="26"/>
      <c r="D771" s="27">
        <v>0.0</v>
      </c>
      <c r="E771" s="28"/>
    </row>
    <row r="772" hidden="1">
      <c r="A772" s="31" t="s">
        <v>3394</v>
      </c>
      <c r="B772" s="29">
        <v>0.0</v>
      </c>
      <c r="C772" s="26"/>
      <c r="D772" s="27">
        <v>0.0</v>
      </c>
      <c r="E772" s="28"/>
    </row>
    <row r="773" hidden="1">
      <c r="A773" s="31" t="s">
        <v>3395</v>
      </c>
      <c r="B773" s="29">
        <v>0.0</v>
      </c>
      <c r="C773" s="26"/>
      <c r="D773" s="27">
        <v>0.0</v>
      </c>
      <c r="E773" s="28"/>
    </row>
    <row r="774" hidden="1">
      <c r="A774" s="31" t="s">
        <v>3397</v>
      </c>
      <c r="B774" s="29">
        <v>0.0</v>
      </c>
      <c r="C774" s="26"/>
      <c r="D774" s="27">
        <v>0.0</v>
      </c>
      <c r="E774" s="28"/>
    </row>
    <row r="775" hidden="1">
      <c r="A775" s="31" t="s">
        <v>3399</v>
      </c>
      <c r="B775" s="29">
        <v>680.0</v>
      </c>
      <c r="C775" s="26">
        <v>680.0</v>
      </c>
      <c r="D775" s="27">
        <v>0.0</v>
      </c>
      <c r="E775" s="34"/>
    </row>
    <row r="776" hidden="1">
      <c r="A776" s="58" t="s">
        <v>3400</v>
      </c>
      <c r="B776" s="29">
        <v>33000.98</v>
      </c>
      <c r="C776" s="29">
        <v>33000.979999999996</v>
      </c>
      <c r="D776" s="27">
        <v>-7.275957614183426E-12</v>
      </c>
      <c r="E776" s="34"/>
    </row>
    <row r="777" hidden="1">
      <c r="A777" s="58" t="s">
        <v>3401</v>
      </c>
      <c r="B777" s="29">
        <v>6326.0</v>
      </c>
      <c r="C777" s="59">
        <v>6326.0</v>
      </c>
      <c r="D777" s="27">
        <v>0.0</v>
      </c>
      <c r="E777" s="34"/>
    </row>
    <row r="778" hidden="1">
      <c r="A778" s="58" t="s">
        <v>3402</v>
      </c>
      <c r="B778" s="29">
        <v>15051.0</v>
      </c>
      <c r="C778" s="59">
        <v>15051.0</v>
      </c>
      <c r="D778" s="27">
        <v>0.0</v>
      </c>
      <c r="E778" s="34"/>
    </row>
    <row r="779" hidden="1">
      <c r="A779" s="58" t="s">
        <v>3403</v>
      </c>
      <c r="B779" s="29">
        <v>10480.0</v>
      </c>
      <c r="C779" s="59">
        <v>10480.0</v>
      </c>
      <c r="D779" s="27">
        <v>0.0</v>
      </c>
      <c r="E779" s="34"/>
    </row>
    <row r="780" hidden="1">
      <c r="A780" s="58" t="s">
        <v>3405</v>
      </c>
      <c r="B780" s="29">
        <v>1280.0</v>
      </c>
      <c r="C780" s="59">
        <v>1280.0</v>
      </c>
      <c r="D780" s="27">
        <v>0.0</v>
      </c>
      <c r="E780" s="34"/>
    </row>
    <row r="781" hidden="1">
      <c r="A781" s="58" t="s">
        <v>3406</v>
      </c>
      <c r="B781" s="29">
        <v>2712.0</v>
      </c>
      <c r="C781" s="59">
        <v>2712.0</v>
      </c>
      <c r="D781" s="27">
        <v>0.0</v>
      </c>
      <c r="E781" s="34"/>
    </row>
    <row r="782" hidden="1">
      <c r="A782" s="35" t="s">
        <v>3407</v>
      </c>
      <c r="B782" s="29">
        <v>108893.18</v>
      </c>
      <c r="C782" s="59">
        <v>108893.1800000001</v>
      </c>
      <c r="D782" s="27">
        <v>1.0186340659856796E-10</v>
      </c>
      <c r="E782" s="34"/>
    </row>
    <row r="783" hidden="1">
      <c r="A783" s="36" t="s">
        <v>3408</v>
      </c>
      <c r="B783" s="37">
        <v>-1.2000000000025466</v>
      </c>
      <c r="C783" s="27">
        <v>-1.200000000098953</v>
      </c>
      <c r="D783" s="27">
        <v>-9.640643838793039E-11</v>
      </c>
      <c r="E783" s="38"/>
    </row>
    <row r="784" hidden="1"/>
    <row r="785" hidden="1"/>
    <row r="786" hidden="1">
      <c r="A786" s="5" t="s">
        <v>3409</v>
      </c>
      <c r="B786" s="6"/>
      <c r="C786" s="6"/>
      <c r="D786" s="6"/>
      <c r="E786" s="7"/>
    </row>
    <row r="787" hidden="1">
      <c r="A787" s="10"/>
      <c r="B787" s="11"/>
      <c r="C787" s="11"/>
      <c r="D787" s="11"/>
      <c r="E787" s="12"/>
    </row>
    <row r="788" hidden="1">
      <c r="A788" s="5" t="s">
        <v>3381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13">
        <v>46048.0</v>
      </c>
      <c r="B790" s="6"/>
      <c r="C790" s="54" t="s">
        <v>3382</v>
      </c>
      <c r="D790" s="15">
        <v>46053.0</v>
      </c>
      <c r="E790" s="7"/>
    </row>
    <row r="791" hidden="1">
      <c r="A791" s="10"/>
      <c r="B791" s="11"/>
      <c r="C791" s="16"/>
      <c r="D791" s="11"/>
      <c r="E791" s="12"/>
    </row>
    <row r="792" hidden="1">
      <c r="A792" s="55" t="s">
        <v>4238</v>
      </c>
      <c r="B792" s="7"/>
      <c r="C792" s="16"/>
      <c r="D792" s="56" t="s">
        <v>4247</v>
      </c>
      <c r="E792" s="7"/>
    </row>
    <row r="793" hidden="1">
      <c r="A793" s="10"/>
      <c r="B793" s="12"/>
      <c r="C793" s="16"/>
      <c r="D793" s="11"/>
      <c r="E793" s="12"/>
    </row>
    <row r="794" hidden="1">
      <c r="A794" s="19" t="s">
        <v>3383</v>
      </c>
      <c r="B794" s="6"/>
      <c r="C794" s="6"/>
      <c r="D794" s="6"/>
      <c r="E794" s="7"/>
    </row>
    <row r="795" hidden="1">
      <c r="A795" s="20" t="s">
        <v>3384</v>
      </c>
      <c r="B795" s="21" t="s">
        <v>3385</v>
      </c>
      <c r="C795" s="22" t="s">
        <v>3386</v>
      </c>
      <c r="D795" s="21" t="s">
        <v>3387</v>
      </c>
      <c r="E795" s="23" t="s">
        <v>13</v>
      </c>
    </row>
    <row r="796" hidden="1">
      <c r="A796" s="57" t="s">
        <v>3388</v>
      </c>
      <c r="B796" s="25">
        <v>11657.0</v>
      </c>
      <c r="C796" s="26">
        <v>11657.0</v>
      </c>
      <c r="D796" s="27">
        <v>0.0</v>
      </c>
      <c r="E796" s="28"/>
    </row>
    <row r="797" hidden="1">
      <c r="A797" s="57" t="s">
        <v>3389</v>
      </c>
      <c r="B797" s="29">
        <v>17145.0</v>
      </c>
      <c r="C797" s="26">
        <v>17145.0</v>
      </c>
      <c r="D797" s="27">
        <v>0.0</v>
      </c>
      <c r="E797" s="28"/>
    </row>
    <row r="798" hidden="1">
      <c r="A798" s="57" t="s">
        <v>3390</v>
      </c>
      <c r="B798" s="29">
        <v>300.0</v>
      </c>
      <c r="C798" s="26">
        <v>300.0</v>
      </c>
      <c r="D798" s="27">
        <v>0.0</v>
      </c>
      <c r="E798" s="28"/>
    </row>
    <row r="799" hidden="1">
      <c r="A799" s="57" t="s">
        <v>3392</v>
      </c>
      <c r="B799" s="29">
        <v>0.0</v>
      </c>
      <c r="C799" s="26"/>
      <c r="D799" s="27">
        <v>0.0</v>
      </c>
      <c r="E799" s="28"/>
    </row>
    <row r="800" hidden="1">
      <c r="A800" s="31" t="s">
        <v>3394</v>
      </c>
      <c r="B800" s="29">
        <v>0.0</v>
      </c>
      <c r="C800" s="26"/>
      <c r="D800" s="27">
        <v>0.0</v>
      </c>
      <c r="E800" s="28"/>
    </row>
    <row r="801" hidden="1">
      <c r="A801" s="31" t="s">
        <v>3395</v>
      </c>
      <c r="B801" s="29">
        <v>0.0</v>
      </c>
      <c r="C801" s="26"/>
      <c r="D801" s="27">
        <v>0.0</v>
      </c>
      <c r="E801" s="28"/>
    </row>
    <row r="802" hidden="1">
      <c r="A802" s="31" t="s">
        <v>3397</v>
      </c>
      <c r="B802" s="29">
        <v>0.0</v>
      </c>
      <c r="C802" s="26"/>
      <c r="D802" s="27">
        <v>0.0</v>
      </c>
      <c r="E802" s="28"/>
    </row>
    <row r="803" hidden="1">
      <c r="A803" s="31" t="s">
        <v>3399</v>
      </c>
      <c r="B803" s="29">
        <v>480.0</v>
      </c>
      <c r="C803" s="26">
        <v>480.0</v>
      </c>
      <c r="D803" s="27">
        <v>0.0</v>
      </c>
      <c r="E803" s="34"/>
    </row>
    <row r="804" hidden="1">
      <c r="A804" s="58" t="s">
        <v>3400</v>
      </c>
      <c r="B804" s="29">
        <v>17898.41</v>
      </c>
      <c r="C804" s="29">
        <v>17898.41</v>
      </c>
      <c r="D804" s="27">
        <v>0.0</v>
      </c>
      <c r="E804" s="34"/>
    </row>
    <row r="805" hidden="1">
      <c r="A805" s="58" t="s">
        <v>3401</v>
      </c>
      <c r="B805" s="29">
        <v>4165.0</v>
      </c>
      <c r="C805" s="59">
        <v>4165.0</v>
      </c>
      <c r="D805" s="27">
        <v>0.0</v>
      </c>
      <c r="E805" s="34"/>
    </row>
    <row r="806" hidden="1">
      <c r="A806" s="58" t="s">
        <v>3402</v>
      </c>
      <c r="B806" s="29">
        <v>8798.0</v>
      </c>
      <c r="C806" s="59">
        <v>8798.0</v>
      </c>
      <c r="D806" s="27">
        <v>0.0</v>
      </c>
      <c r="E806" s="34"/>
    </row>
    <row r="807" hidden="1">
      <c r="A807" s="58" t="s">
        <v>3403</v>
      </c>
      <c r="B807" s="29">
        <v>3522.0</v>
      </c>
      <c r="C807" s="59">
        <v>3522.0</v>
      </c>
      <c r="D807" s="27">
        <v>0.0</v>
      </c>
      <c r="E807" s="34"/>
    </row>
    <row r="808" hidden="1">
      <c r="A808" s="58" t="s">
        <v>3405</v>
      </c>
      <c r="B808" s="29">
        <v>329.0</v>
      </c>
      <c r="C808" s="59">
        <v>329.0</v>
      </c>
      <c r="D808" s="27">
        <v>0.0</v>
      </c>
      <c r="E808" s="34"/>
    </row>
    <row r="809" hidden="1">
      <c r="A809" s="58" t="s">
        <v>3406</v>
      </c>
      <c r="B809" s="29">
        <v>2419.0</v>
      </c>
      <c r="C809" s="59">
        <v>2419.0</v>
      </c>
      <c r="D809" s="27">
        <v>0.0</v>
      </c>
      <c r="E809" s="34"/>
    </row>
    <row r="810" hidden="1">
      <c r="A810" s="35" t="s">
        <v>3407</v>
      </c>
      <c r="B810" s="29">
        <v>64294.01</v>
      </c>
      <c r="C810" s="59">
        <v>64294.01000000004</v>
      </c>
      <c r="D810" s="37">
        <v>3.637978807091713E-11</v>
      </c>
      <c r="E810" s="34"/>
    </row>
    <row r="811" hidden="1">
      <c r="A811" s="36" t="s">
        <v>3408</v>
      </c>
      <c r="B811" s="37">
        <v>0.3999999999978172</v>
      </c>
      <c r="C811" s="27">
        <v>0.3999999999650754</v>
      </c>
      <c r="D811" s="27">
        <v>-3.2741809263825417E-11</v>
      </c>
      <c r="E811" s="38"/>
    </row>
    <row r="812" hidden="1"/>
    <row r="813" hidden="1"/>
    <row r="814" hidden="1">
      <c r="A814" s="5" t="s">
        <v>3409</v>
      </c>
      <c r="B814" s="6"/>
      <c r="C814" s="6"/>
      <c r="D814" s="6"/>
      <c r="E814" s="7"/>
    </row>
    <row r="815" hidden="1">
      <c r="A815" s="10"/>
      <c r="B815" s="11"/>
      <c r="C815" s="11"/>
      <c r="D815" s="11"/>
      <c r="E815" s="12"/>
    </row>
    <row r="816" hidden="1">
      <c r="A816" s="5" t="s">
        <v>3381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13">
        <v>46054.0</v>
      </c>
      <c r="B818" s="6"/>
      <c r="C818" s="54" t="s">
        <v>3382</v>
      </c>
      <c r="D818" s="15">
        <v>46054.0</v>
      </c>
      <c r="E818" s="7"/>
    </row>
    <row r="819" hidden="1">
      <c r="A819" s="10"/>
      <c r="B819" s="11"/>
      <c r="C819" s="16"/>
      <c r="D819" s="11"/>
      <c r="E819" s="12"/>
    </row>
    <row r="820" hidden="1">
      <c r="A820" s="55" t="s">
        <v>4239</v>
      </c>
      <c r="B820" s="7"/>
      <c r="C820" s="16"/>
      <c r="D820" s="56" t="s">
        <v>4239</v>
      </c>
      <c r="E820" s="7"/>
    </row>
    <row r="821" hidden="1">
      <c r="A821" s="10"/>
      <c r="B821" s="12"/>
      <c r="C821" s="16"/>
      <c r="D821" s="11"/>
      <c r="E821" s="12"/>
    </row>
    <row r="822" hidden="1">
      <c r="A822" s="19" t="s">
        <v>3383</v>
      </c>
      <c r="B822" s="6"/>
      <c r="C822" s="6"/>
      <c r="D822" s="6"/>
      <c r="E822" s="7"/>
    </row>
    <row r="823" hidden="1">
      <c r="A823" s="20" t="s">
        <v>3384</v>
      </c>
      <c r="B823" s="21" t="s">
        <v>3385</v>
      </c>
      <c r="C823" s="22" t="s">
        <v>3386</v>
      </c>
      <c r="D823" s="21" t="s">
        <v>3387</v>
      </c>
      <c r="E823" s="23" t="s">
        <v>13</v>
      </c>
    </row>
    <row r="824" hidden="1">
      <c r="A824" s="57" t="s">
        <v>3388</v>
      </c>
      <c r="B824" s="25">
        <v>954.0</v>
      </c>
      <c r="C824" s="26">
        <v>954.0</v>
      </c>
      <c r="D824" s="27">
        <v>0.0</v>
      </c>
      <c r="E824" s="28"/>
    </row>
    <row r="825" hidden="1">
      <c r="A825" s="57" t="s">
        <v>3389</v>
      </c>
      <c r="B825" s="29">
        <v>972.0</v>
      </c>
      <c r="C825" s="26">
        <v>972.0</v>
      </c>
      <c r="D825" s="27">
        <v>0.0</v>
      </c>
      <c r="E825" s="28"/>
    </row>
    <row r="826" hidden="1">
      <c r="A826" s="57" t="s">
        <v>3390</v>
      </c>
      <c r="B826" s="29">
        <v>0.0</v>
      </c>
      <c r="C826" s="26"/>
      <c r="D826" s="27">
        <v>0.0</v>
      </c>
      <c r="E826" s="28"/>
    </row>
    <row r="827" hidden="1">
      <c r="A827" s="57" t="s">
        <v>3392</v>
      </c>
      <c r="B827" s="29">
        <v>0.0</v>
      </c>
      <c r="C827" s="26"/>
      <c r="D827" s="27">
        <v>0.0</v>
      </c>
      <c r="E827" s="28"/>
    </row>
    <row r="828" hidden="1">
      <c r="A828" s="31" t="s">
        <v>3394</v>
      </c>
      <c r="B828" s="29">
        <v>0.0</v>
      </c>
      <c r="C828" s="26"/>
      <c r="D828" s="27">
        <v>0.0</v>
      </c>
      <c r="E828" s="28"/>
    </row>
    <row r="829" hidden="1">
      <c r="A829" s="31" t="s">
        <v>3395</v>
      </c>
      <c r="B829" s="29">
        <v>0.0</v>
      </c>
      <c r="C829" s="26"/>
      <c r="D829" s="27">
        <v>0.0</v>
      </c>
      <c r="E829" s="28"/>
    </row>
    <row r="830" hidden="1">
      <c r="A830" s="31" t="s">
        <v>3397</v>
      </c>
      <c r="B830" s="29">
        <v>0.0</v>
      </c>
      <c r="C830" s="26"/>
      <c r="D830" s="27">
        <v>0.0</v>
      </c>
      <c r="E830" s="28"/>
    </row>
    <row r="831" hidden="1">
      <c r="A831" s="31" t="s">
        <v>3399</v>
      </c>
      <c r="B831" s="29">
        <v>40.0</v>
      </c>
      <c r="C831" s="26">
        <v>40.0</v>
      </c>
      <c r="D831" s="27">
        <v>0.0</v>
      </c>
      <c r="E831" s="34"/>
    </row>
    <row r="832" hidden="1">
      <c r="A832" s="58" t="s">
        <v>3400</v>
      </c>
      <c r="B832" s="29">
        <v>2579.21</v>
      </c>
      <c r="C832" s="29">
        <v>2579.21</v>
      </c>
      <c r="D832" s="27">
        <v>0.0</v>
      </c>
      <c r="E832" s="34"/>
    </row>
    <row r="833" hidden="1">
      <c r="A833" s="58" t="s">
        <v>3401</v>
      </c>
      <c r="B833" s="29">
        <v>274.0</v>
      </c>
      <c r="C833" s="59">
        <v>274.0</v>
      </c>
      <c r="D833" s="27">
        <v>0.0</v>
      </c>
      <c r="E833" s="34"/>
    </row>
    <row r="834" hidden="1">
      <c r="A834" s="58" t="s">
        <v>3402</v>
      </c>
      <c r="B834" s="29">
        <v>2142.0</v>
      </c>
      <c r="C834" s="59">
        <v>2142.0</v>
      </c>
      <c r="D834" s="27">
        <v>0.0</v>
      </c>
      <c r="E834" s="34"/>
    </row>
    <row r="835" hidden="1">
      <c r="A835" s="58" t="s">
        <v>3403</v>
      </c>
      <c r="B835" s="29">
        <v>1216.0</v>
      </c>
      <c r="C835" s="59">
        <v>1216.0</v>
      </c>
      <c r="D835" s="27">
        <v>0.0</v>
      </c>
      <c r="E835" s="34"/>
    </row>
    <row r="836" hidden="1">
      <c r="A836" s="58" t="s">
        <v>3405</v>
      </c>
      <c r="B836" s="29">
        <v>364.0</v>
      </c>
      <c r="C836" s="59">
        <v>364.0</v>
      </c>
      <c r="D836" s="27">
        <v>0.0</v>
      </c>
      <c r="E836" s="34"/>
    </row>
    <row r="837" hidden="1">
      <c r="A837" s="58" t="s">
        <v>3406</v>
      </c>
      <c r="B837" s="29">
        <v>0.0</v>
      </c>
      <c r="C837" s="59">
        <v>0.0</v>
      </c>
      <c r="D837" s="27">
        <v>0.0</v>
      </c>
      <c r="E837" s="34"/>
    </row>
    <row r="838" hidden="1">
      <c r="A838" s="35" t="s">
        <v>3407</v>
      </c>
      <c r="B838" s="29">
        <v>8541.21</v>
      </c>
      <c r="C838" s="59">
        <v>8541.21</v>
      </c>
      <c r="D838" s="37">
        <v>0.0</v>
      </c>
      <c r="E838" s="34"/>
    </row>
    <row r="839" hidden="1">
      <c r="A839" s="36" t="s">
        <v>3408</v>
      </c>
      <c r="B839" s="37">
        <v>0.0</v>
      </c>
      <c r="C839" s="27">
        <v>0.0</v>
      </c>
      <c r="D839" s="27">
        <v>0.0</v>
      </c>
      <c r="E839" s="38"/>
    </row>
    <row r="840" hidden="1"/>
    <row r="841" hidden="1"/>
    <row r="842" hidden="1">
      <c r="A842" s="5" t="s">
        <v>3409</v>
      </c>
      <c r="B842" s="6"/>
      <c r="C842" s="6"/>
      <c r="D842" s="6"/>
      <c r="E842" s="7"/>
    </row>
    <row r="843" hidden="1">
      <c r="A843" s="10"/>
      <c r="B843" s="11"/>
      <c r="C843" s="11"/>
      <c r="D843" s="11"/>
      <c r="E843" s="12"/>
    </row>
    <row r="844" hidden="1">
      <c r="A844" s="5" t="s">
        <v>3381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13">
        <v>46054.0</v>
      </c>
      <c r="B846" s="6"/>
      <c r="C846" s="54" t="s">
        <v>3382</v>
      </c>
      <c r="D846" s="15">
        <v>46054.0</v>
      </c>
      <c r="E846" s="7"/>
    </row>
    <row r="847" hidden="1">
      <c r="A847" s="10"/>
      <c r="B847" s="11"/>
      <c r="C847" s="16"/>
      <c r="D847" s="11"/>
      <c r="E847" s="12"/>
    </row>
    <row r="848" hidden="1">
      <c r="A848" s="55" t="s">
        <v>4239</v>
      </c>
      <c r="B848" s="7"/>
      <c r="C848" s="16"/>
      <c r="D848" s="56" t="s">
        <v>4239</v>
      </c>
      <c r="E848" s="7"/>
    </row>
    <row r="849" hidden="1">
      <c r="A849" s="10"/>
      <c r="B849" s="12"/>
      <c r="C849" s="16"/>
      <c r="D849" s="11"/>
      <c r="E849" s="12"/>
    </row>
    <row r="850" hidden="1">
      <c r="A850" s="19" t="s">
        <v>3383</v>
      </c>
      <c r="B850" s="6"/>
      <c r="C850" s="6"/>
      <c r="D850" s="6"/>
      <c r="E850" s="7"/>
    </row>
    <row r="851" hidden="1">
      <c r="A851" s="20" t="s">
        <v>3384</v>
      </c>
      <c r="B851" s="21" t="s">
        <v>3385</v>
      </c>
      <c r="C851" s="22" t="s">
        <v>3386</v>
      </c>
      <c r="D851" s="21" t="s">
        <v>3387</v>
      </c>
      <c r="E851" s="23" t="s">
        <v>13</v>
      </c>
    </row>
    <row r="852" hidden="1">
      <c r="A852" s="57" t="s">
        <v>3388</v>
      </c>
      <c r="B852" s="25">
        <v>954.0</v>
      </c>
      <c r="C852" s="26">
        <v>954.0</v>
      </c>
      <c r="D852" s="27">
        <v>0.0</v>
      </c>
      <c r="E852" s="28"/>
    </row>
    <row r="853" hidden="1">
      <c r="A853" s="57" t="s">
        <v>3389</v>
      </c>
      <c r="B853" s="29">
        <v>972.0</v>
      </c>
      <c r="C853" s="26">
        <v>972.0</v>
      </c>
      <c r="D853" s="27">
        <v>0.0</v>
      </c>
      <c r="E853" s="28"/>
    </row>
    <row r="854" hidden="1">
      <c r="A854" s="57" t="s">
        <v>3390</v>
      </c>
      <c r="B854" s="29">
        <v>0.0</v>
      </c>
      <c r="C854" s="26"/>
      <c r="D854" s="27">
        <v>0.0</v>
      </c>
      <c r="E854" s="28"/>
    </row>
    <row r="855" hidden="1">
      <c r="A855" s="57" t="s">
        <v>3392</v>
      </c>
      <c r="B855" s="29">
        <v>0.0</v>
      </c>
      <c r="C855" s="26"/>
      <c r="D855" s="27">
        <v>0.0</v>
      </c>
      <c r="E855" s="28"/>
    </row>
    <row r="856" hidden="1">
      <c r="A856" s="31" t="s">
        <v>3394</v>
      </c>
      <c r="B856" s="29">
        <v>0.0</v>
      </c>
      <c r="C856" s="26"/>
      <c r="D856" s="27">
        <v>0.0</v>
      </c>
      <c r="E856" s="28"/>
    </row>
    <row r="857" hidden="1">
      <c r="A857" s="31" t="s">
        <v>3395</v>
      </c>
      <c r="B857" s="29">
        <v>0.0</v>
      </c>
      <c r="C857" s="26"/>
      <c r="D857" s="27">
        <v>0.0</v>
      </c>
      <c r="E857" s="28"/>
    </row>
    <row r="858" hidden="1">
      <c r="A858" s="31" t="s">
        <v>3397</v>
      </c>
      <c r="B858" s="29">
        <v>0.0</v>
      </c>
      <c r="C858" s="26"/>
      <c r="D858" s="27">
        <v>0.0</v>
      </c>
      <c r="E858" s="28"/>
    </row>
    <row r="859" hidden="1">
      <c r="A859" s="31" t="s">
        <v>3399</v>
      </c>
      <c r="B859" s="29">
        <v>40.0</v>
      </c>
      <c r="C859" s="26">
        <v>40.0</v>
      </c>
      <c r="D859" s="27">
        <v>0.0</v>
      </c>
      <c r="E859" s="34"/>
    </row>
    <row r="860" hidden="1">
      <c r="A860" s="58" t="s">
        <v>3400</v>
      </c>
      <c r="B860" s="29">
        <v>2579.21</v>
      </c>
      <c r="C860" s="29">
        <v>2579.21</v>
      </c>
      <c r="D860" s="27">
        <v>0.0</v>
      </c>
      <c r="E860" s="34"/>
    </row>
    <row r="861" hidden="1">
      <c r="A861" s="58" t="s">
        <v>3401</v>
      </c>
      <c r="B861" s="29">
        <v>274.0</v>
      </c>
      <c r="C861" s="59">
        <v>274.0</v>
      </c>
      <c r="D861" s="27">
        <v>0.0</v>
      </c>
      <c r="E861" s="34"/>
    </row>
    <row r="862" hidden="1">
      <c r="A862" s="58" t="s">
        <v>3402</v>
      </c>
      <c r="B862" s="29">
        <v>2142.0</v>
      </c>
      <c r="C862" s="59">
        <v>2142.0</v>
      </c>
      <c r="D862" s="27">
        <v>0.0</v>
      </c>
      <c r="E862" s="34"/>
    </row>
    <row r="863" hidden="1">
      <c r="A863" s="58" t="s">
        <v>3403</v>
      </c>
      <c r="B863" s="29">
        <v>1216.0</v>
      </c>
      <c r="C863" s="59">
        <v>1216.0</v>
      </c>
      <c r="D863" s="27">
        <v>0.0</v>
      </c>
      <c r="E863" s="34"/>
    </row>
    <row r="864" hidden="1">
      <c r="A864" s="58" t="s">
        <v>3405</v>
      </c>
      <c r="B864" s="29">
        <v>364.0</v>
      </c>
      <c r="C864" s="59">
        <v>364.0</v>
      </c>
      <c r="D864" s="27">
        <v>0.0</v>
      </c>
      <c r="E864" s="34"/>
    </row>
    <row r="865" hidden="1">
      <c r="A865" s="58" t="s">
        <v>3406</v>
      </c>
      <c r="B865" s="29">
        <v>0.0</v>
      </c>
      <c r="C865" s="59">
        <v>0.0</v>
      </c>
      <c r="D865" s="27">
        <v>0.0</v>
      </c>
      <c r="E865" s="34"/>
    </row>
    <row r="866" hidden="1">
      <c r="A866" s="35" t="s">
        <v>3407</v>
      </c>
      <c r="B866" s="29">
        <v>8541.21</v>
      </c>
      <c r="C866" s="59">
        <v>8541.21</v>
      </c>
      <c r="D866" s="37">
        <v>0.0</v>
      </c>
      <c r="E866" s="34"/>
    </row>
    <row r="867" hidden="1">
      <c r="A867" s="36" t="s">
        <v>3408</v>
      </c>
      <c r="B867" s="37">
        <v>0.0</v>
      </c>
      <c r="C867" s="27">
        <v>0.0</v>
      </c>
      <c r="D867" s="27">
        <v>0.0</v>
      </c>
      <c r="E867" s="38"/>
    </row>
    <row r="868" hidden="1"/>
    <row r="869" hidden="1"/>
    <row r="870" hidden="1">
      <c r="A870" s="5" t="s">
        <v>3409</v>
      </c>
      <c r="B870" s="6"/>
      <c r="C870" s="6"/>
      <c r="D870" s="6"/>
      <c r="E870" s="7"/>
    </row>
    <row r="871" hidden="1">
      <c r="A871" s="10"/>
      <c r="B871" s="11"/>
      <c r="C871" s="11"/>
      <c r="D871" s="11"/>
      <c r="E871" s="12"/>
    </row>
    <row r="872" hidden="1">
      <c r="A872" s="5" t="s">
        <v>3381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13">
        <v>46055.0</v>
      </c>
      <c r="B874" s="6"/>
      <c r="C874" s="54" t="s">
        <v>3382</v>
      </c>
      <c r="D874" s="15">
        <v>46061.0</v>
      </c>
      <c r="E874" s="7"/>
    </row>
    <row r="875" hidden="1">
      <c r="A875" s="10"/>
      <c r="B875" s="11"/>
      <c r="C875" s="16"/>
      <c r="D875" s="11"/>
      <c r="E875" s="12"/>
    </row>
    <row r="876" hidden="1">
      <c r="A876" s="55" t="s">
        <v>4238</v>
      </c>
      <c r="B876" s="7"/>
      <c r="C876" s="16"/>
      <c r="D876" s="56" t="s">
        <v>4239</v>
      </c>
      <c r="E876" s="7"/>
    </row>
    <row r="877" hidden="1">
      <c r="A877" s="10"/>
      <c r="B877" s="12"/>
      <c r="C877" s="16"/>
      <c r="D877" s="11"/>
      <c r="E877" s="12"/>
    </row>
    <row r="878" hidden="1">
      <c r="A878" s="19" t="s">
        <v>3383</v>
      </c>
      <c r="B878" s="6"/>
      <c r="C878" s="6"/>
      <c r="D878" s="6"/>
      <c r="E878" s="7"/>
    </row>
    <row r="879" hidden="1">
      <c r="A879" s="20" t="s">
        <v>3384</v>
      </c>
      <c r="B879" s="21" t="s">
        <v>3385</v>
      </c>
      <c r="C879" s="22" t="s">
        <v>3386</v>
      </c>
      <c r="D879" s="21" t="s">
        <v>3387</v>
      </c>
      <c r="E879" s="23" t="s">
        <v>13</v>
      </c>
    </row>
    <row r="880" hidden="1">
      <c r="A880" s="57" t="s">
        <v>3388</v>
      </c>
      <c r="B880" s="25">
        <v>20402.0</v>
      </c>
      <c r="C880" s="26">
        <v>20402.0</v>
      </c>
      <c r="D880" s="27">
        <v>0.0</v>
      </c>
      <c r="E880" s="28"/>
    </row>
    <row r="881" hidden="1">
      <c r="A881" s="57" t="s">
        <v>3389</v>
      </c>
      <c r="B881" s="29">
        <v>23580.0</v>
      </c>
      <c r="C881" s="26">
        <v>23580.0</v>
      </c>
      <c r="D881" s="27">
        <v>0.0</v>
      </c>
      <c r="E881" s="28"/>
    </row>
    <row r="882" hidden="1">
      <c r="A882" s="57" t="s">
        <v>3390</v>
      </c>
      <c r="B882" s="29">
        <v>0.0</v>
      </c>
      <c r="C882" s="26"/>
      <c r="D882" s="27">
        <v>0.0</v>
      </c>
      <c r="E882" s="28"/>
    </row>
    <row r="883" hidden="1">
      <c r="A883" s="57" t="s">
        <v>3392</v>
      </c>
      <c r="B883" s="29">
        <v>0.0</v>
      </c>
      <c r="C883" s="26"/>
      <c r="D883" s="27">
        <v>0.0</v>
      </c>
      <c r="E883" s="28"/>
    </row>
    <row r="884" hidden="1">
      <c r="A884" s="31" t="s">
        <v>3394</v>
      </c>
      <c r="B884" s="29">
        <v>0.0</v>
      </c>
      <c r="C884" s="26"/>
      <c r="D884" s="27">
        <v>0.0</v>
      </c>
      <c r="E884" s="28"/>
    </row>
    <row r="885" hidden="1">
      <c r="A885" s="31" t="s">
        <v>3395</v>
      </c>
      <c r="B885" s="29">
        <v>0.0</v>
      </c>
      <c r="C885" s="26"/>
      <c r="D885" s="27">
        <v>0.0</v>
      </c>
      <c r="E885" s="28"/>
    </row>
    <row r="886" hidden="1">
      <c r="A886" s="31" t="s">
        <v>3397</v>
      </c>
      <c r="B886" s="29">
        <v>2000.0</v>
      </c>
      <c r="C886" s="26">
        <v>2000.0</v>
      </c>
      <c r="D886" s="27">
        <v>0.0</v>
      </c>
      <c r="E886" s="28" t="s">
        <v>4255</v>
      </c>
    </row>
    <row r="887" hidden="1">
      <c r="A887" s="31" t="s">
        <v>3399</v>
      </c>
      <c r="B887" s="29">
        <v>760.0</v>
      </c>
      <c r="C887" s="26">
        <v>760.0</v>
      </c>
      <c r="D887" s="27">
        <v>0.0</v>
      </c>
      <c r="E887" s="34"/>
    </row>
    <row r="888" hidden="1">
      <c r="A888" s="58" t="s">
        <v>3400</v>
      </c>
      <c r="B888" s="29">
        <v>14881.689999999999</v>
      </c>
      <c r="C888" s="29">
        <v>14881.689999999999</v>
      </c>
      <c r="D888" s="27">
        <v>0.0</v>
      </c>
      <c r="E888" s="34"/>
    </row>
    <row r="889" hidden="1">
      <c r="A889" s="58" t="s">
        <v>3401</v>
      </c>
      <c r="B889" s="29">
        <v>5856.0</v>
      </c>
      <c r="C889" s="59">
        <v>5856.0</v>
      </c>
      <c r="D889" s="27">
        <v>0.0</v>
      </c>
      <c r="E889" s="34"/>
    </row>
    <row r="890" hidden="1">
      <c r="A890" s="58" t="s">
        <v>3402</v>
      </c>
      <c r="B890" s="29">
        <v>28203.0</v>
      </c>
      <c r="C890" s="59">
        <v>27919.0</v>
      </c>
      <c r="D890" s="27">
        <v>-284.0</v>
      </c>
      <c r="E890" s="34"/>
    </row>
    <row r="891" hidden="1">
      <c r="A891" s="58" t="s">
        <v>3403</v>
      </c>
      <c r="B891" s="29">
        <v>5518.0</v>
      </c>
      <c r="C891" s="59">
        <v>5518.0</v>
      </c>
      <c r="D891" s="27">
        <v>0.0</v>
      </c>
      <c r="E891" s="34"/>
    </row>
    <row r="892" hidden="1">
      <c r="A892" s="58" t="s">
        <v>3405</v>
      </c>
      <c r="B892" s="29">
        <v>1803.0</v>
      </c>
      <c r="C892" s="59">
        <v>1803.0</v>
      </c>
      <c r="D892" s="27">
        <v>0.0</v>
      </c>
      <c r="E892" s="34"/>
    </row>
    <row r="893" hidden="1">
      <c r="A893" s="58" t="s">
        <v>3406</v>
      </c>
      <c r="B893" s="29">
        <v>3815.0</v>
      </c>
      <c r="C893" s="59">
        <v>3815.0</v>
      </c>
      <c r="D893" s="27">
        <v>0.0</v>
      </c>
      <c r="E893" s="34"/>
    </row>
    <row r="894" hidden="1">
      <c r="A894" s="35" t="s">
        <v>3407</v>
      </c>
      <c r="B894" s="29">
        <v>102996.29</v>
      </c>
      <c r="C894" s="59">
        <v>102294.29000000002</v>
      </c>
      <c r="D894" s="37">
        <v>-701.9999999999709</v>
      </c>
      <c r="E894" s="34"/>
    </row>
    <row r="895" hidden="1">
      <c r="A895" s="36" t="s">
        <v>3408</v>
      </c>
      <c r="B895" s="37">
        <v>7.400000000001455</v>
      </c>
      <c r="C895" s="27">
        <v>425.3999999999796</v>
      </c>
      <c r="D895" s="27">
        <v>417.9999999999782</v>
      </c>
      <c r="E895" s="38"/>
    </row>
    <row r="896" hidden="1"/>
    <row r="897" hidden="1"/>
    <row r="898" hidden="1">
      <c r="A898" s="5" t="s">
        <v>3409</v>
      </c>
      <c r="B898" s="6"/>
      <c r="C898" s="6"/>
      <c r="D898" s="6"/>
      <c r="E898" s="7"/>
    </row>
    <row r="899" hidden="1">
      <c r="A899" s="10"/>
      <c r="B899" s="11"/>
      <c r="C899" s="11"/>
      <c r="D899" s="11"/>
      <c r="E899" s="12"/>
    </row>
    <row r="900" hidden="1">
      <c r="A900" s="5" t="s">
        <v>3381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13">
        <v>46055.0</v>
      </c>
      <c r="B902" s="6"/>
      <c r="C902" s="54" t="s">
        <v>3382</v>
      </c>
      <c r="D902" s="15">
        <v>46061.0</v>
      </c>
      <c r="E902" s="7"/>
    </row>
    <row r="903" hidden="1">
      <c r="A903" s="10"/>
      <c r="B903" s="11"/>
      <c r="C903" s="16"/>
      <c r="D903" s="11"/>
      <c r="E903" s="12"/>
    </row>
    <row r="904" hidden="1">
      <c r="A904" s="55" t="s">
        <v>4238</v>
      </c>
      <c r="B904" s="7"/>
      <c r="C904" s="16"/>
      <c r="D904" s="56" t="s">
        <v>4239</v>
      </c>
      <c r="E904" s="7"/>
    </row>
    <row r="905" hidden="1">
      <c r="A905" s="10"/>
      <c r="B905" s="12"/>
      <c r="C905" s="16"/>
      <c r="D905" s="11"/>
      <c r="E905" s="12"/>
    </row>
    <row r="906" hidden="1">
      <c r="A906" s="19" t="s">
        <v>3383</v>
      </c>
      <c r="B906" s="6"/>
      <c r="C906" s="6"/>
      <c r="D906" s="6"/>
      <c r="E906" s="7"/>
    </row>
    <row r="907" hidden="1">
      <c r="A907" s="20" t="s">
        <v>3384</v>
      </c>
      <c r="B907" s="21" t="s">
        <v>3385</v>
      </c>
      <c r="C907" s="22" t="s">
        <v>3386</v>
      </c>
      <c r="D907" s="21" t="s">
        <v>3387</v>
      </c>
      <c r="E907" s="23" t="s">
        <v>13</v>
      </c>
    </row>
    <row r="908" hidden="1">
      <c r="A908" s="57" t="s">
        <v>3388</v>
      </c>
      <c r="B908" s="25">
        <v>20402.0</v>
      </c>
      <c r="C908" s="26">
        <v>20402.0</v>
      </c>
      <c r="D908" s="27">
        <v>0.0</v>
      </c>
      <c r="E908" s="28"/>
    </row>
    <row r="909" hidden="1">
      <c r="A909" s="57" t="s">
        <v>3389</v>
      </c>
      <c r="B909" s="29">
        <v>23580.0</v>
      </c>
      <c r="C909" s="26">
        <v>23580.0</v>
      </c>
      <c r="D909" s="27">
        <v>0.0</v>
      </c>
      <c r="E909" s="28"/>
    </row>
    <row r="910" hidden="1">
      <c r="A910" s="57" t="s">
        <v>3390</v>
      </c>
      <c r="B910" s="29">
        <v>0.0</v>
      </c>
      <c r="C910" s="26"/>
      <c r="D910" s="27">
        <v>0.0</v>
      </c>
      <c r="E910" s="28"/>
    </row>
    <row r="911" hidden="1">
      <c r="A911" s="57" t="s">
        <v>3392</v>
      </c>
      <c r="B911" s="29">
        <v>0.0</v>
      </c>
      <c r="C911" s="26"/>
      <c r="D911" s="27">
        <v>0.0</v>
      </c>
      <c r="E911" s="28"/>
    </row>
    <row r="912" hidden="1">
      <c r="A912" s="31" t="s">
        <v>3394</v>
      </c>
      <c r="B912" s="29">
        <v>0.0</v>
      </c>
      <c r="C912" s="26"/>
      <c r="D912" s="27">
        <v>0.0</v>
      </c>
      <c r="E912" s="28"/>
    </row>
    <row r="913" hidden="1">
      <c r="A913" s="31" t="s">
        <v>3395</v>
      </c>
      <c r="B913" s="29">
        <v>0.0</v>
      </c>
      <c r="C913" s="26"/>
      <c r="D913" s="27">
        <v>0.0</v>
      </c>
      <c r="E913" s="28"/>
    </row>
    <row r="914" hidden="1">
      <c r="A914" s="31" t="s">
        <v>3397</v>
      </c>
      <c r="B914" s="29">
        <v>2000.0</v>
      </c>
      <c r="C914" s="26">
        <v>2000.0</v>
      </c>
      <c r="D914" s="27">
        <v>0.0</v>
      </c>
      <c r="E914" s="28" t="s">
        <v>4255</v>
      </c>
    </row>
    <row r="915" hidden="1">
      <c r="A915" s="31" t="s">
        <v>3399</v>
      </c>
      <c r="B915" s="29">
        <v>760.0</v>
      </c>
      <c r="C915" s="26">
        <v>760.0</v>
      </c>
      <c r="D915" s="27">
        <v>0.0</v>
      </c>
      <c r="E915" s="34"/>
    </row>
    <row r="916" hidden="1">
      <c r="A916" s="58" t="s">
        <v>3400</v>
      </c>
      <c r="B916" s="29">
        <v>14881.689999999999</v>
      </c>
      <c r="C916" s="29">
        <v>14881.689999999999</v>
      </c>
      <c r="D916" s="27">
        <v>0.0</v>
      </c>
      <c r="E916" s="34"/>
    </row>
    <row r="917" hidden="1">
      <c r="A917" s="58" t="s">
        <v>3401</v>
      </c>
      <c r="B917" s="29">
        <v>5856.0</v>
      </c>
      <c r="C917" s="59">
        <v>5856.0</v>
      </c>
      <c r="D917" s="27">
        <v>0.0</v>
      </c>
      <c r="E917" s="34"/>
    </row>
    <row r="918" hidden="1">
      <c r="A918" s="58" t="s">
        <v>3402</v>
      </c>
      <c r="B918" s="29">
        <v>28203.0</v>
      </c>
      <c r="C918" s="59">
        <v>27919.0</v>
      </c>
      <c r="D918" s="27">
        <v>-284.0</v>
      </c>
      <c r="E918" s="34"/>
    </row>
    <row r="919" hidden="1">
      <c r="A919" s="58" t="s">
        <v>3403</v>
      </c>
      <c r="B919" s="29">
        <v>5518.0</v>
      </c>
      <c r="C919" s="59">
        <v>5518.0</v>
      </c>
      <c r="D919" s="27">
        <v>0.0</v>
      </c>
      <c r="E919" s="34"/>
    </row>
    <row r="920" hidden="1">
      <c r="A920" s="58" t="s">
        <v>3405</v>
      </c>
      <c r="B920" s="29">
        <v>1803.0</v>
      </c>
      <c r="C920" s="59">
        <v>1803.0</v>
      </c>
      <c r="D920" s="27">
        <v>0.0</v>
      </c>
      <c r="E920" s="34"/>
    </row>
    <row r="921" hidden="1">
      <c r="A921" s="58" t="s">
        <v>3406</v>
      </c>
      <c r="B921" s="29">
        <v>3815.0</v>
      </c>
      <c r="C921" s="59">
        <v>3815.0</v>
      </c>
      <c r="D921" s="27">
        <v>0.0</v>
      </c>
      <c r="E921" s="34"/>
    </row>
    <row r="922" hidden="1">
      <c r="A922" s="35" t="s">
        <v>3407</v>
      </c>
      <c r="B922" s="29">
        <v>102996.29</v>
      </c>
      <c r="C922" s="59">
        <v>102294.29000000002</v>
      </c>
      <c r="D922" s="37">
        <v>-701.9999999999709</v>
      </c>
      <c r="E922" s="34"/>
    </row>
    <row r="923" hidden="1">
      <c r="A923" s="36" t="s">
        <v>3408</v>
      </c>
      <c r="B923" s="37">
        <v>7.400000000001455</v>
      </c>
      <c r="C923" s="27">
        <v>425.3999999999796</v>
      </c>
      <c r="D923" s="27">
        <v>417.9999999999782</v>
      </c>
      <c r="E923" s="38"/>
    </row>
    <row r="924" hidden="1"/>
    <row r="925" hidden="1"/>
    <row r="926" hidden="1">
      <c r="A926" s="5" t="s">
        <v>3409</v>
      </c>
      <c r="B926" s="6"/>
      <c r="C926" s="6"/>
      <c r="D926" s="6"/>
      <c r="E926" s="7"/>
    </row>
    <row r="927" hidden="1">
      <c r="A927" s="10"/>
      <c r="B927" s="11"/>
      <c r="C927" s="11"/>
      <c r="D927" s="11"/>
      <c r="E927" s="12"/>
    </row>
    <row r="928" hidden="1">
      <c r="A928" s="5" t="s">
        <v>3381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13">
        <v>46062.0</v>
      </c>
      <c r="B930" s="6"/>
      <c r="C930" s="54" t="s">
        <v>3382</v>
      </c>
      <c r="D930" s="15">
        <v>46068.0</v>
      </c>
      <c r="E930" s="7"/>
    </row>
    <row r="931" hidden="1">
      <c r="A931" s="10"/>
      <c r="B931" s="11"/>
      <c r="C931" s="16"/>
      <c r="D931" s="11"/>
      <c r="E931" s="12"/>
    </row>
    <row r="932" hidden="1">
      <c r="A932" s="55" t="s">
        <v>4238</v>
      </c>
      <c r="B932" s="7"/>
      <c r="C932" s="16"/>
      <c r="D932" s="56" t="s">
        <v>4239</v>
      </c>
      <c r="E932" s="7"/>
    </row>
    <row r="933" hidden="1">
      <c r="A933" s="10"/>
      <c r="B933" s="12"/>
      <c r="C933" s="16"/>
      <c r="D933" s="11"/>
      <c r="E933" s="12"/>
    </row>
    <row r="934" hidden="1">
      <c r="A934" s="19" t="s">
        <v>3383</v>
      </c>
      <c r="B934" s="6"/>
      <c r="C934" s="6"/>
      <c r="D934" s="6"/>
      <c r="E934" s="7"/>
    </row>
    <row r="935" hidden="1">
      <c r="A935" s="20" t="s">
        <v>3384</v>
      </c>
      <c r="B935" s="21" t="s">
        <v>3385</v>
      </c>
      <c r="C935" s="22" t="s">
        <v>3386</v>
      </c>
      <c r="D935" s="21" t="s">
        <v>3387</v>
      </c>
      <c r="E935" s="23" t="s">
        <v>13</v>
      </c>
    </row>
    <row r="936" hidden="1">
      <c r="A936" s="57" t="s">
        <v>3388</v>
      </c>
      <c r="B936" s="25">
        <v>15151.0</v>
      </c>
      <c r="C936" s="26">
        <v>15151.0</v>
      </c>
      <c r="D936" s="27">
        <v>0.0</v>
      </c>
      <c r="E936" s="28"/>
    </row>
    <row r="937" hidden="1">
      <c r="A937" s="57" t="s">
        <v>3389</v>
      </c>
      <c r="B937" s="29">
        <v>27139.0</v>
      </c>
      <c r="C937" s="26">
        <v>27139.0</v>
      </c>
      <c r="D937" s="27">
        <v>0.0</v>
      </c>
      <c r="E937" s="28"/>
    </row>
    <row r="938" hidden="1">
      <c r="A938" s="57" t="s">
        <v>3390</v>
      </c>
      <c r="B938" s="29">
        <v>0.0</v>
      </c>
      <c r="C938" s="26"/>
      <c r="D938" s="27">
        <v>0.0</v>
      </c>
      <c r="E938" s="28"/>
    </row>
    <row r="939" hidden="1">
      <c r="A939" s="57" t="s">
        <v>3392</v>
      </c>
      <c r="B939" s="29">
        <v>0.0</v>
      </c>
      <c r="C939" s="26"/>
      <c r="D939" s="27">
        <v>0.0</v>
      </c>
      <c r="E939" s="28"/>
    </row>
    <row r="940" hidden="1">
      <c r="A940" s="31" t="s">
        <v>3394</v>
      </c>
      <c r="B940" s="29">
        <v>0.0</v>
      </c>
      <c r="C940" s="26"/>
      <c r="D940" s="27">
        <v>0.0</v>
      </c>
      <c r="E940" s="28"/>
    </row>
    <row r="941" hidden="1">
      <c r="A941" s="31" t="s">
        <v>3395</v>
      </c>
      <c r="B941" s="29">
        <v>0.0</v>
      </c>
      <c r="C941" s="26"/>
      <c r="D941" s="27">
        <v>0.0</v>
      </c>
      <c r="E941" s="28"/>
    </row>
    <row r="942" hidden="1">
      <c r="A942" s="31" t="s">
        <v>3397</v>
      </c>
      <c r="B942" s="29">
        <v>1218.0</v>
      </c>
      <c r="C942" s="26">
        <v>1218.0</v>
      </c>
      <c r="D942" s="27">
        <v>0.0</v>
      </c>
      <c r="E942" s="28" t="s">
        <v>4256</v>
      </c>
    </row>
    <row r="943" hidden="1">
      <c r="A943" s="31" t="s">
        <v>3399</v>
      </c>
      <c r="B943" s="29">
        <v>680.0</v>
      </c>
      <c r="C943" s="26">
        <v>680.0</v>
      </c>
      <c r="D943" s="27">
        <v>0.0</v>
      </c>
      <c r="E943" s="34"/>
    </row>
    <row r="944" hidden="1">
      <c r="A944" s="58" t="s">
        <v>3400</v>
      </c>
      <c r="B944" s="29">
        <v>2054.0</v>
      </c>
      <c r="C944" s="29">
        <v>2054.0</v>
      </c>
      <c r="D944" s="27">
        <v>0.0</v>
      </c>
      <c r="E944" s="34"/>
    </row>
    <row r="945" hidden="1">
      <c r="A945" s="58" t="s">
        <v>3401</v>
      </c>
      <c r="B945" s="29">
        <v>6077.0</v>
      </c>
      <c r="C945" s="59">
        <v>6077.0</v>
      </c>
      <c r="D945" s="27">
        <v>0.0</v>
      </c>
      <c r="E945" s="34"/>
    </row>
    <row r="946" hidden="1">
      <c r="A946" s="58" t="s">
        <v>3402</v>
      </c>
      <c r="B946" s="29">
        <v>30321.0</v>
      </c>
      <c r="C946" s="59">
        <v>30321.0</v>
      </c>
      <c r="D946" s="27">
        <v>0.0</v>
      </c>
      <c r="E946" s="34"/>
    </row>
    <row r="947" hidden="1">
      <c r="A947" s="58" t="s">
        <v>3403</v>
      </c>
      <c r="B947" s="29">
        <v>12201.0</v>
      </c>
      <c r="C947" s="59">
        <v>12201.0</v>
      </c>
      <c r="D947" s="27">
        <v>0.0</v>
      </c>
      <c r="E947" s="34"/>
    </row>
    <row r="948" hidden="1">
      <c r="A948" s="58" t="s">
        <v>3405</v>
      </c>
      <c r="B948" s="29">
        <v>259.0</v>
      </c>
      <c r="C948" s="59">
        <v>259.0</v>
      </c>
      <c r="D948" s="27">
        <v>0.0</v>
      </c>
      <c r="E948" s="34"/>
    </row>
    <row r="949" hidden="1">
      <c r="A949" s="58" t="s">
        <v>3406</v>
      </c>
      <c r="B949" s="29">
        <v>2180.0</v>
      </c>
      <c r="C949" s="59">
        <v>2180.0</v>
      </c>
      <c r="D949" s="27">
        <v>0.0</v>
      </c>
      <c r="E949" s="34"/>
    </row>
    <row r="950" hidden="1">
      <c r="A950" s="35" t="s">
        <v>3407</v>
      </c>
      <c r="B950" s="29">
        <v>95100.2</v>
      </c>
      <c r="C950" s="59">
        <v>95100.19999999998</v>
      </c>
      <c r="D950" s="37">
        <v>-1.4551915228366852E-11</v>
      </c>
      <c r="E950" s="34"/>
    </row>
    <row r="951" hidden="1">
      <c r="A951" s="36" t="s">
        <v>3408</v>
      </c>
      <c r="B951" s="37">
        <v>-0.20000000000436557</v>
      </c>
      <c r="C951" s="27">
        <v>-0.1999999999825377</v>
      </c>
      <c r="D951" s="27">
        <v>2.1827872842550278E-11</v>
      </c>
      <c r="E951" s="38"/>
    </row>
    <row r="952" hidden="1"/>
    <row r="953" hidden="1"/>
    <row r="954" hidden="1">
      <c r="A954" s="5" t="s">
        <v>3409</v>
      </c>
      <c r="B954" s="6"/>
      <c r="C954" s="6"/>
      <c r="D954" s="6"/>
      <c r="E954" s="7"/>
    </row>
    <row r="955" hidden="1">
      <c r="A955" s="10"/>
      <c r="B955" s="11"/>
      <c r="C955" s="11"/>
      <c r="D955" s="11"/>
      <c r="E955" s="12"/>
    </row>
    <row r="956" hidden="1">
      <c r="A956" s="5" t="s">
        <v>3381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13">
        <v>46062.0</v>
      </c>
      <c r="B958" s="6"/>
      <c r="C958" s="54" t="s">
        <v>3382</v>
      </c>
      <c r="D958" s="15">
        <v>46068.0</v>
      </c>
      <c r="E958" s="7"/>
    </row>
    <row r="959" hidden="1">
      <c r="A959" s="10"/>
      <c r="B959" s="11"/>
      <c r="C959" s="16"/>
      <c r="D959" s="11"/>
      <c r="E959" s="12"/>
    </row>
    <row r="960" hidden="1">
      <c r="A960" s="55" t="s">
        <v>4238</v>
      </c>
      <c r="B960" s="7"/>
      <c r="C960" s="16"/>
      <c r="D960" s="56" t="s">
        <v>4239</v>
      </c>
      <c r="E960" s="7"/>
    </row>
    <row r="961" hidden="1">
      <c r="A961" s="10"/>
      <c r="B961" s="12"/>
      <c r="C961" s="16"/>
      <c r="D961" s="11"/>
      <c r="E961" s="12"/>
    </row>
    <row r="962" hidden="1">
      <c r="A962" s="19" t="s">
        <v>3383</v>
      </c>
      <c r="B962" s="6"/>
      <c r="C962" s="6"/>
      <c r="D962" s="6"/>
      <c r="E962" s="7"/>
    </row>
    <row r="963" hidden="1">
      <c r="A963" s="20" t="s">
        <v>3384</v>
      </c>
      <c r="B963" s="21" t="s">
        <v>3385</v>
      </c>
      <c r="C963" s="22" t="s">
        <v>3386</v>
      </c>
      <c r="D963" s="21" t="s">
        <v>3387</v>
      </c>
      <c r="E963" s="23" t="s">
        <v>13</v>
      </c>
    </row>
    <row r="964" hidden="1">
      <c r="A964" s="57" t="s">
        <v>3388</v>
      </c>
      <c r="B964" s="25">
        <v>15151.0</v>
      </c>
      <c r="C964" s="26">
        <v>15151.0</v>
      </c>
      <c r="D964" s="27">
        <v>0.0</v>
      </c>
      <c r="E964" s="28"/>
    </row>
    <row r="965" hidden="1">
      <c r="A965" s="57" t="s">
        <v>3389</v>
      </c>
      <c r="B965" s="29">
        <v>27139.0</v>
      </c>
      <c r="C965" s="26">
        <v>27139.0</v>
      </c>
      <c r="D965" s="27">
        <v>0.0</v>
      </c>
      <c r="E965" s="28"/>
    </row>
    <row r="966" hidden="1">
      <c r="A966" s="57" t="s">
        <v>3390</v>
      </c>
      <c r="B966" s="29">
        <v>0.0</v>
      </c>
      <c r="C966" s="26"/>
      <c r="D966" s="27">
        <v>0.0</v>
      </c>
      <c r="E966" s="28"/>
    </row>
    <row r="967" hidden="1">
      <c r="A967" s="57" t="s">
        <v>3392</v>
      </c>
      <c r="B967" s="29">
        <v>0.0</v>
      </c>
      <c r="C967" s="26"/>
      <c r="D967" s="27">
        <v>0.0</v>
      </c>
      <c r="E967" s="28"/>
    </row>
    <row r="968" hidden="1">
      <c r="A968" s="31" t="s">
        <v>3394</v>
      </c>
      <c r="B968" s="29">
        <v>0.0</v>
      </c>
      <c r="C968" s="26"/>
      <c r="D968" s="27">
        <v>0.0</v>
      </c>
      <c r="E968" s="28"/>
    </row>
    <row r="969" hidden="1">
      <c r="A969" s="31" t="s">
        <v>3395</v>
      </c>
      <c r="B969" s="29">
        <v>0.0</v>
      </c>
      <c r="C969" s="26"/>
      <c r="D969" s="27">
        <v>0.0</v>
      </c>
      <c r="E969" s="28"/>
    </row>
    <row r="970" hidden="1">
      <c r="A970" s="31" t="s">
        <v>3397</v>
      </c>
      <c r="B970" s="29">
        <v>1218.0</v>
      </c>
      <c r="C970" s="26">
        <v>1218.0</v>
      </c>
      <c r="D970" s="27">
        <v>0.0</v>
      </c>
      <c r="E970" s="28" t="s">
        <v>4256</v>
      </c>
    </row>
    <row r="971" hidden="1">
      <c r="A971" s="31" t="s">
        <v>3399</v>
      </c>
      <c r="B971" s="29">
        <v>680.0</v>
      </c>
      <c r="C971" s="26">
        <v>680.0</v>
      </c>
      <c r="D971" s="27">
        <v>0.0</v>
      </c>
      <c r="E971" s="34"/>
    </row>
    <row r="972" hidden="1">
      <c r="A972" s="58" t="s">
        <v>3400</v>
      </c>
      <c r="B972" s="29">
        <v>2054.0</v>
      </c>
      <c r="C972" s="29">
        <v>2054.0</v>
      </c>
      <c r="D972" s="27">
        <v>0.0</v>
      </c>
      <c r="E972" s="34"/>
    </row>
    <row r="973" hidden="1">
      <c r="A973" s="58" t="s">
        <v>3401</v>
      </c>
      <c r="B973" s="29">
        <v>6077.0</v>
      </c>
      <c r="C973" s="59">
        <v>6077.0</v>
      </c>
      <c r="D973" s="27">
        <v>0.0</v>
      </c>
      <c r="E973" s="34"/>
    </row>
    <row r="974" hidden="1">
      <c r="A974" s="58" t="s">
        <v>3402</v>
      </c>
      <c r="B974" s="29">
        <v>30321.0</v>
      </c>
      <c r="C974" s="59">
        <v>30321.0</v>
      </c>
      <c r="D974" s="27">
        <v>0.0</v>
      </c>
      <c r="E974" s="34"/>
    </row>
    <row r="975" hidden="1">
      <c r="A975" s="58" t="s">
        <v>3403</v>
      </c>
      <c r="B975" s="29">
        <v>12201.0</v>
      </c>
      <c r="C975" s="59">
        <v>12201.0</v>
      </c>
      <c r="D975" s="27">
        <v>0.0</v>
      </c>
      <c r="E975" s="34"/>
    </row>
    <row r="976" hidden="1">
      <c r="A976" s="58" t="s">
        <v>3405</v>
      </c>
      <c r="B976" s="29">
        <v>259.0</v>
      </c>
      <c r="C976" s="59">
        <v>259.0</v>
      </c>
      <c r="D976" s="27">
        <v>0.0</v>
      </c>
      <c r="E976" s="34"/>
    </row>
    <row r="977" hidden="1">
      <c r="A977" s="58" t="s">
        <v>3406</v>
      </c>
      <c r="B977" s="29">
        <v>2180.0</v>
      </c>
      <c r="C977" s="59">
        <v>2180.0</v>
      </c>
      <c r="D977" s="27">
        <v>0.0</v>
      </c>
      <c r="E977" s="34"/>
    </row>
    <row r="978" hidden="1">
      <c r="A978" s="35" t="s">
        <v>3407</v>
      </c>
      <c r="B978" s="29">
        <v>95100.2</v>
      </c>
      <c r="C978" s="59">
        <v>95100.19999999998</v>
      </c>
      <c r="D978" s="37">
        <v>-1.4551915228366852E-11</v>
      </c>
      <c r="E978" s="34"/>
    </row>
    <row r="979" hidden="1">
      <c r="A979" s="36" t="s">
        <v>3408</v>
      </c>
      <c r="B979" s="37">
        <v>-0.20000000000436557</v>
      </c>
      <c r="C979" s="27">
        <v>-0.1999999999825377</v>
      </c>
      <c r="D979" s="27">
        <v>2.1827872842550278E-11</v>
      </c>
      <c r="E979" s="38"/>
    </row>
    <row r="980" hidden="1">
      <c r="A980" s="39"/>
      <c r="B980" s="60"/>
      <c r="C980" s="61"/>
      <c r="D980" s="61"/>
      <c r="E980" s="62"/>
    </row>
    <row r="981" hidden="1">
      <c r="A981" s="39"/>
      <c r="B981" s="60"/>
      <c r="C981" s="61"/>
      <c r="D981" s="61"/>
      <c r="E981" s="62"/>
    </row>
    <row r="982" hidden="1">
      <c r="A982" s="5" t="s">
        <v>3409</v>
      </c>
      <c r="B982" s="6"/>
      <c r="C982" s="6"/>
      <c r="D982" s="6"/>
      <c r="E982" s="7"/>
    </row>
    <row r="983" hidden="1">
      <c r="A983" s="10"/>
      <c r="B983" s="11"/>
      <c r="C983" s="11"/>
      <c r="D983" s="11"/>
      <c r="E983" s="12"/>
    </row>
    <row r="984" hidden="1">
      <c r="A984" s="5" t="s">
        <v>3381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13">
        <v>46069.0</v>
      </c>
      <c r="B986" s="6"/>
      <c r="C986" s="54" t="s">
        <v>3382</v>
      </c>
      <c r="D986" s="15">
        <v>46075.0</v>
      </c>
      <c r="E986" s="7"/>
    </row>
    <row r="987" hidden="1">
      <c r="A987" s="10"/>
      <c r="B987" s="11"/>
      <c r="C987" s="16"/>
      <c r="D987" s="11"/>
      <c r="E987" s="12"/>
    </row>
    <row r="988" hidden="1">
      <c r="A988" s="55" t="s">
        <v>4238</v>
      </c>
      <c r="B988" s="7"/>
      <c r="C988" s="16"/>
      <c r="D988" s="56" t="s">
        <v>4239</v>
      </c>
      <c r="E988" s="7"/>
    </row>
    <row r="989" hidden="1">
      <c r="A989" s="10"/>
      <c r="B989" s="12"/>
      <c r="C989" s="16"/>
      <c r="D989" s="11"/>
      <c r="E989" s="12"/>
    </row>
    <row r="990" hidden="1">
      <c r="A990" s="19" t="s">
        <v>3383</v>
      </c>
      <c r="B990" s="6"/>
      <c r="C990" s="6"/>
      <c r="D990" s="6"/>
      <c r="E990" s="7"/>
    </row>
    <row r="991" hidden="1">
      <c r="A991" s="20" t="s">
        <v>3384</v>
      </c>
      <c r="B991" s="21" t="s">
        <v>3385</v>
      </c>
      <c r="C991" s="22" t="s">
        <v>3386</v>
      </c>
      <c r="D991" s="21" t="s">
        <v>3387</v>
      </c>
      <c r="E991" s="23" t="s">
        <v>13</v>
      </c>
    </row>
    <row r="992" hidden="1">
      <c r="A992" s="57" t="s">
        <v>3388</v>
      </c>
      <c r="B992" s="25">
        <v>16224.0</v>
      </c>
      <c r="C992" s="26">
        <v>15724.0</v>
      </c>
      <c r="D992" s="27">
        <v>-500.0</v>
      </c>
      <c r="E992" s="28"/>
    </row>
    <row r="993" hidden="1">
      <c r="A993" s="57" t="s">
        <v>3389</v>
      </c>
      <c r="B993" s="29">
        <v>20505.0</v>
      </c>
      <c r="C993" s="26">
        <v>20505.0</v>
      </c>
      <c r="D993" s="27">
        <v>0.0</v>
      </c>
      <c r="E993" s="28"/>
    </row>
    <row r="994" hidden="1">
      <c r="A994" s="57" t="s">
        <v>3390</v>
      </c>
      <c r="B994" s="29">
        <v>0.0</v>
      </c>
      <c r="C994" s="26"/>
      <c r="D994" s="27">
        <v>0.0</v>
      </c>
      <c r="E994" s="28"/>
    </row>
    <row r="995" hidden="1">
      <c r="A995" s="57" t="s">
        <v>3392</v>
      </c>
      <c r="B995" s="29">
        <v>0.0</v>
      </c>
      <c r="C995" s="26"/>
      <c r="D995" s="27">
        <v>0.0</v>
      </c>
      <c r="E995" s="28"/>
    </row>
    <row r="996" hidden="1">
      <c r="A996" s="31" t="s">
        <v>3394</v>
      </c>
      <c r="B996" s="29">
        <v>0.0</v>
      </c>
      <c r="C996" s="26"/>
      <c r="D996" s="27">
        <v>0.0</v>
      </c>
      <c r="E996" s="28"/>
    </row>
    <row r="997" hidden="1">
      <c r="A997" s="31" t="s">
        <v>3395</v>
      </c>
      <c r="B997" s="29">
        <v>0.0</v>
      </c>
      <c r="C997" s="26"/>
      <c r="D997" s="27">
        <v>0.0</v>
      </c>
      <c r="E997" s="28"/>
    </row>
    <row r="998" hidden="1">
      <c r="A998" s="31" t="s">
        <v>3397</v>
      </c>
      <c r="B998" s="29">
        <v>0.0</v>
      </c>
      <c r="C998" s="26">
        <v>500.0</v>
      </c>
      <c r="D998" s="27">
        <v>500.0</v>
      </c>
      <c r="E998" s="28" t="s">
        <v>4257</v>
      </c>
    </row>
    <row r="999" hidden="1">
      <c r="A999" s="31" t="s">
        <v>3399</v>
      </c>
      <c r="B999" s="29">
        <v>760.0</v>
      </c>
      <c r="C999" s="26">
        <v>760.0</v>
      </c>
      <c r="D999" s="27">
        <v>0.0</v>
      </c>
      <c r="E999" s="34"/>
    </row>
    <row r="1000" hidden="1">
      <c r="A1000" s="58" t="s">
        <v>3400</v>
      </c>
      <c r="B1000" s="29">
        <v>0.0</v>
      </c>
      <c r="C1000" s="29">
        <v>0.0</v>
      </c>
      <c r="D1000" s="27">
        <v>0.0</v>
      </c>
      <c r="E1000" s="34"/>
    </row>
    <row r="1001" hidden="1">
      <c r="A1001" s="58" t="s">
        <v>3401</v>
      </c>
      <c r="B1001" s="29">
        <v>7508.0</v>
      </c>
      <c r="C1001" s="59">
        <v>7508.0</v>
      </c>
      <c r="D1001" s="27">
        <v>0.0</v>
      </c>
      <c r="E1001" s="34"/>
    </row>
    <row r="1002" hidden="1">
      <c r="A1002" s="58" t="s">
        <v>3402</v>
      </c>
      <c r="B1002" s="29">
        <v>25769.0</v>
      </c>
      <c r="C1002" s="59">
        <v>25769.0</v>
      </c>
      <c r="D1002" s="27">
        <v>0.0</v>
      </c>
      <c r="E1002" s="34"/>
    </row>
    <row r="1003" hidden="1">
      <c r="A1003" s="58" t="s">
        <v>3403</v>
      </c>
      <c r="B1003" s="29">
        <v>10226.0</v>
      </c>
      <c r="C1003" s="59">
        <v>10226.0</v>
      </c>
      <c r="D1003" s="27">
        <v>0.0</v>
      </c>
      <c r="E1003" s="34"/>
    </row>
    <row r="1004" hidden="1">
      <c r="A1004" s="58" t="s">
        <v>3405</v>
      </c>
      <c r="B1004" s="29">
        <v>1194.0</v>
      </c>
      <c r="C1004" s="59">
        <v>1194.0</v>
      </c>
      <c r="D1004" s="27">
        <v>0.0</v>
      </c>
      <c r="E1004" s="34"/>
    </row>
    <row r="1005" hidden="1">
      <c r="A1005" s="58" t="s">
        <v>3406</v>
      </c>
      <c r="B1005" s="29">
        <v>1862.0</v>
      </c>
      <c r="C1005" s="59">
        <v>1862.0</v>
      </c>
      <c r="D1005" s="27">
        <v>0.0</v>
      </c>
      <c r="E1005" s="34"/>
    </row>
    <row r="1006" hidden="1">
      <c r="A1006" s="35" t="s">
        <v>3407</v>
      </c>
      <c r="B1006" s="29">
        <v>82174.6</v>
      </c>
      <c r="C1006" s="59">
        <v>82174.59999999999</v>
      </c>
      <c r="D1006" s="37">
        <v>-1.4551915228366852E-11</v>
      </c>
      <c r="E1006" s="34"/>
    </row>
    <row r="1007" hidden="1">
      <c r="A1007" s="36" t="s">
        <v>3408</v>
      </c>
      <c r="B1007" s="37">
        <v>11.399999999997817</v>
      </c>
      <c r="C1007" s="27">
        <v>11.400000000008731</v>
      </c>
      <c r="D1007" s="27">
        <v>1.0913936421275139E-11</v>
      </c>
      <c r="E1007" s="38"/>
    </row>
    <row r="1008" hidden="1">
      <c r="A1008" s="39"/>
      <c r="B1008" s="60"/>
      <c r="C1008" s="61"/>
      <c r="D1008" s="61"/>
      <c r="E1008" s="62"/>
    </row>
    <row r="1009" hidden="1">
      <c r="A1009" s="39"/>
      <c r="B1009" s="60"/>
      <c r="C1009" s="61"/>
      <c r="D1009" s="61"/>
      <c r="E1009" s="62"/>
    </row>
    <row r="1010" hidden="1">
      <c r="A1010" s="5" t="s">
        <v>3409</v>
      </c>
      <c r="B1010" s="6"/>
      <c r="C1010" s="6"/>
      <c r="D1010" s="6"/>
      <c r="E1010" s="7"/>
    </row>
    <row r="1011" hidden="1">
      <c r="A1011" s="10"/>
      <c r="B1011" s="11"/>
      <c r="C1011" s="11"/>
      <c r="D1011" s="11"/>
      <c r="E1011" s="12"/>
    </row>
    <row r="1012" hidden="1">
      <c r="A1012" s="5" t="s">
        <v>3381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13">
        <v>46076.0</v>
      </c>
      <c r="B1014" s="6"/>
      <c r="C1014" s="54" t="s">
        <v>3382</v>
      </c>
      <c r="D1014" s="15">
        <v>46081.0</v>
      </c>
      <c r="E1014" s="7"/>
    </row>
    <row r="1015" hidden="1">
      <c r="A1015" s="10"/>
      <c r="B1015" s="11"/>
      <c r="C1015" s="16"/>
      <c r="D1015" s="11"/>
      <c r="E1015" s="12"/>
    </row>
    <row r="1016" hidden="1">
      <c r="A1016" s="55" t="s">
        <v>4238</v>
      </c>
      <c r="B1016" s="7"/>
      <c r="C1016" s="16"/>
      <c r="D1016" s="56" t="s">
        <v>4247</v>
      </c>
      <c r="E1016" s="7"/>
    </row>
    <row r="1017" hidden="1">
      <c r="A1017" s="10"/>
      <c r="B1017" s="12"/>
      <c r="C1017" s="16"/>
      <c r="D1017" s="11"/>
      <c r="E1017" s="12"/>
    </row>
    <row r="1018" hidden="1">
      <c r="A1018" s="19" t="s">
        <v>3383</v>
      </c>
      <c r="B1018" s="6"/>
      <c r="C1018" s="6"/>
      <c r="D1018" s="6"/>
      <c r="E1018" s="7"/>
    </row>
    <row r="1019" hidden="1">
      <c r="A1019" s="20" t="s">
        <v>3384</v>
      </c>
      <c r="B1019" s="21" t="s">
        <v>3385</v>
      </c>
      <c r="C1019" s="22" t="s">
        <v>3386</v>
      </c>
      <c r="D1019" s="21" t="s">
        <v>3387</v>
      </c>
      <c r="E1019" s="23" t="s">
        <v>13</v>
      </c>
    </row>
    <row r="1020" hidden="1">
      <c r="A1020" s="57" t="s">
        <v>3388</v>
      </c>
      <c r="B1020" s="25">
        <v>8241.0</v>
      </c>
      <c r="C1020" s="26">
        <v>7741.0</v>
      </c>
      <c r="D1020" s="27">
        <v>-500.0</v>
      </c>
      <c r="E1020" s="28"/>
    </row>
    <row r="1021" hidden="1">
      <c r="A1021" s="57" t="s">
        <v>3389</v>
      </c>
      <c r="B1021" s="29">
        <v>16793.0</v>
      </c>
      <c r="C1021" s="26">
        <v>16793.0</v>
      </c>
      <c r="D1021" s="27">
        <v>0.0</v>
      </c>
      <c r="E1021" s="28"/>
    </row>
    <row r="1022" hidden="1">
      <c r="A1022" s="57" t="s">
        <v>3390</v>
      </c>
      <c r="B1022" s="29">
        <v>0.0</v>
      </c>
      <c r="C1022" s="26"/>
      <c r="D1022" s="27">
        <v>0.0</v>
      </c>
      <c r="E1022" s="28"/>
    </row>
    <row r="1023" hidden="1">
      <c r="A1023" s="57" t="s">
        <v>3392</v>
      </c>
      <c r="B1023" s="29">
        <v>0.0</v>
      </c>
      <c r="C1023" s="26"/>
      <c r="D1023" s="27">
        <v>0.0</v>
      </c>
      <c r="E1023" s="28"/>
    </row>
    <row r="1024" hidden="1">
      <c r="A1024" s="31" t="s">
        <v>3394</v>
      </c>
      <c r="B1024" s="29">
        <v>0.0</v>
      </c>
      <c r="C1024" s="26"/>
      <c r="D1024" s="27">
        <v>0.0</v>
      </c>
      <c r="E1024" s="28"/>
    </row>
    <row r="1025" hidden="1">
      <c r="A1025" s="31" t="s">
        <v>3395</v>
      </c>
      <c r="B1025" s="29">
        <v>0.0</v>
      </c>
      <c r="C1025" s="26"/>
      <c r="D1025" s="27">
        <v>0.0</v>
      </c>
      <c r="E1025" s="28"/>
    </row>
    <row r="1026" hidden="1">
      <c r="A1026" s="31" t="s">
        <v>3397</v>
      </c>
      <c r="B1026" s="29">
        <v>544.0</v>
      </c>
      <c r="C1026" s="26">
        <v>1044.0</v>
      </c>
      <c r="D1026" s="27">
        <v>500.0</v>
      </c>
      <c r="E1026" s="28" t="s">
        <v>4258</v>
      </c>
    </row>
    <row r="1027" hidden="1">
      <c r="A1027" s="31" t="s">
        <v>3399</v>
      </c>
      <c r="B1027" s="29">
        <v>560.0</v>
      </c>
      <c r="C1027" s="26">
        <v>480.0</v>
      </c>
      <c r="D1027" s="27">
        <v>-80.0</v>
      </c>
      <c r="E1027" s="34"/>
    </row>
    <row r="1028" hidden="1">
      <c r="A1028" s="58" t="s">
        <v>3400</v>
      </c>
      <c r="B1028" s="29">
        <v>0.0</v>
      </c>
      <c r="C1028" s="29">
        <v>0.0</v>
      </c>
      <c r="D1028" s="27">
        <v>0.0</v>
      </c>
      <c r="E1028" s="34"/>
    </row>
    <row r="1029" hidden="1">
      <c r="A1029" s="58" t="s">
        <v>3401</v>
      </c>
      <c r="B1029" s="29">
        <v>3763.0</v>
      </c>
      <c r="C1029" s="59">
        <v>3763.0</v>
      </c>
      <c r="D1029" s="27">
        <v>0.0</v>
      </c>
      <c r="E1029" s="34"/>
    </row>
    <row r="1030" hidden="1">
      <c r="A1030" s="58" t="s">
        <v>3402</v>
      </c>
      <c r="B1030" s="29">
        <v>18956.0</v>
      </c>
      <c r="C1030" s="59">
        <v>18956.0</v>
      </c>
      <c r="D1030" s="27">
        <v>0.0</v>
      </c>
      <c r="E1030" s="34"/>
    </row>
    <row r="1031" hidden="1">
      <c r="A1031" s="58" t="s">
        <v>3403</v>
      </c>
      <c r="B1031" s="29">
        <v>6025.0</v>
      </c>
      <c r="C1031" s="59">
        <v>6025.0</v>
      </c>
      <c r="D1031" s="27">
        <v>0.0</v>
      </c>
      <c r="E1031" s="34"/>
    </row>
    <row r="1032" hidden="1">
      <c r="A1032" s="58" t="s">
        <v>3405</v>
      </c>
      <c r="B1032" s="29">
        <v>737.0</v>
      </c>
      <c r="C1032" s="59">
        <v>737.0</v>
      </c>
      <c r="D1032" s="27">
        <v>0.0</v>
      </c>
      <c r="E1032" s="34"/>
    </row>
    <row r="1033" hidden="1">
      <c r="A1033" s="58" t="s">
        <v>3406</v>
      </c>
      <c r="B1033" s="29">
        <v>2131.0</v>
      </c>
      <c r="C1033" s="59">
        <v>2131.0</v>
      </c>
      <c r="D1033" s="27">
        <v>0.0</v>
      </c>
      <c r="E1033" s="34"/>
    </row>
    <row r="1034" hidden="1">
      <c r="A1034" s="35" t="s">
        <v>3407</v>
      </c>
      <c r="B1034" s="29">
        <v>55618.8</v>
      </c>
      <c r="C1034" s="59">
        <v>55618.79999999999</v>
      </c>
      <c r="D1034" s="37">
        <v>-1.4551915228366852E-11</v>
      </c>
      <c r="E1034" s="34"/>
    </row>
    <row r="1035" hidden="1">
      <c r="A1035" s="36" t="s">
        <v>3408</v>
      </c>
      <c r="B1035" s="37">
        <v>0.2000000000016371</v>
      </c>
      <c r="C1035" s="27">
        <v>-79.79999999998836</v>
      </c>
      <c r="D1035" s="27">
        <v>-79.99999999999</v>
      </c>
      <c r="E1035" s="38"/>
    </row>
    <row r="1036" hidden="1">
      <c r="A1036" s="39"/>
      <c r="B1036" s="60"/>
      <c r="C1036" s="61"/>
      <c r="D1036" s="61"/>
      <c r="E1036" s="62"/>
    </row>
    <row r="1037" hidden="1">
      <c r="A1037" s="39"/>
      <c r="B1037" s="60"/>
      <c r="C1037" s="61"/>
      <c r="D1037" s="61"/>
      <c r="E1037" s="62"/>
    </row>
    <row r="1038" hidden="1">
      <c r="A1038" s="5" t="s">
        <v>3409</v>
      </c>
      <c r="B1038" s="6"/>
      <c r="C1038" s="6"/>
      <c r="D1038" s="6"/>
      <c r="E1038" s="7"/>
    </row>
    <row r="1039" hidden="1">
      <c r="A1039" s="10"/>
      <c r="B1039" s="11"/>
      <c r="C1039" s="11"/>
      <c r="D1039" s="11"/>
      <c r="E1039" s="12"/>
    </row>
    <row r="1040" hidden="1">
      <c r="A1040" s="5" t="s">
        <v>3381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13">
        <v>46082.0</v>
      </c>
      <c r="B1042" s="6"/>
      <c r="C1042" s="54" t="s">
        <v>3382</v>
      </c>
      <c r="D1042" s="15">
        <v>46082.0</v>
      </c>
      <c r="E1042" s="7"/>
    </row>
    <row r="1043" hidden="1">
      <c r="A1043" s="10"/>
      <c r="B1043" s="11"/>
      <c r="C1043" s="16"/>
      <c r="D1043" s="11"/>
      <c r="E1043" s="12"/>
    </row>
    <row r="1044" hidden="1">
      <c r="A1044" s="55" t="s">
        <v>4239</v>
      </c>
      <c r="B1044" s="7"/>
      <c r="C1044" s="16"/>
      <c r="D1044" s="56" t="s">
        <v>4239</v>
      </c>
      <c r="E1044" s="7"/>
    </row>
    <row r="1045" hidden="1">
      <c r="A1045" s="10"/>
      <c r="B1045" s="12"/>
      <c r="C1045" s="16"/>
      <c r="D1045" s="11"/>
      <c r="E1045" s="12"/>
    </row>
    <row r="1046" hidden="1">
      <c r="A1046" s="19" t="s">
        <v>3383</v>
      </c>
      <c r="B1046" s="6"/>
      <c r="C1046" s="6"/>
      <c r="D1046" s="6"/>
      <c r="E1046" s="7"/>
    </row>
    <row r="1047" hidden="1">
      <c r="A1047" s="20" t="s">
        <v>3384</v>
      </c>
      <c r="B1047" s="21" t="s">
        <v>3385</v>
      </c>
      <c r="C1047" s="22" t="s">
        <v>3386</v>
      </c>
      <c r="D1047" s="21" t="s">
        <v>3387</v>
      </c>
      <c r="E1047" s="23" t="s">
        <v>13</v>
      </c>
    </row>
    <row r="1048" hidden="1">
      <c r="A1048" s="57" t="s">
        <v>3388</v>
      </c>
      <c r="B1048" s="25">
        <v>244.0</v>
      </c>
      <c r="C1048" s="26">
        <v>244.0</v>
      </c>
      <c r="D1048" s="27">
        <v>0.0</v>
      </c>
      <c r="E1048" s="28"/>
    </row>
    <row r="1049" hidden="1">
      <c r="A1049" s="57" t="s">
        <v>3389</v>
      </c>
      <c r="B1049" s="29">
        <v>1647.0</v>
      </c>
      <c r="C1049" s="26">
        <v>1647.0</v>
      </c>
      <c r="D1049" s="27">
        <v>0.0</v>
      </c>
      <c r="E1049" s="28"/>
    </row>
    <row r="1050" hidden="1">
      <c r="A1050" s="57" t="s">
        <v>3390</v>
      </c>
      <c r="B1050" s="29">
        <v>0.0</v>
      </c>
      <c r="C1050" s="26"/>
      <c r="D1050" s="27">
        <v>0.0</v>
      </c>
      <c r="E1050" s="28"/>
    </row>
    <row r="1051" hidden="1">
      <c r="A1051" s="57" t="s">
        <v>3392</v>
      </c>
      <c r="B1051" s="29">
        <v>0.0</v>
      </c>
      <c r="C1051" s="26"/>
      <c r="D1051" s="27">
        <v>0.0</v>
      </c>
      <c r="E1051" s="28"/>
    </row>
    <row r="1052" hidden="1">
      <c r="A1052" s="31" t="s">
        <v>3394</v>
      </c>
      <c r="B1052" s="29">
        <v>0.0</v>
      </c>
      <c r="C1052" s="26"/>
      <c r="D1052" s="27">
        <v>0.0</v>
      </c>
      <c r="E1052" s="28"/>
    </row>
    <row r="1053" hidden="1">
      <c r="A1053" s="31" t="s">
        <v>3395</v>
      </c>
      <c r="B1053" s="29">
        <v>0.0</v>
      </c>
      <c r="C1053" s="26"/>
      <c r="D1053" s="27">
        <v>0.0</v>
      </c>
      <c r="E1053" s="28"/>
    </row>
    <row r="1054" hidden="1">
      <c r="A1054" s="31" t="s">
        <v>3397</v>
      </c>
      <c r="B1054" s="29">
        <v>0.0</v>
      </c>
      <c r="C1054" s="26"/>
      <c r="D1054" s="27">
        <v>0.0</v>
      </c>
      <c r="E1054" s="28"/>
    </row>
    <row r="1055" hidden="1">
      <c r="A1055" s="31" t="s">
        <v>3399</v>
      </c>
      <c r="B1055" s="29">
        <v>80.0</v>
      </c>
      <c r="C1055" s="26">
        <v>80.0</v>
      </c>
      <c r="D1055" s="27">
        <v>0.0</v>
      </c>
      <c r="E1055" s="34"/>
    </row>
    <row r="1056" hidden="1">
      <c r="A1056" s="58" t="s">
        <v>3400</v>
      </c>
      <c r="B1056" s="29">
        <v>0.0</v>
      </c>
      <c r="C1056" s="29">
        <v>0.0</v>
      </c>
      <c r="D1056" s="27">
        <v>0.0</v>
      </c>
      <c r="E1056" s="34"/>
    </row>
    <row r="1057" hidden="1">
      <c r="A1057" s="58" t="s">
        <v>3401</v>
      </c>
      <c r="B1057" s="29">
        <v>408.0</v>
      </c>
      <c r="C1057" s="59">
        <v>408.0</v>
      </c>
      <c r="D1057" s="27">
        <v>0.0</v>
      </c>
      <c r="E1057" s="34"/>
    </row>
    <row r="1058" hidden="1">
      <c r="A1058" s="58" t="s">
        <v>3402</v>
      </c>
      <c r="B1058" s="29">
        <v>971.0</v>
      </c>
      <c r="C1058" s="59">
        <v>971.0</v>
      </c>
      <c r="D1058" s="27">
        <v>0.0</v>
      </c>
      <c r="E1058" s="34"/>
    </row>
    <row r="1059" hidden="1">
      <c r="A1059" s="58" t="s">
        <v>3403</v>
      </c>
      <c r="B1059" s="29">
        <v>657.0</v>
      </c>
      <c r="C1059" s="59">
        <v>657.0</v>
      </c>
      <c r="D1059" s="27">
        <v>0.0</v>
      </c>
      <c r="E1059" s="34"/>
    </row>
    <row r="1060" hidden="1">
      <c r="A1060" s="58" t="s">
        <v>3405</v>
      </c>
      <c r="B1060" s="29">
        <v>0.0</v>
      </c>
      <c r="C1060" s="59">
        <v>0.0</v>
      </c>
      <c r="D1060" s="27">
        <v>0.0</v>
      </c>
      <c r="E1060" s="34"/>
    </row>
    <row r="1061" hidden="1">
      <c r="A1061" s="58" t="s">
        <v>3406</v>
      </c>
      <c r="B1061" s="29">
        <v>0.0</v>
      </c>
      <c r="C1061" s="59">
        <v>0.0</v>
      </c>
      <c r="D1061" s="27">
        <v>0.0</v>
      </c>
      <c r="E1061" s="34"/>
    </row>
    <row r="1062" hidden="1">
      <c r="A1062" s="35" t="s">
        <v>3407</v>
      </c>
      <c r="B1062" s="29">
        <v>4007.0</v>
      </c>
      <c r="C1062" s="59">
        <v>4007.0</v>
      </c>
      <c r="D1062" s="37">
        <v>0.0</v>
      </c>
      <c r="E1062" s="34"/>
    </row>
    <row r="1063" hidden="1">
      <c r="A1063" s="36" t="s">
        <v>3408</v>
      </c>
      <c r="B1063" s="37">
        <v>0.0</v>
      </c>
      <c r="C1063" s="27">
        <v>0.0</v>
      </c>
      <c r="D1063" s="27">
        <v>0.0</v>
      </c>
      <c r="E1063" s="38"/>
    </row>
    <row r="1064" hidden="1">
      <c r="A1064" s="39"/>
      <c r="B1064" s="60"/>
      <c r="C1064" s="61"/>
      <c r="D1064" s="61"/>
      <c r="E1064" s="62"/>
    </row>
    <row r="1065" hidden="1">
      <c r="A1065" s="39"/>
      <c r="B1065" s="60"/>
      <c r="C1065" s="61"/>
      <c r="D1065" s="61"/>
      <c r="E1065" s="62"/>
    </row>
    <row r="1066" hidden="1">
      <c r="A1066" s="5" t="s">
        <v>3409</v>
      </c>
      <c r="B1066" s="6"/>
      <c r="C1066" s="6"/>
      <c r="D1066" s="6"/>
      <c r="E1066" s="7"/>
    </row>
    <row r="1067" hidden="1">
      <c r="A1067" s="10"/>
      <c r="B1067" s="11"/>
      <c r="C1067" s="11"/>
      <c r="D1067" s="11"/>
      <c r="E1067" s="12"/>
    </row>
    <row r="1068" hidden="1">
      <c r="A1068" s="5" t="s">
        <v>3381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13">
        <v>46083.0</v>
      </c>
      <c r="B1070" s="6"/>
      <c r="C1070" s="54" t="s">
        <v>3382</v>
      </c>
      <c r="D1070" s="15">
        <v>46089.0</v>
      </c>
      <c r="E1070" s="7"/>
    </row>
    <row r="1071" hidden="1">
      <c r="A1071" s="10"/>
      <c r="B1071" s="11"/>
      <c r="C1071" s="16"/>
      <c r="D1071" s="11"/>
      <c r="E1071" s="12"/>
    </row>
    <row r="1072" hidden="1">
      <c r="A1072" s="55" t="s">
        <v>4238</v>
      </c>
      <c r="B1072" s="7"/>
      <c r="C1072" s="16"/>
      <c r="D1072" s="56" t="s">
        <v>4239</v>
      </c>
      <c r="E1072" s="7"/>
    </row>
    <row r="1073" hidden="1">
      <c r="A1073" s="10"/>
      <c r="B1073" s="12"/>
      <c r="C1073" s="16"/>
      <c r="D1073" s="11"/>
      <c r="E1073" s="12"/>
    </row>
    <row r="1074" hidden="1">
      <c r="A1074" s="19" t="s">
        <v>3383</v>
      </c>
      <c r="B1074" s="6"/>
      <c r="C1074" s="6"/>
      <c r="D1074" s="6"/>
      <c r="E1074" s="7"/>
    </row>
    <row r="1075" hidden="1">
      <c r="A1075" s="20" t="s">
        <v>3384</v>
      </c>
      <c r="B1075" s="21" t="s">
        <v>3385</v>
      </c>
      <c r="C1075" s="22" t="s">
        <v>3386</v>
      </c>
      <c r="D1075" s="21" t="s">
        <v>3387</v>
      </c>
      <c r="E1075" s="23" t="s">
        <v>13</v>
      </c>
    </row>
    <row r="1076" hidden="1">
      <c r="A1076" s="57" t="s">
        <v>3388</v>
      </c>
      <c r="B1076" s="25">
        <v>13856.0</v>
      </c>
      <c r="C1076" s="26">
        <v>13356.0</v>
      </c>
      <c r="D1076" s="27">
        <v>-500.0</v>
      </c>
      <c r="E1076" s="28"/>
    </row>
    <row r="1077" hidden="1">
      <c r="A1077" s="57" t="s">
        <v>3389</v>
      </c>
      <c r="B1077" s="29">
        <v>12310.0</v>
      </c>
      <c r="C1077" s="26">
        <v>12310.0</v>
      </c>
      <c r="D1077" s="27">
        <v>0.0</v>
      </c>
      <c r="E1077" s="28"/>
    </row>
    <row r="1078" hidden="1">
      <c r="A1078" s="57" t="s">
        <v>3390</v>
      </c>
      <c r="B1078" s="29">
        <v>0.0</v>
      </c>
      <c r="C1078" s="26"/>
      <c r="D1078" s="27">
        <v>0.0</v>
      </c>
      <c r="E1078" s="28"/>
    </row>
    <row r="1079" hidden="1">
      <c r="A1079" s="57" t="s">
        <v>3392</v>
      </c>
      <c r="B1079" s="29">
        <v>0.0</v>
      </c>
      <c r="C1079" s="26"/>
      <c r="D1079" s="27">
        <v>0.0</v>
      </c>
      <c r="E1079" s="28"/>
    </row>
    <row r="1080" hidden="1">
      <c r="A1080" s="31" t="s">
        <v>3394</v>
      </c>
      <c r="B1080" s="29">
        <v>0.0</v>
      </c>
      <c r="C1080" s="26"/>
      <c r="D1080" s="27">
        <v>0.0</v>
      </c>
      <c r="E1080" s="28"/>
    </row>
    <row r="1081" hidden="1">
      <c r="A1081" s="31" t="s">
        <v>3395</v>
      </c>
      <c r="B1081" s="29">
        <v>0.0</v>
      </c>
      <c r="C1081" s="26"/>
      <c r="D1081" s="27">
        <v>0.0</v>
      </c>
      <c r="E1081" s="28"/>
    </row>
    <row r="1082" hidden="1">
      <c r="A1082" s="31" t="s">
        <v>3397</v>
      </c>
      <c r="B1082" s="25">
        <v>0.0</v>
      </c>
      <c r="C1082" s="26">
        <v>500.0</v>
      </c>
      <c r="D1082" s="27">
        <v>500.0</v>
      </c>
      <c r="E1082" s="28" t="s">
        <v>4259</v>
      </c>
    </row>
    <row r="1083" hidden="1">
      <c r="A1083" s="31" t="s">
        <v>3399</v>
      </c>
      <c r="B1083" s="29">
        <v>1200.0</v>
      </c>
      <c r="C1083" s="26">
        <v>1080.0</v>
      </c>
      <c r="D1083" s="27">
        <v>-120.0</v>
      </c>
      <c r="E1083" s="34"/>
    </row>
    <row r="1084" hidden="1">
      <c r="A1084" s="58" t="s">
        <v>3400</v>
      </c>
      <c r="B1084" s="29">
        <v>0.0</v>
      </c>
      <c r="C1084" s="29">
        <v>0.0</v>
      </c>
      <c r="D1084" s="27">
        <v>0.0</v>
      </c>
      <c r="E1084" s="34"/>
    </row>
    <row r="1085" hidden="1">
      <c r="A1085" s="58" t="s">
        <v>3401</v>
      </c>
      <c r="B1085" s="29">
        <v>5146.0</v>
      </c>
      <c r="C1085" s="59">
        <v>5146.0</v>
      </c>
      <c r="D1085" s="27">
        <v>0.0</v>
      </c>
      <c r="E1085" s="34"/>
    </row>
    <row r="1086" hidden="1">
      <c r="A1086" s="58" t="s">
        <v>3402</v>
      </c>
      <c r="B1086" s="29">
        <v>38530.42</v>
      </c>
      <c r="C1086" s="59">
        <v>38530.419999999984</v>
      </c>
      <c r="D1086" s="27">
        <v>-1.4551915228366852E-11</v>
      </c>
      <c r="E1086" s="34"/>
    </row>
    <row r="1087" hidden="1">
      <c r="A1087" s="58" t="s">
        <v>3403</v>
      </c>
      <c r="B1087" s="29">
        <v>9454.0</v>
      </c>
      <c r="C1087" s="59">
        <v>9454.0</v>
      </c>
      <c r="D1087" s="27">
        <v>0.0</v>
      </c>
      <c r="E1087" s="34"/>
    </row>
    <row r="1088" hidden="1">
      <c r="A1088" s="58" t="s">
        <v>3405</v>
      </c>
      <c r="B1088" s="29">
        <v>0.0</v>
      </c>
      <c r="C1088" s="59">
        <v>0.0</v>
      </c>
      <c r="D1088" s="27">
        <v>0.0</v>
      </c>
      <c r="E1088" s="34"/>
    </row>
    <row r="1089" hidden="1">
      <c r="A1089" s="58" t="s">
        <v>3406</v>
      </c>
      <c r="B1089" s="29">
        <v>2629.2</v>
      </c>
      <c r="C1089" s="59">
        <v>2629.2000000000003</v>
      </c>
      <c r="D1089" s="27">
        <v>4.547473508864641E-13</v>
      </c>
      <c r="E1089" s="34"/>
    </row>
    <row r="1090" hidden="1">
      <c r="A1090" s="35" t="s">
        <v>3407</v>
      </c>
      <c r="B1090" s="29">
        <v>80495.91999999998</v>
      </c>
      <c r="C1090" s="59">
        <v>80495.92000000003</v>
      </c>
      <c r="D1090" s="37">
        <v>4.3655745685100555E-11</v>
      </c>
      <c r="E1090" s="34"/>
    </row>
    <row r="1091" hidden="1">
      <c r="A1091" s="36" t="s">
        <v>3408</v>
      </c>
      <c r="B1091" s="37">
        <v>0.49999999999454303</v>
      </c>
      <c r="C1091" s="27">
        <v>-119.50000000004366</v>
      </c>
      <c r="D1091" s="27">
        <v>-120.0000000000382</v>
      </c>
      <c r="E1091" s="38"/>
    </row>
    <row r="1092" hidden="1">
      <c r="A1092" s="39"/>
      <c r="B1092" s="60"/>
      <c r="C1092" s="61"/>
      <c r="D1092" s="61"/>
      <c r="E1092" s="62"/>
    </row>
    <row r="1093" hidden="1">
      <c r="A1093" s="39"/>
      <c r="B1093" s="60"/>
      <c r="C1093" s="61"/>
      <c r="D1093" s="61"/>
      <c r="E1093" s="62"/>
    </row>
    <row r="1094" hidden="1">
      <c r="A1094" s="5" t="s">
        <v>3409</v>
      </c>
      <c r="B1094" s="6"/>
      <c r="C1094" s="6"/>
      <c r="D1094" s="6"/>
      <c r="E1094" s="7"/>
    </row>
    <row r="1095" hidden="1">
      <c r="A1095" s="10"/>
      <c r="B1095" s="11"/>
      <c r="C1095" s="11"/>
      <c r="D1095" s="11"/>
      <c r="E1095" s="12"/>
    </row>
    <row r="1096" hidden="1">
      <c r="A1096" s="5" t="s">
        <v>3381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13">
        <v>46090.0</v>
      </c>
      <c r="B1098" s="6"/>
      <c r="C1098" s="54" t="s">
        <v>3382</v>
      </c>
      <c r="D1098" s="15">
        <v>46096.0</v>
      </c>
      <c r="E1098" s="7"/>
    </row>
    <row r="1099" hidden="1">
      <c r="A1099" s="10"/>
      <c r="B1099" s="11"/>
      <c r="C1099" s="16"/>
      <c r="D1099" s="11"/>
      <c r="E1099" s="12"/>
    </row>
    <row r="1100" hidden="1">
      <c r="A1100" s="55" t="s">
        <v>4238</v>
      </c>
      <c r="B1100" s="7"/>
      <c r="C1100" s="16"/>
      <c r="D1100" s="56" t="s">
        <v>4239</v>
      </c>
      <c r="E1100" s="7"/>
    </row>
    <row r="1101" hidden="1">
      <c r="A1101" s="10"/>
      <c r="B1101" s="12"/>
      <c r="C1101" s="16"/>
      <c r="D1101" s="11"/>
      <c r="E1101" s="12"/>
    </row>
    <row r="1102" hidden="1">
      <c r="A1102" s="19" t="s">
        <v>3383</v>
      </c>
      <c r="B1102" s="6"/>
      <c r="C1102" s="6"/>
      <c r="D1102" s="6"/>
      <c r="E1102" s="7"/>
    </row>
    <row r="1103" hidden="1">
      <c r="A1103" s="20" t="s">
        <v>3384</v>
      </c>
      <c r="B1103" s="21" t="s">
        <v>3385</v>
      </c>
      <c r="C1103" s="22" t="s">
        <v>3386</v>
      </c>
      <c r="D1103" s="21" t="s">
        <v>3387</v>
      </c>
      <c r="E1103" s="23" t="s">
        <v>13</v>
      </c>
    </row>
    <row r="1104" hidden="1">
      <c r="A1104" s="57" t="s">
        <v>3388</v>
      </c>
      <c r="B1104" s="25">
        <v>10608.0</v>
      </c>
      <c r="C1104" s="26">
        <v>10608.0</v>
      </c>
      <c r="D1104" s="27">
        <v>0.0</v>
      </c>
      <c r="E1104" s="28"/>
    </row>
    <row r="1105" hidden="1">
      <c r="A1105" s="57" t="s">
        <v>3389</v>
      </c>
      <c r="B1105" s="29">
        <v>30751.0</v>
      </c>
      <c r="C1105" s="26">
        <v>30751.0</v>
      </c>
      <c r="D1105" s="27">
        <v>0.0</v>
      </c>
      <c r="E1105" s="28"/>
    </row>
    <row r="1106" hidden="1">
      <c r="A1106" s="57" t="s">
        <v>3390</v>
      </c>
      <c r="B1106" s="29">
        <v>0.0</v>
      </c>
      <c r="C1106" s="26"/>
      <c r="D1106" s="27">
        <v>0.0</v>
      </c>
      <c r="E1106" s="28"/>
    </row>
    <row r="1107" hidden="1">
      <c r="A1107" s="57" t="s">
        <v>3392</v>
      </c>
      <c r="B1107" s="29">
        <v>0.0</v>
      </c>
      <c r="C1107" s="26"/>
      <c r="D1107" s="27">
        <v>0.0</v>
      </c>
      <c r="E1107" s="28"/>
    </row>
    <row r="1108" hidden="1">
      <c r="A1108" s="31" t="s">
        <v>3394</v>
      </c>
      <c r="B1108" s="29">
        <v>0.0</v>
      </c>
      <c r="C1108" s="26"/>
      <c r="D1108" s="27">
        <v>0.0</v>
      </c>
      <c r="E1108" s="28"/>
    </row>
    <row r="1109" hidden="1">
      <c r="A1109" s="31" t="s">
        <v>3395</v>
      </c>
      <c r="B1109" s="29">
        <v>0.0</v>
      </c>
      <c r="C1109" s="26">
        <v>241.0</v>
      </c>
      <c r="D1109" s="27">
        <v>241.0</v>
      </c>
      <c r="E1109" s="28" t="s">
        <v>4260</v>
      </c>
    </row>
    <row r="1110" hidden="1">
      <c r="A1110" s="31" t="s">
        <v>3397</v>
      </c>
      <c r="B1110" s="25">
        <v>1406.0</v>
      </c>
      <c r="C1110" s="26">
        <v>1165.0</v>
      </c>
      <c r="D1110" s="27">
        <v>-241.0</v>
      </c>
      <c r="E1110" s="28" t="s">
        <v>4261</v>
      </c>
    </row>
    <row r="1111" hidden="1">
      <c r="A1111" s="31" t="s">
        <v>3399</v>
      </c>
      <c r="B1111" s="29">
        <v>760.0</v>
      </c>
      <c r="C1111" s="26">
        <v>760.0</v>
      </c>
      <c r="D1111" s="27">
        <v>0.0</v>
      </c>
      <c r="E1111" s="34"/>
    </row>
    <row r="1112" hidden="1">
      <c r="A1112" s="58" t="s">
        <v>3400</v>
      </c>
      <c r="B1112" s="29">
        <v>0.0</v>
      </c>
      <c r="C1112" s="29">
        <v>0.0</v>
      </c>
      <c r="D1112" s="27">
        <v>0.0</v>
      </c>
      <c r="E1112" s="34"/>
    </row>
    <row r="1113" hidden="1">
      <c r="A1113" s="58" t="s">
        <v>3401</v>
      </c>
      <c r="B1113" s="29">
        <v>5350.0</v>
      </c>
      <c r="C1113" s="59">
        <v>5350.0</v>
      </c>
      <c r="D1113" s="27">
        <v>0.0</v>
      </c>
      <c r="E1113" s="34"/>
    </row>
    <row r="1114" hidden="1">
      <c r="A1114" s="58" t="s">
        <v>3402</v>
      </c>
      <c r="B1114" s="29">
        <v>30488.0</v>
      </c>
      <c r="C1114" s="59">
        <v>30488.0</v>
      </c>
      <c r="D1114" s="27">
        <v>0.0</v>
      </c>
      <c r="E1114" s="34"/>
    </row>
    <row r="1115" hidden="1">
      <c r="A1115" s="58" t="s">
        <v>3403</v>
      </c>
      <c r="B1115" s="29">
        <v>11457.0</v>
      </c>
      <c r="C1115" s="59">
        <v>11457.0</v>
      </c>
      <c r="D1115" s="27">
        <v>0.0</v>
      </c>
      <c r="E1115" s="34"/>
    </row>
    <row r="1116" hidden="1">
      <c r="A1116" s="58" t="s">
        <v>3405</v>
      </c>
      <c r="B1116" s="29">
        <v>0.0</v>
      </c>
      <c r="C1116" s="59">
        <v>0.0</v>
      </c>
      <c r="D1116" s="27">
        <v>0.0</v>
      </c>
      <c r="E1116" s="34"/>
    </row>
    <row r="1117" hidden="1">
      <c r="A1117" s="58" t="s">
        <v>3406</v>
      </c>
      <c r="B1117" s="29">
        <v>2571.0</v>
      </c>
      <c r="C1117" s="59">
        <v>2571.0</v>
      </c>
      <c r="D1117" s="27">
        <v>0.0</v>
      </c>
      <c r="E1117" s="34"/>
    </row>
    <row r="1118" hidden="1">
      <c r="A1118" s="35" t="s">
        <v>3407</v>
      </c>
      <c r="B1118" s="29">
        <v>90820.6</v>
      </c>
      <c r="C1118" s="59">
        <v>90820.59999999999</v>
      </c>
      <c r="D1118" s="37">
        <v>-1.4551915228366852E-11</v>
      </c>
      <c r="E1118" s="34"/>
    </row>
    <row r="1119" hidden="1">
      <c r="A1119" s="36" t="s">
        <v>3408</v>
      </c>
      <c r="B1119" s="37">
        <v>-0.6000000000012733</v>
      </c>
      <c r="C1119" s="27">
        <v>-0.5999999999912689</v>
      </c>
      <c r="D1119" s="27">
        <v>1.000444171950221E-11</v>
      </c>
      <c r="E1119" s="38"/>
    </row>
    <row r="1120" hidden="1">
      <c r="A1120" s="39"/>
      <c r="B1120" s="60"/>
      <c r="C1120" s="61"/>
      <c r="D1120" s="61"/>
      <c r="E1120" s="62"/>
    </row>
    <row r="1121" hidden="1">
      <c r="A1121" s="39"/>
      <c r="B1121" s="60"/>
      <c r="C1121" s="61"/>
      <c r="D1121" s="61"/>
      <c r="E1121" s="62"/>
    </row>
    <row r="1122" hidden="1">
      <c r="A1122" s="5" t="s">
        <v>3409</v>
      </c>
      <c r="B1122" s="6"/>
      <c r="C1122" s="6"/>
      <c r="D1122" s="6"/>
      <c r="E1122" s="7"/>
    </row>
    <row r="1123" hidden="1">
      <c r="A1123" s="10"/>
      <c r="B1123" s="11"/>
      <c r="C1123" s="11"/>
      <c r="D1123" s="11"/>
      <c r="E1123" s="12"/>
    </row>
    <row r="1124" hidden="1">
      <c r="A1124" s="5" t="s">
        <v>3381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13">
        <v>46097.0</v>
      </c>
      <c r="B1126" s="6"/>
      <c r="C1126" s="54" t="s">
        <v>3382</v>
      </c>
      <c r="D1126" s="15">
        <v>46103.0</v>
      </c>
      <c r="E1126" s="7"/>
    </row>
    <row r="1127" hidden="1">
      <c r="A1127" s="10"/>
      <c r="B1127" s="11"/>
      <c r="C1127" s="16"/>
      <c r="D1127" s="11"/>
      <c r="E1127" s="12"/>
    </row>
    <row r="1128" hidden="1">
      <c r="A1128" s="55" t="s">
        <v>4238</v>
      </c>
      <c r="B1128" s="7"/>
      <c r="C1128" s="16"/>
      <c r="D1128" s="56" t="s">
        <v>4239</v>
      </c>
      <c r="E1128" s="7"/>
    </row>
    <row r="1129" hidden="1">
      <c r="A1129" s="10"/>
      <c r="B1129" s="12"/>
      <c r="C1129" s="16"/>
      <c r="D1129" s="11"/>
      <c r="E1129" s="12"/>
    </row>
    <row r="1130" hidden="1">
      <c r="A1130" s="19" t="s">
        <v>3383</v>
      </c>
      <c r="B1130" s="6"/>
      <c r="C1130" s="6"/>
      <c r="D1130" s="6"/>
      <c r="E1130" s="7"/>
    </row>
    <row r="1131" hidden="1">
      <c r="A1131" s="20" t="s">
        <v>3384</v>
      </c>
      <c r="B1131" s="21" t="s">
        <v>3385</v>
      </c>
      <c r="C1131" s="22" t="s">
        <v>3386</v>
      </c>
      <c r="D1131" s="21" t="s">
        <v>3387</v>
      </c>
      <c r="E1131" s="23" t="s">
        <v>13</v>
      </c>
    </row>
    <row r="1132" hidden="1">
      <c r="A1132" s="57" t="s">
        <v>3388</v>
      </c>
      <c r="B1132" s="25">
        <v>22578.0</v>
      </c>
      <c r="C1132" s="26">
        <v>22578.0</v>
      </c>
      <c r="D1132" s="27">
        <v>0.0</v>
      </c>
      <c r="E1132" s="28"/>
    </row>
    <row r="1133" hidden="1">
      <c r="A1133" s="57" t="s">
        <v>3389</v>
      </c>
      <c r="B1133" s="29">
        <v>19336.0</v>
      </c>
      <c r="C1133" s="26">
        <v>19336.0</v>
      </c>
      <c r="D1133" s="27">
        <v>0.0</v>
      </c>
      <c r="E1133" s="28"/>
    </row>
    <row r="1134" hidden="1">
      <c r="A1134" s="57" t="s">
        <v>3390</v>
      </c>
      <c r="B1134" s="29">
        <v>500.0</v>
      </c>
      <c r="C1134" s="26">
        <v>500.0</v>
      </c>
      <c r="D1134" s="27">
        <v>0.0</v>
      </c>
      <c r="E1134" s="28"/>
    </row>
    <row r="1135" hidden="1">
      <c r="A1135" s="57" t="s">
        <v>3392</v>
      </c>
      <c r="B1135" s="29">
        <v>0.0</v>
      </c>
      <c r="C1135" s="26"/>
      <c r="D1135" s="27">
        <v>0.0</v>
      </c>
      <c r="E1135" s="28"/>
    </row>
    <row r="1136" hidden="1">
      <c r="A1136" s="31" t="s">
        <v>3394</v>
      </c>
      <c r="B1136" s="29">
        <v>0.0</v>
      </c>
      <c r="C1136" s="26"/>
      <c r="D1136" s="27">
        <v>0.0</v>
      </c>
      <c r="E1136" s="28"/>
    </row>
    <row r="1137" hidden="1">
      <c r="A1137" s="31" t="s">
        <v>3395</v>
      </c>
      <c r="B1137" s="29">
        <v>0.0</v>
      </c>
      <c r="C1137" s="26"/>
      <c r="D1137" s="27">
        <v>0.0</v>
      </c>
      <c r="E1137" s="28"/>
    </row>
    <row r="1138" hidden="1">
      <c r="A1138" s="31" t="s">
        <v>3397</v>
      </c>
      <c r="B1138" s="25">
        <v>0.0</v>
      </c>
      <c r="C1138" s="26"/>
      <c r="D1138" s="27">
        <v>0.0</v>
      </c>
      <c r="E1138" s="28"/>
    </row>
    <row r="1139" hidden="1">
      <c r="A1139" s="31" t="s">
        <v>3399</v>
      </c>
      <c r="B1139" s="29">
        <v>1200.0</v>
      </c>
      <c r="C1139" s="26">
        <v>1240.0</v>
      </c>
      <c r="D1139" s="27">
        <v>40.0</v>
      </c>
      <c r="E1139" s="34"/>
    </row>
    <row r="1140" hidden="1">
      <c r="A1140" s="58" t="s">
        <v>3400</v>
      </c>
      <c r="B1140" s="29">
        <v>0.0</v>
      </c>
      <c r="C1140" s="29">
        <v>0.0</v>
      </c>
      <c r="D1140" s="27">
        <v>0.0</v>
      </c>
      <c r="E1140" s="34"/>
    </row>
    <row r="1141" hidden="1">
      <c r="A1141" s="58" t="s">
        <v>3401</v>
      </c>
      <c r="B1141" s="29">
        <v>10112.0</v>
      </c>
      <c r="C1141" s="59">
        <v>10112.0</v>
      </c>
      <c r="D1141" s="27">
        <v>0.0</v>
      </c>
      <c r="E1141" s="34"/>
    </row>
    <row r="1142" hidden="1">
      <c r="A1142" s="58" t="s">
        <v>3402</v>
      </c>
      <c r="B1142" s="29">
        <v>30061.5</v>
      </c>
      <c r="C1142" s="59">
        <v>30061.5</v>
      </c>
      <c r="D1142" s="27">
        <v>0.0</v>
      </c>
      <c r="E1142" s="34"/>
    </row>
    <row r="1143" hidden="1">
      <c r="A1143" s="58" t="s">
        <v>3403</v>
      </c>
      <c r="B1143" s="29">
        <v>7294.0</v>
      </c>
      <c r="C1143" s="59">
        <v>7553.0</v>
      </c>
      <c r="D1143" s="27">
        <v>259.0</v>
      </c>
      <c r="E1143" s="34"/>
    </row>
    <row r="1144" hidden="1">
      <c r="A1144" s="58" t="s">
        <v>3405</v>
      </c>
      <c r="B1144" s="29">
        <v>0.0</v>
      </c>
      <c r="C1144" s="59">
        <v>0.0</v>
      </c>
      <c r="D1144" s="27">
        <v>0.0</v>
      </c>
      <c r="E1144" s="34"/>
    </row>
    <row r="1145" hidden="1">
      <c r="A1145" s="58" t="s">
        <v>3406</v>
      </c>
      <c r="B1145" s="29">
        <v>2883.0</v>
      </c>
      <c r="C1145" s="59">
        <v>2883.0</v>
      </c>
      <c r="D1145" s="27">
        <v>0.0</v>
      </c>
      <c r="E1145" s="34"/>
    </row>
    <row r="1146" hidden="1">
      <c r="A1146" s="35" t="s">
        <v>3407</v>
      </c>
      <c r="B1146" s="29">
        <v>91082.09999999999</v>
      </c>
      <c r="C1146" s="59">
        <v>91341.09999999999</v>
      </c>
      <c r="D1146" s="37">
        <v>259.0</v>
      </c>
      <c r="E1146" s="34"/>
    </row>
    <row r="1147" hidden="1">
      <c r="A1147" s="36" t="s">
        <v>3408</v>
      </c>
      <c r="B1147" s="37">
        <v>-0.6000000000003638</v>
      </c>
      <c r="C1147" s="27">
        <v>39.40000000000873</v>
      </c>
      <c r="D1147" s="27">
        <v>40.000000000009095</v>
      </c>
      <c r="E1147" s="38"/>
    </row>
    <row r="1148" hidden="1">
      <c r="A1148" s="39"/>
      <c r="B1148" s="60"/>
      <c r="C1148" s="61"/>
      <c r="D1148" s="61"/>
      <c r="E1148" s="62"/>
    </row>
    <row r="1149" hidden="1">
      <c r="A1149" s="39"/>
      <c r="B1149" s="60"/>
      <c r="C1149" s="61"/>
      <c r="D1149" s="61"/>
      <c r="E1149" s="62"/>
    </row>
    <row r="1150" hidden="1">
      <c r="A1150" s="5" t="s">
        <v>3409</v>
      </c>
      <c r="B1150" s="6"/>
      <c r="C1150" s="6"/>
      <c r="D1150" s="6"/>
      <c r="E1150" s="7"/>
    </row>
    <row r="1151" hidden="1">
      <c r="A1151" s="10"/>
      <c r="B1151" s="11"/>
      <c r="C1151" s="11"/>
      <c r="D1151" s="11"/>
      <c r="E1151" s="12"/>
    </row>
    <row r="1152" hidden="1">
      <c r="A1152" s="5" t="s">
        <v>3381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13">
        <v>46104.0</v>
      </c>
      <c r="B1154" s="6"/>
      <c r="C1154" s="54" t="s">
        <v>3382</v>
      </c>
      <c r="D1154" s="15">
        <v>46110.0</v>
      </c>
      <c r="E1154" s="7"/>
    </row>
    <row r="1155" hidden="1">
      <c r="A1155" s="10"/>
      <c r="B1155" s="11"/>
      <c r="C1155" s="16"/>
      <c r="D1155" s="11"/>
      <c r="E1155" s="12"/>
    </row>
    <row r="1156" hidden="1">
      <c r="A1156" s="55" t="s">
        <v>4238</v>
      </c>
      <c r="B1156" s="7"/>
      <c r="C1156" s="16"/>
      <c r="D1156" s="56" t="s">
        <v>4239</v>
      </c>
      <c r="E1156" s="7"/>
    </row>
    <row r="1157" hidden="1">
      <c r="A1157" s="10"/>
      <c r="B1157" s="12"/>
      <c r="C1157" s="16"/>
      <c r="D1157" s="11"/>
      <c r="E1157" s="12"/>
    </row>
    <row r="1158" hidden="1">
      <c r="A1158" s="19" t="s">
        <v>3383</v>
      </c>
      <c r="B1158" s="6"/>
      <c r="C1158" s="6"/>
      <c r="D1158" s="6"/>
      <c r="E1158" s="7"/>
    </row>
    <row r="1159" hidden="1">
      <c r="A1159" s="20" t="s">
        <v>3384</v>
      </c>
      <c r="B1159" s="21" t="s">
        <v>3385</v>
      </c>
      <c r="C1159" s="22" t="s">
        <v>3386</v>
      </c>
      <c r="D1159" s="21" t="s">
        <v>3387</v>
      </c>
      <c r="E1159" s="23" t="s">
        <v>13</v>
      </c>
    </row>
    <row r="1160" hidden="1">
      <c r="A1160" s="57" t="s">
        <v>3388</v>
      </c>
      <c r="B1160" s="25">
        <v>18228.0</v>
      </c>
      <c r="C1160" s="26">
        <v>14725.0</v>
      </c>
      <c r="D1160" s="27">
        <v>-3503.0</v>
      </c>
      <c r="E1160" s="28"/>
    </row>
    <row r="1161" hidden="1">
      <c r="A1161" s="57" t="s">
        <v>3389</v>
      </c>
      <c r="B1161" s="29">
        <v>21867.0</v>
      </c>
      <c r="C1161" s="26">
        <v>25471.0</v>
      </c>
      <c r="D1161" s="27">
        <v>3604.0</v>
      </c>
      <c r="E1161" s="28"/>
    </row>
    <row r="1162" hidden="1">
      <c r="A1162" s="57" t="s">
        <v>3390</v>
      </c>
      <c r="B1162" s="29">
        <v>0.0</v>
      </c>
      <c r="C1162" s="26"/>
      <c r="D1162" s="27">
        <v>0.0</v>
      </c>
      <c r="E1162" s="28"/>
    </row>
    <row r="1163" hidden="1">
      <c r="A1163" s="57" t="s">
        <v>3392</v>
      </c>
      <c r="B1163" s="29">
        <v>0.0</v>
      </c>
      <c r="C1163" s="26"/>
      <c r="D1163" s="27">
        <v>0.0</v>
      </c>
      <c r="E1163" s="28"/>
    </row>
    <row r="1164" hidden="1">
      <c r="A1164" s="31" t="s">
        <v>3394</v>
      </c>
      <c r="B1164" s="29">
        <v>0.0</v>
      </c>
      <c r="C1164" s="26"/>
      <c r="D1164" s="27">
        <v>0.0</v>
      </c>
      <c r="E1164" s="28"/>
    </row>
    <row r="1165" hidden="1">
      <c r="A1165" s="31" t="s">
        <v>3395</v>
      </c>
      <c r="B1165" s="29">
        <v>0.0</v>
      </c>
      <c r="C1165" s="26"/>
      <c r="D1165" s="27">
        <v>0.0</v>
      </c>
      <c r="E1165" s="28"/>
    </row>
    <row r="1166" hidden="1">
      <c r="A1166" s="31" t="s">
        <v>3397</v>
      </c>
      <c r="B1166" s="25">
        <v>0.0</v>
      </c>
      <c r="C1166" s="26"/>
      <c r="D1166" s="27">
        <v>0.0</v>
      </c>
      <c r="E1166" s="28"/>
    </row>
    <row r="1167" hidden="1">
      <c r="A1167" s="31" t="s">
        <v>3399</v>
      </c>
      <c r="B1167" s="29">
        <v>965.0</v>
      </c>
      <c r="C1167" s="26">
        <v>965.0</v>
      </c>
      <c r="D1167" s="27">
        <v>0.0</v>
      </c>
      <c r="E1167" s="34"/>
    </row>
    <row r="1168" hidden="1">
      <c r="A1168" s="58" t="s">
        <v>3400</v>
      </c>
      <c r="B1168" s="29">
        <v>0.0</v>
      </c>
      <c r="C1168" s="29">
        <v>0.0</v>
      </c>
      <c r="D1168" s="27">
        <v>0.0</v>
      </c>
      <c r="E1168" s="34"/>
    </row>
    <row r="1169" hidden="1">
      <c r="A1169" s="58" t="s">
        <v>3401</v>
      </c>
      <c r="B1169" s="29">
        <v>4026.0</v>
      </c>
      <c r="C1169" s="59">
        <v>4026.0</v>
      </c>
      <c r="D1169" s="27">
        <v>0.0</v>
      </c>
      <c r="E1169" s="34"/>
    </row>
    <row r="1170" hidden="1">
      <c r="A1170" s="58" t="s">
        <v>3402</v>
      </c>
      <c r="B1170" s="29">
        <v>27192.25</v>
      </c>
      <c r="C1170" s="59">
        <v>27192.25</v>
      </c>
      <c r="D1170" s="27">
        <v>0.0</v>
      </c>
      <c r="E1170" s="34"/>
    </row>
    <row r="1171" hidden="1">
      <c r="A1171" s="58" t="s">
        <v>3403</v>
      </c>
      <c r="B1171" s="29">
        <v>7822.0</v>
      </c>
      <c r="C1171" s="59">
        <v>7822.0</v>
      </c>
      <c r="D1171" s="27">
        <v>0.0</v>
      </c>
      <c r="E1171" s="34"/>
    </row>
    <row r="1172" hidden="1">
      <c r="A1172" s="58" t="s">
        <v>3405</v>
      </c>
      <c r="B1172" s="29">
        <v>0.0</v>
      </c>
      <c r="C1172" s="59">
        <v>0.0</v>
      </c>
      <c r="D1172" s="27">
        <v>0.0</v>
      </c>
      <c r="E1172" s="34"/>
    </row>
    <row r="1173" hidden="1">
      <c r="A1173" s="58" t="s">
        <v>3406</v>
      </c>
      <c r="B1173" s="29">
        <v>881.0</v>
      </c>
      <c r="C1173" s="59">
        <v>881.0</v>
      </c>
      <c r="D1173" s="27">
        <v>0.0</v>
      </c>
      <c r="E1173" s="34"/>
    </row>
    <row r="1174" hidden="1">
      <c r="A1174" s="35" t="s">
        <v>3407</v>
      </c>
      <c r="B1174" s="29">
        <v>80203.05</v>
      </c>
      <c r="C1174" s="59">
        <v>80203.04999999999</v>
      </c>
      <c r="D1174" s="37">
        <v>-1.4551915228366852E-11</v>
      </c>
      <c r="E1174" s="34"/>
    </row>
    <row r="1175" hidden="1">
      <c r="A1175" s="36" t="s">
        <v>3408</v>
      </c>
      <c r="B1175" s="37">
        <v>-102.80000000000018</v>
      </c>
      <c r="C1175" s="27">
        <v>-1.7999999999883585</v>
      </c>
      <c r="D1175" s="27">
        <v>101.00000000001182</v>
      </c>
      <c r="E1175" s="38"/>
    </row>
    <row r="1176" hidden="1">
      <c r="A1176" s="39"/>
      <c r="B1176" s="60"/>
      <c r="C1176" s="61"/>
      <c r="D1176" s="61"/>
      <c r="E1176" s="62"/>
    </row>
    <row r="1177" hidden="1">
      <c r="A1177" s="39"/>
      <c r="B1177" s="60"/>
      <c r="C1177" s="61"/>
      <c r="D1177" s="61"/>
      <c r="E1177" s="62"/>
    </row>
    <row r="1178" hidden="1">
      <c r="A1178" s="5" t="s">
        <v>3409</v>
      </c>
      <c r="B1178" s="6"/>
      <c r="C1178" s="6"/>
      <c r="D1178" s="6"/>
      <c r="E1178" s="7"/>
    </row>
    <row r="1179" hidden="1">
      <c r="A1179" s="10"/>
      <c r="B1179" s="11"/>
      <c r="C1179" s="11"/>
      <c r="D1179" s="11"/>
      <c r="E1179" s="12"/>
    </row>
    <row r="1180" hidden="1">
      <c r="A1180" s="5" t="s">
        <v>3381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13">
        <v>46111.0</v>
      </c>
      <c r="B1182" s="6"/>
      <c r="C1182" s="54" t="s">
        <v>3382</v>
      </c>
      <c r="D1182" s="15">
        <v>46112.0</v>
      </c>
      <c r="E1182" s="7"/>
    </row>
    <row r="1183" hidden="1">
      <c r="A1183" s="10"/>
      <c r="B1183" s="11"/>
      <c r="C1183" s="16"/>
      <c r="D1183" s="11"/>
      <c r="E1183" s="12"/>
    </row>
    <row r="1184" hidden="1">
      <c r="A1184" s="55" t="s">
        <v>4238</v>
      </c>
      <c r="B1184" s="7"/>
      <c r="C1184" s="16"/>
      <c r="D1184" s="56" t="s">
        <v>4240</v>
      </c>
      <c r="E1184" s="7"/>
    </row>
    <row r="1185" hidden="1">
      <c r="A1185" s="10"/>
      <c r="B1185" s="12"/>
      <c r="C1185" s="16"/>
      <c r="D1185" s="11"/>
      <c r="E1185" s="12"/>
    </row>
    <row r="1186" hidden="1">
      <c r="A1186" s="19" t="s">
        <v>3383</v>
      </c>
      <c r="B1186" s="6"/>
      <c r="C1186" s="6"/>
      <c r="D1186" s="6"/>
      <c r="E1186" s="7"/>
    </row>
    <row r="1187" hidden="1">
      <c r="A1187" s="20" t="s">
        <v>3384</v>
      </c>
      <c r="B1187" s="21" t="s">
        <v>3385</v>
      </c>
      <c r="C1187" s="22" t="s">
        <v>3386</v>
      </c>
      <c r="D1187" s="21" t="s">
        <v>3387</v>
      </c>
      <c r="E1187" s="23" t="s">
        <v>13</v>
      </c>
    </row>
    <row r="1188" hidden="1">
      <c r="A1188" s="57" t="s">
        <v>3388</v>
      </c>
      <c r="B1188" s="25">
        <v>2319.0</v>
      </c>
      <c r="C1188" s="26">
        <v>4597.0</v>
      </c>
      <c r="D1188" s="27">
        <v>2278.0</v>
      </c>
      <c r="E1188" s="28" t="s">
        <v>4262</v>
      </c>
    </row>
    <row r="1189" hidden="1">
      <c r="A1189" s="57" t="s">
        <v>3389</v>
      </c>
      <c r="B1189" s="29">
        <v>5203.0</v>
      </c>
      <c r="C1189" s="26">
        <v>5203.0</v>
      </c>
      <c r="D1189" s="27">
        <v>0.0</v>
      </c>
      <c r="E1189" s="28"/>
    </row>
    <row r="1190" hidden="1">
      <c r="A1190" s="57" t="s">
        <v>3390</v>
      </c>
      <c r="B1190" s="29">
        <v>0.0</v>
      </c>
      <c r="C1190" s="26"/>
      <c r="D1190" s="27">
        <v>0.0</v>
      </c>
      <c r="E1190" s="28"/>
    </row>
    <row r="1191" hidden="1">
      <c r="A1191" s="57" t="s">
        <v>3392</v>
      </c>
      <c r="B1191" s="29">
        <v>0.0</v>
      </c>
      <c r="C1191" s="26"/>
      <c r="D1191" s="27">
        <v>0.0</v>
      </c>
      <c r="E1191" s="28"/>
    </row>
    <row r="1192" hidden="1">
      <c r="A1192" s="31" t="s">
        <v>3394</v>
      </c>
      <c r="B1192" s="29">
        <v>0.0</v>
      </c>
      <c r="C1192" s="26"/>
      <c r="D1192" s="27">
        <v>0.0</v>
      </c>
      <c r="E1192" s="28"/>
    </row>
    <row r="1193" hidden="1">
      <c r="A1193" s="31" t="s">
        <v>3395</v>
      </c>
      <c r="B1193" s="29">
        <v>0.0</v>
      </c>
      <c r="C1193" s="26"/>
      <c r="D1193" s="27">
        <v>0.0</v>
      </c>
      <c r="E1193" s="28"/>
    </row>
    <row r="1194" hidden="1">
      <c r="A1194" s="31" t="s">
        <v>3397</v>
      </c>
      <c r="B1194" s="25">
        <v>0.0</v>
      </c>
      <c r="C1194" s="26"/>
      <c r="D1194" s="27">
        <v>0.0</v>
      </c>
      <c r="E1194" s="28"/>
    </row>
    <row r="1195" hidden="1">
      <c r="A1195" s="31" t="s">
        <v>3399</v>
      </c>
      <c r="B1195" s="29">
        <v>360.0</v>
      </c>
      <c r="C1195" s="26">
        <v>360.0</v>
      </c>
      <c r="D1195" s="27">
        <v>0.0</v>
      </c>
      <c r="E1195" s="34"/>
    </row>
    <row r="1196" hidden="1">
      <c r="A1196" s="58" t="s">
        <v>3400</v>
      </c>
      <c r="B1196" s="29">
        <v>0.0</v>
      </c>
      <c r="C1196" s="29">
        <v>0.0</v>
      </c>
      <c r="D1196" s="27">
        <v>0.0</v>
      </c>
      <c r="E1196" s="34"/>
    </row>
    <row r="1197" hidden="1">
      <c r="A1197" s="58" t="s">
        <v>3401</v>
      </c>
      <c r="B1197" s="29">
        <v>349.0</v>
      </c>
      <c r="C1197" s="59">
        <v>349.0</v>
      </c>
      <c r="D1197" s="27">
        <v>0.0</v>
      </c>
      <c r="E1197" s="34"/>
    </row>
    <row r="1198" hidden="1">
      <c r="A1198" s="58" t="s">
        <v>3402</v>
      </c>
      <c r="B1198" s="29">
        <v>7263.0</v>
      </c>
      <c r="C1198" s="59">
        <v>7263.0</v>
      </c>
      <c r="D1198" s="27">
        <v>0.0</v>
      </c>
      <c r="E1198" s="34"/>
    </row>
    <row r="1199" hidden="1">
      <c r="A1199" s="58" t="s">
        <v>3403</v>
      </c>
      <c r="B1199" s="29">
        <v>1694.0</v>
      </c>
      <c r="C1199" s="59">
        <v>1694.0</v>
      </c>
      <c r="D1199" s="27">
        <v>0.0</v>
      </c>
      <c r="E1199" s="34"/>
    </row>
    <row r="1200" hidden="1">
      <c r="A1200" s="58" t="s">
        <v>3405</v>
      </c>
      <c r="B1200" s="29">
        <v>0.0</v>
      </c>
      <c r="C1200" s="59">
        <v>0.0</v>
      </c>
      <c r="D1200" s="27">
        <v>0.0</v>
      </c>
      <c r="E1200" s="34"/>
    </row>
    <row r="1201" hidden="1">
      <c r="A1201" s="58" t="s">
        <v>3406</v>
      </c>
      <c r="B1201" s="29">
        <v>496.0</v>
      </c>
      <c r="C1201" s="59">
        <v>496.0</v>
      </c>
      <c r="D1201" s="27">
        <v>0.0</v>
      </c>
      <c r="E1201" s="34"/>
    </row>
    <row r="1202" hidden="1">
      <c r="A1202" s="35" t="s">
        <v>3407</v>
      </c>
      <c r="B1202" s="29">
        <v>19466.0</v>
      </c>
      <c r="C1202" s="59">
        <v>19466.0</v>
      </c>
      <c r="D1202" s="37">
        <v>0.0</v>
      </c>
      <c r="E1202" s="34"/>
    </row>
    <row r="1203" hidden="1">
      <c r="A1203" s="36" t="s">
        <v>3408</v>
      </c>
      <c r="B1203" s="37">
        <v>-2278.0</v>
      </c>
      <c r="C1203" s="27">
        <v>0.0</v>
      </c>
      <c r="D1203" s="27">
        <v>2278.0</v>
      </c>
      <c r="E1203" s="38"/>
    </row>
    <row r="1204" hidden="1">
      <c r="A1204" s="39"/>
      <c r="B1204" s="60"/>
      <c r="C1204" s="61"/>
      <c r="D1204" s="61"/>
      <c r="E1204" s="62"/>
    </row>
    <row r="1205" hidden="1">
      <c r="A1205" s="39"/>
      <c r="B1205" s="60"/>
      <c r="C1205" s="61"/>
      <c r="D1205" s="61"/>
      <c r="E1205" s="62"/>
    </row>
    <row r="1206">
      <c r="A1206" s="5" t="s">
        <v>3409</v>
      </c>
      <c r="B1206" s="6"/>
      <c r="C1206" s="6"/>
      <c r="D1206" s="6"/>
      <c r="E1206" s="7"/>
    </row>
    <row r="1207">
      <c r="A1207" s="10"/>
      <c r="B1207" s="11"/>
      <c r="C1207" s="11"/>
      <c r="D1207" s="11"/>
      <c r="E1207" s="12"/>
    </row>
    <row r="1208">
      <c r="A1208" s="5" t="s">
        <v>3381</v>
      </c>
      <c r="B1208" s="6"/>
      <c r="C1208" s="6"/>
      <c r="D1208" s="6"/>
      <c r="E1208" s="7"/>
    </row>
    <row r="1209">
      <c r="A1209" s="10"/>
      <c r="B1209" s="11"/>
      <c r="C1209" s="11"/>
      <c r="D1209" s="11"/>
      <c r="E1209" s="12"/>
    </row>
    <row r="1210">
      <c r="A1210" s="13">
        <v>46113.0</v>
      </c>
      <c r="B1210" s="6"/>
      <c r="C1210" s="54" t="s">
        <v>3382</v>
      </c>
      <c r="D1210" s="15">
        <v>46117.0</v>
      </c>
      <c r="E1210" s="7"/>
    </row>
    <row r="1211">
      <c r="A1211" s="10"/>
      <c r="B1211" s="11"/>
      <c r="C1211" s="16"/>
      <c r="D1211" s="11"/>
      <c r="E1211" s="12"/>
    </row>
    <row r="1212">
      <c r="A1212" s="55" t="s">
        <v>4241</v>
      </c>
      <c r="B1212" s="7"/>
      <c r="C1212" s="16"/>
      <c r="D1212" s="56" t="s">
        <v>4239</v>
      </c>
      <c r="E1212" s="7"/>
    </row>
    <row r="1213">
      <c r="A1213" s="10"/>
      <c r="B1213" s="12"/>
      <c r="C1213" s="16"/>
      <c r="D1213" s="11"/>
      <c r="E1213" s="12"/>
    </row>
    <row r="1214">
      <c r="A1214" s="19" t="s">
        <v>3383</v>
      </c>
      <c r="B1214" s="6"/>
      <c r="C1214" s="6"/>
      <c r="D1214" s="6"/>
      <c r="E1214" s="7"/>
    </row>
    <row r="1215">
      <c r="A1215" s="20" t="s">
        <v>3384</v>
      </c>
      <c r="B1215" s="21" t="s">
        <v>3385</v>
      </c>
      <c r="C1215" s="22" t="s">
        <v>3386</v>
      </c>
      <c r="D1215" s="21" t="s">
        <v>3387</v>
      </c>
      <c r="E1215" s="23" t="s">
        <v>13</v>
      </c>
    </row>
    <row r="1216">
      <c r="A1216" s="57" t="s">
        <v>3388</v>
      </c>
      <c r="B1216" s="25">
        <v>12604.0</v>
      </c>
      <c r="C1216" s="26">
        <v>12604.0</v>
      </c>
      <c r="D1216" s="27">
        <v>0.0</v>
      </c>
      <c r="E1216" s="28"/>
    </row>
    <row r="1217">
      <c r="A1217" s="57" t="s">
        <v>3389</v>
      </c>
      <c r="B1217" s="29">
        <v>13811.0</v>
      </c>
      <c r="C1217" s="26">
        <v>13811.0</v>
      </c>
      <c r="D1217" s="27">
        <v>0.0</v>
      </c>
      <c r="E1217" s="28"/>
    </row>
    <row r="1218">
      <c r="A1218" s="57" t="s">
        <v>3390</v>
      </c>
      <c r="B1218" s="29">
        <v>0.0</v>
      </c>
      <c r="C1218" s="26"/>
      <c r="D1218" s="27">
        <v>0.0</v>
      </c>
      <c r="E1218" s="28"/>
    </row>
    <row r="1219">
      <c r="A1219" s="57" t="s">
        <v>3392</v>
      </c>
      <c r="B1219" s="29">
        <v>0.0</v>
      </c>
      <c r="C1219" s="26"/>
      <c r="D1219" s="27">
        <v>0.0</v>
      </c>
      <c r="E1219" s="28"/>
    </row>
    <row r="1220">
      <c r="A1220" s="31" t="s">
        <v>3394</v>
      </c>
      <c r="B1220" s="29">
        <v>0.0</v>
      </c>
      <c r="C1220" s="26"/>
      <c r="D1220" s="27">
        <v>0.0</v>
      </c>
      <c r="E1220" s="28"/>
    </row>
    <row r="1221">
      <c r="A1221" s="31" t="s">
        <v>3395</v>
      </c>
      <c r="B1221" s="29">
        <v>0.0</v>
      </c>
      <c r="C1221" s="26"/>
      <c r="D1221" s="27">
        <v>0.0</v>
      </c>
      <c r="E1221" s="28"/>
    </row>
    <row r="1222">
      <c r="A1222" s="31" t="s">
        <v>3397</v>
      </c>
      <c r="B1222" s="25">
        <v>74.0</v>
      </c>
      <c r="C1222" s="26">
        <v>74.0</v>
      </c>
      <c r="D1222" s="27">
        <v>0.0</v>
      </c>
      <c r="E1222" s="28" t="s">
        <v>4260</v>
      </c>
    </row>
    <row r="1223">
      <c r="A1223" s="31" t="s">
        <v>3399</v>
      </c>
      <c r="B1223" s="29">
        <v>1170.0</v>
      </c>
      <c r="C1223" s="26">
        <v>1170.0</v>
      </c>
      <c r="D1223" s="27">
        <v>0.0</v>
      </c>
      <c r="E1223" s="34"/>
    </row>
    <row r="1224">
      <c r="A1224" s="58" t="s">
        <v>3400</v>
      </c>
      <c r="B1224" s="29">
        <v>0.0</v>
      </c>
      <c r="C1224" s="29">
        <v>0.0</v>
      </c>
      <c r="D1224" s="27">
        <v>0.0</v>
      </c>
      <c r="E1224" s="34"/>
    </row>
    <row r="1225">
      <c r="A1225" s="58" t="s">
        <v>3401</v>
      </c>
      <c r="B1225" s="29">
        <v>6190.0</v>
      </c>
      <c r="C1225" s="59">
        <v>6190.0</v>
      </c>
      <c r="D1225" s="27">
        <v>0.0</v>
      </c>
      <c r="E1225" s="34"/>
    </row>
    <row r="1226">
      <c r="A1226" s="58" t="s">
        <v>3402</v>
      </c>
      <c r="B1226" s="29">
        <v>16719.0</v>
      </c>
      <c r="C1226" s="59">
        <v>16719.0</v>
      </c>
      <c r="D1226" s="27">
        <v>0.0</v>
      </c>
      <c r="E1226" s="34"/>
    </row>
    <row r="1227">
      <c r="A1227" s="58" t="s">
        <v>3403</v>
      </c>
      <c r="B1227" s="29">
        <v>7198.0</v>
      </c>
      <c r="C1227" s="59">
        <v>7198.0</v>
      </c>
      <c r="D1227" s="27">
        <v>0.0</v>
      </c>
      <c r="E1227" s="34"/>
    </row>
    <row r="1228">
      <c r="A1228" s="58" t="s">
        <v>3405</v>
      </c>
      <c r="B1228" s="29">
        <v>0.0</v>
      </c>
      <c r="C1228" s="59">
        <v>0.0</v>
      </c>
      <c r="D1228" s="27">
        <v>0.0</v>
      </c>
      <c r="E1228" s="34"/>
    </row>
    <row r="1229">
      <c r="A1229" s="58" t="s">
        <v>3406</v>
      </c>
      <c r="B1229" s="29">
        <v>2270.0</v>
      </c>
      <c r="C1229" s="59">
        <v>2270.0</v>
      </c>
      <c r="D1229" s="27">
        <v>0.0</v>
      </c>
      <c r="E1229" s="34"/>
    </row>
    <row r="1230">
      <c r="A1230" s="35" t="s">
        <v>3407</v>
      </c>
      <c r="B1230" s="29">
        <v>57765.0</v>
      </c>
      <c r="C1230" s="59">
        <v>57765.0</v>
      </c>
      <c r="D1230" s="37">
        <v>0.0</v>
      </c>
      <c r="E1230" s="34"/>
    </row>
    <row r="1231">
      <c r="A1231" s="36" t="s">
        <v>3408</v>
      </c>
      <c r="B1231" s="37">
        <v>1.0</v>
      </c>
      <c r="C1231" s="27">
        <v>1.0</v>
      </c>
      <c r="D1231" s="27">
        <v>0.0</v>
      </c>
      <c r="E1231" s="38"/>
    </row>
    <row r="1232">
      <c r="A1232" s="39"/>
      <c r="B1232" s="60"/>
      <c r="C1232" s="61"/>
      <c r="D1232" s="61"/>
      <c r="E1232" s="62"/>
    </row>
    <row r="1233">
      <c r="A1233" s="39"/>
      <c r="B1233" s="60"/>
      <c r="C1233" s="61"/>
      <c r="D1233" s="61"/>
      <c r="E1233" s="62"/>
    </row>
    <row r="1234">
      <c r="A1234" s="5" t="s">
        <v>3409</v>
      </c>
      <c r="B1234" s="6"/>
      <c r="C1234" s="6"/>
      <c r="D1234" s="6"/>
      <c r="E1234" s="7"/>
    </row>
    <row r="1235">
      <c r="A1235" s="10"/>
      <c r="B1235" s="11"/>
      <c r="C1235" s="11"/>
      <c r="D1235" s="11"/>
      <c r="E1235" s="12"/>
    </row>
    <row r="1236">
      <c r="A1236" s="5" t="s">
        <v>3381</v>
      </c>
      <c r="B1236" s="6"/>
      <c r="C1236" s="6"/>
      <c r="D1236" s="6"/>
      <c r="E1236" s="7"/>
    </row>
    <row r="1237">
      <c r="A1237" s="10"/>
      <c r="B1237" s="11"/>
      <c r="C1237" s="11"/>
      <c r="D1237" s="11"/>
      <c r="E1237" s="12"/>
    </row>
    <row r="1238">
      <c r="A1238" s="13">
        <v>46118.0</v>
      </c>
      <c r="B1238" s="6"/>
      <c r="C1238" s="54" t="s">
        <v>3382</v>
      </c>
      <c r="D1238" s="15">
        <v>46124.0</v>
      </c>
      <c r="E1238" s="7"/>
    </row>
    <row r="1239">
      <c r="A1239" s="10"/>
      <c r="B1239" s="11"/>
      <c r="C1239" s="16"/>
      <c r="D1239" s="11"/>
      <c r="E1239" s="12"/>
    </row>
    <row r="1240">
      <c r="A1240" s="55" t="s">
        <v>4238</v>
      </c>
      <c r="B1240" s="7"/>
      <c r="C1240" s="16"/>
      <c r="D1240" s="56" t="s">
        <v>4239</v>
      </c>
      <c r="E1240" s="7"/>
    </row>
    <row r="1241">
      <c r="A1241" s="10"/>
      <c r="B1241" s="12"/>
      <c r="C1241" s="16"/>
      <c r="D1241" s="11"/>
      <c r="E1241" s="12"/>
    </row>
    <row r="1242">
      <c r="A1242" s="19" t="s">
        <v>3383</v>
      </c>
      <c r="B1242" s="6"/>
      <c r="C1242" s="6"/>
      <c r="D1242" s="6"/>
      <c r="E1242" s="7"/>
    </row>
    <row r="1243">
      <c r="A1243" s="20" t="s">
        <v>3384</v>
      </c>
      <c r="B1243" s="21" t="s">
        <v>3385</v>
      </c>
      <c r="C1243" s="22" t="s">
        <v>3386</v>
      </c>
      <c r="D1243" s="21" t="s">
        <v>3387</v>
      </c>
      <c r="E1243" s="23" t="s">
        <v>13</v>
      </c>
    </row>
    <row r="1244">
      <c r="A1244" s="57" t="s">
        <v>3388</v>
      </c>
      <c r="B1244" s="25">
        <v>15739.0</v>
      </c>
      <c r="C1244" s="26">
        <v>15739.0</v>
      </c>
      <c r="D1244" s="27">
        <v>0.0</v>
      </c>
      <c r="E1244" s="28"/>
    </row>
    <row r="1245">
      <c r="A1245" s="57" t="s">
        <v>3389</v>
      </c>
      <c r="B1245" s="29">
        <v>19024.0</v>
      </c>
      <c r="C1245" s="26">
        <v>19024.0</v>
      </c>
      <c r="D1245" s="27">
        <v>0.0</v>
      </c>
      <c r="E1245" s="28"/>
    </row>
    <row r="1246">
      <c r="A1246" s="57" t="s">
        <v>3390</v>
      </c>
      <c r="B1246" s="29">
        <v>0.0</v>
      </c>
      <c r="C1246" s="26"/>
      <c r="D1246" s="27">
        <v>0.0</v>
      </c>
      <c r="E1246" s="28"/>
    </row>
    <row r="1247">
      <c r="A1247" s="57" t="s">
        <v>3392</v>
      </c>
      <c r="B1247" s="29">
        <v>1000.0</v>
      </c>
      <c r="C1247" s="26">
        <v>1000.0</v>
      </c>
      <c r="D1247" s="27">
        <v>0.0</v>
      </c>
      <c r="E1247" s="28"/>
    </row>
    <row r="1248">
      <c r="A1248" s="31" t="s">
        <v>3394</v>
      </c>
      <c r="B1248" s="29">
        <v>0.0</v>
      </c>
      <c r="C1248" s="26"/>
      <c r="D1248" s="27">
        <v>0.0</v>
      </c>
      <c r="E1248" s="28"/>
    </row>
    <row r="1249">
      <c r="A1249" s="31" t="s">
        <v>3395</v>
      </c>
      <c r="B1249" s="29">
        <v>0.0</v>
      </c>
      <c r="C1249" s="26"/>
      <c r="D1249" s="27">
        <v>0.0</v>
      </c>
      <c r="E1249" s="28"/>
    </row>
    <row r="1250">
      <c r="A1250" s="31" t="s">
        <v>3397</v>
      </c>
      <c r="B1250" s="25">
        <v>180.0</v>
      </c>
      <c r="C1250" s="26"/>
      <c r="D1250" s="27">
        <v>-180.0</v>
      </c>
      <c r="E1250" s="28"/>
    </row>
    <row r="1251">
      <c r="A1251" s="31" t="s">
        <v>3399</v>
      </c>
      <c r="B1251" s="29">
        <v>1215.0</v>
      </c>
      <c r="C1251" s="26">
        <v>1350.0</v>
      </c>
      <c r="D1251" s="27">
        <v>135.0</v>
      </c>
      <c r="E1251" s="34"/>
    </row>
    <row r="1252">
      <c r="A1252" s="58" t="s">
        <v>3400</v>
      </c>
      <c r="B1252" s="29">
        <v>0.0</v>
      </c>
      <c r="C1252" s="29">
        <v>0.0</v>
      </c>
      <c r="D1252" s="27">
        <v>0.0</v>
      </c>
      <c r="E1252" s="34"/>
    </row>
    <row r="1253">
      <c r="A1253" s="58" t="s">
        <v>3401</v>
      </c>
      <c r="B1253" s="29">
        <v>4241.0</v>
      </c>
      <c r="C1253" s="59">
        <v>4241.0</v>
      </c>
      <c r="D1253" s="27">
        <v>0.0</v>
      </c>
      <c r="E1253" s="34"/>
    </row>
    <row r="1254">
      <c r="A1254" s="58" t="s">
        <v>3402</v>
      </c>
      <c r="B1254" s="29">
        <v>20071.0</v>
      </c>
      <c r="C1254" s="59">
        <v>20071.0</v>
      </c>
      <c r="D1254" s="27">
        <v>0.0</v>
      </c>
      <c r="E1254" s="34"/>
    </row>
    <row r="1255">
      <c r="A1255" s="58" t="s">
        <v>3403</v>
      </c>
      <c r="B1255" s="29">
        <v>8498.0</v>
      </c>
      <c r="C1255" s="59">
        <v>8498.0</v>
      </c>
      <c r="D1255" s="27">
        <v>0.0</v>
      </c>
      <c r="E1255" s="34"/>
    </row>
    <row r="1256">
      <c r="A1256" s="58" t="s">
        <v>3405</v>
      </c>
      <c r="B1256" s="29">
        <v>0.0</v>
      </c>
      <c r="C1256" s="59">
        <v>0.0</v>
      </c>
      <c r="D1256" s="27">
        <v>0.0</v>
      </c>
      <c r="E1256" s="34"/>
    </row>
    <row r="1257">
      <c r="A1257" s="58" t="s">
        <v>3406</v>
      </c>
      <c r="B1257" s="29">
        <v>5394.0</v>
      </c>
      <c r="C1257" s="59">
        <v>5394.0</v>
      </c>
      <c r="D1257" s="27">
        <v>0.0</v>
      </c>
      <c r="E1257" s="34"/>
    </row>
    <row r="1258">
      <c r="A1258" s="35" t="s">
        <v>3407</v>
      </c>
      <c r="B1258" s="29">
        <v>69968.2</v>
      </c>
      <c r="C1258" s="59">
        <v>69968.19999999998</v>
      </c>
      <c r="D1258" s="37">
        <v>-1.4551915228366852E-11</v>
      </c>
      <c r="E1258" s="34"/>
    </row>
    <row r="1259">
      <c r="A1259" s="36" t="s">
        <v>3408</v>
      </c>
      <c r="B1259" s="37">
        <v>-0.20000000000436557</v>
      </c>
      <c r="C1259" s="27">
        <v>-45.19999999998254</v>
      </c>
      <c r="D1259" s="27">
        <v>-44.99999999997817</v>
      </c>
      <c r="E1259" s="38"/>
    </row>
    <row r="1260">
      <c r="A1260" s="39"/>
      <c r="B1260" s="60"/>
      <c r="C1260" s="61"/>
      <c r="D1260" s="61"/>
      <c r="E1260" s="62"/>
    </row>
    <row r="1261">
      <c r="A1261" s="39"/>
      <c r="B1261" s="60"/>
      <c r="C1261" s="61"/>
      <c r="D1261" s="61"/>
      <c r="E1261" s="62"/>
    </row>
    <row r="1262">
      <c r="A1262" s="5" t="s">
        <v>3409</v>
      </c>
      <c r="B1262" s="6"/>
      <c r="C1262" s="6"/>
      <c r="D1262" s="6"/>
      <c r="E1262" s="7"/>
    </row>
    <row r="1263">
      <c r="A1263" s="10"/>
      <c r="B1263" s="11"/>
      <c r="C1263" s="11"/>
      <c r="D1263" s="11"/>
      <c r="E1263" s="12"/>
    </row>
    <row r="1264">
      <c r="A1264" s="5" t="s">
        <v>3381</v>
      </c>
      <c r="B1264" s="6"/>
      <c r="C1264" s="6"/>
      <c r="D1264" s="6"/>
      <c r="E1264" s="7"/>
    </row>
    <row r="1265">
      <c r="A1265" s="10"/>
      <c r="B1265" s="11"/>
      <c r="C1265" s="11"/>
      <c r="D1265" s="11"/>
      <c r="E1265" s="12"/>
    </row>
    <row r="1266">
      <c r="A1266" s="13">
        <v>46125.0</v>
      </c>
      <c r="B1266" s="6"/>
      <c r="C1266" s="54" t="s">
        <v>3382</v>
      </c>
      <c r="D1266" s="15">
        <v>46131.0</v>
      </c>
      <c r="E1266" s="7"/>
    </row>
    <row r="1267">
      <c r="A1267" s="10"/>
      <c r="B1267" s="11"/>
      <c r="C1267" s="16"/>
      <c r="D1267" s="11"/>
      <c r="E1267" s="12"/>
    </row>
    <row r="1268">
      <c r="A1268" s="55" t="s">
        <v>4238</v>
      </c>
      <c r="B1268" s="7"/>
      <c r="C1268" s="16"/>
      <c r="D1268" s="56" t="s">
        <v>4239</v>
      </c>
      <c r="E1268" s="7"/>
    </row>
    <row r="1269">
      <c r="A1269" s="10"/>
      <c r="B1269" s="12"/>
      <c r="C1269" s="16"/>
      <c r="D1269" s="11"/>
      <c r="E1269" s="12"/>
    </row>
    <row r="1270">
      <c r="A1270" s="19" t="s">
        <v>3383</v>
      </c>
      <c r="B1270" s="6"/>
      <c r="C1270" s="6"/>
      <c r="D1270" s="6"/>
      <c r="E1270" s="7"/>
    </row>
    <row r="1271">
      <c r="A1271" s="20" t="s">
        <v>3384</v>
      </c>
      <c r="B1271" s="21" t="s">
        <v>3385</v>
      </c>
      <c r="C1271" s="22" t="s">
        <v>3386</v>
      </c>
      <c r="D1271" s="21" t="s">
        <v>3387</v>
      </c>
      <c r="E1271" s="23" t="s">
        <v>13</v>
      </c>
    </row>
    <row r="1272">
      <c r="A1272" s="57" t="s">
        <v>3388</v>
      </c>
      <c r="B1272" s="25">
        <v>14059.0</v>
      </c>
      <c r="C1272" s="26">
        <v>14059.0</v>
      </c>
      <c r="D1272" s="27">
        <v>0.0</v>
      </c>
      <c r="E1272" s="28"/>
    </row>
    <row r="1273">
      <c r="A1273" s="57" t="s">
        <v>3389</v>
      </c>
      <c r="B1273" s="29">
        <v>23025.0</v>
      </c>
      <c r="C1273" s="26">
        <v>23025.0</v>
      </c>
      <c r="D1273" s="27">
        <v>0.0</v>
      </c>
      <c r="E1273" s="28"/>
    </row>
    <row r="1274">
      <c r="A1274" s="57" t="s">
        <v>3390</v>
      </c>
      <c r="B1274" s="29">
        <v>0.0</v>
      </c>
      <c r="C1274" s="26"/>
      <c r="D1274" s="27">
        <v>0.0</v>
      </c>
      <c r="E1274" s="28"/>
    </row>
    <row r="1275">
      <c r="A1275" s="57" t="s">
        <v>3392</v>
      </c>
      <c r="B1275" s="29">
        <v>0.0</v>
      </c>
      <c r="C1275" s="26"/>
      <c r="D1275" s="27">
        <v>0.0</v>
      </c>
      <c r="E1275" s="28"/>
    </row>
    <row r="1276">
      <c r="A1276" s="31" t="s">
        <v>3394</v>
      </c>
      <c r="B1276" s="29">
        <v>0.0</v>
      </c>
      <c r="C1276" s="26"/>
      <c r="D1276" s="27">
        <v>0.0</v>
      </c>
      <c r="E1276" s="28"/>
    </row>
    <row r="1277">
      <c r="A1277" s="31" t="s">
        <v>3395</v>
      </c>
      <c r="B1277" s="29">
        <v>0.0</v>
      </c>
      <c r="C1277" s="26"/>
      <c r="D1277" s="27">
        <v>0.0</v>
      </c>
      <c r="E1277" s="28"/>
    </row>
    <row r="1278">
      <c r="A1278" s="31" t="s">
        <v>3397</v>
      </c>
      <c r="B1278" s="25">
        <v>190.0</v>
      </c>
      <c r="C1278" s="26">
        <v>100.0</v>
      </c>
      <c r="D1278" s="27">
        <v>-90.0</v>
      </c>
      <c r="E1278" s="28" t="s">
        <v>3410</v>
      </c>
    </row>
    <row r="1279">
      <c r="A1279" s="31" t="s">
        <v>3399</v>
      </c>
      <c r="B1279" s="29">
        <v>1170.0</v>
      </c>
      <c r="C1279" s="26">
        <v>1260.0</v>
      </c>
      <c r="D1279" s="27">
        <v>90.0</v>
      </c>
      <c r="E1279" s="34"/>
    </row>
    <row r="1280">
      <c r="A1280" s="58" t="s">
        <v>3400</v>
      </c>
      <c r="B1280" s="29">
        <v>0.0</v>
      </c>
      <c r="C1280" s="29">
        <v>0.0</v>
      </c>
      <c r="D1280" s="27">
        <v>0.0</v>
      </c>
      <c r="E1280" s="34"/>
    </row>
    <row r="1281">
      <c r="A1281" s="58" t="s">
        <v>3401</v>
      </c>
      <c r="B1281" s="29">
        <v>5003.0</v>
      </c>
      <c r="C1281" s="59">
        <v>5003.0</v>
      </c>
      <c r="D1281" s="27">
        <v>0.0</v>
      </c>
      <c r="E1281" s="34"/>
    </row>
    <row r="1282">
      <c r="A1282" s="58" t="s">
        <v>3402</v>
      </c>
      <c r="B1282" s="29">
        <v>30232.000000000004</v>
      </c>
      <c r="C1282" s="59">
        <v>30232.0</v>
      </c>
      <c r="D1282" s="27">
        <v>-3.637978807091713E-12</v>
      </c>
      <c r="E1282" s="34"/>
    </row>
    <row r="1283">
      <c r="A1283" s="58" t="s">
        <v>3403</v>
      </c>
      <c r="B1283" s="29">
        <v>5968.0</v>
      </c>
      <c r="C1283" s="59">
        <v>5968.0</v>
      </c>
      <c r="D1283" s="27">
        <v>0.0</v>
      </c>
      <c r="E1283" s="34"/>
    </row>
    <row r="1284">
      <c r="A1284" s="58" t="s">
        <v>3405</v>
      </c>
      <c r="B1284" s="29">
        <v>0.0</v>
      </c>
      <c r="C1284" s="59">
        <v>0.0</v>
      </c>
      <c r="D1284" s="27">
        <v>0.0</v>
      </c>
      <c r="E1284" s="34"/>
    </row>
    <row r="1285">
      <c r="A1285" s="58" t="s">
        <v>3406</v>
      </c>
      <c r="B1285" s="29">
        <v>1757.8</v>
      </c>
      <c r="C1285" s="59">
        <v>1757.8</v>
      </c>
      <c r="D1285" s="27">
        <v>0.0</v>
      </c>
      <c r="E1285" s="34"/>
    </row>
    <row r="1286">
      <c r="A1286" s="35" t="s">
        <v>3407</v>
      </c>
      <c r="B1286" s="29">
        <v>79645.79999999999</v>
      </c>
      <c r="C1286" s="59">
        <v>79645.79999999997</v>
      </c>
      <c r="D1286" s="37">
        <v>-1.4551915228366852E-11</v>
      </c>
      <c r="E1286" s="34"/>
    </row>
    <row r="1287">
      <c r="A1287" s="36" t="s">
        <v>3408</v>
      </c>
      <c r="B1287" s="37">
        <v>1.2000000000043656</v>
      </c>
      <c r="C1287" s="27">
        <v>1.2000000000261934</v>
      </c>
      <c r="D1287" s="27">
        <v>2.1827872842550278E-11</v>
      </c>
      <c r="E1287" s="38"/>
    </row>
    <row r="1288">
      <c r="A1288" s="39"/>
      <c r="B1288" s="60"/>
      <c r="C1288" s="61"/>
      <c r="D1288" s="61"/>
      <c r="E1288" s="62"/>
    </row>
    <row r="1289">
      <c r="A1289" s="39"/>
      <c r="B1289" s="60"/>
      <c r="C1289" s="61"/>
      <c r="D1289" s="61"/>
      <c r="E1289" s="62"/>
    </row>
    <row r="1290">
      <c r="A1290" s="39"/>
      <c r="B1290" s="60"/>
      <c r="C1290" s="61"/>
      <c r="D1290" s="61"/>
      <c r="E1290" s="62"/>
    </row>
    <row r="1291">
      <c r="A1291" s="39"/>
      <c r="B1291" s="60"/>
      <c r="C1291" s="61"/>
      <c r="D1291" s="61"/>
      <c r="E1291" s="62"/>
    </row>
    <row r="1292">
      <c r="A1292" s="39"/>
      <c r="B1292" s="60"/>
      <c r="C1292" s="61"/>
      <c r="D1292" s="61"/>
      <c r="E1292" s="62"/>
    </row>
    <row r="1293">
      <c r="A1293" s="39"/>
      <c r="B1293" s="60"/>
      <c r="C1293" s="61"/>
      <c r="D1293" s="61"/>
      <c r="E1293" s="62"/>
    </row>
    <row r="1294">
      <c r="A1294" s="39"/>
      <c r="B1294" s="60"/>
      <c r="C1294" s="61"/>
      <c r="D1294" s="61"/>
      <c r="E1294" s="62"/>
    </row>
    <row r="1295">
      <c r="A1295" s="39"/>
      <c r="B1295" s="60"/>
      <c r="C1295" s="61"/>
      <c r="D1295" s="61"/>
      <c r="E1295" s="62"/>
    </row>
    <row r="1296">
      <c r="A1296" s="39"/>
      <c r="B1296" s="60"/>
      <c r="C1296" s="61"/>
      <c r="D1296" s="61"/>
      <c r="E1296" s="62"/>
    </row>
    <row r="1297">
      <c r="A1297" s="39"/>
      <c r="B1297" s="60"/>
      <c r="C1297" s="61"/>
      <c r="D1297" s="61"/>
      <c r="E1297" s="62"/>
    </row>
    <row r="1298">
      <c r="A1298" s="39"/>
      <c r="B1298" s="60"/>
      <c r="C1298" s="61"/>
      <c r="D1298" s="61"/>
      <c r="E1298" s="62"/>
    </row>
    <row r="1299">
      <c r="A1299" s="39"/>
      <c r="B1299" s="60"/>
      <c r="C1299" s="61"/>
      <c r="D1299" s="61"/>
      <c r="E1299" s="62"/>
    </row>
    <row r="1300">
      <c r="A1300" s="39"/>
      <c r="B1300" s="60"/>
      <c r="C1300" s="61"/>
      <c r="D1300" s="61"/>
      <c r="E1300" s="62"/>
    </row>
    <row r="1301">
      <c r="A1301" s="39"/>
      <c r="B1301" s="60"/>
      <c r="C1301" s="61"/>
      <c r="D1301" s="61"/>
      <c r="E1301" s="62"/>
    </row>
    <row r="1302">
      <c r="A1302" s="39"/>
      <c r="B1302" s="60"/>
      <c r="C1302" s="61"/>
      <c r="D1302" s="61"/>
      <c r="E1302" s="62"/>
    </row>
    <row r="1303">
      <c r="A1303" s="39"/>
      <c r="B1303" s="60"/>
      <c r="C1303" s="61"/>
      <c r="D1303" s="61"/>
      <c r="E1303" s="62"/>
    </row>
    <row r="1304">
      <c r="A1304" s="39"/>
      <c r="B1304" s="60"/>
      <c r="C1304" s="61"/>
      <c r="D1304" s="61"/>
      <c r="E1304" s="62"/>
    </row>
    <row r="1305">
      <c r="A1305" s="39"/>
      <c r="B1305" s="60"/>
      <c r="C1305" s="61"/>
      <c r="D1305" s="61"/>
      <c r="E1305" s="62"/>
    </row>
    <row r="1306">
      <c r="A1306" s="39"/>
      <c r="B1306" s="60"/>
      <c r="C1306" s="61"/>
      <c r="D1306" s="61"/>
      <c r="E1306" s="62"/>
    </row>
    <row r="1307">
      <c r="A1307" s="39"/>
      <c r="B1307" s="60"/>
      <c r="C1307" s="61"/>
      <c r="D1307" s="61"/>
      <c r="E1307" s="62"/>
    </row>
    <row r="1308">
      <c r="A1308" s="39"/>
      <c r="B1308" s="60"/>
      <c r="C1308" s="61"/>
      <c r="D1308" s="61"/>
      <c r="E1308" s="62"/>
    </row>
    <row r="1309">
      <c r="A1309" s="39"/>
      <c r="B1309" s="60"/>
      <c r="C1309" s="61"/>
      <c r="D1309" s="61"/>
      <c r="E1309" s="62"/>
    </row>
  </sheetData>
  <mergeCells count="368">
    <mergeCell ref="A738:E738"/>
    <mergeCell ref="A758:E759"/>
    <mergeCell ref="A760:E761"/>
    <mergeCell ref="A762:B763"/>
    <mergeCell ref="C762:C765"/>
    <mergeCell ref="D762:E763"/>
    <mergeCell ref="A764:B765"/>
    <mergeCell ref="D764:E765"/>
    <mergeCell ref="A766:E766"/>
    <mergeCell ref="A786:E787"/>
    <mergeCell ref="A788:E789"/>
    <mergeCell ref="A790:B791"/>
    <mergeCell ref="C790:C793"/>
    <mergeCell ref="A792:B793"/>
    <mergeCell ref="D622:E623"/>
    <mergeCell ref="D624:E625"/>
    <mergeCell ref="A626:E626"/>
    <mergeCell ref="A646:E647"/>
    <mergeCell ref="A648:E649"/>
    <mergeCell ref="C650:C653"/>
    <mergeCell ref="D650:E651"/>
    <mergeCell ref="D678:E679"/>
    <mergeCell ref="D680:E681"/>
    <mergeCell ref="D652:E653"/>
    <mergeCell ref="A654:E654"/>
    <mergeCell ref="A674:E675"/>
    <mergeCell ref="A676:E677"/>
    <mergeCell ref="A678:B679"/>
    <mergeCell ref="C678:C681"/>
    <mergeCell ref="A680:B681"/>
    <mergeCell ref="A682:E682"/>
    <mergeCell ref="A702:E703"/>
    <mergeCell ref="A704:E705"/>
    <mergeCell ref="A706:B707"/>
    <mergeCell ref="C706:C709"/>
    <mergeCell ref="D706:E707"/>
    <mergeCell ref="A708:B709"/>
    <mergeCell ref="D734:E735"/>
    <mergeCell ref="D736:E737"/>
    <mergeCell ref="D708:E709"/>
    <mergeCell ref="A710:E710"/>
    <mergeCell ref="A730:E731"/>
    <mergeCell ref="A732:E733"/>
    <mergeCell ref="A734:B735"/>
    <mergeCell ref="C734:C737"/>
    <mergeCell ref="A736:B737"/>
    <mergeCell ref="A818:B819"/>
    <mergeCell ref="A820:B821"/>
    <mergeCell ref="A906:E906"/>
    <mergeCell ref="A926:E927"/>
    <mergeCell ref="A928:E929"/>
    <mergeCell ref="A930:B931"/>
    <mergeCell ref="C930:C933"/>
    <mergeCell ref="D930:E931"/>
    <mergeCell ref="A932:B933"/>
    <mergeCell ref="D932:E933"/>
    <mergeCell ref="A934:E934"/>
    <mergeCell ref="A954:E955"/>
    <mergeCell ref="A956:E957"/>
    <mergeCell ref="A958:B959"/>
    <mergeCell ref="C958:C961"/>
    <mergeCell ref="A960:B961"/>
    <mergeCell ref="D790:E791"/>
    <mergeCell ref="D792:E793"/>
    <mergeCell ref="A794:E794"/>
    <mergeCell ref="A814:E815"/>
    <mergeCell ref="A816:E817"/>
    <mergeCell ref="C818:C821"/>
    <mergeCell ref="D818:E819"/>
    <mergeCell ref="D846:E847"/>
    <mergeCell ref="D848:E849"/>
    <mergeCell ref="D820:E821"/>
    <mergeCell ref="A822:E822"/>
    <mergeCell ref="A842:E843"/>
    <mergeCell ref="A844:E845"/>
    <mergeCell ref="A846:B847"/>
    <mergeCell ref="C846:C849"/>
    <mergeCell ref="A848:B849"/>
    <mergeCell ref="A850:E850"/>
    <mergeCell ref="A870:E871"/>
    <mergeCell ref="A872:E873"/>
    <mergeCell ref="A874:B875"/>
    <mergeCell ref="C874:C877"/>
    <mergeCell ref="D874:E875"/>
    <mergeCell ref="A876:B877"/>
    <mergeCell ref="D902:E903"/>
    <mergeCell ref="D904:E905"/>
    <mergeCell ref="D876:E877"/>
    <mergeCell ref="A878:E878"/>
    <mergeCell ref="A898:E899"/>
    <mergeCell ref="A900:E901"/>
    <mergeCell ref="A902:B903"/>
    <mergeCell ref="C902:C905"/>
    <mergeCell ref="A904:B905"/>
    <mergeCell ref="A986:B987"/>
    <mergeCell ref="A988:B989"/>
    <mergeCell ref="A1074:E1074"/>
    <mergeCell ref="A1094:E1095"/>
    <mergeCell ref="A1096:E1097"/>
    <mergeCell ref="A1098:B1099"/>
    <mergeCell ref="C1098:C1101"/>
    <mergeCell ref="D1098:E1099"/>
    <mergeCell ref="A1100:B1101"/>
    <mergeCell ref="D1100:E1101"/>
    <mergeCell ref="A1102:E1102"/>
    <mergeCell ref="A1122:E1123"/>
    <mergeCell ref="A1124:E1125"/>
    <mergeCell ref="A1126:B1127"/>
    <mergeCell ref="C1126:C1129"/>
    <mergeCell ref="A1128:B1129"/>
    <mergeCell ref="D1126:E1127"/>
    <mergeCell ref="D1128:E1129"/>
    <mergeCell ref="A1130:E1130"/>
    <mergeCell ref="A1150:E1151"/>
    <mergeCell ref="A1152:E1153"/>
    <mergeCell ref="C1154:C1157"/>
    <mergeCell ref="D1154:E1155"/>
    <mergeCell ref="D1182:E1183"/>
    <mergeCell ref="D1184:E1185"/>
    <mergeCell ref="D1156:E1157"/>
    <mergeCell ref="A1158:E1158"/>
    <mergeCell ref="A1178:E1179"/>
    <mergeCell ref="A1180:E1181"/>
    <mergeCell ref="A1182:B1183"/>
    <mergeCell ref="C1182:C1185"/>
    <mergeCell ref="A1184:B1185"/>
    <mergeCell ref="A1186:E1186"/>
    <mergeCell ref="A1206:E1207"/>
    <mergeCell ref="A1208:E1209"/>
    <mergeCell ref="A1210:B1211"/>
    <mergeCell ref="C1210:C1213"/>
    <mergeCell ref="D1210:E1211"/>
    <mergeCell ref="A1212:B1213"/>
    <mergeCell ref="D1238:E1239"/>
    <mergeCell ref="D1240:E1241"/>
    <mergeCell ref="D1212:E1213"/>
    <mergeCell ref="A1214:E1214"/>
    <mergeCell ref="A1234:E1235"/>
    <mergeCell ref="A1236:E1237"/>
    <mergeCell ref="A1238:B1239"/>
    <mergeCell ref="C1238:C1241"/>
    <mergeCell ref="A1240:B1241"/>
    <mergeCell ref="D1268:E1269"/>
    <mergeCell ref="A1270:E1270"/>
    <mergeCell ref="A1242:E1242"/>
    <mergeCell ref="A1262:E1263"/>
    <mergeCell ref="A1264:E1265"/>
    <mergeCell ref="A1266:B1267"/>
    <mergeCell ref="C1266:C1269"/>
    <mergeCell ref="D1266:E1267"/>
    <mergeCell ref="A1268:B1269"/>
    <mergeCell ref="D958:E959"/>
    <mergeCell ref="D960:E961"/>
    <mergeCell ref="A962:E962"/>
    <mergeCell ref="A982:E983"/>
    <mergeCell ref="A984:E985"/>
    <mergeCell ref="C986:C989"/>
    <mergeCell ref="D986:E987"/>
    <mergeCell ref="D1014:E1015"/>
    <mergeCell ref="D1016:E1017"/>
    <mergeCell ref="D988:E989"/>
    <mergeCell ref="A990:E990"/>
    <mergeCell ref="A1010:E1011"/>
    <mergeCell ref="A1012:E1013"/>
    <mergeCell ref="A1014:B1015"/>
    <mergeCell ref="C1014:C1017"/>
    <mergeCell ref="A1016:B1017"/>
    <mergeCell ref="A1018:E1018"/>
    <mergeCell ref="A1038:E1039"/>
    <mergeCell ref="A1040:E1041"/>
    <mergeCell ref="A1042:B1043"/>
    <mergeCell ref="C1042:C1045"/>
    <mergeCell ref="D1042:E1043"/>
    <mergeCell ref="A1044:B1045"/>
    <mergeCell ref="D1070:E1071"/>
    <mergeCell ref="D1072:E1073"/>
    <mergeCell ref="D1044:E1045"/>
    <mergeCell ref="A1046:E1046"/>
    <mergeCell ref="A1066:E1067"/>
    <mergeCell ref="A1068:E1069"/>
    <mergeCell ref="A1070:B1071"/>
    <mergeCell ref="C1070:C1073"/>
    <mergeCell ref="A1072:B1073"/>
    <mergeCell ref="A1154:B1155"/>
    <mergeCell ref="A1156:B1157"/>
    <mergeCell ref="A1:E2"/>
    <mergeCell ref="A3:E4"/>
    <mergeCell ref="A5:B6"/>
    <mergeCell ref="C5:C8"/>
    <mergeCell ref="D5:E6"/>
    <mergeCell ref="A7:B8"/>
    <mergeCell ref="D7:E8"/>
    <mergeCell ref="A9:E9"/>
    <mergeCell ref="A30:E31"/>
    <mergeCell ref="A32:E33"/>
    <mergeCell ref="A34:B35"/>
    <mergeCell ref="C34:C37"/>
    <mergeCell ref="D34:E35"/>
    <mergeCell ref="A36:B37"/>
    <mergeCell ref="D62:E63"/>
    <mergeCell ref="D64:E65"/>
    <mergeCell ref="D36:E37"/>
    <mergeCell ref="A38:E38"/>
    <mergeCell ref="A58:E59"/>
    <mergeCell ref="A60:E61"/>
    <mergeCell ref="A62:B63"/>
    <mergeCell ref="C62:C65"/>
    <mergeCell ref="A64:B65"/>
    <mergeCell ref="A66:E66"/>
    <mergeCell ref="A86:E87"/>
    <mergeCell ref="A88:E89"/>
    <mergeCell ref="A90:B91"/>
    <mergeCell ref="C90:C93"/>
    <mergeCell ref="D90:E91"/>
    <mergeCell ref="A92:B93"/>
    <mergeCell ref="D118:E119"/>
    <mergeCell ref="D120:E121"/>
    <mergeCell ref="D92:E93"/>
    <mergeCell ref="A94:E94"/>
    <mergeCell ref="A114:E115"/>
    <mergeCell ref="A116:E117"/>
    <mergeCell ref="A118:B119"/>
    <mergeCell ref="C118:C121"/>
    <mergeCell ref="A120:B121"/>
    <mergeCell ref="A234:E234"/>
    <mergeCell ref="A254:E255"/>
    <mergeCell ref="A256:E257"/>
    <mergeCell ref="A258:B259"/>
    <mergeCell ref="C258:C261"/>
    <mergeCell ref="D258:E259"/>
    <mergeCell ref="A260:B261"/>
    <mergeCell ref="D260:E261"/>
    <mergeCell ref="A262:E262"/>
    <mergeCell ref="A282:E283"/>
    <mergeCell ref="A284:E285"/>
    <mergeCell ref="A286:B287"/>
    <mergeCell ref="C286:C289"/>
    <mergeCell ref="A288:B289"/>
    <mergeCell ref="A122:E122"/>
    <mergeCell ref="A142:E143"/>
    <mergeCell ref="A144:E145"/>
    <mergeCell ref="A146:B147"/>
    <mergeCell ref="C146:C149"/>
    <mergeCell ref="D146:E147"/>
    <mergeCell ref="A148:B149"/>
    <mergeCell ref="D174:E175"/>
    <mergeCell ref="D176:E177"/>
    <mergeCell ref="D148:E149"/>
    <mergeCell ref="A150:E150"/>
    <mergeCell ref="A170:E171"/>
    <mergeCell ref="A172:E173"/>
    <mergeCell ref="A174:B175"/>
    <mergeCell ref="C174:C177"/>
    <mergeCell ref="A176:B177"/>
    <mergeCell ref="A178:E178"/>
    <mergeCell ref="A198:E199"/>
    <mergeCell ref="A200:E201"/>
    <mergeCell ref="A202:B203"/>
    <mergeCell ref="C202:C205"/>
    <mergeCell ref="D202:E203"/>
    <mergeCell ref="A204:B205"/>
    <mergeCell ref="D230:E231"/>
    <mergeCell ref="D232:E233"/>
    <mergeCell ref="D204:E205"/>
    <mergeCell ref="A206:E206"/>
    <mergeCell ref="A226:E227"/>
    <mergeCell ref="A228:E229"/>
    <mergeCell ref="A230:B231"/>
    <mergeCell ref="C230:C233"/>
    <mergeCell ref="A232:B233"/>
    <mergeCell ref="A314:B315"/>
    <mergeCell ref="A316:B317"/>
    <mergeCell ref="A402:E402"/>
    <mergeCell ref="A422:E423"/>
    <mergeCell ref="A424:E425"/>
    <mergeCell ref="A426:B427"/>
    <mergeCell ref="C426:C429"/>
    <mergeCell ref="D426:E427"/>
    <mergeCell ref="A428:B429"/>
    <mergeCell ref="D428:E429"/>
    <mergeCell ref="A430:E430"/>
    <mergeCell ref="A450:E451"/>
    <mergeCell ref="A452:E453"/>
    <mergeCell ref="A454:B455"/>
    <mergeCell ref="C454:C457"/>
    <mergeCell ref="A456:B457"/>
    <mergeCell ref="D286:E287"/>
    <mergeCell ref="D288:E289"/>
    <mergeCell ref="A290:E290"/>
    <mergeCell ref="A310:E311"/>
    <mergeCell ref="A312:E313"/>
    <mergeCell ref="C314:C317"/>
    <mergeCell ref="D314:E315"/>
    <mergeCell ref="D342:E343"/>
    <mergeCell ref="D344:E345"/>
    <mergeCell ref="D316:E317"/>
    <mergeCell ref="A318:E318"/>
    <mergeCell ref="A338:E339"/>
    <mergeCell ref="A340:E341"/>
    <mergeCell ref="A342:B343"/>
    <mergeCell ref="C342:C345"/>
    <mergeCell ref="A344:B345"/>
    <mergeCell ref="A346:E346"/>
    <mergeCell ref="A366:E367"/>
    <mergeCell ref="A368:E369"/>
    <mergeCell ref="A370:B371"/>
    <mergeCell ref="C370:C373"/>
    <mergeCell ref="D370:E371"/>
    <mergeCell ref="A372:B373"/>
    <mergeCell ref="D398:E399"/>
    <mergeCell ref="D400:E401"/>
    <mergeCell ref="D372:E373"/>
    <mergeCell ref="A374:E374"/>
    <mergeCell ref="A394:E395"/>
    <mergeCell ref="A396:E397"/>
    <mergeCell ref="A398:B399"/>
    <mergeCell ref="C398:C401"/>
    <mergeCell ref="A400:B401"/>
    <mergeCell ref="A482:B483"/>
    <mergeCell ref="A484:B485"/>
    <mergeCell ref="A570:E570"/>
    <mergeCell ref="A590:E591"/>
    <mergeCell ref="A592:E593"/>
    <mergeCell ref="A594:B595"/>
    <mergeCell ref="C594:C597"/>
    <mergeCell ref="D594:E595"/>
    <mergeCell ref="A596:B597"/>
    <mergeCell ref="D596:E597"/>
    <mergeCell ref="A598:E598"/>
    <mergeCell ref="A618:E619"/>
    <mergeCell ref="A620:E621"/>
    <mergeCell ref="A622:B623"/>
    <mergeCell ref="C622:C625"/>
    <mergeCell ref="A624:B625"/>
    <mergeCell ref="D454:E455"/>
    <mergeCell ref="D456:E457"/>
    <mergeCell ref="A458:E458"/>
    <mergeCell ref="A478:E479"/>
    <mergeCell ref="A480:E481"/>
    <mergeCell ref="C482:C485"/>
    <mergeCell ref="D482:E483"/>
    <mergeCell ref="D510:E511"/>
    <mergeCell ref="D512:E513"/>
    <mergeCell ref="D484:E485"/>
    <mergeCell ref="A486:E486"/>
    <mergeCell ref="A506:E507"/>
    <mergeCell ref="A508:E509"/>
    <mergeCell ref="A510:B511"/>
    <mergeCell ref="C510:C513"/>
    <mergeCell ref="A512:B513"/>
    <mergeCell ref="A514:E514"/>
    <mergeCell ref="A534:E535"/>
    <mergeCell ref="A536:E537"/>
    <mergeCell ref="A538:B539"/>
    <mergeCell ref="C538:C541"/>
    <mergeCell ref="D538:E539"/>
    <mergeCell ref="A540:B541"/>
    <mergeCell ref="D566:E567"/>
    <mergeCell ref="D568:E569"/>
    <mergeCell ref="D540:E541"/>
    <mergeCell ref="A542:E542"/>
    <mergeCell ref="A562:E563"/>
    <mergeCell ref="A564:E565"/>
    <mergeCell ref="A566:B567"/>
    <mergeCell ref="C566:C569"/>
    <mergeCell ref="A568:B569"/>
    <mergeCell ref="A650:B651"/>
    <mergeCell ref="A652:B653"/>
  </mergeCells>
  <conditionalFormatting sqref="D11:D26 B26:C26 D40:D55 B55:C55 D68:D83 B83:C83 D96:D111 B111:C111 D124:D139 B139:C139 D152:D167 B167:C167 D180:D195 B195:C195 D208:D223 B223:C223 D236:D251 B251:C251 D264:D279 B279:C279 D292:D307 B307:C307 D320:D335 B335:C335 D348:D363 B363:C363 D376:D391 B391:C391 D404:D419 B419:C419 D432:D447 B447:C447 D460:D475 B475:C475 D488:D503 B503:C503 D516:D531 B531:C531 D544:D559 B559:C559 D572:D587 B587:C587 D600:D615 B615:C615 D628:D643 B643:C643 D656:D671 B671:C671 D684:D699 B699:C699 D712:D727 B727:C727 D740:D755 B755:C755 D768:D783 B783:C783 D796:D811 B811:C811 D824:D839 B839:C839 D852:D867 B867:C867 D880:D895 B895:C895 D908:D923 B923:C923 D936:D951 B951:C951 D964:D981 B979:C981 C986:D989 B991:D1009 C1014:D1017 B1019:D1037 C1042:D1045 B1047:D1065 C1070:D1073 B1075:D1093 C1098:D1101 B1103:D1121 C1126:D1129 B1131:D1149 C1154:D1157 B1159:D1177 C1182:D1185 B1187:D1205 C1210:D1213 B1215:D1233 C1238:D1241 B1243:D1261 C1266:D1267 C1268:D1269 B1271:D1309">
    <cfRule type="cellIs" dxfId="0" priority="1" operator="lessThan">
      <formula>0</formula>
    </cfRule>
  </conditionalFormatting>
  <conditionalFormatting sqref="A7:B8 A36:B37 A64:B65 A92:B93 A120:B121 A148:B149 A176:B177 A204:B205 A232:B233 A260:B261 A288:B289 A316:B317 A344:B345 A372:B373 A400:B401 A428:B429 A456:B457 A484:B485 A512:B513 A540:B541 A568:B569 A596:B597 A624:B625 A652:B653 A680:B681 A708:B709 A736:B737 A764:B765 A792:B793 A820:B821 A848:B849 A876:B877 A904:B905 A932:B933 A960:B961 A988:B989 A1016:B1017 A1044:B1045 A1072:B1073 A1100:B1101 A1128:B1129 A1156:B1157 A1184:B1185 A1212:B1213 A1240:B1241 A1268:B1269">
    <cfRule type="cellIs" dxfId="1" priority="2" operator="notEqual">
      <formula>"Pondělí"</formula>
    </cfRule>
  </conditionalFormatting>
  <conditionalFormatting sqref="D7:E8 D36:E37 D64:E65 D92:E93 D120:E121 D148:E149 D176:E177 D204:E205 D232:E233 D260:E261 D288:E289 D316:E317 D344:E345 D372:E373 D400:E401 D428:E429 D456:E457 D484:E485 D512:E513 D540:E541 D568:E569 D596:E597 D624:E625 D652:E653 D680:E681 D708:E709 D736:E737 D764:E765 D792:E793 D820:E821 D848:E849 D876:E877 D904:E905 D932:E933 D960:E961 D988:E989 D1016:E1017 D1044:E1045 D1072:E1073 D1100:E1101 D1128:E1129 D1156:E1157 D1184:E1185 D1212:E1213 D1240:E1241 D1268:E1269">
    <cfRule type="cellIs" dxfId="1" priority="3" operator="notEqual">
      <formula>"Neděle"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3379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3381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3382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3383</v>
      </c>
      <c r="B9" s="6"/>
      <c r="C9" s="6"/>
      <c r="D9" s="6"/>
      <c r="E9" s="7"/>
    </row>
    <row r="10" hidden="1">
      <c r="A10" s="20" t="s">
        <v>3384</v>
      </c>
      <c r="B10" s="21" t="s">
        <v>3385</v>
      </c>
      <c r="C10" s="22" t="s">
        <v>3386</v>
      </c>
      <c r="D10" s="21" t="s">
        <v>3387</v>
      </c>
      <c r="E10" s="23" t="s">
        <v>13</v>
      </c>
    </row>
    <row r="11" hidden="1">
      <c r="A11" s="24" t="s">
        <v>3388</v>
      </c>
      <c r="B11" s="25">
        <v>8432.0</v>
      </c>
      <c r="C11" s="26">
        <v>8432.0</v>
      </c>
      <c r="D11" s="27">
        <f t="shared" ref="D11:D26" si="1">C11-B11</f>
        <v>0</v>
      </c>
      <c r="E11" s="41"/>
    </row>
    <row r="12" hidden="1">
      <c r="A12" s="24" t="s">
        <v>3389</v>
      </c>
      <c r="B12" s="29">
        <v>2900.0</v>
      </c>
      <c r="C12" s="26">
        <v>2899.0</v>
      </c>
      <c r="D12" s="27">
        <f t="shared" si="1"/>
        <v>-1</v>
      </c>
      <c r="E12" s="41"/>
    </row>
    <row r="13" hidden="1">
      <c r="A13" s="24" t="s">
        <v>3390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3392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3394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3395</v>
      </c>
      <c r="B16" s="29">
        <v>0.0</v>
      </c>
      <c r="C16" s="26"/>
      <c r="D16" s="27">
        <f t="shared" si="1"/>
        <v>0</v>
      </c>
      <c r="E16" s="40"/>
    </row>
    <row r="17" hidden="1">
      <c r="A17" s="30" t="s">
        <v>3397</v>
      </c>
      <c r="B17" s="29">
        <v>0.0</v>
      </c>
      <c r="C17" s="63"/>
      <c r="D17" s="27">
        <f t="shared" si="1"/>
        <v>0</v>
      </c>
      <c r="E17" s="41"/>
    </row>
    <row r="18" hidden="1">
      <c r="A18" s="31" t="s">
        <v>3399</v>
      </c>
      <c r="B18" s="29">
        <v>920.0</v>
      </c>
      <c r="C18" s="26">
        <v>920.0</v>
      </c>
      <c r="D18" s="27">
        <f t="shared" si="1"/>
        <v>0</v>
      </c>
      <c r="E18" s="41"/>
    </row>
    <row r="19" hidden="1">
      <c r="A19" s="32" t="s">
        <v>3400</v>
      </c>
      <c r="B19" s="29">
        <v>5755.0</v>
      </c>
      <c r="C19" s="33">
        <f t="array" ref="C19">SUMIFS(INDIRECT(A1 &amp; " Restia!C:C"), INDIRECT(A1 &amp; " Restia!A:A"), A19, INDIRECT(A1 &amp; " Restia!B:B"), "&lt;&gt;canceled")</f>
        <v>103856</v>
      </c>
      <c r="D19" s="27">
        <f t="shared" si="1"/>
        <v>98101</v>
      </c>
      <c r="E19" s="41"/>
    </row>
    <row r="20" hidden="1">
      <c r="A20" s="32" t="s">
        <v>3401</v>
      </c>
      <c r="B20" s="29">
        <v>3381.0</v>
      </c>
      <c r="C20" s="9">
        <f t="array" ref="C20">SUMIFS( INDIRECT(A1 &amp; " Restia!C:C"), INDIRECT(A1 &amp; " Restia!A:A"), A20, INDIRECT(A1 &amp; " Restia!B:B"), "&lt;&gt;canceled" )</f>
        <v>42219</v>
      </c>
      <c r="D20" s="27">
        <f t="shared" si="1"/>
        <v>38838</v>
      </c>
      <c r="E20" s="41"/>
    </row>
    <row r="21" hidden="1">
      <c r="A21" s="32" t="s">
        <v>3402</v>
      </c>
      <c r="B21" s="29">
        <v>9974.0</v>
      </c>
      <c r="C21" s="9">
        <f t="array" ref="C21">SUMIFS( INDIRECT(A1 &amp; " Restia!C:C"), INDIRECT(A1 &amp; " Restia!A:A"), "damejidlo", INDIRECT(A1 &amp; " Restia!G:G"), "online", INDIRECT(A1 &amp; " Restia!B:B"), "&lt;&gt;canceled" )</f>
        <v>79655</v>
      </c>
      <c r="D21" s="27">
        <f t="shared" si="1"/>
        <v>69681</v>
      </c>
      <c r="E21" s="41"/>
    </row>
    <row r="22" hidden="1">
      <c r="A22" s="32" t="s">
        <v>3403</v>
      </c>
      <c r="B22" s="29">
        <v>15597.0</v>
      </c>
      <c r="C22" s="9">
        <f t="array" ref="C22">SUMIFS( INDIRECT(A1 &amp; " Restia!C:C"), INDIRECT(A1 &amp; " Restia!A:A"), "generic", INDIRECT(A1 &amp; " Restia!G:G"), "online", INDIRECT(A1 &amp; " Restia!B:B"), "&lt;&gt;canceled" )</f>
        <v>109734</v>
      </c>
      <c r="D22" s="27">
        <f t="shared" si="1"/>
        <v>94137</v>
      </c>
      <c r="E22" s="41"/>
    </row>
    <row r="23" hidden="1">
      <c r="A23" s="32" t="s">
        <v>3405</v>
      </c>
      <c r="B23" s="29">
        <v>1831.0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950</v>
      </c>
      <c r="D23" s="27">
        <f t="shared" si="1"/>
        <v>-881</v>
      </c>
      <c r="E23" s="41"/>
    </row>
    <row r="24" hidden="1">
      <c r="A24" s="32" t="s">
        <v>3406</v>
      </c>
      <c r="B24" s="29">
        <v>3356.0</v>
      </c>
      <c r="C24" s="9">
        <f t="array" ref="C24">SUMIFS( INDIRECT(A1 &amp; " Restia!C:C"), INDIRECT(A1 &amp; " Restia!A:A"), "damejidlo", INDIRECT(A1 &amp; " Restia!G:G"), "cash", INDIRECT(A1 &amp; " Restia!B:B"), "&lt;&gt;canceled")</f>
        <v>14216</v>
      </c>
      <c r="D24" s="27">
        <f t="shared" si="1"/>
        <v>10860</v>
      </c>
      <c r="E24" s="41"/>
    </row>
    <row r="25" hidden="1">
      <c r="A25" s="35" t="s">
        <v>3407</v>
      </c>
      <c r="B25" s="29">
        <v>48789.5</v>
      </c>
      <c r="C25" s="9">
        <f t="array" ref="C25">SUM(INDIRECT(A1 &amp; " Restia!C:C")) - SUMIFS(INDIRECT(A1 &amp; " Restia!C:C"), INDIRECT(A1 &amp; " Restia!B:B"), "canceled")</f>
        <v>416686.6</v>
      </c>
      <c r="D25" s="27">
        <f t="shared" si="1"/>
        <v>367897.1</v>
      </c>
      <c r="E25" s="41"/>
    </row>
    <row r="26" hidden="1">
      <c r="A26" s="36" t="s">
        <v>3408</v>
      </c>
      <c r="B26" s="37">
        <v>0.5</v>
      </c>
      <c r="C26" s="27">
        <f>sum(C11:C23)-C25</f>
        <v>-68021.6</v>
      </c>
      <c r="D26" s="37">
        <f t="shared" si="1"/>
        <v>-68022.1</v>
      </c>
      <c r="E26" s="45"/>
    </row>
    <row r="27" hidden="1"/>
    <row r="28" hidden="1"/>
    <row r="29" hidden="1">
      <c r="A29" s="5" t="s">
        <v>3379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3381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3382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3383</v>
      </c>
      <c r="B37" s="6"/>
      <c r="C37" s="6"/>
      <c r="D37" s="6"/>
      <c r="E37" s="7"/>
    </row>
    <row r="38" hidden="1">
      <c r="A38" s="20" t="s">
        <v>3384</v>
      </c>
      <c r="B38" s="21" t="s">
        <v>3385</v>
      </c>
      <c r="C38" s="22" t="s">
        <v>3386</v>
      </c>
      <c r="D38" s="21" t="s">
        <v>3387</v>
      </c>
      <c r="E38" s="23" t="s">
        <v>13</v>
      </c>
    </row>
    <row r="39" hidden="1">
      <c r="A39" s="24" t="s">
        <v>3388</v>
      </c>
      <c r="B39" s="25">
        <v>34345.0</v>
      </c>
      <c r="C39" s="26">
        <f>(1000*1)+(500*11)+(200*28)+(100*8)+(50*3)+(20*3)+(10*3)+(5*2)+(2*1)</f>
        <v>13152</v>
      </c>
      <c r="D39" s="27">
        <f t="shared" ref="D39:D54" si="2">C39-B39</f>
        <v>-21193</v>
      </c>
      <c r="E39" s="40" t="s">
        <v>4263</v>
      </c>
    </row>
    <row r="40" hidden="1">
      <c r="A40" s="24" t="s">
        <v>3389</v>
      </c>
      <c r="B40" s="29">
        <v>26280.0</v>
      </c>
      <c r="C40" s="26">
        <f>3155+4486+4117+3254+2199+3317+5752</f>
        <v>26280</v>
      </c>
      <c r="D40" s="27">
        <f t="shared" si="2"/>
        <v>0</v>
      </c>
      <c r="E40" s="41"/>
    </row>
    <row r="41" hidden="1">
      <c r="A41" s="24" t="s">
        <v>3390</v>
      </c>
      <c r="B41" s="29">
        <v>270.0</v>
      </c>
      <c r="C41" s="26">
        <f>90*3</f>
        <v>270</v>
      </c>
      <c r="D41" s="27">
        <f t="shared" si="2"/>
        <v>0</v>
      </c>
      <c r="E41" s="41"/>
    </row>
    <row r="42" hidden="1">
      <c r="A42" s="24" t="s">
        <v>3392</v>
      </c>
      <c r="B42" s="29">
        <v>4100.0</v>
      </c>
      <c r="C42" s="26">
        <f>500+2000+500+500+600</f>
        <v>4100</v>
      </c>
      <c r="D42" s="27">
        <f t="shared" si="2"/>
        <v>0</v>
      </c>
      <c r="E42" s="41"/>
    </row>
    <row r="43" hidden="1">
      <c r="A43" s="30" t="s">
        <v>3394</v>
      </c>
      <c r="B43" s="29">
        <v>1000.0</v>
      </c>
      <c r="C43" s="26"/>
      <c r="D43" s="27">
        <f t="shared" si="2"/>
        <v>-1000</v>
      </c>
      <c r="E43" s="41"/>
    </row>
    <row r="44" hidden="1">
      <c r="A44" s="30" t="s">
        <v>3395</v>
      </c>
      <c r="B44" s="29">
        <v>0.0</v>
      </c>
      <c r="C44" s="26"/>
      <c r="D44" s="27">
        <f t="shared" si="2"/>
        <v>0</v>
      </c>
      <c r="E44" s="40"/>
    </row>
    <row r="45" hidden="1">
      <c r="A45" s="30" t="s">
        <v>3397</v>
      </c>
      <c r="B45" s="29">
        <v>2110.0</v>
      </c>
      <c r="C45" s="63">
        <f>2000+70+40</f>
        <v>2110</v>
      </c>
      <c r="D45" s="27">
        <f t="shared" si="2"/>
        <v>0</v>
      </c>
      <c r="E45" s="40" t="s">
        <v>4264</v>
      </c>
    </row>
    <row r="46" hidden="1">
      <c r="A46" s="31" t="s">
        <v>3399</v>
      </c>
      <c r="B46" s="29">
        <v>4000.0</v>
      </c>
      <c r="C46" s="26">
        <f>440+480+600+200+320+400+120+560+480+160+280+400+400+480</f>
        <v>5320</v>
      </c>
      <c r="D46" s="27">
        <f t="shared" si="2"/>
        <v>1320</v>
      </c>
      <c r="E46" s="41"/>
    </row>
    <row r="47" hidden="1">
      <c r="A47" s="32" t="s">
        <v>3400</v>
      </c>
      <c r="B47" s="29">
        <v>54998.0</v>
      </c>
      <c r="C47" s="33">
        <f t="array" ref="C47">SUMIFS(INDIRECT(A29 &amp; " Restia!C:C"), INDIRECT(A29 &amp; " Restia!A:A"), A47, INDIRECT(A29 &amp; " Restia!B:B"), "&lt;&gt;canceled")</f>
        <v>103856</v>
      </c>
      <c r="D47" s="27">
        <f t="shared" si="2"/>
        <v>48858</v>
      </c>
      <c r="E47" s="41"/>
    </row>
    <row r="48" hidden="1">
      <c r="A48" s="32" t="s">
        <v>3401</v>
      </c>
      <c r="B48" s="29">
        <v>32672.0</v>
      </c>
      <c r="C48" s="9">
        <f t="array" ref="C48">SUMIFS( INDIRECT(A29 &amp; " Restia!C:C"), INDIRECT(A29 &amp; " Restia!A:A"), A48, INDIRECT(A29 &amp; " Restia!B:B"), "&lt;&gt;canceled" )</f>
        <v>42219</v>
      </c>
      <c r="D48" s="27">
        <f t="shared" si="2"/>
        <v>9547</v>
      </c>
      <c r="E48" s="41"/>
    </row>
    <row r="49" hidden="1">
      <c r="A49" s="32" t="s">
        <v>3402</v>
      </c>
      <c r="B49" s="29">
        <v>91925.0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79655</v>
      </c>
      <c r="D49" s="27">
        <f t="shared" si="2"/>
        <v>-12270</v>
      </c>
      <c r="E49" s="41"/>
    </row>
    <row r="50" hidden="1">
      <c r="A50" s="32" t="s">
        <v>3403</v>
      </c>
      <c r="B50" s="29">
        <v>65923.0</v>
      </c>
      <c r="C50" s="9">
        <f t="array" ref="C50">SUMIFS( INDIRECT(A29 &amp; " Restia!C:C"), INDIRECT(A29 &amp; " Restia!A:A"), "generic", INDIRECT(A29 &amp; " Restia!G:G"), "online", INDIRECT(A29 &amp; " Restia!B:B"), "&lt;&gt;canceled" )</f>
        <v>109734</v>
      </c>
      <c r="D50" s="27">
        <f t="shared" si="2"/>
        <v>43811</v>
      </c>
      <c r="E50" s="41"/>
    </row>
    <row r="51" hidden="1">
      <c r="A51" s="32" t="s">
        <v>3405</v>
      </c>
      <c r="B51" s="29">
        <v>4360.0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950</v>
      </c>
      <c r="D51" s="27">
        <f t="shared" si="2"/>
        <v>-3410</v>
      </c>
      <c r="E51" s="41"/>
    </row>
    <row r="52" hidden="1">
      <c r="A52" s="32" t="s">
        <v>3406</v>
      </c>
      <c r="B52" s="29">
        <v>13802.0</v>
      </c>
      <c r="C52" s="9">
        <f t="array" ref="C52">SUMIFS( INDIRECT(A29 &amp; " Restia!C:C"), INDIRECT(A29 &amp; " Restia!A:A"), "damejidlo", INDIRECT(A29 &amp; " Restia!G:G"), "cash", INDIRECT(A29 &amp; " Restia!B:B"), "&lt;&gt;canceled")</f>
        <v>14216</v>
      </c>
      <c r="D52" s="27">
        <f t="shared" si="2"/>
        <v>414</v>
      </c>
      <c r="E52" s="41"/>
    </row>
    <row r="53" hidden="1">
      <c r="A53" s="35" t="s">
        <v>3407</v>
      </c>
      <c r="B53" s="29">
        <v>322294.0</v>
      </c>
      <c r="C53" s="9">
        <f t="array" ref="C53">SUM(INDIRECT(A29 &amp; " Restia!C:C")) - SUMIFS(INDIRECT(A29 &amp; " Restia!C:C"), INDIRECT(A29 &amp; " Restia!B:B"), "canceled")</f>
        <v>416686.6</v>
      </c>
      <c r="D53" s="27">
        <f t="shared" si="2"/>
        <v>94392.6</v>
      </c>
      <c r="E53" s="41"/>
    </row>
    <row r="54" hidden="1">
      <c r="A54" s="36" t="s">
        <v>3408</v>
      </c>
      <c r="B54" s="37">
        <v>8.5</v>
      </c>
      <c r="C54" s="27">
        <f>sum(C39:C51)-C53</f>
        <v>-29040.6</v>
      </c>
      <c r="D54" s="37">
        <f t="shared" si="2"/>
        <v>-29049.1</v>
      </c>
      <c r="E54" s="45"/>
    </row>
    <row r="55" hidden="1"/>
    <row r="56" hidden="1"/>
    <row r="57" hidden="1">
      <c r="A57" s="5" t="s">
        <v>3379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3381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45537.0</v>
      </c>
      <c r="B61" s="6"/>
      <c r="C61" s="14" t="s">
        <v>3382</v>
      </c>
      <c r="D61" s="15">
        <v>45543.0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3383</v>
      </c>
      <c r="B65" s="6"/>
      <c r="C65" s="6"/>
      <c r="D65" s="6"/>
      <c r="E65" s="7"/>
    </row>
    <row r="66" hidden="1">
      <c r="A66" s="20" t="s">
        <v>3384</v>
      </c>
      <c r="B66" s="21" t="s">
        <v>3385</v>
      </c>
      <c r="C66" s="22" t="s">
        <v>3386</v>
      </c>
      <c r="D66" s="21" t="s">
        <v>3387</v>
      </c>
      <c r="E66" s="23" t="s">
        <v>13</v>
      </c>
    </row>
    <row r="67" hidden="1">
      <c r="A67" s="24" t="s">
        <v>3388</v>
      </c>
      <c r="B67" s="25">
        <v>34345.0</v>
      </c>
      <c r="C67" s="26">
        <f>(1000*1)+(500*11)+(200*28)+(100*8)+(50*3)+(20*3)+(10*3)+(5*2)+(2*1)</f>
        <v>13152</v>
      </c>
      <c r="D67" s="27">
        <f t="shared" ref="D67:D82" si="3">C67-B67</f>
        <v>-21193</v>
      </c>
      <c r="E67" s="40" t="s">
        <v>4263</v>
      </c>
    </row>
    <row r="68" hidden="1">
      <c r="A68" s="24" t="s">
        <v>3389</v>
      </c>
      <c r="B68" s="29">
        <v>26280.0</v>
      </c>
      <c r="C68" s="26">
        <f>3155+4486+4117+3254+2199+3317+5752</f>
        <v>26280</v>
      </c>
      <c r="D68" s="27">
        <f t="shared" si="3"/>
        <v>0</v>
      </c>
      <c r="E68" s="41"/>
    </row>
    <row r="69" hidden="1">
      <c r="A69" s="24" t="s">
        <v>3390</v>
      </c>
      <c r="B69" s="29">
        <v>270.0</v>
      </c>
      <c r="C69" s="26">
        <f>90*3</f>
        <v>270</v>
      </c>
      <c r="D69" s="27">
        <f t="shared" si="3"/>
        <v>0</v>
      </c>
      <c r="E69" s="41"/>
    </row>
    <row r="70" hidden="1">
      <c r="A70" s="24" t="s">
        <v>3392</v>
      </c>
      <c r="B70" s="29">
        <v>4100.0</v>
      </c>
      <c r="C70" s="26">
        <f>500+2000+500+500+600</f>
        <v>4100</v>
      </c>
      <c r="D70" s="27">
        <f t="shared" si="3"/>
        <v>0</v>
      </c>
      <c r="E70" s="41"/>
    </row>
    <row r="71" hidden="1">
      <c r="A71" s="30" t="s">
        <v>3394</v>
      </c>
      <c r="B71" s="29">
        <v>1000.0</v>
      </c>
      <c r="C71" s="26"/>
      <c r="D71" s="27">
        <f t="shared" si="3"/>
        <v>-1000</v>
      </c>
      <c r="E71" s="41"/>
    </row>
    <row r="72" hidden="1">
      <c r="A72" s="30" t="s">
        <v>3395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3397</v>
      </c>
      <c r="B73" s="29">
        <v>2110.0</v>
      </c>
      <c r="C73" s="63">
        <f>2000+70+40</f>
        <v>2110</v>
      </c>
      <c r="D73" s="27">
        <f t="shared" si="3"/>
        <v>0</v>
      </c>
      <c r="E73" s="40" t="s">
        <v>4264</v>
      </c>
    </row>
    <row r="74" hidden="1">
      <c r="A74" s="31" t="s">
        <v>3399</v>
      </c>
      <c r="B74" s="29">
        <v>4000.0</v>
      </c>
      <c r="C74" s="26">
        <f>440+480+600+200+320+400+120+560+480+160+280+400+400+480</f>
        <v>5320</v>
      </c>
      <c r="D74" s="27">
        <f t="shared" si="3"/>
        <v>1320</v>
      </c>
      <c r="E74" s="41"/>
    </row>
    <row r="75" hidden="1">
      <c r="A75" s="32" t="s">
        <v>3400</v>
      </c>
      <c r="B75" s="29">
        <v>54998.0</v>
      </c>
      <c r="C75" s="33">
        <f t="array" ref="C75">SUMIFS(INDIRECT(A57 &amp; " Restia!C:C"), INDIRECT(A57 &amp; " Restia!A:A"), A75, INDIRECT(A57 &amp; " Restia!B:B"), "&lt;&gt;canceled")</f>
        <v>103856</v>
      </c>
      <c r="D75" s="27">
        <f t="shared" si="3"/>
        <v>48858</v>
      </c>
      <c r="E75" s="41"/>
    </row>
    <row r="76" hidden="1">
      <c r="A76" s="32" t="s">
        <v>3401</v>
      </c>
      <c r="B76" s="29">
        <v>32672.0</v>
      </c>
      <c r="C76" s="9">
        <f t="array" ref="C76">SUMIFS( INDIRECT(A57 &amp; " Restia!C:C"), INDIRECT(A57 &amp; " Restia!A:A"), A76, INDIRECT(A57 &amp; " Restia!B:B"), "&lt;&gt;canceled" )</f>
        <v>42219</v>
      </c>
      <c r="D76" s="27">
        <f t="shared" si="3"/>
        <v>9547</v>
      </c>
      <c r="E76" s="41"/>
    </row>
    <row r="77" hidden="1">
      <c r="A77" s="32" t="s">
        <v>3402</v>
      </c>
      <c r="B77" s="29">
        <v>91925.0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79655</v>
      </c>
      <c r="D77" s="27">
        <f t="shared" si="3"/>
        <v>-12270</v>
      </c>
      <c r="E77" s="41"/>
    </row>
    <row r="78" hidden="1">
      <c r="A78" s="32" t="s">
        <v>3403</v>
      </c>
      <c r="B78" s="29">
        <v>65923.0</v>
      </c>
      <c r="C78" s="9">
        <f t="array" ref="C78">SUMIFS( INDIRECT(A57 &amp; " Restia!C:C"), INDIRECT(A57 &amp; " Restia!A:A"), "generic", INDIRECT(A57 &amp; " Restia!G:G"), "online", INDIRECT(A57 &amp; " Restia!B:B"), "&lt;&gt;canceled" )</f>
        <v>109734</v>
      </c>
      <c r="D78" s="27">
        <f t="shared" si="3"/>
        <v>43811</v>
      </c>
      <c r="E78" s="41"/>
    </row>
    <row r="79" hidden="1">
      <c r="A79" s="32" t="s">
        <v>3405</v>
      </c>
      <c r="B79" s="29">
        <v>4360.0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950</v>
      </c>
      <c r="D79" s="27">
        <f t="shared" si="3"/>
        <v>-3410</v>
      </c>
      <c r="E79" s="41"/>
    </row>
    <row r="80" hidden="1">
      <c r="A80" s="32" t="s">
        <v>3406</v>
      </c>
      <c r="B80" s="29">
        <v>13802.0</v>
      </c>
      <c r="C80" s="9">
        <f t="array" ref="C80">SUMIFS( INDIRECT(A57 &amp; " Restia!C:C"), INDIRECT(A57 &amp; " Restia!A:A"), "damejidlo", INDIRECT(A57 &amp; " Restia!G:G"), "cash", INDIRECT(A57 &amp; " Restia!B:B"), "&lt;&gt;canceled")</f>
        <v>14216</v>
      </c>
      <c r="D80" s="27">
        <f t="shared" si="3"/>
        <v>414</v>
      </c>
      <c r="E80" s="41"/>
    </row>
    <row r="81" hidden="1">
      <c r="A81" s="35" t="s">
        <v>3407</v>
      </c>
      <c r="B81" s="29">
        <v>322294.0</v>
      </c>
      <c r="C81" s="9">
        <f t="array" ref="C81">SUM(INDIRECT(A57 &amp; " Restia!C:C")) - SUMIFS(INDIRECT(A57 &amp; " Restia!C:C"), INDIRECT(A57 &amp; " Restia!B:B"), "canceled")</f>
        <v>416686.6</v>
      </c>
      <c r="D81" s="27">
        <f t="shared" si="3"/>
        <v>94392.6</v>
      </c>
      <c r="E81" s="41"/>
    </row>
    <row r="82" hidden="1">
      <c r="A82" s="36" t="s">
        <v>3408</v>
      </c>
      <c r="B82" s="37">
        <v>8.5</v>
      </c>
      <c r="C82" s="27">
        <f>sum(C67:C79)-C81</f>
        <v>-29040.6</v>
      </c>
      <c r="D82" s="37">
        <f t="shared" si="3"/>
        <v>-29049.1</v>
      </c>
      <c r="E82" s="45"/>
    </row>
    <row r="83" hidden="1"/>
    <row r="84" hidden="1">
      <c r="A84" s="35" t="s">
        <v>3407</v>
      </c>
      <c r="B84" s="29">
        <v>322294.0</v>
      </c>
      <c r="C84" s="9" t="str">
        <f t="array" ref="C84">SUM(INDIRECT(#REF! &amp; " Restia!C:C")) - SUMIFS(INDIRECT(#REF! &amp; " Restia!C:C"), INDIRECT(#REF! &amp; " Restia!B:B"), "canceled")</f>
        <v>#REF!</v>
      </c>
      <c r="D84" s="27" t="str">
        <f t="shared" ref="D84:D85" si="4">C84-B84</f>
        <v>#REF!</v>
      </c>
      <c r="E84" s="41"/>
    </row>
    <row r="85" hidden="1">
      <c r="A85" s="36" t="s">
        <v>3408</v>
      </c>
      <c r="B85" s="37">
        <v>8.5</v>
      </c>
      <c r="C85" s="27" t="str">
        <f>sum(#REF!)-C84</f>
        <v>#REF!</v>
      </c>
      <c r="D85" s="27" t="str">
        <f t="shared" si="4"/>
        <v>#REF!</v>
      </c>
      <c r="E85" s="45"/>
    </row>
    <row r="86" hidden="1"/>
    <row r="87" hidden="1"/>
    <row r="88" hidden="1">
      <c r="A88" s="5" t="s">
        <v>3379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5" t="s">
        <v>3381</v>
      </c>
      <c r="B90" s="6"/>
      <c r="C90" s="6"/>
      <c r="D90" s="6"/>
      <c r="E90" s="7"/>
    </row>
    <row r="91" hidden="1">
      <c r="A91" s="10"/>
      <c r="B91" s="11"/>
      <c r="C91" s="11"/>
      <c r="D91" s="11"/>
      <c r="E91" s="12"/>
    </row>
    <row r="92" hidden="1">
      <c r="A92" s="13">
        <v>45544.0</v>
      </c>
      <c r="B92" s="6"/>
      <c r="C92" s="14" t="s">
        <v>3382</v>
      </c>
      <c r="D92" s="15">
        <v>45550.0</v>
      </c>
      <c r="E92" s="7"/>
    </row>
    <row r="93" hidden="1">
      <c r="A93" s="10"/>
      <c r="B93" s="11"/>
      <c r="C93" s="16"/>
      <c r="D93" s="11"/>
      <c r="E93" s="12"/>
    </row>
    <row r="94" hidden="1">
      <c r="A94" s="17" t="str">
        <f>CHOOSE(WEEKDAY(A92), "Neděle", "Pondělí", "Úterý", "Středa", "Čtvrtek", "Pátek", "Sobota")</f>
        <v>Pondělí</v>
      </c>
      <c r="B94" s="7"/>
      <c r="C94" s="16"/>
      <c r="D94" s="18" t="str">
        <f>CHOOSE(WEEKDAY(D92), "Neděle", "Pondělí", "Úterý", "Středa", "Čtvrtek", "Pátek", "Sobota")</f>
        <v>Neděle</v>
      </c>
      <c r="E94" s="7"/>
    </row>
    <row r="95" hidden="1">
      <c r="A95" s="10"/>
      <c r="B95" s="12"/>
      <c r="C95" s="16"/>
      <c r="D95" s="11"/>
      <c r="E95" s="12"/>
    </row>
    <row r="96" hidden="1">
      <c r="A96" s="19" t="s">
        <v>3383</v>
      </c>
      <c r="B96" s="6"/>
      <c r="C96" s="6"/>
      <c r="D96" s="6"/>
      <c r="E96" s="7"/>
    </row>
    <row r="97" hidden="1">
      <c r="A97" s="20" t="s">
        <v>3384</v>
      </c>
      <c r="B97" s="21" t="s">
        <v>3385</v>
      </c>
      <c r="C97" s="22" t="s">
        <v>3386</v>
      </c>
      <c r="D97" s="21" t="s">
        <v>3387</v>
      </c>
      <c r="E97" s="23" t="s">
        <v>13</v>
      </c>
    </row>
    <row r="98" hidden="1">
      <c r="A98" s="24" t="s">
        <v>3388</v>
      </c>
      <c r="B98" s="25">
        <v>41465.0</v>
      </c>
      <c r="C98" s="26">
        <f>(1000*16)+(500*26)+(200*17)+(100*8)+(50*5)+(20*4)+(10*2)+(5*3)+(2*2)+(1*2)+5597+5597</f>
        <v>44765</v>
      </c>
      <c r="D98" s="27">
        <f t="shared" ref="D98:D113" si="5">C98-B98</f>
        <v>3300</v>
      </c>
      <c r="E98" s="28"/>
    </row>
    <row r="99" hidden="1">
      <c r="A99" s="24" t="s">
        <v>3389</v>
      </c>
      <c r="B99" s="29">
        <v>21875.0</v>
      </c>
      <c r="C99" s="26">
        <f>1284+4483+7792+2274+4855+1187</f>
        <v>21875</v>
      </c>
      <c r="D99" s="27">
        <f t="shared" si="5"/>
        <v>0</v>
      </c>
      <c r="E99" s="34"/>
    </row>
    <row r="100" hidden="1">
      <c r="A100" s="24" t="s">
        <v>3390</v>
      </c>
      <c r="B100" s="29">
        <v>480.0</v>
      </c>
      <c r="C100" s="26">
        <f>160+160+160</f>
        <v>480</v>
      </c>
      <c r="D100" s="27">
        <f t="shared" si="5"/>
        <v>0</v>
      </c>
      <c r="E100" s="34"/>
    </row>
    <row r="101" hidden="1">
      <c r="A101" s="24" t="s">
        <v>3392</v>
      </c>
      <c r="B101" s="29">
        <v>1500.0</v>
      </c>
      <c r="C101" s="26">
        <f>500+500+500</f>
        <v>1500</v>
      </c>
      <c r="D101" s="27">
        <f t="shared" si="5"/>
        <v>0</v>
      </c>
      <c r="E101" s="34"/>
    </row>
    <row r="102" hidden="1">
      <c r="A102" s="30" t="s">
        <v>3394</v>
      </c>
      <c r="B102" s="29">
        <v>600.0</v>
      </c>
      <c r="C102" s="26"/>
      <c r="D102" s="27">
        <f t="shared" si="5"/>
        <v>-600</v>
      </c>
      <c r="E102" s="34"/>
    </row>
    <row r="103" hidden="1">
      <c r="A103" s="30" t="s">
        <v>3395</v>
      </c>
      <c r="B103" s="29">
        <v>254.0</v>
      </c>
      <c r="C103" s="26">
        <f>100+154</f>
        <v>254</v>
      </c>
      <c r="D103" s="27">
        <f t="shared" si="5"/>
        <v>0</v>
      </c>
      <c r="E103" s="28"/>
    </row>
    <row r="104" hidden="1">
      <c r="A104" s="30" t="s">
        <v>3397</v>
      </c>
      <c r="B104" s="29">
        <v>960.0</v>
      </c>
      <c r="C104" s="63">
        <f>200</f>
        <v>200</v>
      </c>
      <c r="D104" s="27">
        <f t="shared" si="5"/>
        <v>-760</v>
      </c>
      <c r="E104" s="28"/>
    </row>
    <row r="105" hidden="1">
      <c r="A105" s="31" t="s">
        <v>3399</v>
      </c>
      <c r="B105" s="29">
        <v>5440.0</v>
      </c>
      <c r="C105" s="26">
        <f>400+360+600+600+720+400+560+680+240+640+520+440+480+280+400</f>
        <v>7320</v>
      </c>
      <c r="D105" s="27">
        <f t="shared" si="5"/>
        <v>1880</v>
      </c>
      <c r="E105" s="34"/>
    </row>
    <row r="106" hidden="1">
      <c r="A106" s="32" t="s">
        <v>3400</v>
      </c>
      <c r="B106" s="29">
        <v>95494.0</v>
      </c>
      <c r="C106" s="33">
        <f t="array" ref="C106">SUMIFS(INDIRECT(A88 &amp; " Restia!C:C"), INDIRECT(A88 &amp; " Restia!A:A"), A106, INDIRECT(A88 &amp; " Restia!B:B"), "&lt;&gt;canceled")</f>
        <v>103856</v>
      </c>
      <c r="D106" s="27">
        <f t="shared" si="5"/>
        <v>8362</v>
      </c>
      <c r="E106" s="34"/>
    </row>
    <row r="107" hidden="1">
      <c r="A107" s="32" t="s">
        <v>3401</v>
      </c>
      <c r="B107" s="29">
        <v>25176.0</v>
      </c>
      <c r="C107" s="9">
        <f t="array" ref="C107">SUMIFS( INDIRECT(A88 &amp; " Restia!C:C"), INDIRECT(A88 &amp; " Restia!A:A"), A107, INDIRECT(A88 &amp; " Restia!B:B"), "&lt;&gt;canceled" )</f>
        <v>42219</v>
      </c>
      <c r="D107" s="27">
        <f t="shared" si="5"/>
        <v>17043</v>
      </c>
      <c r="E107" s="34"/>
    </row>
    <row r="108" hidden="1">
      <c r="A108" s="32" t="s">
        <v>3402</v>
      </c>
      <c r="B108" s="29">
        <v>95265.0</v>
      </c>
      <c r="C108" s="9">
        <f t="array" ref="C108">SUMIFS( INDIRECT(A88 &amp; " Restia!C:C"), INDIRECT(A88 &amp; " Restia!A:A"), "damejidlo", INDIRECT(A88 &amp; " Restia!G:G"), "online", INDIRECT(A88 &amp; " Restia!B:B"), "&lt;&gt;canceled" )</f>
        <v>79655</v>
      </c>
      <c r="D108" s="27">
        <f t="shared" si="5"/>
        <v>-15610</v>
      </c>
      <c r="E108" s="34"/>
    </row>
    <row r="109" hidden="1">
      <c r="A109" s="32" t="s">
        <v>3403</v>
      </c>
      <c r="B109" s="29">
        <v>92779.0</v>
      </c>
      <c r="C109" s="9">
        <f t="array" ref="C109">SUMIFS( INDIRECT(A88 &amp; " Restia!C:C"), INDIRECT(A88 &amp; " Restia!A:A"), "generic", INDIRECT(A88 &amp; " Restia!G:G"), "online", INDIRECT(A88 &amp; " Restia!B:B"), "&lt;&gt;canceled" )</f>
        <v>109734</v>
      </c>
      <c r="D109" s="27">
        <f t="shared" si="5"/>
        <v>16955</v>
      </c>
      <c r="E109" s="34"/>
    </row>
    <row r="110" hidden="1">
      <c r="A110" s="32" t="s">
        <v>3405</v>
      </c>
      <c r="B110" s="29">
        <v>2705.0</v>
      </c>
      <c r="C110" s="9">
        <f t="array" ref="C110">SUMIFS( INDIRECT(A88 &amp; " Restia!C:C"), INDIRECT(A88 &amp; " Restia!E:E"), "wolt kurýr", INDIRECT(A88 &amp; " Restia!A:A"), "&lt;&gt;wolt", INDIRECT(A88 &amp; " Restia!G:G"), "cash", INDIRECT(A88 &amp; " Restia!B:B"), "&lt;&gt;canceled" )</f>
        <v>950</v>
      </c>
      <c r="D110" s="27">
        <f t="shared" si="5"/>
        <v>-1755</v>
      </c>
      <c r="E110" s="34"/>
    </row>
    <row r="111" hidden="1">
      <c r="A111" s="32" t="s">
        <v>3406</v>
      </c>
      <c r="B111" s="29">
        <v>15680.0</v>
      </c>
      <c r="C111" s="9">
        <f t="array" ref="C111">SUMIFS( INDIRECT(A88 &amp; " Restia!C:C"), INDIRECT(A88 &amp; " Restia!A:A"), "damejidlo", INDIRECT(A88 &amp; " Restia!G:G"), "cash", INDIRECT(A88 &amp; " Restia!B:B"), "&lt;&gt;canceled")</f>
        <v>14216</v>
      </c>
      <c r="D111" s="27">
        <f t="shared" si="5"/>
        <v>-1464</v>
      </c>
      <c r="E111" s="34"/>
    </row>
    <row r="112" hidden="1">
      <c r="A112" s="35" t="s">
        <v>3407</v>
      </c>
      <c r="B112" s="29">
        <v>387304.5</v>
      </c>
      <c r="C112" s="9">
        <f t="array" ref="C112">SUM(INDIRECT(A88 &amp; " Restia!C:C")) - SUMIFS(INDIRECT(A88 &amp; " Restia!C:C"), INDIRECT(A88 &amp; " Restia!B:B"), "canceled")</f>
        <v>416686.6</v>
      </c>
      <c r="D112" s="27">
        <f t="shared" si="5"/>
        <v>29382.1</v>
      </c>
      <c r="E112" s="34"/>
    </row>
    <row r="113" hidden="1">
      <c r="A113" s="36" t="s">
        <v>3408</v>
      </c>
      <c r="B113" s="37">
        <v>1.5</v>
      </c>
      <c r="C113" s="27">
        <f>sum(C98:C110)-C112</f>
        <v>-3878.6</v>
      </c>
      <c r="D113" s="37">
        <f t="shared" si="5"/>
        <v>-3880.1</v>
      </c>
      <c r="E113" s="64"/>
    </row>
    <row r="114" hidden="1"/>
    <row r="115" hidden="1"/>
    <row r="116" hidden="1">
      <c r="A116" s="5" t="s">
        <v>3379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5" t="s">
        <v>3381</v>
      </c>
      <c r="B118" s="6"/>
      <c r="C118" s="6"/>
      <c r="D118" s="6"/>
      <c r="E118" s="7"/>
    </row>
    <row r="119" hidden="1">
      <c r="A119" s="10"/>
      <c r="B119" s="11"/>
      <c r="C119" s="11"/>
      <c r="D119" s="11"/>
      <c r="E119" s="12"/>
    </row>
    <row r="120" hidden="1">
      <c r="A120" s="13">
        <v>45551.0</v>
      </c>
      <c r="B120" s="6"/>
      <c r="C120" s="14" t="s">
        <v>3382</v>
      </c>
      <c r="D120" s="15">
        <v>45557.0</v>
      </c>
      <c r="E120" s="7"/>
    </row>
    <row r="121" hidden="1">
      <c r="A121" s="10"/>
      <c r="B121" s="11"/>
      <c r="C121" s="16"/>
      <c r="D121" s="11"/>
      <c r="E121" s="12"/>
    </row>
    <row r="122" hidden="1">
      <c r="A122" s="17" t="str">
        <f>CHOOSE(WEEKDAY(A120), "Neděle", "Pondělí", "Úterý", "Středa", "Čtvrtek", "Pátek", "Sobota")</f>
        <v>Pondělí</v>
      </c>
      <c r="B122" s="7"/>
      <c r="C122" s="16"/>
      <c r="D122" s="18" t="str">
        <f>CHOOSE(WEEKDAY(D120), "Neděle", "Pondělí", "Úterý", "Středa", "Čtvrtek", "Pátek", "Sobota")</f>
        <v>Neděle</v>
      </c>
      <c r="E122" s="7"/>
    </row>
    <row r="123" hidden="1">
      <c r="A123" s="10"/>
      <c r="B123" s="12"/>
      <c r="C123" s="16"/>
      <c r="D123" s="11"/>
      <c r="E123" s="12"/>
    </row>
    <row r="124" hidden="1">
      <c r="A124" s="19" t="s">
        <v>3383</v>
      </c>
      <c r="B124" s="6"/>
      <c r="C124" s="6"/>
      <c r="D124" s="6"/>
      <c r="E124" s="7"/>
    </row>
    <row r="125" hidden="1">
      <c r="A125" s="20" t="s">
        <v>3384</v>
      </c>
      <c r="B125" s="21" t="s">
        <v>3385</v>
      </c>
      <c r="C125" s="22" t="s">
        <v>3386</v>
      </c>
      <c r="D125" s="21" t="s">
        <v>3387</v>
      </c>
      <c r="E125" s="23" t="s">
        <v>13</v>
      </c>
    </row>
    <row r="126" hidden="1">
      <c r="A126" s="24" t="s">
        <v>3388</v>
      </c>
      <c r="B126" s="25">
        <v>45711.0</v>
      </c>
      <c r="C126" s="26">
        <f>(2000*1)+(1000*14)+(500*29)+(200*35)+(100*3)+(50*4)+(20*4)+(10*3)+(5*2)+(2*0)+(1*2)+5597+2000</f>
        <v>45719</v>
      </c>
      <c r="D126" s="27">
        <f t="shared" ref="D126:D141" si="6">C126-B126</f>
        <v>8</v>
      </c>
      <c r="E126" s="28" t="s">
        <v>4265</v>
      </c>
    </row>
    <row r="127" hidden="1">
      <c r="A127" s="24" t="s">
        <v>3389</v>
      </c>
      <c r="B127" s="29">
        <v>26528.0</v>
      </c>
      <c r="C127" s="26">
        <f>4533+3096+5716+3866+1887+4006+3424</f>
        <v>26528</v>
      </c>
      <c r="D127" s="27">
        <f t="shared" si="6"/>
        <v>0</v>
      </c>
      <c r="E127" s="34"/>
    </row>
    <row r="128" hidden="1">
      <c r="A128" s="24" t="s">
        <v>3390</v>
      </c>
      <c r="B128" s="29">
        <v>380.0</v>
      </c>
      <c r="C128" s="26">
        <f>140+140+100</f>
        <v>380</v>
      </c>
      <c r="D128" s="27">
        <f t="shared" si="6"/>
        <v>0</v>
      </c>
      <c r="E128" s="34"/>
    </row>
    <row r="129" hidden="1">
      <c r="A129" s="24" t="s">
        <v>3392</v>
      </c>
      <c r="B129" s="29">
        <v>3500.0</v>
      </c>
      <c r="C129" s="26">
        <f>500+500+500</f>
        <v>1500</v>
      </c>
      <c r="D129" s="27">
        <f t="shared" si="6"/>
        <v>-2000</v>
      </c>
      <c r="E129" s="34"/>
    </row>
    <row r="130" hidden="1">
      <c r="A130" s="30" t="s">
        <v>3394</v>
      </c>
      <c r="B130" s="29">
        <v>1200.0</v>
      </c>
      <c r="C130" s="26">
        <v>749.0</v>
      </c>
      <c r="D130" s="27">
        <f t="shared" si="6"/>
        <v>-451</v>
      </c>
      <c r="E130" s="28" t="s">
        <v>4266</v>
      </c>
    </row>
    <row r="131" hidden="1">
      <c r="A131" s="30" t="s">
        <v>3395</v>
      </c>
      <c r="B131" s="29">
        <v>0.0</v>
      </c>
      <c r="C131" s="26"/>
      <c r="D131" s="27">
        <f t="shared" si="6"/>
        <v>0</v>
      </c>
      <c r="E131" s="28"/>
    </row>
    <row r="132" hidden="1">
      <c r="A132" s="30" t="s">
        <v>3397</v>
      </c>
      <c r="B132" s="29">
        <v>790.0</v>
      </c>
      <c r="C132" s="63"/>
      <c r="D132" s="27">
        <f t="shared" si="6"/>
        <v>-790</v>
      </c>
      <c r="E132" s="28"/>
    </row>
    <row r="133" hidden="1">
      <c r="A133" s="31" t="s">
        <v>3399</v>
      </c>
      <c r="B133" s="29">
        <v>4320.0</v>
      </c>
      <c r="C133" s="26">
        <f>440+320+240+320+1200+560+280+240+480+160+400+280+280+360</f>
        <v>5560</v>
      </c>
      <c r="D133" s="27">
        <f t="shared" si="6"/>
        <v>1240</v>
      </c>
      <c r="E133" s="34"/>
    </row>
    <row r="134" hidden="1">
      <c r="A134" s="32" t="s">
        <v>3400</v>
      </c>
      <c r="B134" s="29">
        <v>57495.0</v>
      </c>
      <c r="C134" s="33">
        <f t="array" ref="C134">SUMIFS(INDIRECT(A116 &amp; " Restia!C:C"), INDIRECT(A116 &amp; " Restia!A:A"), A134, INDIRECT(A116 &amp; " Restia!B:B"), "&lt;&gt;canceled")</f>
        <v>103856</v>
      </c>
      <c r="D134" s="27">
        <f t="shared" si="6"/>
        <v>46361</v>
      </c>
      <c r="E134" s="34"/>
    </row>
    <row r="135" hidden="1">
      <c r="A135" s="32" t="s">
        <v>3401</v>
      </c>
      <c r="B135" s="29">
        <v>30018.0</v>
      </c>
      <c r="C135" s="9">
        <f t="array" ref="C135">SUMIFS( INDIRECT(A116 &amp; " Restia!C:C"), INDIRECT(A116 &amp; " Restia!A:A"), A135, INDIRECT(A116 &amp; " Restia!B:B"), "&lt;&gt;canceled" )</f>
        <v>42219</v>
      </c>
      <c r="D135" s="27">
        <f t="shared" si="6"/>
        <v>12201</v>
      </c>
      <c r="E135" s="34"/>
    </row>
    <row r="136" hidden="1">
      <c r="A136" s="32" t="s">
        <v>3402</v>
      </c>
      <c r="B136" s="29">
        <v>93328.0</v>
      </c>
      <c r="C136" s="9">
        <f t="array" ref="C136">SUMIFS( INDIRECT(A116 &amp; " Restia!C:C"), INDIRECT(A116 &amp; " Restia!A:A"), "damejidlo", INDIRECT(A116 &amp; " Restia!G:G"), "online", INDIRECT(A116 &amp; " Restia!B:B"), "&lt;&gt;canceled" )</f>
        <v>79655</v>
      </c>
      <c r="D136" s="27">
        <f t="shared" si="6"/>
        <v>-13673</v>
      </c>
      <c r="E136" s="34"/>
    </row>
    <row r="137" hidden="1">
      <c r="A137" s="32" t="s">
        <v>3403</v>
      </c>
      <c r="B137" s="29">
        <v>73273.0</v>
      </c>
      <c r="C137" s="9">
        <f t="array" ref="C137">SUMIFS( INDIRECT(A116 &amp; " Restia!C:C"), INDIRECT(A116 &amp; " Restia!A:A"), "generic", INDIRECT(A116 &amp; " Restia!G:G"), "online", INDIRECT(A116 &amp; " Restia!B:B"), "&lt;&gt;canceled" )</f>
        <v>109734</v>
      </c>
      <c r="D137" s="27">
        <f t="shared" si="6"/>
        <v>36461</v>
      </c>
      <c r="E137" s="34"/>
    </row>
    <row r="138" hidden="1">
      <c r="A138" s="32" t="s">
        <v>3405</v>
      </c>
      <c r="B138" s="29">
        <v>4093.0</v>
      </c>
      <c r="C138" s="9">
        <f t="array" ref="C138">SUMIFS( INDIRECT(A116 &amp; " Restia!C:C"), INDIRECT(A116 &amp; " Restia!E:E"), "wolt kurýr", INDIRECT(A116 &amp; " Restia!A:A"), "&lt;&gt;wolt", INDIRECT(A116 &amp; " Restia!G:G"), "cash", INDIRECT(A116 &amp; " Restia!B:B"), "&lt;&gt;canceled" )</f>
        <v>950</v>
      </c>
      <c r="D138" s="27">
        <f t="shared" si="6"/>
        <v>-3143</v>
      </c>
      <c r="E138" s="34"/>
    </row>
    <row r="139" hidden="1">
      <c r="A139" s="32" t="s">
        <v>3406</v>
      </c>
      <c r="B139" s="29">
        <v>19703.0</v>
      </c>
      <c r="C139" s="9">
        <f t="array" ref="C139">SUMIFS( INDIRECT(A116 &amp; " Restia!C:C"), INDIRECT(A116 &amp; " Restia!A:A"), "damejidlo", INDIRECT(A116 &amp; " Restia!G:G"), "cash", INDIRECT(A116 &amp; " Restia!B:B"), "&lt;&gt;canceled")</f>
        <v>14216</v>
      </c>
      <c r="D139" s="27">
        <f t="shared" si="6"/>
        <v>-5487</v>
      </c>
      <c r="E139" s="34"/>
    </row>
    <row r="140" hidden="1">
      <c r="A140" s="35" t="s">
        <v>3407</v>
      </c>
      <c r="B140" s="29">
        <v>340625.0</v>
      </c>
      <c r="C140" s="9">
        <f t="array" ref="C140">SUM(INDIRECT(A116 &amp; " Restia!C:C")) - SUMIFS(INDIRECT(A116 &amp; " Restia!C:C"), INDIRECT(A116 &amp; " Restia!B:B"), "canceled")</f>
        <v>416686.6</v>
      </c>
      <c r="D140" s="27">
        <f t="shared" si="6"/>
        <v>76061.6</v>
      </c>
      <c r="E140" s="34"/>
    </row>
    <row r="141" hidden="1">
      <c r="A141" s="36" t="s">
        <v>3408</v>
      </c>
      <c r="B141" s="37">
        <v>11.0</v>
      </c>
      <c r="C141" s="27">
        <f>sum(C126:C138)-C140</f>
        <v>163.4</v>
      </c>
      <c r="D141" s="37">
        <f t="shared" si="6"/>
        <v>152.4</v>
      </c>
      <c r="E141" s="64"/>
    </row>
    <row r="142" hidden="1"/>
    <row r="143" hidden="1"/>
    <row r="144" hidden="1">
      <c r="A144" s="5" t="s">
        <v>3379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5" t="s">
        <v>3381</v>
      </c>
      <c r="B146" s="6"/>
      <c r="C146" s="6"/>
      <c r="D146" s="6"/>
      <c r="E146" s="7"/>
    </row>
    <row r="147" hidden="1">
      <c r="A147" s="10"/>
      <c r="B147" s="11"/>
      <c r="C147" s="11"/>
      <c r="D147" s="11"/>
      <c r="E147" s="12"/>
    </row>
    <row r="148" hidden="1">
      <c r="A148" s="13">
        <v>45558.0</v>
      </c>
      <c r="B148" s="6"/>
      <c r="C148" s="14" t="s">
        <v>3382</v>
      </c>
      <c r="D148" s="15">
        <v>45564.0</v>
      </c>
      <c r="E148" s="7"/>
    </row>
    <row r="149" hidden="1">
      <c r="A149" s="10"/>
      <c r="B149" s="11"/>
      <c r="C149" s="16"/>
      <c r="D149" s="11"/>
      <c r="E149" s="12"/>
    </row>
    <row r="150" hidden="1">
      <c r="A150" s="17" t="str">
        <f>CHOOSE(WEEKDAY(A148), "Neděle", "Pondělí", "Úterý", "Středa", "Čtvrtek", "Pátek", "Sobota")</f>
        <v>Pondělí</v>
      </c>
      <c r="B150" s="7"/>
      <c r="C150" s="16"/>
      <c r="D150" s="18" t="str">
        <f>CHOOSE(WEEKDAY(D148), "Neděle", "Pondělí", "Úterý", "Středa", "Čtvrtek", "Pátek", "Sobota")</f>
        <v>Neděle</v>
      </c>
      <c r="E150" s="7"/>
    </row>
    <row r="151" hidden="1">
      <c r="A151" s="10"/>
      <c r="B151" s="12"/>
      <c r="C151" s="16"/>
      <c r="D151" s="11"/>
      <c r="E151" s="12"/>
    </row>
    <row r="152" hidden="1">
      <c r="A152" s="19" t="s">
        <v>3383</v>
      </c>
      <c r="B152" s="6"/>
      <c r="C152" s="6"/>
      <c r="D152" s="6"/>
      <c r="E152" s="7"/>
    </row>
    <row r="153" hidden="1">
      <c r="A153" s="20" t="s">
        <v>3384</v>
      </c>
      <c r="B153" s="21" t="s">
        <v>3385</v>
      </c>
      <c r="C153" s="22" t="s">
        <v>3386</v>
      </c>
      <c r="D153" s="21" t="s">
        <v>3387</v>
      </c>
      <c r="E153" s="23" t="s">
        <v>13</v>
      </c>
    </row>
    <row r="154" hidden="1">
      <c r="A154" s="24" t="s">
        <v>3388</v>
      </c>
      <c r="B154" s="25">
        <v>38227.0</v>
      </c>
      <c r="C154" s="26">
        <f>(2000*1)+(1000*9)+(500*5)+(200*9)+(100*0)+(50*2)+(20*9)+(10*1)+(5*0)+(2*5)+(1*0)+9795+5597+5597</f>
        <v>36589</v>
      </c>
      <c r="D154" s="27">
        <f t="shared" ref="D154:D169" si="7">C154-B154</f>
        <v>-1638</v>
      </c>
      <c r="E154" s="28" t="s">
        <v>4267</v>
      </c>
    </row>
    <row r="155" hidden="1">
      <c r="A155" s="24" t="s">
        <v>3389</v>
      </c>
      <c r="B155" s="29">
        <v>29946.0</v>
      </c>
      <c r="C155" s="26">
        <f>4739+2532+4397+5163+3486+4523+5106</f>
        <v>29946</v>
      </c>
      <c r="D155" s="27">
        <f t="shared" si="7"/>
        <v>0</v>
      </c>
      <c r="E155" s="34"/>
    </row>
    <row r="156" hidden="1">
      <c r="A156" s="24" t="s">
        <v>3390</v>
      </c>
      <c r="B156" s="29">
        <v>420.0</v>
      </c>
      <c r="C156" s="26">
        <f>140+140+140</f>
        <v>420</v>
      </c>
      <c r="D156" s="27">
        <f t="shared" si="7"/>
        <v>0</v>
      </c>
      <c r="E156" s="34"/>
    </row>
    <row r="157" hidden="1">
      <c r="A157" s="24" t="s">
        <v>3392</v>
      </c>
      <c r="B157" s="29">
        <v>3100.0</v>
      </c>
      <c r="C157" s="26">
        <f>2000+600+500</f>
        <v>3100</v>
      </c>
      <c r="D157" s="27">
        <f t="shared" si="7"/>
        <v>0</v>
      </c>
      <c r="E157" s="34"/>
    </row>
    <row r="158" hidden="1">
      <c r="A158" s="30" t="s">
        <v>3394</v>
      </c>
      <c r="B158" s="29">
        <v>960.0</v>
      </c>
      <c r="C158" s="26"/>
      <c r="D158" s="27">
        <f t="shared" si="7"/>
        <v>-960</v>
      </c>
      <c r="E158" s="28"/>
    </row>
    <row r="159" hidden="1">
      <c r="A159" s="30" t="s">
        <v>3395</v>
      </c>
      <c r="B159" s="29">
        <v>84.0</v>
      </c>
      <c r="C159" s="26"/>
      <c r="D159" s="27">
        <f t="shared" si="7"/>
        <v>-84</v>
      </c>
      <c r="E159" s="28"/>
    </row>
    <row r="160" hidden="1">
      <c r="A160" s="30" t="s">
        <v>3397</v>
      </c>
      <c r="B160" s="29">
        <v>100.0</v>
      </c>
      <c r="C160" s="26">
        <v>100.0</v>
      </c>
      <c r="D160" s="27">
        <f t="shared" si="7"/>
        <v>0</v>
      </c>
      <c r="E160" s="28"/>
    </row>
    <row r="161" hidden="1">
      <c r="A161" s="31" t="s">
        <v>3399</v>
      </c>
      <c r="B161" s="29">
        <v>4080.0</v>
      </c>
      <c r="C161" s="26">
        <f>440+240+520+480+400+160+160+360+200+400+440+320+320+560+200</f>
        <v>5200</v>
      </c>
      <c r="D161" s="27">
        <f t="shared" si="7"/>
        <v>1120</v>
      </c>
      <c r="E161" s="34"/>
    </row>
    <row r="162" hidden="1">
      <c r="A162" s="32" t="s">
        <v>3400</v>
      </c>
      <c r="B162" s="29">
        <v>59199.0</v>
      </c>
      <c r="C162" s="33">
        <f t="array" ref="C162">SUMIFS(INDIRECT(A144 &amp; " Restia!C:C"), INDIRECT(A144 &amp; " Restia!A:A"), A162, INDIRECT(A144 &amp; " Restia!B:B"), "&lt;&gt;canceled")</f>
        <v>103856</v>
      </c>
      <c r="D162" s="27">
        <f t="shared" si="7"/>
        <v>44657</v>
      </c>
      <c r="E162" s="34"/>
    </row>
    <row r="163" hidden="1">
      <c r="A163" s="32" t="s">
        <v>3401</v>
      </c>
      <c r="B163" s="29">
        <v>34711.0</v>
      </c>
      <c r="C163" s="9">
        <f t="array" ref="C163">SUMIFS( INDIRECT(A144 &amp; " Restia!C:C"), INDIRECT(A144 &amp; " Restia!A:A"), A163, INDIRECT(A144 &amp; " Restia!B:B"), "&lt;&gt;canceled" )</f>
        <v>42219</v>
      </c>
      <c r="D163" s="27">
        <f t="shared" si="7"/>
        <v>7508</v>
      </c>
      <c r="E163" s="34"/>
    </row>
    <row r="164" hidden="1">
      <c r="A164" s="32" t="s">
        <v>3402</v>
      </c>
      <c r="B164" s="29">
        <v>86765.0</v>
      </c>
      <c r="C164" s="9">
        <f t="array" ref="C164">SUMIFS( INDIRECT(A144 &amp; " Restia!C:C"), INDIRECT(A144 &amp; " Restia!A:A"), "damejidlo", INDIRECT(A144 &amp; " Restia!G:G"), "online", INDIRECT(A144 &amp; " Restia!B:B"), "&lt;&gt;canceled" )</f>
        <v>79655</v>
      </c>
      <c r="D164" s="27">
        <f t="shared" si="7"/>
        <v>-7110</v>
      </c>
      <c r="E164" s="34"/>
    </row>
    <row r="165" hidden="1">
      <c r="A165" s="32" t="s">
        <v>3403</v>
      </c>
      <c r="B165" s="29">
        <v>70876.0</v>
      </c>
      <c r="C165" s="9">
        <f t="array" ref="C165">SUMIFS( INDIRECT(A144 &amp; " Restia!C:C"), INDIRECT(A144 &amp; " Restia!A:A"), "generic", INDIRECT(A144 &amp; " Restia!G:G"), "online", INDIRECT(A144 &amp; " Restia!B:B"), "&lt;&gt;canceled" )</f>
        <v>109734</v>
      </c>
      <c r="D165" s="27">
        <f t="shared" si="7"/>
        <v>38858</v>
      </c>
      <c r="E165" s="34"/>
    </row>
    <row r="166" hidden="1">
      <c r="A166" s="32" t="s">
        <v>3405</v>
      </c>
      <c r="B166" s="29">
        <v>3168.0</v>
      </c>
      <c r="C166" s="9">
        <f t="array" ref="C166">SUMIFS( INDIRECT(A144 &amp; " Restia!C:C"), INDIRECT(A144 &amp; " Restia!E:E"), "wolt kurýr", INDIRECT(A144 &amp; " Restia!A:A"), "&lt;&gt;wolt", INDIRECT(A144 &amp; " Restia!G:G"), "cash", INDIRECT(A144 &amp; " Restia!B:B"), "&lt;&gt;canceled" )</f>
        <v>950</v>
      </c>
      <c r="D166" s="27">
        <f t="shared" si="7"/>
        <v>-2218</v>
      </c>
      <c r="E166" s="34"/>
    </row>
    <row r="167" hidden="1">
      <c r="A167" s="32" t="s">
        <v>3406</v>
      </c>
      <c r="B167" s="29">
        <v>14320.0</v>
      </c>
      <c r="C167" s="9">
        <f t="array" ref="C167">SUMIFS( INDIRECT(A144 &amp; " Restia!C:C"), INDIRECT(A144 &amp; " Restia!A:A"), "damejidlo", INDIRECT(A144 &amp; " Restia!G:G"), "cash", INDIRECT(A144 &amp; " Restia!B:B"), "&lt;&gt;canceled")</f>
        <v>14216</v>
      </c>
      <c r="D167" s="27">
        <f t="shared" si="7"/>
        <v>-104</v>
      </c>
      <c r="E167" s="34"/>
    </row>
    <row r="168" hidden="1">
      <c r="A168" s="35" t="s">
        <v>3407</v>
      </c>
      <c r="B168" s="29">
        <v>330336.5</v>
      </c>
      <c r="C168" s="9">
        <f t="array" ref="C168">SUM(INDIRECT(A144 &amp; " Restia!C:C")) - SUMIFS(INDIRECT(A144 &amp; " Restia!C:C"), INDIRECT(A144 &amp; " Restia!B:B"), "canceled")</f>
        <v>416686.6</v>
      </c>
      <c r="D168" s="27">
        <f t="shared" si="7"/>
        <v>86350.1</v>
      </c>
      <c r="E168" s="34"/>
    </row>
    <row r="169" hidden="1">
      <c r="A169" s="36" t="s">
        <v>3408</v>
      </c>
      <c r="B169" s="37">
        <v>1299.5</v>
      </c>
      <c r="C169" s="27">
        <f>sum(C154:C166)-C168</f>
        <v>-4917.6</v>
      </c>
      <c r="D169" s="37">
        <f t="shared" si="7"/>
        <v>-6217.1</v>
      </c>
      <c r="E169" s="64"/>
    </row>
    <row r="170" hidden="1"/>
    <row r="171" hidden="1"/>
    <row r="172" hidden="1">
      <c r="A172" s="5" t="s">
        <v>3379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5" t="s">
        <v>3381</v>
      </c>
      <c r="B174" s="6"/>
      <c r="C174" s="6"/>
      <c r="D174" s="6"/>
      <c r="E174" s="7"/>
    </row>
    <row r="175" hidden="1">
      <c r="A175" s="10"/>
      <c r="B175" s="11"/>
      <c r="C175" s="11"/>
      <c r="D175" s="11"/>
      <c r="E175" s="12"/>
    </row>
    <row r="176" hidden="1">
      <c r="A176" s="13">
        <v>45565.0</v>
      </c>
      <c r="B176" s="6"/>
      <c r="C176" s="14" t="s">
        <v>3382</v>
      </c>
      <c r="D176" s="15">
        <v>45565.0</v>
      </c>
      <c r="E176" s="7"/>
    </row>
    <row r="177" hidden="1">
      <c r="A177" s="10"/>
      <c r="B177" s="11"/>
      <c r="C177" s="16"/>
      <c r="D177" s="11"/>
      <c r="E177" s="12"/>
    </row>
    <row r="178" hidden="1">
      <c r="A178" s="17" t="str">
        <f>CHOOSE(WEEKDAY(A176), "Neděle", "Pondělí", "Úterý", "Středa", "Čtvrtek", "Pátek", "Sobota")</f>
        <v>Pondělí</v>
      </c>
      <c r="B178" s="7"/>
      <c r="C178" s="16"/>
      <c r="D178" s="18" t="str">
        <f>CHOOSE(WEEKDAY(D176), "Neděle", "Pondělí", "Úterý", "Středa", "Čtvrtek", "Pátek", "Sobota")</f>
        <v>Pondělí</v>
      </c>
      <c r="E178" s="7"/>
    </row>
    <row r="179" hidden="1">
      <c r="A179" s="10"/>
      <c r="B179" s="12"/>
      <c r="C179" s="16"/>
      <c r="D179" s="11"/>
      <c r="E179" s="12"/>
    </row>
    <row r="180" hidden="1">
      <c r="A180" s="19" t="s">
        <v>3383</v>
      </c>
      <c r="B180" s="6"/>
      <c r="C180" s="6"/>
      <c r="D180" s="6"/>
      <c r="E180" s="7"/>
    </row>
    <row r="181" hidden="1">
      <c r="A181" s="20" t="s">
        <v>3384</v>
      </c>
      <c r="B181" s="21" t="s">
        <v>3385</v>
      </c>
      <c r="C181" s="22" t="s">
        <v>3386</v>
      </c>
      <c r="D181" s="21" t="s">
        <v>3387</v>
      </c>
      <c r="E181" s="23" t="s">
        <v>13</v>
      </c>
    </row>
    <row r="182" hidden="1">
      <c r="A182" s="24" t="s">
        <v>3388</v>
      </c>
      <c r="B182" s="25">
        <v>4800.0</v>
      </c>
      <c r="C182" s="26">
        <f>(2000*2)+(1000*0)+(500*1)+(200*1)+(100*1)+(50*0)+(20*0)+(10*0)+(5*0)+(2*0)+(1*0)</f>
        <v>4800</v>
      </c>
      <c r="D182" s="27">
        <f t="shared" ref="D182:D197" si="8">C182-B182</f>
        <v>0</v>
      </c>
      <c r="E182" s="28"/>
    </row>
    <row r="183" hidden="1">
      <c r="A183" s="24" t="s">
        <v>3389</v>
      </c>
      <c r="B183" s="29">
        <v>2465.0</v>
      </c>
      <c r="C183" s="26">
        <v>2465.0</v>
      </c>
      <c r="D183" s="27">
        <f t="shared" si="8"/>
        <v>0</v>
      </c>
      <c r="E183" s="34"/>
    </row>
    <row r="184" hidden="1">
      <c r="A184" s="24" t="s">
        <v>3390</v>
      </c>
      <c r="B184" s="29">
        <v>0.0</v>
      </c>
      <c r="C184" s="26"/>
      <c r="D184" s="27">
        <f t="shared" si="8"/>
        <v>0</v>
      </c>
      <c r="E184" s="34"/>
    </row>
    <row r="185" hidden="1">
      <c r="A185" s="24" t="s">
        <v>3392</v>
      </c>
      <c r="B185" s="29">
        <v>500.0</v>
      </c>
      <c r="C185" s="26">
        <v>500.0</v>
      </c>
      <c r="D185" s="27">
        <f t="shared" si="8"/>
        <v>0</v>
      </c>
      <c r="E185" s="34"/>
    </row>
    <row r="186" hidden="1">
      <c r="A186" s="30" t="s">
        <v>3394</v>
      </c>
      <c r="B186" s="29">
        <v>0.0</v>
      </c>
      <c r="C186" s="26"/>
      <c r="D186" s="27">
        <f t="shared" si="8"/>
        <v>0</v>
      </c>
      <c r="E186" s="28"/>
    </row>
    <row r="187" hidden="1">
      <c r="A187" s="30" t="s">
        <v>3395</v>
      </c>
      <c r="B187" s="29">
        <v>0.0</v>
      </c>
      <c r="C187" s="26"/>
      <c r="D187" s="27">
        <f t="shared" si="8"/>
        <v>0</v>
      </c>
      <c r="E187" s="28"/>
    </row>
    <row r="188" hidden="1">
      <c r="A188" s="30" t="s">
        <v>3397</v>
      </c>
      <c r="B188" s="29">
        <v>0.0</v>
      </c>
      <c r="C188" s="26"/>
      <c r="D188" s="27">
        <f t="shared" si="8"/>
        <v>0</v>
      </c>
      <c r="E188" s="28"/>
    </row>
    <row r="189" hidden="1">
      <c r="A189" s="31" t="s">
        <v>3399</v>
      </c>
      <c r="B189" s="29">
        <v>440.0</v>
      </c>
      <c r="C189" s="26">
        <v>440.0</v>
      </c>
      <c r="D189" s="27">
        <f t="shared" si="8"/>
        <v>0</v>
      </c>
      <c r="E189" s="34"/>
    </row>
    <row r="190" hidden="1">
      <c r="A190" s="32" t="s">
        <v>3400</v>
      </c>
      <c r="B190" s="29">
        <v>5283.0</v>
      </c>
      <c r="C190" s="33">
        <f t="array" ref="C190">SUMIFS(INDIRECT(A172 &amp; " Restia!C:C"), INDIRECT(A172 &amp; " Restia!A:A"), A190, INDIRECT(A172 &amp; " Restia!B:B"), "&lt;&gt;canceled")</f>
        <v>103856</v>
      </c>
      <c r="D190" s="27">
        <f t="shared" si="8"/>
        <v>98573</v>
      </c>
      <c r="E190" s="34"/>
    </row>
    <row r="191" hidden="1">
      <c r="A191" s="32" t="s">
        <v>3401</v>
      </c>
      <c r="B191" s="29">
        <v>5398.0</v>
      </c>
      <c r="C191" s="9">
        <f t="array" ref="C191">SUMIFS( INDIRECT(A172 &amp; " Restia!C:C"), INDIRECT(A172 &amp; " Restia!A:A"), A191, INDIRECT(A172 &amp; " Restia!B:B"), "&lt;&gt;canceled" )</f>
        <v>42219</v>
      </c>
      <c r="D191" s="27">
        <f t="shared" si="8"/>
        <v>36821</v>
      </c>
      <c r="E191" s="34"/>
    </row>
    <row r="192" hidden="1">
      <c r="A192" s="32" t="s">
        <v>3402</v>
      </c>
      <c r="B192" s="29">
        <v>7474.0</v>
      </c>
      <c r="C192" s="9">
        <f t="array" ref="C192">SUMIFS( INDIRECT(A172 &amp; " Restia!C:C"), INDIRECT(A172 &amp; " Restia!A:A"), "damejidlo", INDIRECT(A172 &amp; " Restia!G:G"), "online", INDIRECT(A172 &amp; " Restia!B:B"), "&lt;&gt;canceled" )</f>
        <v>79655</v>
      </c>
      <c r="D192" s="27">
        <f t="shared" si="8"/>
        <v>72181</v>
      </c>
      <c r="E192" s="34"/>
    </row>
    <row r="193" hidden="1">
      <c r="A193" s="32" t="s">
        <v>3403</v>
      </c>
      <c r="B193" s="29">
        <v>9003.0</v>
      </c>
      <c r="C193" s="9">
        <f t="array" ref="C193">SUMIFS( INDIRECT(A172 &amp; " Restia!C:C"), INDIRECT(A172 &amp; " Restia!A:A"), "generic", INDIRECT(A172 &amp; " Restia!G:G"), "online", INDIRECT(A172 &amp; " Restia!B:B"), "&lt;&gt;canceled" )</f>
        <v>109734</v>
      </c>
      <c r="D193" s="27">
        <f t="shared" si="8"/>
        <v>100731</v>
      </c>
      <c r="E193" s="34"/>
    </row>
    <row r="194" hidden="1">
      <c r="A194" s="32" t="s">
        <v>3405</v>
      </c>
      <c r="B194" s="29">
        <v>529.0</v>
      </c>
      <c r="C194" s="9">
        <f t="array" ref="C194">SUMIFS( INDIRECT(A172 &amp; " Restia!C:C"), INDIRECT(A172 &amp; " Restia!E:E"), "wolt kurýr", INDIRECT(A172 &amp; " Restia!A:A"), "&lt;&gt;wolt", INDIRECT(A172 &amp; " Restia!G:G"), "cash", INDIRECT(A172 &amp; " Restia!B:B"), "&lt;&gt;canceled" )</f>
        <v>950</v>
      </c>
      <c r="D194" s="27">
        <f t="shared" si="8"/>
        <v>421</v>
      </c>
      <c r="E194" s="34"/>
    </row>
    <row r="195" hidden="1">
      <c r="A195" s="32" t="s">
        <v>3406</v>
      </c>
      <c r="B195" s="29">
        <v>2582.0</v>
      </c>
      <c r="C195" s="9">
        <f t="array" ref="C195">SUMIFS( INDIRECT(A172 &amp; " Restia!C:C"), INDIRECT(A172 &amp; " Restia!A:A"), "damejidlo", INDIRECT(A172 &amp; " Restia!G:G"), "cash", INDIRECT(A172 &amp; " Restia!B:B"), "&lt;&gt;canceled")</f>
        <v>14216</v>
      </c>
      <c r="D195" s="27">
        <f t="shared" si="8"/>
        <v>11634</v>
      </c>
      <c r="E195" s="34"/>
    </row>
    <row r="196" hidden="1">
      <c r="A196" s="35" t="s">
        <v>3407</v>
      </c>
      <c r="B196" s="29">
        <v>35831.0</v>
      </c>
      <c r="C196" s="9">
        <f t="array" ref="C196">SUM(INDIRECT(A172 &amp; " Restia!C:C")) - SUMIFS(INDIRECT(A172 &amp; " Restia!C:C"), INDIRECT(A172 &amp; " Restia!B:B"), "canceled")</f>
        <v>416686.6</v>
      </c>
      <c r="D196" s="27">
        <f t="shared" si="8"/>
        <v>380855.6</v>
      </c>
      <c r="E196" s="34"/>
    </row>
    <row r="197" hidden="1">
      <c r="A197" s="36" t="s">
        <v>3408</v>
      </c>
      <c r="B197" s="37">
        <v>61.0</v>
      </c>
      <c r="C197" s="27">
        <f>sum(C182:C194)-C196</f>
        <v>-72067.6</v>
      </c>
      <c r="D197" s="37">
        <f t="shared" si="8"/>
        <v>-72128.6</v>
      </c>
      <c r="E197" s="64"/>
    </row>
    <row r="198" hidden="1"/>
    <row r="199" hidden="1"/>
    <row r="200" hidden="1">
      <c r="A200" s="5" t="s">
        <v>3379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5" t="s">
        <v>3381</v>
      </c>
      <c r="B202" s="6"/>
      <c r="C202" s="6"/>
      <c r="D202" s="6"/>
      <c r="E202" s="7"/>
    </row>
    <row r="203" hidden="1">
      <c r="A203" s="10"/>
      <c r="B203" s="11"/>
      <c r="C203" s="11"/>
      <c r="D203" s="11"/>
      <c r="E203" s="12"/>
    </row>
    <row r="204" hidden="1">
      <c r="A204" s="13">
        <v>45566.0</v>
      </c>
      <c r="B204" s="6"/>
      <c r="C204" s="14" t="s">
        <v>3382</v>
      </c>
      <c r="D204" s="15">
        <v>45571.0</v>
      </c>
      <c r="E204" s="7"/>
    </row>
    <row r="205" hidden="1">
      <c r="A205" s="10"/>
      <c r="B205" s="11"/>
      <c r="C205" s="16"/>
      <c r="D205" s="11"/>
      <c r="E205" s="12"/>
    </row>
    <row r="206" hidden="1">
      <c r="A206" s="17" t="str">
        <f>CHOOSE(WEEKDAY(A204), "Neděle", "Pondělí", "Úterý", "Středa", "Čtvrtek", "Pátek", "Sobota")</f>
        <v>Úterý</v>
      </c>
      <c r="B206" s="7"/>
      <c r="C206" s="16"/>
      <c r="D206" s="18" t="str">
        <f>CHOOSE(WEEKDAY(D204), "Neděle", "Pondělí", "Úterý", "Středa", "Čtvrtek", "Pátek", "Sobota")</f>
        <v>Neděle</v>
      </c>
      <c r="E206" s="7"/>
    </row>
    <row r="207" hidden="1">
      <c r="A207" s="10"/>
      <c r="B207" s="12"/>
      <c r="C207" s="16"/>
      <c r="D207" s="11"/>
      <c r="E207" s="12"/>
    </row>
    <row r="208" hidden="1">
      <c r="A208" s="19" t="s">
        <v>3383</v>
      </c>
      <c r="B208" s="6"/>
      <c r="C208" s="6"/>
      <c r="D208" s="6"/>
      <c r="E208" s="7"/>
    </row>
    <row r="209" hidden="1">
      <c r="A209" s="20" t="s">
        <v>3384</v>
      </c>
      <c r="B209" s="21" t="s">
        <v>3385</v>
      </c>
      <c r="C209" s="22" t="s">
        <v>3386</v>
      </c>
      <c r="D209" s="21" t="s">
        <v>3387</v>
      </c>
      <c r="E209" s="23" t="s">
        <v>13</v>
      </c>
    </row>
    <row r="210" hidden="1">
      <c r="A210" s="24" t="s">
        <v>3388</v>
      </c>
      <c r="B210" s="25">
        <v>22483.0</v>
      </c>
      <c r="C210" s="26">
        <f>11299+5597+5597</f>
        <v>22493</v>
      </c>
      <c r="D210" s="27">
        <f t="shared" ref="D210:D225" si="9">C210-B210</f>
        <v>10</v>
      </c>
      <c r="E210" s="28" t="s">
        <v>4268</v>
      </c>
    </row>
    <row r="211" hidden="1">
      <c r="A211" s="24" t="s">
        <v>3389</v>
      </c>
      <c r="B211" s="29">
        <v>19082.0</v>
      </c>
      <c r="C211" s="26">
        <f>4034+3041+1742+1789+3913+4563</f>
        <v>19082</v>
      </c>
      <c r="D211" s="27">
        <f t="shared" si="9"/>
        <v>0</v>
      </c>
      <c r="E211" s="34"/>
    </row>
    <row r="212" hidden="1">
      <c r="A212" s="24" t="s">
        <v>3390</v>
      </c>
      <c r="B212" s="29">
        <v>0.0</v>
      </c>
      <c r="C212" s="26"/>
      <c r="D212" s="27">
        <f t="shared" si="9"/>
        <v>0</v>
      </c>
      <c r="E212" s="34"/>
    </row>
    <row r="213" hidden="1">
      <c r="A213" s="24" t="s">
        <v>3392</v>
      </c>
      <c r="B213" s="29">
        <v>3000.0</v>
      </c>
      <c r="C213" s="26">
        <f>2000+500+500</f>
        <v>3000</v>
      </c>
      <c r="D213" s="27">
        <f t="shared" si="9"/>
        <v>0</v>
      </c>
      <c r="E213" s="34"/>
    </row>
    <row r="214" hidden="1">
      <c r="A214" s="30" t="s">
        <v>3394</v>
      </c>
      <c r="B214" s="29">
        <v>0.0</v>
      </c>
      <c r="C214" s="26"/>
      <c r="D214" s="27">
        <f t="shared" si="9"/>
        <v>0</v>
      </c>
      <c r="E214" s="28"/>
    </row>
    <row r="215" hidden="1">
      <c r="A215" s="30" t="s">
        <v>3395</v>
      </c>
      <c r="B215" s="29">
        <v>110.0</v>
      </c>
      <c r="C215" s="26">
        <v>110.0</v>
      </c>
      <c r="D215" s="27">
        <f t="shared" si="9"/>
        <v>0</v>
      </c>
      <c r="E215" s="28"/>
    </row>
    <row r="216" hidden="1">
      <c r="A216" s="30" t="s">
        <v>3397</v>
      </c>
      <c r="B216" s="29">
        <v>40.0</v>
      </c>
      <c r="C216" s="26"/>
      <c r="D216" s="27">
        <f t="shared" si="9"/>
        <v>-40</v>
      </c>
      <c r="E216" s="28"/>
    </row>
    <row r="217" hidden="1">
      <c r="A217" s="31" t="s">
        <v>3399</v>
      </c>
      <c r="B217" s="29">
        <v>5840.0</v>
      </c>
      <c r="C217" s="26">
        <f>680+440+200+680+440+520+400+240+440+400+240+480+720</f>
        <v>5880</v>
      </c>
      <c r="D217" s="27">
        <f t="shared" si="9"/>
        <v>40</v>
      </c>
      <c r="E217" s="34"/>
    </row>
    <row r="218" hidden="1">
      <c r="A218" s="32" t="s">
        <v>3400</v>
      </c>
      <c r="B218" s="29">
        <v>65613.0</v>
      </c>
      <c r="C218" s="33">
        <f t="array" ref="C218">SUMIFS(INDIRECT(A200 &amp; " Restia!C:C"), INDIRECT(A200 &amp; " Restia!A:A"), A218, INDIRECT(A200 &amp; " Restia!B:B"), "&lt;&gt;canceled")</f>
        <v>103856</v>
      </c>
      <c r="D218" s="27">
        <f t="shared" si="9"/>
        <v>38243</v>
      </c>
      <c r="E218" s="34"/>
    </row>
    <row r="219" hidden="1">
      <c r="A219" s="32" t="s">
        <v>3401</v>
      </c>
      <c r="B219" s="29">
        <v>25802.0</v>
      </c>
      <c r="C219" s="9">
        <f t="array" ref="C219">SUMIFS( INDIRECT(A200 &amp; " Restia!C:C"), INDIRECT(A200 &amp; " Restia!A:A"), A219, INDIRECT(A200 &amp; " Restia!B:B"), "&lt;&gt;canceled" )</f>
        <v>42219</v>
      </c>
      <c r="D219" s="27">
        <f t="shared" si="9"/>
        <v>16417</v>
      </c>
      <c r="E219" s="34"/>
    </row>
    <row r="220" hidden="1">
      <c r="A220" s="32" t="s">
        <v>3402</v>
      </c>
      <c r="B220" s="29">
        <v>77835.0</v>
      </c>
      <c r="C220" s="9">
        <f t="array" ref="C220">SUMIFS( INDIRECT(A200 &amp; " Restia!C:C"), INDIRECT(A200 &amp; " Restia!A:A"), "damejidlo", INDIRECT(A200 &amp; " Restia!G:G"), "online", INDIRECT(A200 &amp; " Restia!B:B"), "&lt;&gt;canceled" )</f>
        <v>79655</v>
      </c>
      <c r="D220" s="27">
        <f t="shared" si="9"/>
        <v>1820</v>
      </c>
      <c r="E220" s="34"/>
    </row>
    <row r="221" hidden="1">
      <c r="A221" s="32" t="s">
        <v>3403</v>
      </c>
      <c r="B221" s="29">
        <v>75826.0</v>
      </c>
      <c r="C221" s="9">
        <f t="array" ref="C221">SUMIFS( INDIRECT(A200 &amp; " Restia!C:C"), INDIRECT(A200 &amp; " Restia!A:A"), "generic", INDIRECT(A200 &amp; " Restia!G:G"), "online", INDIRECT(A200 &amp; " Restia!B:B"), "&lt;&gt;canceled" )</f>
        <v>109734</v>
      </c>
      <c r="D221" s="27">
        <f t="shared" si="9"/>
        <v>33908</v>
      </c>
      <c r="E221" s="34"/>
    </row>
    <row r="222" hidden="1">
      <c r="A222" s="32" t="s">
        <v>3405</v>
      </c>
      <c r="B222" s="29">
        <v>1131.0</v>
      </c>
      <c r="C222" s="9">
        <f t="array" ref="C222">SUMIFS( INDIRECT(A200 &amp; " Restia!C:C"), INDIRECT(A200 &amp; " Restia!E:E"), "wolt kurýr", INDIRECT(A200 &amp; " Restia!A:A"), "&lt;&gt;wolt", INDIRECT(A200 &amp; " Restia!G:G"), "cash", INDIRECT(A200 &amp; " Restia!B:B"), "&lt;&gt;canceled" )</f>
        <v>950</v>
      </c>
      <c r="D222" s="27">
        <f t="shared" si="9"/>
        <v>-181</v>
      </c>
      <c r="E222" s="34"/>
    </row>
    <row r="223" hidden="1">
      <c r="A223" s="32" t="s">
        <v>3406</v>
      </c>
      <c r="B223" s="29">
        <v>8600.0</v>
      </c>
      <c r="C223" s="9">
        <f t="array" ref="C223">SUMIFS( INDIRECT(A200 &amp; " Restia!C:C"), INDIRECT(A200 &amp; " Restia!A:A"), "damejidlo", INDIRECT(A200 &amp; " Restia!G:G"), "cash", INDIRECT(A200 &amp; " Restia!B:B"), "&lt;&gt;canceled")</f>
        <v>14216</v>
      </c>
      <c r="D223" s="27">
        <f t="shared" si="9"/>
        <v>5616</v>
      </c>
      <c r="E223" s="34"/>
    </row>
    <row r="224" hidden="1">
      <c r="A224" s="35" t="s">
        <v>3407</v>
      </c>
      <c r="B224" s="29">
        <v>296762.0</v>
      </c>
      <c r="C224" s="9">
        <f t="array" ref="C224">SUM(INDIRECT(A200 &amp; " Restia!C:C")) - SUMIFS(INDIRECT(A200 &amp; " Restia!C:C"), INDIRECT(A200 &amp; " Restia!B:B"), "canceled")</f>
        <v>416686.6</v>
      </c>
      <c r="D224" s="27">
        <f t="shared" si="9"/>
        <v>119924.6</v>
      </c>
      <c r="E224" s="34"/>
    </row>
    <row r="225" hidden="1">
      <c r="A225" s="36" t="s">
        <v>3408</v>
      </c>
      <c r="B225" s="37">
        <v>0.0</v>
      </c>
      <c r="C225" s="27">
        <f>sum(C210:C222)-C224</f>
        <v>-29707.6</v>
      </c>
      <c r="D225" s="37">
        <f t="shared" si="9"/>
        <v>-29707.6</v>
      </c>
      <c r="E225" s="64"/>
    </row>
    <row r="226" hidden="1"/>
    <row r="227" hidden="1"/>
    <row r="228" hidden="1">
      <c r="A228" s="5" t="s">
        <v>3379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5" t="s">
        <v>3381</v>
      </c>
      <c r="B230" s="6"/>
      <c r="C230" s="6"/>
      <c r="D230" s="6"/>
      <c r="E230" s="7"/>
    </row>
    <row r="231" hidden="1">
      <c r="A231" s="10"/>
      <c r="B231" s="11"/>
      <c r="C231" s="11"/>
      <c r="D231" s="11"/>
      <c r="E231" s="12"/>
    </row>
    <row r="232" hidden="1">
      <c r="A232" s="13">
        <v>45572.0</v>
      </c>
      <c r="B232" s="6"/>
      <c r="C232" s="14" t="s">
        <v>3382</v>
      </c>
      <c r="D232" s="15">
        <v>45578.0</v>
      </c>
      <c r="E232" s="7"/>
    </row>
    <row r="233" hidden="1">
      <c r="A233" s="10"/>
      <c r="B233" s="11"/>
      <c r="C233" s="16"/>
      <c r="D233" s="11"/>
      <c r="E233" s="12"/>
    </row>
    <row r="234" hidden="1">
      <c r="A234" s="17" t="str">
        <f>CHOOSE(WEEKDAY(A232), "Neděle", "Pondělí", "Úterý", "Středa", "Čtvrtek", "Pátek", "Sobota")</f>
        <v>Pondělí</v>
      </c>
      <c r="B234" s="7"/>
      <c r="C234" s="16"/>
      <c r="D234" s="18" t="str">
        <f>CHOOSE(WEEKDAY(D232), "Neděle", "Pondělí", "Úterý", "Středa", "Čtvrtek", "Pátek", "Sobota")</f>
        <v>Neděle</v>
      </c>
      <c r="E234" s="7"/>
    </row>
    <row r="235" hidden="1">
      <c r="A235" s="10"/>
      <c r="B235" s="12"/>
      <c r="C235" s="16"/>
      <c r="D235" s="11"/>
      <c r="E235" s="12"/>
    </row>
    <row r="236" hidden="1">
      <c r="A236" s="19" t="s">
        <v>3383</v>
      </c>
      <c r="B236" s="6"/>
      <c r="C236" s="6"/>
      <c r="D236" s="6"/>
      <c r="E236" s="7"/>
    </row>
    <row r="237" hidden="1">
      <c r="A237" s="20" t="s">
        <v>3384</v>
      </c>
      <c r="B237" s="21" t="s">
        <v>3385</v>
      </c>
      <c r="C237" s="22" t="s">
        <v>3386</v>
      </c>
      <c r="D237" s="21" t="s">
        <v>3387</v>
      </c>
      <c r="E237" s="23" t="s">
        <v>13</v>
      </c>
    </row>
    <row r="238" hidden="1">
      <c r="A238" s="24" t="s">
        <v>3388</v>
      </c>
      <c r="B238" s="25">
        <v>38788.0</v>
      </c>
      <c r="C238" s="26">
        <f>250+100+40+6400+21000</f>
        <v>27790</v>
      </c>
      <c r="D238" s="27">
        <f t="shared" ref="D238:D253" si="10">C238-B238</f>
        <v>-10998</v>
      </c>
      <c r="E238" s="28"/>
    </row>
    <row r="239" hidden="1">
      <c r="A239" s="24" t="s">
        <v>3389</v>
      </c>
      <c r="B239" s="29">
        <v>28007.0</v>
      </c>
      <c r="C239" s="26">
        <f>5202+3846+2343+2859+4204+5540+4013</f>
        <v>28007</v>
      </c>
      <c r="D239" s="27">
        <f t="shared" si="10"/>
        <v>0</v>
      </c>
      <c r="E239" s="34"/>
    </row>
    <row r="240" hidden="1">
      <c r="A240" s="24" t="s">
        <v>3390</v>
      </c>
      <c r="B240" s="29">
        <v>0.0</v>
      </c>
      <c r="C240" s="26"/>
      <c r="D240" s="27">
        <f t="shared" si="10"/>
        <v>0</v>
      </c>
      <c r="E240" s="34"/>
    </row>
    <row r="241" hidden="1">
      <c r="A241" s="24" t="s">
        <v>3392</v>
      </c>
      <c r="B241" s="29">
        <v>1500.0</v>
      </c>
      <c r="C241" s="26">
        <v>1500.0</v>
      </c>
      <c r="D241" s="27">
        <f t="shared" si="10"/>
        <v>0</v>
      </c>
      <c r="E241" s="34"/>
    </row>
    <row r="242" hidden="1">
      <c r="A242" s="30" t="s">
        <v>3394</v>
      </c>
      <c r="B242" s="29">
        <v>0.0</v>
      </c>
      <c r="C242" s="26"/>
      <c r="D242" s="27">
        <f t="shared" si="10"/>
        <v>0</v>
      </c>
      <c r="E242" s="28"/>
    </row>
    <row r="243" hidden="1">
      <c r="A243" s="30" t="s">
        <v>3395</v>
      </c>
      <c r="B243" s="29">
        <v>68.0</v>
      </c>
      <c r="C243" s="26">
        <f>5597+5597+68</f>
        <v>11262</v>
      </c>
      <c r="D243" s="27">
        <f t="shared" si="10"/>
        <v>11194</v>
      </c>
      <c r="E243" s="28"/>
    </row>
    <row r="244" hidden="1">
      <c r="A244" s="30" t="s">
        <v>3397</v>
      </c>
      <c r="B244" s="29">
        <v>465.0</v>
      </c>
      <c r="C244" s="26">
        <f>380+85</f>
        <v>465</v>
      </c>
      <c r="D244" s="27">
        <f t="shared" si="10"/>
        <v>0</v>
      </c>
      <c r="E244" s="28"/>
    </row>
    <row r="245" hidden="1">
      <c r="A245" s="31" t="s">
        <v>3399</v>
      </c>
      <c r="B245" s="29">
        <v>5600.0</v>
      </c>
      <c r="C245" s="26">
        <f>80+280+400+320+160+840+520+440+480+320+240+240+280+680+320</f>
        <v>5600</v>
      </c>
      <c r="D245" s="27">
        <f t="shared" si="10"/>
        <v>0</v>
      </c>
      <c r="E245" s="34"/>
    </row>
    <row r="246" hidden="1">
      <c r="A246" s="32" t="s">
        <v>3400</v>
      </c>
      <c r="B246" s="29">
        <v>54246.0</v>
      </c>
      <c r="C246" s="33">
        <f t="array" ref="C246">SUMIFS(INDIRECT(A228 &amp; " Restia!C:C"), INDIRECT(A228 &amp; " Restia!A:A"), A246, INDIRECT(A228 &amp; " Restia!B:B"), "&lt;&gt;canceled")</f>
        <v>103856</v>
      </c>
      <c r="D246" s="27">
        <f t="shared" si="10"/>
        <v>49610</v>
      </c>
      <c r="E246" s="34"/>
    </row>
    <row r="247" hidden="1">
      <c r="A247" s="32" t="s">
        <v>3401</v>
      </c>
      <c r="B247" s="29">
        <v>26736.0</v>
      </c>
      <c r="C247" s="9">
        <f t="array" ref="C247">SUMIFS( INDIRECT(A228 &amp; " Restia!C:C"), INDIRECT(A228 &amp; " Restia!A:A"), A247, INDIRECT(A228 &amp; " Restia!B:B"), "&lt;&gt;canceled" )</f>
        <v>42219</v>
      </c>
      <c r="D247" s="27">
        <f t="shared" si="10"/>
        <v>15483</v>
      </c>
      <c r="E247" s="34"/>
    </row>
    <row r="248" hidden="1">
      <c r="A248" s="32" t="s">
        <v>3402</v>
      </c>
      <c r="B248" s="29">
        <v>94428.0</v>
      </c>
      <c r="C248" s="9">
        <f t="array" ref="C248">SUMIFS( INDIRECT(A228 &amp; " Restia!C:C"), INDIRECT(A228 &amp; " Restia!A:A"), "damejidlo", INDIRECT(A228 &amp; " Restia!G:G"), "online", INDIRECT(A228 &amp; " Restia!B:B"), "&lt;&gt;canceled" )</f>
        <v>79655</v>
      </c>
      <c r="D248" s="27">
        <f t="shared" si="10"/>
        <v>-14773</v>
      </c>
      <c r="E248" s="34"/>
    </row>
    <row r="249" hidden="1">
      <c r="A249" s="32" t="s">
        <v>3403</v>
      </c>
      <c r="B249" s="29">
        <v>75796.0</v>
      </c>
      <c r="C249" s="9">
        <f t="array" ref="C249">SUMIFS( INDIRECT(A228 &amp; " Restia!C:C"), INDIRECT(A228 &amp; " Restia!A:A"), "generic", INDIRECT(A228 &amp; " Restia!G:G"), "online", INDIRECT(A228 &amp; " Restia!B:B"), "&lt;&gt;canceled" )</f>
        <v>109734</v>
      </c>
      <c r="D249" s="27">
        <f t="shared" si="10"/>
        <v>33938</v>
      </c>
      <c r="E249" s="34"/>
    </row>
    <row r="250" hidden="1">
      <c r="A250" s="32" t="s">
        <v>3405</v>
      </c>
      <c r="B250" s="29">
        <v>5407.0</v>
      </c>
      <c r="C250" s="9">
        <f t="array" ref="C250">SUMIFS( INDIRECT(A228 &amp; " Restia!C:C"), INDIRECT(A228 &amp; " Restia!E:E"), "wolt kurýr", INDIRECT(A228 &amp; " Restia!A:A"), "&lt;&gt;wolt", INDIRECT(A228 &amp; " Restia!G:G"), "cash", INDIRECT(A228 &amp; " Restia!B:B"), "&lt;&gt;canceled" )</f>
        <v>950</v>
      </c>
      <c r="D250" s="27">
        <f t="shared" si="10"/>
        <v>-4457</v>
      </c>
      <c r="E250" s="34"/>
    </row>
    <row r="251" hidden="1">
      <c r="A251" s="32" t="s">
        <v>3406</v>
      </c>
      <c r="B251" s="29">
        <v>16561.0</v>
      </c>
      <c r="C251" s="9">
        <f t="array" ref="C251">SUMIFS( INDIRECT(A228 &amp; " Restia!C:C"), INDIRECT(A228 &amp; " Restia!A:A"), "damejidlo", INDIRECT(A228 &amp; " Restia!G:G"), "cash", INDIRECT(A228 &amp; " Restia!B:B"), "&lt;&gt;canceled")</f>
        <v>14216</v>
      </c>
      <c r="D251" s="27">
        <f t="shared" si="10"/>
        <v>-2345</v>
      </c>
      <c r="E251" s="34"/>
    </row>
    <row r="252" hidden="1">
      <c r="A252" s="35" t="s">
        <v>3407</v>
      </c>
      <c r="B252" s="29">
        <v>331027.7</v>
      </c>
      <c r="C252" s="9">
        <f t="array" ref="C252">SUM(INDIRECT(A228 &amp; " Restia!C:C")) - SUMIFS(INDIRECT(A228 &amp; " Restia!C:C"), INDIRECT(A228 &amp; " Restia!B:B"), "canceled")</f>
        <v>416686.6</v>
      </c>
      <c r="D252" s="27">
        <f t="shared" si="10"/>
        <v>85658.9</v>
      </c>
      <c r="E252" s="34"/>
    </row>
    <row r="253" hidden="1">
      <c r="A253" s="36" t="s">
        <v>3408</v>
      </c>
      <c r="B253" s="37">
        <v>13.30000000000291</v>
      </c>
      <c r="C253" s="27">
        <f>sum(C238:C250)-C252</f>
        <v>-5648.6</v>
      </c>
      <c r="D253" s="37">
        <f t="shared" si="10"/>
        <v>-5661.9</v>
      </c>
      <c r="E253" s="64"/>
    </row>
    <row r="254" hidden="1"/>
    <row r="255" hidden="1"/>
    <row r="256" hidden="1">
      <c r="A256" s="5" t="s">
        <v>3379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5" t="s">
        <v>3381</v>
      </c>
      <c r="B258" s="6"/>
      <c r="C258" s="6"/>
      <c r="D258" s="6"/>
      <c r="E258" s="7"/>
    </row>
    <row r="259" hidden="1">
      <c r="A259" s="10"/>
      <c r="B259" s="11"/>
      <c r="C259" s="11"/>
      <c r="D259" s="11"/>
      <c r="E259" s="12"/>
    </row>
    <row r="260" hidden="1">
      <c r="A260" s="13">
        <v>45579.0</v>
      </c>
      <c r="B260" s="6"/>
      <c r="C260" s="14" t="s">
        <v>3382</v>
      </c>
      <c r="D260" s="15">
        <v>45585.0</v>
      </c>
      <c r="E260" s="7"/>
    </row>
    <row r="261" hidden="1">
      <c r="A261" s="10"/>
      <c r="B261" s="11"/>
      <c r="C261" s="16"/>
      <c r="D261" s="11"/>
      <c r="E261" s="12"/>
    </row>
    <row r="262" hidden="1">
      <c r="A262" s="17" t="str">
        <f>CHOOSE(WEEKDAY(A260), "Neděle", "Pondělí", "Úterý", "Středa", "Čtvrtek", "Pátek", "Sobota")</f>
        <v>Pondělí</v>
      </c>
      <c r="B262" s="7"/>
      <c r="C262" s="16"/>
      <c r="D262" s="18" t="str">
        <f>CHOOSE(WEEKDAY(D260), "Neděle", "Pondělí", "Úterý", "Středa", "Čtvrtek", "Pátek", "Sobota")</f>
        <v>Neděle</v>
      </c>
      <c r="E262" s="7"/>
    </row>
    <row r="263" hidden="1">
      <c r="A263" s="10"/>
      <c r="B263" s="12"/>
      <c r="C263" s="16"/>
      <c r="D263" s="11"/>
      <c r="E263" s="12"/>
    </row>
    <row r="264" hidden="1">
      <c r="A264" s="19" t="s">
        <v>3383</v>
      </c>
      <c r="B264" s="6"/>
      <c r="C264" s="6"/>
      <c r="D264" s="6"/>
      <c r="E264" s="7"/>
    </row>
    <row r="265" hidden="1">
      <c r="A265" s="20" t="s">
        <v>3384</v>
      </c>
      <c r="B265" s="21" t="s">
        <v>3385</v>
      </c>
      <c r="C265" s="22" t="s">
        <v>3386</v>
      </c>
      <c r="D265" s="21" t="s">
        <v>3387</v>
      </c>
      <c r="E265" s="23" t="s">
        <v>13</v>
      </c>
    </row>
    <row r="266" hidden="1">
      <c r="A266" s="24" t="s">
        <v>3388</v>
      </c>
      <c r="B266" s="25">
        <v>38615.0</v>
      </c>
      <c r="C266" s="26">
        <f>280+500+1800+10500+18000+7597</f>
        <v>38677</v>
      </c>
      <c r="D266" s="27">
        <f t="shared" ref="D266:D281" si="11">C266-B266</f>
        <v>62</v>
      </c>
      <c r="E266" s="28"/>
    </row>
    <row r="267" hidden="1">
      <c r="A267" s="24" t="s">
        <v>3389</v>
      </c>
      <c r="B267" s="29">
        <v>26025.0</v>
      </c>
      <c r="C267" s="26">
        <f>3142+2140+2878+4619+6638+4544+2064</f>
        <v>26025</v>
      </c>
      <c r="D267" s="27">
        <f t="shared" si="11"/>
        <v>0</v>
      </c>
      <c r="E267" s="34"/>
    </row>
    <row r="268" hidden="1">
      <c r="A268" s="24" t="s">
        <v>3390</v>
      </c>
      <c r="B268" s="29">
        <v>180.0</v>
      </c>
      <c r="C268" s="26">
        <v>180.0</v>
      </c>
      <c r="D268" s="27">
        <f t="shared" si="11"/>
        <v>0</v>
      </c>
      <c r="E268" s="34"/>
    </row>
    <row r="269" hidden="1">
      <c r="A269" s="24" t="s">
        <v>3392</v>
      </c>
      <c r="B269" s="29">
        <v>2000.0</v>
      </c>
      <c r="C269" s="26">
        <f>500+500+500+500</f>
        <v>2000</v>
      </c>
      <c r="D269" s="27">
        <f t="shared" si="11"/>
        <v>0</v>
      </c>
      <c r="E269" s="34"/>
    </row>
    <row r="270" hidden="1">
      <c r="A270" s="30" t="s">
        <v>3394</v>
      </c>
      <c r="B270" s="29">
        <v>0.0</v>
      </c>
      <c r="C270" s="26"/>
      <c r="D270" s="27">
        <f t="shared" si="11"/>
        <v>0</v>
      </c>
      <c r="E270" s="28"/>
    </row>
    <row r="271" hidden="1">
      <c r="A271" s="30" t="s">
        <v>3395</v>
      </c>
      <c r="B271" s="29">
        <v>315.0</v>
      </c>
      <c r="C271" s="26">
        <v>165.0</v>
      </c>
      <c r="D271" s="27">
        <f t="shared" si="11"/>
        <v>-150</v>
      </c>
      <c r="E271" s="28"/>
    </row>
    <row r="272" hidden="1">
      <c r="A272" s="30" t="s">
        <v>3397</v>
      </c>
      <c r="B272" s="29">
        <v>3272.0</v>
      </c>
      <c r="C272" s="26">
        <f>968+640+160+150+110</f>
        <v>2028</v>
      </c>
      <c r="D272" s="27">
        <f t="shared" si="11"/>
        <v>-1244</v>
      </c>
      <c r="E272" s="28"/>
    </row>
    <row r="273" hidden="1">
      <c r="A273" s="31" t="s">
        <v>3399</v>
      </c>
      <c r="B273" s="29">
        <v>5840.0</v>
      </c>
      <c r="C273" s="26">
        <f>560+240+280+280+440+480+520+360+320+320+720+400+600</f>
        <v>5520</v>
      </c>
      <c r="D273" s="27">
        <f t="shared" si="11"/>
        <v>-320</v>
      </c>
      <c r="E273" s="34"/>
    </row>
    <row r="274" hidden="1">
      <c r="A274" s="32" t="s">
        <v>3400</v>
      </c>
      <c r="B274" s="29">
        <v>61186.0</v>
      </c>
      <c r="C274" s="33">
        <f t="array" ref="C274">SUMIFS(INDIRECT(A256 &amp; " Restia!C:C"), INDIRECT(A256 &amp; " Restia!A:A"), A274, INDIRECT(A256 &amp; " Restia!B:B"), "&lt;&gt;canceled")</f>
        <v>103856</v>
      </c>
      <c r="D274" s="27">
        <f t="shared" si="11"/>
        <v>42670</v>
      </c>
      <c r="E274" s="34"/>
    </row>
    <row r="275" hidden="1">
      <c r="A275" s="32" t="s">
        <v>3401</v>
      </c>
      <c r="B275" s="29">
        <v>31774.0</v>
      </c>
      <c r="C275" s="9">
        <f t="array" ref="C275">SUMIFS( INDIRECT(A256 &amp; " Restia!C:C"), INDIRECT(A256 &amp; " Restia!A:A"), A275, INDIRECT(A256 &amp; " Restia!B:B"), "&lt;&gt;canceled" )</f>
        <v>42219</v>
      </c>
      <c r="D275" s="27">
        <f t="shared" si="11"/>
        <v>10445</v>
      </c>
      <c r="E275" s="34"/>
    </row>
    <row r="276" hidden="1">
      <c r="A276" s="32" t="s">
        <v>3402</v>
      </c>
      <c r="B276" s="29">
        <v>75498.0</v>
      </c>
      <c r="C276" s="9">
        <f t="array" ref="C276">SUMIFS( INDIRECT(A256 &amp; " Restia!C:C"), INDIRECT(A256 &amp; " Restia!A:A"), "damejidlo", INDIRECT(A256 &amp; " Restia!G:G"), "online", INDIRECT(A256 &amp; " Restia!B:B"), "&lt;&gt;canceled" )</f>
        <v>79655</v>
      </c>
      <c r="D276" s="27">
        <f t="shared" si="11"/>
        <v>4157</v>
      </c>
      <c r="E276" s="34"/>
    </row>
    <row r="277" hidden="1">
      <c r="A277" s="32" t="s">
        <v>3403</v>
      </c>
      <c r="B277" s="29">
        <v>78197.0</v>
      </c>
      <c r="C277" s="9">
        <f t="array" ref="C277">SUMIFS( INDIRECT(A256 &amp; " Restia!C:C"), INDIRECT(A256 &amp; " Restia!A:A"), "generic", INDIRECT(A256 &amp; " Restia!G:G"), "online", INDIRECT(A256 &amp; " Restia!B:B"), "&lt;&gt;canceled" )</f>
        <v>109734</v>
      </c>
      <c r="D277" s="27">
        <f t="shared" si="11"/>
        <v>31537</v>
      </c>
      <c r="E277" s="34"/>
    </row>
    <row r="278" hidden="1">
      <c r="A278" s="32" t="s">
        <v>3405</v>
      </c>
      <c r="B278" s="29">
        <v>3882.0</v>
      </c>
      <c r="C278" s="9">
        <f t="array" ref="C278">SUMIFS( INDIRECT(A256 &amp; " Restia!C:C"), INDIRECT(A256 &amp; " Restia!E:E"), "wolt kurýr", INDIRECT(A256 &amp; " Restia!A:A"), "&lt;&gt;wolt", INDIRECT(A256 &amp; " Restia!G:G"), "cash", INDIRECT(A256 &amp; " Restia!B:B"), "&lt;&gt;canceled" )</f>
        <v>950</v>
      </c>
      <c r="D278" s="27">
        <f t="shared" si="11"/>
        <v>-2932</v>
      </c>
      <c r="E278" s="34"/>
    </row>
    <row r="279" hidden="1">
      <c r="A279" s="32" t="s">
        <v>3406</v>
      </c>
      <c r="B279" s="29">
        <v>14304.0</v>
      </c>
      <c r="C279" s="9">
        <f t="array" ref="C279">SUMIFS( INDIRECT(A256 &amp; " Restia!C:C"), INDIRECT(A256 &amp; " Restia!A:A"), "damejidlo", INDIRECT(A256 &amp; " Restia!G:G"), "cash", INDIRECT(A256 &amp; " Restia!B:B"), "&lt;&gt;canceled")</f>
        <v>14216</v>
      </c>
      <c r="D279" s="27">
        <f t="shared" si="11"/>
        <v>-88</v>
      </c>
      <c r="E279" s="34"/>
    </row>
    <row r="280" hidden="1">
      <c r="A280" s="35" t="s">
        <v>3407</v>
      </c>
      <c r="B280" s="29">
        <v>326682.0</v>
      </c>
      <c r="C280" s="9">
        <f t="array" ref="C280">SUM(INDIRECT(A256 &amp; " Restia!C:C")) - SUMIFS(INDIRECT(A256 &amp; " Restia!C:C"), INDIRECT(A256 &amp; " Restia!B:B"), "canceled")</f>
        <v>416686.6</v>
      </c>
      <c r="D280" s="27">
        <f t="shared" si="11"/>
        <v>90004.6</v>
      </c>
      <c r="E280" s="34"/>
    </row>
    <row r="281" hidden="1">
      <c r="A281" s="36" t="s">
        <v>3408</v>
      </c>
      <c r="B281" s="37">
        <v>102.0</v>
      </c>
      <c r="C281" s="27">
        <f>sum(C266:C278)-C280</f>
        <v>-5677.6</v>
      </c>
      <c r="D281" s="37">
        <f t="shared" si="11"/>
        <v>-5779.6</v>
      </c>
      <c r="E281" s="64"/>
    </row>
    <row r="282" hidden="1"/>
    <row r="283" hidden="1"/>
    <row r="284" hidden="1">
      <c r="A284" s="5" t="s">
        <v>3379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5" t="s">
        <v>3381</v>
      </c>
      <c r="B286" s="6"/>
      <c r="C286" s="6"/>
      <c r="D286" s="6"/>
      <c r="E286" s="7"/>
    </row>
    <row r="287" hidden="1">
      <c r="A287" s="10"/>
      <c r="B287" s="11"/>
      <c r="C287" s="11"/>
      <c r="D287" s="11"/>
      <c r="E287" s="12"/>
    </row>
    <row r="288" hidden="1">
      <c r="A288" s="13">
        <v>45586.0</v>
      </c>
      <c r="B288" s="6"/>
      <c r="C288" s="14" t="s">
        <v>3382</v>
      </c>
      <c r="D288" s="15">
        <v>45592.0</v>
      </c>
      <c r="E288" s="7"/>
    </row>
    <row r="289" hidden="1">
      <c r="A289" s="10"/>
      <c r="B289" s="11"/>
      <c r="C289" s="16"/>
      <c r="D289" s="11"/>
      <c r="E289" s="12"/>
    </row>
    <row r="290" hidden="1">
      <c r="A290" s="17" t="str">
        <f>CHOOSE(WEEKDAY(A288), "Neděle", "Pondělí", "Úterý", "Středa", "Čtvrtek", "Pátek", "Sobota")</f>
        <v>Pondělí</v>
      </c>
      <c r="B290" s="7"/>
      <c r="C290" s="16"/>
      <c r="D290" s="18" t="str">
        <f>CHOOSE(WEEKDAY(D288), "Neděle", "Pondělí", "Úterý", "Středa", "Čtvrtek", "Pátek", "Sobota")</f>
        <v>Neděle</v>
      </c>
      <c r="E290" s="7"/>
    </row>
    <row r="291" hidden="1">
      <c r="A291" s="10"/>
      <c r="B291" s="12"/>
      <c r="C291" s="16"/>
      <c r="D291" s="11"/>
      <c r="E291" s="12"/>
    </row>
    <row r="292" hidden="1">
      <c r="A292" s="19" t="s">
        <v>3383</v>
      </c>
      <c r="B292" s="6"/>
      <c r="C292" s="6"/>
      <c r="D292" s="6"/>
      <c r="E292" s="7"/>
    </row>
    <row r="293" hidden="1">
      <c r="A293" s="20" t="s">
        <v>3384</v>
      </c>
      <c r="B293" s="21" t="s">
        <v>3385</v>
      </c>
      <c r="C293" s="22" t="s">
        <v>3386</v>
      </c>
      <c r="D293" s="21" t="s">
        <v>3387</v>
      </c>
      <c r="E293" s="23" t="s">
        <v>13</v>
      </c>
    </row>
    <row r="294" hidden="1">
      <c r="A294" s="24" t="s">
        <v>3388</v>
      </c>
      <c r="B294" s="25">
        <v>39845.0</v>
      </c>
      <c r="C294" s="26">
        <f>100+120+80+10+13+300+5800+20000+13432</f>
        <v>39855</v>
      </c>
      <c r="D294" s="27">
        <f t="shared" ref="D294:D309" si="12">C294-B294</f>
        <v>10</v>
      </c>
      <c r="E294" s="28"/>
    </row>
    <row r="295" hidden="1">
      <c r="A295" s="24" t="s">
        <v>3389</v>
      </c>
      <c r="B295" s="29">
        <v>22832.0</v>
      </c>
      <c r="C295" s="26">
        <v>22832.0</v>
      </c>
      <c r="D295" s="27">
        <f t="shared" si="12"/>
        <v>0</v>
      </c>
      <c r="E295" s="34"/>
    </row>
    <row r="296" hidden="1">
      <c r="A296" s="24" t="s">
        <v>3390</v>
      </c>
      <c r="B296" s="29">
        <v>730.0</v>
      </c>
      <c r="C296" s="26">
        <f>130+420+180</f>
        <v>730</v>
      </c>
      <c r="D296" s="27">
        <f t="shared" si="12"/>
        <v>0</v>
      </c>
      <c r="E296" s="34"/>
    </row>
    <row r="297" hidden="1">
      <c r="A297" s="24" t="s">
        <v>3392</v>
      </c>
      <c r="B297" s="29">
        <v>3500.0</v>
      </c>
      <c r="C297" s="26">
        <f>500+500+500+2000</f>
        <v>3500</v>
      </c>
      <c r="D297" s="27">
        <f t="shared" si="12"/>
        <v>0</v>
      </c>
      <c r="E297" s="34"/>
    </row>
    <row r="298" hidden="1">
      <c r="A298" s="30" t="s">
        <v>3394</v>
      </c>
      <c r="B298" s="29">
        <v>0.0</v>
      </c>
      <c r="C298" s="26"/>
      <c r="D298" s="27">
        <f t="shared" si="12"/>
        <v>0</v>
      </c>
      <c r="E298" s="28"/>
    </row>
    <row r="299" hidden="1">
      <c r="A299" s="30" t="s">
        <v>3395</v>
      </c>
      <c r="B299" s="29">
        <v>0.0</v>
      </c>
      <c r="C299" s="26"/>
      <c r="D299" s="27">
        <f t="shared" si="12"/>
        <v>0</v>
      </c>
      <c r="E299" s="28"/>
    </row>
    <row r="300" hidden="1">
      <c r="A300" s="30" t="s">
        <v>3397</v>
      </c>
      <c r="B300" s="29">
        <v>4000.0</v>
      </c>
      <c r="C300" s="26">
        <v>4000.0</v>
      </c>
      <c r="D300" s="27">
        <f t="shared" si="12"/>
        <v>0</v>
      </c>
      <c r="E300" s="28"/>
    </row>
    <row r="301" hidden="1">
      <c r="A301" s="31" t="s">
        <v>3399</v>
      </c>
      <c r="B301" s="29">
        <v>6040.0</v>
      </c>
      <c r="C301" s="26">
        <f>320+520+240+680+160+400+440+280+360+680+320+320+120+320+480+320+80</f>
        <v>6040</v>
      </c>
      <c r="D301" s="27">
        <f t="shared" si="12"/>
        <v>0</v>
      </c>
      <c r="E301" s="34"/>
    </row>
    <row r="302" hidden="1">
      <c r="A302" s="32" t="s">
        <v>3400</v>
      </c>
      <c r="B302" s="29">
        <v>53834.0</v>
      </c>
      <c r="C302" s="33">
        <v>37428.0</v>
      </c>
      <c r="D302" s="27">
        <f t="shared" si="12"/>
        <v>-16406</v>
      </c>
      <c r="E302" s="34"/>
    </row>
    <row r="303" hidden="1">
      <c r="A303" s="32" t="s">
        <v>3401</v>
      </c>
      <c r="B303" s="29">
        <v>30460.0</v>
      </c>
      <c r="C303" s="9">
        <v>9553.0</v>
      </c>
      <c r="D303" s="27">
        <f t="shared" si="12"/>
        <v>-20907</v>
      </c>
      <c r="E303" s="34"/>
    </row>
    <row r="304" hidden="1">
      <c r="A304" s="32" t="s">
        <v>3402</v>
      </c>
      <c r="B304" s="29">
        <v>79058.0</v>
      </c>
      <c r="C304" s="9">
        <v>35919.0</v>
      </c>
      <c r="D304" s="27">
        <f t="shared" si="12"/>
        <v>-43139</v>
      </c>
      <c r="E304" s="34"/>
    </row>
    <row r="305" hidden="1">
      <c r="A305" s="32" t="s">
        <v>3403</v>
      </c>
      <c r="B305" s="29">
        <v>78971.0</v>
      </c>
      <c r="C305" s="9">
        <v>53476.5</v>
      </c>
      <c r="D305" s="27">
        <f t="shared" si="12"/>
        <v>-25494.5</v>
      </c>
      <c r="E305" s="34"/>
    </row>
    <row r="306" hidden="1">
      <c r="A306" s="32" t="s">
        <v>3405</v>
      </c>
      <c r="B306" s="29">
        <v>2658.0</v>
      </c>
      <c r="C306" s="9">
        <v>3351.0</v>
      </c>
      <c r="D306" s="27">
        <f t="shared" si="12"/>
        <v>693</v>
      </c>
      <c r="E306" s="34"/>
    </row>
    <row r="307" hidden="1">
      <c r="A307" s="32" t="s">
        <v>3406</v>
      </c>
      <c r="B307" s="29">
        <v>18673.0</v>
      </c>
      <c r="C307" s="9">
        <v>7956.0</v>
      </c>
      <c r="D307" s="27">
        <f t="shared" si="12"/>
        <v>-10717</v>
      </c>
      <c r="E307" s="34"/>
    </row>
    <row r="308" hidden="1">
      <c r="A308" s="35" t="s">
        <v>3407</v>
      </c>
      <c r="B308" s="29">
        <v>321926.3</v>
      </c>
      <c r="C308" s="9">
        <v>179147.5</v>
      </c>
      <c r="D308" s="27">
        <f t="shared" si="12"/>
        <v>-142778.8</v>
      </c>
      <c r="E308" s="34"/>
    </row>
    <row r="309" hidden="1">
      <c r="A309" s="36" t="s">
        <v>3408</v>
      </c>
      <c r="B309" s="37">
        <v>1.6999999999970896</v>
      </c>
      <c r="C309" s="27">
        <f>sum(C294:C306)-C308</f>
        <v>37537</v>
      </c>
      <c r="D309" s="37">
        <f t="shared" si="12"/>
        <v>37535.3</v>
      </c>
      <c r="E309" s="64"/>
    </row>
    <row r="310" hidden="1"/>
    <row r="311" hidden="1"/>
    <row r="312" hidden="1">
      <c r="A312" s="5" t="s">
        <v>3379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5" t="s">
        <v>3381</v>
      </c>
      <c r="B314" s="6"/>
      <c r="C314" s="6"/>
      <c r="D314" s="6"/>
      <c r="E314" s="7"/>
    </row>
    <row r="315" hidden="1">
      <c r="A315" s="10"/>
      <c r="B315" s="11"/>
      <c r="C315" s="11"/>
      <c r="D315" s="11"/>
      <c r="E315" s="12"/>
    </row>
    <row r="316" hidden="1">
      <c r="A316" s="13">
        <v>45597.0</v>
      </c>
      <c r="B316" s="6"/>
      <c r="C316" s="54" t="s">
        <v>3382</v>
      </c>
      <c r="D316" s="15">
        <v>45599.0</v>
      </c>
      <c r="E316" s="7"/>
    </row>
    <row r="317" hidden="1">
      <c r="A317" s="10"/>
      <c r="B317" s="11"/>
      <c r="C317" s="16"/>
      <c r="D317" s="11"/>
      <c r="E317" s="12"/>
    </row>
    <row r="318" hidden="1">
      <c r="A318" s="55" t="s">
        <v>4245</v>
      </c>
      <c r="B318" s="7"/>
      <c r="C318" s="16"/>
      <c r="D318" s="56" t="s">
        <v>4239</v>
      </c>
      <c r="E318" s="7"/>
    </row>
    <row r="319" hidden="1">
      <c r="A319" s="10"/>
      <c r="B319" s="12"/>
      <c r="C319" s="16"/>
      <c r="D319" s="11"/>
      <c r="E319" s="12"/>
    </row>
    <row r="320" hidden="1">
      <c r="A320" s="19" t="s">
        <v>3383</v>
      </c>
      <c r="B320" s="6"/>
      <c r="C320" s="6"/>
      <c r="D320" s="6"/>
      <c r="E320" s="7"/>
    </row>
    <row r="321" hidden="1">
      <c r="A321" s="20" t="s">
        <v>3384</v>
      </c>
      <c r="B321" s="21" t="s">
        <v>3385</v>
      </c>
      <c r="C321" s="22" t="s">
        <v>3386</v>
      </c>
      <c r="D321" s="21" t="s">
        <v>3387</v>
      </c>
      <c r="E321" s="23" t="s">
        <v>13</v>
      </c>
    </row>
    <row r="322" hidden="1">
      <c r="A322" s="57" t="s">
        <v>3388</v>
      </c>
      <c r="B322" s="25">
        <v>16062.0</v>
      </c>
      <c r="C322" s="26">
        <v>16062.0</v>
      </c>
      <c r="D322" s="27">
        <v>0.0</v>
      </c>
      <c r="E322" s="28" t="s">
        <v>4269</v>
      </c>
    </row>
    <row r="323" hidden="1">
      <c r="A323" s="57" t="s">
        <v>3389</v>
      </c>
      <c r="B323" s="29">
        <v>11864.0</v>
      </c>
      <c r="C323" s="26">
        <v>11864.0</v>
      </c>
      <c r="D323" s="27">
        <v>0.0</v>
      </c>
      <c r="E323" s="34"/>
    </row>
    <row r="324" hidden="1">
      <c r="A324" s="57" t="s">
        <v>3390</v>
      </c>
      <c r="B324" s="29">
        <v>0.0</v>
      </c>
      <c r="C324" s="26"/>
      <c r="D324" s="27">
        <v>0.0</v>
      </c>
      <c r="E324" s="34"/>
    </row>
    <row r="325" hidden="1">
      <c r="A325" s="57" t="s">
        <v>3392</v>
      </c>
      <c r="B325" s="29">
        <v>1541.0</v>
      </c>
      <c r="C325" s="26">
        <v>1541.0</v>
      </c>
      <c r="D325" s="27">
        <v>0.0</v>
      </c>
      <c r="E325" s="34"/>
    </row>
    <row r="326" hidden="1">
      <c r="A326" s="31" t="s">
        <v>3394</v>
      </c>
      <c r="B326" s="29">
        <v>0.0</v>
      </c>
      <c r="C326" s="26"/>
      <c r="D326" s="27">
        <v>0.0</v>
      </c>
      <c r="E326" s="28"/>
    </row>
    <row r="327" hidden="1">
      <c r="A327" s="31" t="s">
        <v>3395</v>
      </c>
      <c r="B327" s="29">
        <v>0.0</v>
      </c>
      <c r="C327" s="26"/>
      <c r="D327" s="27">
        <v>0.0</v>
      </c>
      <c r="E327" s="28"/>
    </row>
    <row r="328" hidden="1">
      <c r="A328" s="31" t="s">
        <v>3397</v>
      </c>
      <c r="B328" s="29">
        <v>65.0</v>
      </c>
      <c r="C328" s="26">
        <v>65.0</v>
      </c>
      <c r="D328" s="27">
        <v>0.0</v>
      </c>
      <c r="E328" s="28"/>
    </row>
    <row r="329" hidden="1">
      <c r="A329" s="31" t="s">
        <v>3399</v>
      </c>
      <c r="B329" s="29">
        <v>3160.0</v>
      </c>
      <c r="C329" s="26">
        <v>3160.0</v>
      </c>
      <c r="D329" s="27">
        <v>0.0</v>
      </c>
      <c r="E329" s="34"/>
    </row>
    <row r="330" hidden="1">
      <c r="A330" s="58" t="s">
        <v>3400</v>
      </c>
      <c r="B330" s="29">
        <v>26492.0</v>
      </c>
      <c r="C330" s="29">
        <v>26492.0</v>
      </c>
      <c r="D330" s="27">
        <v>0.0</v>
      </c>
      <c r="E330" s="34"/>
    </row>
    <row r="331" hidden="1">
      <c r="A331" s="58" t="s">
        <v>3401</v>
      </c>
      <c r="B331" s="29">
        <v>14221.0</v>
      </c>
      <c r="C331" s="59">
        <v>14221.0</v>
      </c>
      <c r="D331" s="27">
        <v>0.0</v>
      </c>
      <c r="E331" s="34"/>
    </row>
    <row r="332" hidden="1">
      <c r="A332" s="58" t="s">
        <v>3402</v>
      </c>
      <c r="B332" s="29">
        <v>41146.0</v>
      </c>
      <c r="C332" s="59">
        <v>41146.0</v>
      </c>
      <c r="D332" s="27">
        <v>0.0</v>
      </c>
      <c r="E332" s="34"/>
    </row>
    <row r="333" hidden="1">
      <c r="A333" s="58" t="s">
        <v>3403</v>
      </c>
      <c r="B333" s="29">
        <v>35434.0</v>
      </c>
      <c r="C333" s="59">
        <v>35434.0</v>
      </c>
      <c r="D333" s="27">
        <v>0.0</v>
      </c>
      <c r="E333" s="34"/>
    </row>
    <row r="334" hidden="1">
      <c r="A334" s="58" t="s">
        <v>3405</v>
      </c>
      <c r="B334" s="29">
        <v>1016.0</v>
      </c>
      <c r="C334" s="59">
        <v>1016.0</v>
      </c>
      <c r="D334" s="27">
        <v>0.0</v>
      </c>
      <c r="E334" s="34"/>
    </row>
    <row r="335" hidden="1">
      <c r="A335" s="58" t="s">
        <v>3406</v>
      </c>
      <c r="B335" s="29">
        <v>6908.0</v>
      </c>
      <c r="C335" s="59">
        <v>6908.0</v>
      </c>
      <c r="D335" s="27">
        <v>0.0</v>
      </c>
      <c r="E335" s="34"/>
    </row>
    <row r="336" hidden="1">
      <c r="A336" s="35" t="s">
        <v>3407</v>
      </c>
      <c r="B336" s="29">
        <v>151000.0</v>
      </c>
      <c r="C336" s="59">
        <v>151000.0</v>
      </c>
      <c r="D336" s="27">
        <v>0.0</v>
      </c>
      <c r="E336" s="34"/>
    </row>
    <row r="337" hidden="1">
      <c r="A337" s="36" t="s">
        <v>3408</v>
      </c>
      <c r="B337" s="37">
        <v>1.0</v>
      </c>
      <c r="C337" s="27">
        <v>1.0</v>
      </c>
      <c r="D337" s="27">
        <v>0.0</v>
      </c>
      <c r="E337" s="64"/>
    </row>
    <row r="338" hidden="1"/>
    <row r="339" hidden="1"/>
    <row r="340" hidden="1">
      <c r="A340" s="5" t="s">
        <v>3379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5" t="s">
        <v>3381</v>
      </c>
      <c r="B342" s="6"/>
      <c r="C342" s="6"/>
      <c r="D342" s="6"/>
      <c r="E342" s="7"/>
    </row>
    <row r="343" hidden="1">
      <c r="A343" s="10"/>
      <c r="B343" s="11"/>
      <c r="C343" s="11"/>
      <c r="D343" s="11"/>
      <c r="E343" s="12"/>
    </row>
    <row r="344" hidden="1">
      <c r="A344" s="13">
        <v>45600.0</v>
      </c>
      <c r="B344" s="6"/>
      <c r="C344" s="54" t="s">
        <v>3382</v>
      </c>
      <c r="D344" s="15">
        <v>45606.0</v>
      </c>
      <c r="E344" s="7"/>
    </row>
    <row r="345" hidden="1">
      <c r="A345" s="10"/>
      <c r="B345" s="11"/>
      <c r="C345" s="16"/>
      <c r="D345" s="11"/>
      <c r="E345" s="12"/>
    </row>
    <row r="346" hidden="1">
      <c r="A346" s="55" t="s">
        <v>4238</v>
      </c>
      <c r="B346" s="7"/>
      <c r="C346" s="16"/>
      <c r="D346" s="56" t="s">
        <v>4239</v>
      </c>
      <c r="E346" s="7"/>
    </row>
    <row r="347" hidden="1">
      <c r="A347" s="10"/>
      <c r="B347" s="12"/>
      <c r="C347" s="16"/>
      <c r="D347" s="11"/>
      <c r="E347" s="12"/>
    </row>
    <row r="348" hidden="1">
      <c r="A348" s="19" t="s">
        <v>3383</v>
      </c>
      <c r="B348" s="6"/>
      <c r="C348" s="6"/>
      <c r="D348" s="6"/>
      <c r="E348" s="7"/>
    </row>
    <row r="349" hidden="1">
      <c r="A349" s="20" t="s">
        <v>3384</v>
      </c>
      <c r="B349" s="21" t="s">
        <v>3385</v>
      </c>
      <c r="C349" s="22" t="s">
        <v>3386</v>
      </c>
      <c r="D349" s="21" t="s">
        <v>3387</v>
      </c>
      <c r="E349" s="23" t="s">
        <v>13</v>
      </c>
    </row>
    <row r="350" hidden="1">
      <c r="A350" s="57" t="s">
        <v>3388</v>
      </c>
      <c r="B350" s="25">
        <v>30091.0</v>
      </c>
      <c r="C350" s="26">
        <v>34538.0</v>
      </c>
      <c r="D350" s="27">
        <v>4447.0</v>
      </c>
      <c r="E350" s="28"/>
    </row>
    <row r="351" hidden="1">
      <c r="A351" s="57" t="s">
        <v>3389</v>
      </c>
      <c r="B351" s="29">
        <v>23622.0</v>
      </c>
      <c r="C351" s="26">
        <v>23622.0</v>
      </c>
      <c r="D351" s="27">
        <v>0.0</v>
      </c>
      <c r="E351" s="34"/>
    </row>
    <row r="352" hidden="1">
      <c r="A352" s="57" t="s">
        <v>3390</v>
      </c>
      <c r="B352" s="29">
        <v>422.0</v>
      </c>
      <c r="C352" s="26">
        <v>422.0</v>
      </c>
      <c r="D352" s="27">
        <v>0.0</v>
      </c>
      <c r="E352" s="34"/>
    </row>
    <row r="353" hidden="1">
      <c r="A353" s="57" t="s">
        <v>3392</v>
      </c>
      <c r="B353" s="29">
        <v>1000.0</v>
      </c>
      <c r="C353" s="26">
        <v>1000.0</v>
      </c>
      <c r="D353" s="27">
        <v>0.0</v>
      </c>
      <c r="E353" s="34"/>
    </row>
    <row r="354" hidden="1">
      <c r="A354" s="31" t="s">
        <v>3394</v>
      </c>
      <c r="B354" s="29">
        <v>200.0</v>
      </c>
      <c r="C354" s="26"/>
      <c r="D354" s="27">
        <v>-200.0</v>
      </c>
      <c r="E354" s="28"/>
    </row>
    <row r="355" hidden="1">
      <c r="A355" s="31" t="s">
        <v>3395</v>
      </c>
      <c r="B355" s="29">
        <v>190.0</v>
      </c>
      <c r="C355" s="26">
        <v>187.0</v>
      </c>
      <c r="D355" s="27">
        <v>-3.0</v>
      </c>
      <c r="E355" s="28"/>
    </row>
    <row r="356" hidden="1">
      <c r="A356" s="31" t="s">
        <v>3397</v>
      </c>
      <c r="B356" s="29">
        <v>4142.0</v>
      </c>
      <c r="C356" s="26">
        <v>4142.0</v>
      </c>
      <c r="D356" s="27">
        <v>0.0</v>
      </c>
      <c r="E356" s="28"/>
    </row>
    <row r="357" hidden="1">
      <c r="A357" s="31" t="s">
        <v>3399</v>
      </c>
      <c r="B357" s="29">
        <v>6280.0</v>
      </c>
      <c r="C357" s="26">
        <v>6280.0</v>
      </c>
      <c r="D357" s="27">
        <v>0.0</v>
      </c>
      <c r="E357" s="34"/>
    </row>
    <row r="358" hidden="1">
      <c r="A358" s="58" t="s">
        <v>3400</v>
      </c>
      <c r="B358" s="29">
        <v>61517.0</v>
      </c>
      <c r="C358" s="29">
        <v>61517.0</v>
      </c>
      <c r="D358" s="27">
        <v>0.0</v>
      </c>
      <c r="E358" s="34"/>
    </row>
    <row r="359" hidden="1">
      <c r="A359" s="58" t="s">
        <v>3401</v>
      </c>
      <c r="B359" s="29">
        <v>25259.0</v>
      </c>
      <c r="C359" s="59">
        <v>25259.0</v>
      </c>
      <c r="D359" s="27">
        <v>0.0</v>
      </c>
      <c r="E359" s="34"/>
    </row>
    <row r="360" hidden="1">
      <c r="A360" s="58" t="s">
        <v>3402</v>
      </c>
      <c r="B360" s="29">
        <v>72253.0</v>
      </c>
      <c r="C360" s="59">
        <v>72253.0</v>
      </c>
      <c r="D360" s="27">
        <v>0.0</v>
      </c>
      <c r="E360" s="34"/>
    </row>
    <row r="361" hidden="1">
      <c r="A361" s="58" t="s">
        <v>3403</v>
      </c>
      <c r="B361" s="29">
        <v>77019.0</v>
      </c>
      <c r="C361" s="59">
        <v>77019.0</v>
      </c>
      <c r="D361" s="27">
        <v>0.0</v>
      </c>
      <c r="E361" s="34"/>
    </row>
    <row r="362" hidden="1">
      <c r="A362" s="58" t="s">
        <v>3405</v>
      </c>
      <c r="B362" s="29">
        <v>2265.0</v>
      </c>
      <c r="C362" s="59">
        <v>2265.0</v>
      </c>
      <c r="D362" s="27">
        <v>0.0</v>
      </c>
      <c r="E362" s="34"/>
    </row>
    <row r="363" hidden="1">
      <c r="A363" s="58" t="s">
        <v>3406</v>
      </c>
      <c r="B363" s="29">
        <v>18173.0</v>
      </c>
      <c r="C363" s="59">
        <v>18173.0</v>
      </c>
      <c r="D363" s="27">
        <v>0.0</v>
      </c>
      <c r="E363" s="34"/>
    </row>
    <row r="364" hidden="1">
      <c r="A364" s="35" t="s">
        <v>3407</v>
      </c>
      <c r="B364" s="29">
        <v>308701.2</v>
      </c>
      <c r="C364" s="59">
        <v>308701.2</v>
      </c>
      <c r="D364" s="27">
        <v>0.0</v>
      </c>
      <c r="E364" s="34"/>
    </row>
    <row r="365" hidden="1">
      <c r="A365" s="36" t="s">
        <v>3408</v>
      </c>
      <c r="B365" s="37">
        <v>-4441.200000000001</v>
      </c>
      <c r="C365" s="27">
        <v>-197.20000000001164</v>
      </c>
      <c r="D365" s="27">
        <v>4243.999999999989</v>
      </c>
      <c r="E365" s="64"/>
    </row>
    <row r="366" hidden="1"/>
    <row r="367" hidden="1"/>
    <row r="368" hidden="1">
      <c r="A368" s="5" t="s">
        <v>3379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5" t="s">
        <v>3381</v>
      </c>
      <c r="B370" s="6"/>
      <c r="C370" s="6"/>
      <c r="D370" s="6"/>
      <c r="E370" s="7"/>
    </row>
    <row r="371" hidden="1">
      <c r="A371" s="10"/>
      <c r="B371" s="11"/>
      <c r="C371" s="11"/>
      <c r="D371" s="11"/>
      <c r="E371" s="12"/>
    </row>
    <row r="372" hidden="1">
      <c r="A372" s="13">
        <v>45600.0</v>
      </c>
      <c r="B372" s="6"/>
      <c r="C372" s="54" t="s">
        <v>3382</v>
      </c>
      <c r="D372" s="15">
        <v>45606.0</v>
      </c>
      <c r="E372" s="7"/>
    </row>
    <row r="373" hidden="1">
      <c r="A373" s="10"/>
      <c r="B373" s="11"/>
      <c r="C373" s="16"/>
      <c r="D373" s="11"/>
      <c r="E373" s="12"/>
    </row>
    <row r="374" hidden="1">
      <c r="A374" s="55" t="s">
        <v>4238</v>
      </c>
      <c r="B374" s="7"/>
      <c r="C374" s="16"/>
      <c r="D374" s="56" t="s">
        <v>4239</v>
      </c>
      <c r="E374" s="7"/>
    </row>
    <row r="375" hidden="1">
      <c r="A375" s="10"/>
      <c r="B375" s="12"/>
      <c r="C375" s="16"/>
      <c r="D375" s="11"/>
      <c r="E375" s="12"/>
    </row>
    <row r="376" hidden="1">
      <c r="A376" s="19" t="s">
        <v>3383</v>
      </c>
      <c r="B376" s="6"/>
      <c r="C376" s="6"/>
      <c r="D376" s="6"/>
      <c r="E376" s="7"/>
    </row>
    <row r="377" hidden="1">
      <c r="A377" s="20" t="s">
        <v>3384</v>
      </c>
      <c r="B377" s="21" t="s">
        <v>3385</v>
      </c>
      <c r="C377" s="22" t="s">
        <v>3386</v>
      </c>
      <c r="D377" s="21" t="s">
        <v>3387</v>
      </c>
      <c r="E377" s="23" t="s">
        <v>13</v>
      </c>
    </row>
    <row r="378" hidden="1">
      <c r="A378" s="57" t="s">
        <v>3388</v>
      </c>
      <c r="B378" s="25">
        <v>30091.0</v>
      </c>
      <c r="C378" s="26">
        <v>34538.0</v>
      </c>
      <c r="D378" s="27">
        <v>4447.0</v>
      </c>
      <c r="E378" s="28"/>
    </row>
    <row r="379" hidden="1">
      <c r="A379" s="57" t="s">
        <v>3389</v>
      </c>
      <c r="B379" s="29">
        <v>23622.0</v>
      </c>
      <c r="C379" s="26">
        <v>23622.0</v>
      </c>
      <c r="D379" s="27">
        <v>0.0</v>
      </c>
      <c r="E379" s="34"/>
    </row>
    <row r="380" hidden="1">
      <c r="A380" s="57" t="s">
        <v>3390</v>
      </c>
      <c r="B380" s="29">
        <v>422.0</v>
      </c>
      <c r="C380" s="26">
        <v>422.0</v>
      </c>
      <c r="D380" s="27">
        <v>0.0</v>
      </c>
      <c r="E380" s="34"/>
    </row>
    <row r="381" hidden="1">
      <c r="A381" s="57" t="s">
        <v>3392</v>
      </c>
      <c r="B381" s="29">
        <v>1000.0</v>
      </c>
      <c r="C381" s="26">
        <v>1000.0</v>
      </c>
      <c r="D381" s="27">
        <v>0.0</v>
      </c>
      <c r="E381" s="34"/>
    </row>
    <row r="382" hidden="1">
      <c r="A382" s="31" t="s">
        <v>3394</v>
      </c>
      <c r="B382" s="29">
        <v>200.0</v>
      </c>
      <c r="C382" s="26"/>
      <c r="D382" s="27">
        <v>-200.0</v>
      </c>
      <c r="E382" s="28"/>
    </row>
    <row r="383" hidden="1">
      <c r="A383" s="31" t="s">
        <v>3395</v>
      </c>
      <c r="B383" s="29">
        <v>190.0</v>
      </c>
      <c r="C383" s="26">
        <v>187.0</v>
      </c>
      <c r="D383" s="27">
        <v>-3.0</v>
      </c>
      <c r="E383" s="28"/>
    </row>
    <row r="384" hidden="1">
      <c r="A384" s="31" t="s">
        <v>3397</v>
      </c>
      <c r="B384" s="29">
        <v>4142.0</v>
      </c>
      <c r="C384" s="26">
        <v>4142.0</v>
      </c>
      <c r="D384" s="27">
        <v>0.0</v>
      </c>
      <c r="E384" s="28"/>
    </row>
    <row r="385" hidden="1">
      <c r="A385" s="31" t="s">
        <v>3399</v>
      </c>
      <c r="B385" s="29">
        <v>6280.0</v>
      </c>
      <c r="C385" s="26">
        <v>6280.0</v>
      </c>
      <c r="D385" s="27">
        <v>0.0</v>
      </c>
      <c r="E385" s="34"/>
    </row>
    <row r="386" hidden="1">
      <c r="A386" s="58" t="s">
        <v>3400</v>
      </c>
      <c r="B386" s="29">
        <v>61517.0</v>
      </c>
      <c r="C386" s="29">
        <v>61517.0</v>
      </c>
      <c r="D386" s="27">
        <v>0.0</v>
      </c>
      <c r="E386" s="34"/>
    </row>
    <row r="387" hidden="1">
      <c r="A387" s="58" t="s">
        <v>3401</v>
      </c>
      <c r="B387" s="29">
        <v>25259.0</v>
      </c>
      <c r="C387" s="59">
        <v>25259.0</v>
      </c>
      <c r="D387" s="27">
        <v>0.0</v>
      </c>
      <c r="E387" s="34"/>
    </row>
    <row r="388" hidden="1">
      <c r="A388" s="58" t="s">
        <v>3402</v>
      </c>
      <c r="B388" s="29">
        <v>72253.0</v>
      </c>
      <c r="C388" s="59">
        <v>72253.0</v>
      </c>
      <c r="D388" s="27">
        <v>0.0</v>
      </c>
      <c r="E388" s="34"/>
    </row>
    <row r="389" hidden="1">
      <c r="A389" s="58" t="s">
        <v>3403</v>
      </c>
      <c r="B389" s="29">
        <v>77019.0</v>
      </c>
      <c r="C389" s="59">
        <v>77019.0</v>
      </c>
      <c r="D389" s="27">
        <v>0.0</v>
      </c>
      <c r="E389" s="34"/>
    </row>
    <row r="390" hidden="1">
      <c r="A390" s="58" t="s">
        <v>3405</v>
      </c>
      <c r="B390" s="29">
        <v>2265.0</v>
      </c>
      <c r="C390" s="59">
        <v>2265.0</v>
      </c>
      <c r="D390" s="27">
        <v>0.0</v>
      </c>
      <c r="E390" s="34"/>
    </row>
    <row r="391" hidden="1">
      <c r="A391" s="58" t="s">
        <v>3406</v>
      </c>
      <c r="B391" s="29">
        <v>18173.0</v>
      </c>
      <c r="C391" s="59">
        <v>18173.0</v>
      </c>
      <c r="D391" s="27">
        <v>0.0</v>
      </c>
      <c r="E391" s="34"/>
    </row>
    <row r="392" hidden="1">
      <c r="A392" s="35" t="s">
        <v>3407</v>
      </c>
      <c r="B392" s="29">
        <v>308701.2</v>
      </c>
      <c r="C392" s="59">
        <v>308701.2</v>
      </c>
      <c r="D392" s="27">
        <v>0.0</v>
      </c>
      <c r="E392" s="34"/>
    </row>
    <row r="393" hidden="1">
      <c r="A393" s="36" t="s">
        <v>3408</v>
      </c>
      <c r="B393" s="37">
        <v>-4441.200000000001</v>
      </c>
      <c r="C393" s="27">
        <v>-197.20000000001164</v>
      </c>
      <c r="D393" s="27">
        <v>4243.999999999989</v>
      </c>
      <c r="E393" s="64"/>
    </row>
    <row r="394" hidden="1"/>
    <row r="395" hidden="1"/>
    <row r="396" hidden="1">
      <c r="A396" s="5" t="s">
        <v>3379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5" t="s">
        <v>3381</v>
      </c>
      <c r="B398" s="6"/>
      <c r="C398" s="6"/>
      <c r="D398" s="6"/>
      <c r="E398" s="7"/>
    </row>
    <row r="399" hidden="1">
      <c r="A399" s="10"/>
      <c r="B399" s="11"/>
      <c r="C399" s="11"/>
      <c r="D399" s="11"/>
      <c r="E399" s="12"/>
    </row>
    <row r="400" hidden="1">
      <c r="A400" s="13">
        <v>45607.0</v>
      </c>
      <c r="B400" s="6"/>
      <c r="C400" s="54" t="s">
        <v>3382</v>
      </c>
      <c r="D400" s="15">
        <v>45613.0</v>
      </c>
      <c r="E400" s="7"/>
    </row>
    <row r="401" hidden="1">
      <c r="A401" s="10"/>
      <c r="B401" s="11"/>
      <c r="C401" s="16"/>
      <c r="D401" s="11"/>
      <c r="E401" s="12"/>
    </row>
    <row r="402" hidden="1">
      <c r="A402" s="55" t="s">
        <v>4238</v>
      </c>
      <c r="B402" s="7"/>
      <c r="C402" s="16"/>
      <c r="D402" s="56" t="s">
        <v>4239</v>
      </c>
      <c r="E402" s="7"/>
    </row>
    <row r="403" hidden="1">
      <c r="A403" s="10"/>
      <c r="B403" s="12"/>
      <c r="C403" s="16"/>
      <c r="D403" s="11"/>
      <c r="E403" s="12"/>
    </row>
    <row r="404" hidden="1">
      <c r="A404" s="19" t="s">
        <v>3383</v>
      </c>
      <c r="B404" s="6"/>
      <c r="C404" s="6"/>
      <c r="D404" s="6"/>
      <c r="E404" s="7"/>
    </row>
    <row r="405" hidden="1">
      <c r="A405" s="20" t="s">
        <v>3384</v>
      </c>
      <c r="B405" s="21" t="s">
        <v>3385</v>
      </c>
      <c r="C405" s="22" t="s">
        <v>3386</v>
      </c>
      <c r="D405" s="21" t="s">
        <v>3387</v>
      </c>
      <c r="E405" s="23" t="s">
        <v>13</v>
      </c>
    </row>
    <row r="406" hidden="1">
      <c r="A406" s="57" t="s">
        <v>3388</v>
      </c>
      <c r="B406" s="25">
        <v>30320.0</v>
      </c>
      <c r="C406" s="26">
        <v>31721.0</v>
      </c>
      <c r="D406" s="27">
        <v>1401.0</v>
      </c>
      <c r="E406" s="28"/>
    </row>
    <row r="407" hidden="1">
      <c r="A407" s="57" t="s">
        <v>3389</v>
      </c>
      <c r="B407" s="29">
        <v>24955.0</v>
      </c>
      <c r="C407" s="26">
        <v>24955.0</v>
      </c>
      <c r="D407" s="27">
        <v>0.0</v>
      </c>
      <c r="E407" s="34"/>
    </row>
    <row r="408" hidden="1">
      <c r="A408" s="57" t="s">
        <v>3390</v>
      </c>
      <c r="B408" s="29">
        <v>1030.0</v>
      </c>
      <c r="C408" s="26">
        <v>1030.0</v>
      </c>
      <c r="D408" s="27">
        <v>0.0</v>
      </c>
      <c r="E408" s="34"/>
    </row>
    <row r="409" hidden="1">
      <c r="A409" s="57" t="s">
        <v>3392</v>
      </c>
      <c r="B409" s="29">
        <v>1000.0</v>
      </c>
      <c r="C409" s="26">
        <v>1000.0</v>
      </c>
      <c r="D409" s="27">
        <v>0.0</v>
      </c>
      <c r="E409" s="34"/>
    </row>
    <row r="410" hidden="1">
      <c r="A410" s="31" t="s">
        <v>3394</v>
      </c>
      <c r="B410" s="29">
        <v>0.0</v>
      </c>
      <c r="C410" s="26"/>
      <c r="D410" s="27">
        <v>0.0</v>
      </c>
      <c r="E410" s="28"/>
    </row>
    <row r="411" hidden="1">
      <c r="A411" s="31" t="s">
        <v>3395</v>
      </c>
      <c r="B411" s="29">
        <v>0.0</v>
      </c>
      <c r="C411" s="26"/>
      <c r="D411" s="27">
        <v>0.0</v>
      </c>
      <c r="E411" s="28"/>
    </row>
    <row r="412" hidden="1">
      <c r="A412" s="31" t="s">
        <v>3397</v>
      </c>
      <c r="B412" s="29">
        <v>12355.0</v>
      </c>
      <c r="C412" s="26">
        <v>11100.0</v>
      </c>
      <c r="D412" s="27">
        <v>-1255.0</v>
      </c>
      <c r="E412" s="28" t="s">
        <v>4270</v>
      </c>
    </row>
    <row r="413" hidden="1">
      <c r="A413" s="31" t="s">
        <v>3399</v>
      </c>
      <c r="B413" s="29">
        <v>6720.0</v>
      </c>
      <c r="C413" s="26">
        <v>7280.0</v>
      </c>
      <c r="D413" s="27">
        <v>560.0</v>
      </c>
      <c r="E413" s="34"/>
    </row>
    <row r="414" hidden="1">
      <c r="A414" s="58" t="s">
        <v>3400</v>
      </c>
      <c r="B414" s="29">
        <v>77747.0</v>
      </c>
      <c r="C414" s="29">
        <v>77747.0</v>
      </c>
      <c r="D414" s="27">
        <v>0.0</v>
      </c>
      <c r="E414" s="34"/>
    </row>
    <row r="415" hidden="1">
      <c r="A415" s="58" t="s">
        <v>3401</v>
      </c>
      <c r="B415" s="29">
        <v>30559.0</v>
      </c>
      <c r="C415" s="59">
        <v>30559.0</v>
      </c>
      <c r="D415" s="27">
        <v>0.0</v>
      </c>
      <c r="E415" s="34"/>
    </row>
    <row r="416" hidden="1">
      <c r="A416" s="58" t="s">
        <v>3402</v>
      </c>
      <c r="B416" s="29">
        <v>84351.0</v>
      </c>
      <c r="C416" s="59">
        <v>84351.0</v>
      </c>
      <c r="D416" s="27">
        <v>0.0</v>
      </c>
      <c r="E416" s="34"/>
    </row>
    <row r="417" hidden="1">
      <c r="A417" s="58" t="s">
        <v>3403</v>
      </c>
      <c r="B417" s="29">
        <v>90557.5</v>
      </c>
      <c r="C417" s="59">
        <v>90557.5</v>
      </c>
      <c r="D417" s="27">
        <v>0.0</v>
      </c>
      <c r="E417" s="34"/>
    </row>
    <row r="418" hidden="1">
      <c r="A418" s="58" t="s">
        <v>3405</v>
      </c>
      <c r="B418" s="29">
        <v>2459.0</v>
      </c>
      <c r="C418" s="59">
        <v>2459.0</v>
      </c>
      <c r="D418" s="27">
        <v>0.0</v>
      </c>
      <c r="E418" s="34"/>
    </row>
    <row r="419" hidden="1">
      <c r="A419" s="58" t="s">
        <v>3406</v>
      </c>
      <c r="B419" s="29">
        <v>12819.0</v>
      </c>
      <c r="C419" s="59">
        <v>12819.0</v>
      </c>
      <c r="D419" s="27">
        <v>0.0</v>
      </c>
      <c r="E419" s="34"/>
    </row>
    <row r="420" hidden="1">
      <c r="A420" s="35" t="s">
        <v>3407</v>
      </c>
      <c r="B420" s="29">
        <v>362046.5</v>
      </c>
      <c r="C420" s="59">
        <v>362046.5</v>
      </c>
      <c r="D420" s="27">
        <v>0.0</v>
      </c>
      <c r="E420" s="34"/>
    </row>
    <row r="421" hidden="1">
      <c r="A421" s="36" t="s">
        <v>3408</v>
      </c>
      <c r="B421" s="37">
        <v>7.0</v>
      </c>
      <c r="C421" s="27">
        <v>713.0</v>
      </c>
      <c r="D421" s="27">
        <v>706.0</v>
      </c>
      <c r="E421" s="64"/>
    </row>
    <row r="422" hidden="1"/>
    <row r="423" hidden="1"/>
    <row r="424" hidden="1">
      <c r="A424" s="5" t="s">
        <v>3379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5" t="s">
        <v>3381</v>
      </c>
      <c r="B426" s="6"/>
      <c r="C426" s="6"/>
      <c r="D426" s="6"/>
      <c r="E426" s="7"/>
    </row>
    <row r="427" hidden="1">
      <c r="A427" s="10"/>
      <c r="B427" s="11"/>
      <c r="C427" s="11"/>
      <c r="D427" s="11"/>
      <c r="E427" s="12"/>
    </row>
    <row r="428" hidden="1">
      <c r="A428" s="13">
        <v>45607.0</v>
      </c>
      <c r="B428" s="6"/>
      <c r="C428" s="54" t="s">
        <v>3382</v>
      </c>
      <c r="D428" s="15">
        <v>45613.0</v>
      </c>
      <c r="E428" s="7"/>
    </row>
    <row r="429" hidden="1">
      <c r="A429" s="10"/>
      <c r="B429" s="11"/>
      <c r="C429" s="16"/>
      <c r="D429" s="11"/>
      <c r="E429" s="12"/>
    </row>
    <row r="430" hidden="1">
      <c r="A430" s="55" t="s">
        <v>4238</v>
      </c>
      <c r="B430" s="7"/>
      <c r="C430" s="16"/>
      <c r="D430" s="56" t="s">
        <v>4239</v>
      </c>
      <c r="E430" s="7"/>
    </row>
    <row r="431" hidden="1">
      <c r="A431" s="10"/>
      <c r="B431" s="12"/>
      <c r="C431" s="16"/>
      <c r="D431" s="11"/>
      <c r="E431" s="12"/>
    </row>
    <row r="432" hidden="1">
      <c r="A432" s="19" t="s">
        <v>3383</v>
      </c>
      <c r="B432" s="6"/>
      <c r="C432" s="6"/>
      <c r="D432" s="6"/>
      <c r="E432" s="7"/>
    </row>
    <row r="433" hidden="1">
      <c r="A433" s="20" t="s">
        <v>3384</v>
      </c>
      <c r="B433" s="21" t="s">
        <v>3385</v>
      </c>
      <c r="C433" s="22" t="s">
        <v>3386</v>
      </c>
      <c r="D433" s="21" t="s">
        <v>3387</v>
      </c>
      <c r="E433" s="23" t="s">
        <v>13</v>
      </c>
    </row>
    <row r="434" hidden="1">
      <c r="A434" s="57" t="s">
        <v>3388</v>
      </c>
      <c r="B434" s="25">
        <v>30320.0</v>
      </c>
      <c r="C434" s="26">
        <v>31721.0</v>
      </c>
      <c r="D434" s="27">
        <v>1401.0</v>
      </c>
      <c r="E434" s="28"/>
    </row>
    <row r="435" hidden="1">
      <c r="A435" s="57" t="s">
        <v>3389</v>
      </c>
      <c r="B435" s="29">
        <v>24955.0</v>
      </c>
      <c r="C435" s="26">
        <v>24955.0</v>
      </c>
      <c r="D435" s="27">
        <v>0.0</v>
      </c>
      <c r="E435" s="34"/>
    </row>
    <row r="436" hidden="1">
      <c r="A436" s="57" t="s">
        <v>3390</v>
      </c>
      <c r="B436" s="29">
        <v>1030.0</v>
      </c>
      <c r="C436" s="26">
        <v>1030.0</v>
      </c>
      <c r="D436" s="27">
        <v>0.0</v>
      </c>
      <c r="E436" s="34"/>
    </row>
    <row r="437" hidden="1">
      <c r="A437" s="57" t="s">
        <v>3392</v>
      </c>
      <c r="B437" s="29">
        <v>1000.0</v>
      </c>
      <c r="C437" s="26">
        <v>1000.0</v>
      </c>
      <c r="D437" s="27">
        <v>0.0</v>
      </c>
      <c r="E437" s="34"/>
    </row>
    <row r="438" hidden="1">
      <c r="A438" s="31" t="s">
        <v>3394</v>
      </c>
      <c r="B438" s="29">
        <v>0.0</v>
      </c>
      <c r="C438" s="26"/>
      <c r="D438" s="27">
        <v>0.0</v>
      </c>
      <c r="E438" s="28"/>
    </row>
    <row r="439" hidden="1">
      <c r="A439" s="31" t="s">
        <v>3395</v>
      </c>
      <c r="B439" s="29">
        <v>0.0</v>
      </c>
      <c r="C439" s="26"/>
      <c r="D439" s="27">
        <v>0.0</v>
      </c>
      <c r="E439" s="28"/>
    </row>
    <row r="440" hidden="1">
      <c r="A440" s="31" t="s">
        <v>3397</v>
      </c>
      <c r="B440" s="29">
        <v>12355.0</v>
      </c>
      <c r="C440" s="26">
        <v>11100.0</v>
      </c>
      <c r="D440" s="27">
        <v>-1255.0</v>
      </c>
      <c r="E440" s="28" t="s">
        <v>4270</v>
      </c>
    </row>
    <row r="441" hidden="1">
      <c r="A441" s="31" t="s">
        <v>3399</v>
      </c>
      <c r="B441" s="29">
        <v>6720.0</v>
      </c>
      <c r="C441" s="26">
        <v>7280.0</v>
      </c>
      <c r="D441" s="27">
        <v>560.0</v>
      </c>
      <c r="E441" s="34"/>
    </row>
    <row r="442" hidden="1">
      <c r="A442" s="58" t="s">
        <v>3400</v>
      </c>
      <c r="B442" s="29">
        <v>77747.0</v>
      </c>
      <c r="C442" s="29">
        <v>77747.0</v>
      </c>
      <c r="D442" s="27">
        <v>0.0</v>
      </c>
      <c r="E442" s="34"/>
    </row>
    <row r="443" hidden="1">
      <c r="A443" s="58" t="s">
        <v>3401</v>
      </c>
      <c r="B443" s="29">
        <v>30559.0</v>
      </c>
      <c r="C443" s="59">
        <v>30559.0</v>
      </c>
      <c r="D443" s="27">
        <v>0.0</v>
      </c>
      <c r="E443" s="34"/>
    </row>
    <row r="444" hidden="1">
      <c r="A444" s="58" t="s">
        <v>3402</v>
      </c>
      <c r="B444" s="29">
        <v>84351.0</v>
      </c>
      <c r="C444" s="59">
        <v>84351.0</v>
      </c>
      <c r="D444" s="27">
        <v>0.0</v>
      </c>
      <c r="E444" s="34"/>
    </row>
    <row r="445" hidden="1">
      <c r="A445" s="58" t="s">
        <v>3403</v>
      </c>
      <c r="B445" s="29">
        <v>90557.5</v>
      </c>
      <c r="C445" s="59">
        <v>90557.5</v>
      </c>
      <c r="D445" s="27">
        <v>0.0</v>
      </c>
      <c r="E445" s="34"/>
    </row>
    <row r="446" hidden="1">
      <c r="A446" s="58" t="s">
        <v>3405</v>
      </c>
      <c r="B446" s="29">
        <v>2459.0</v>
      </c>
      <c r="C446" s="59">
        <v>2459.0</v>
      </c>
      <c r="D446" s="27">
        <v>0.0</v>
      </c>
      <c r="E446" s="34"/>
    </row>
    <row r="447" hidden="1">
      <c r="A447" s="58" t="s">
        <v>3406</v>
      </c>
      <c r="B447" s="29">
        <v>12819.0</v>
      </c>
      <c r="C447" s="59">
        <v>12819.0</v>
      </c>
      <c r="D447" s="27">
        <v>0.0</v>
      </c>
      <c r="E447" s="34"/>
    </row>
    <row r="448" hidden="1">
      <c r="A448" s="35" t="s">
        <v>3407</v>
      </c>
      <c r="B448" s="29">
        <v>362046.5</v>
      </c>
      <c r="C448" s="59">
        <v>362046.5</v>
      </c>
      <c r="D448" s="27">
        <v>0.0</v>
      </c>
      <c r="E448" s="34"/>
    </row>
    <row r="449" hidden="1">
      <c r="A449" s="36" t="s">
        <v>3408</v>
      </c>
      <c r="B449" s="37">
        <v>7.0</v>
      </c>
      <c r="C449" s="27">
        <v>713.0</v>
      </c>
      <c r="D449" s="27">
        <v>706.0</v>
      </c>
      <c r="E449" s="64"/>
    </row>
    <row r="450" hidden="1"/>
    <row r="451" hidden="1"/>
    <row r="452" hidden="1">
      <c r="A452" s="5" t="s">
        <v>3379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5" t="s">
        <v>3381</v>
      </c>
      <c r="B454" s="6"/>
      <c r="C454" s="6"/>
      <c r="D454" s="6"/>
      <c r="E454" s="7"/>
    </row>
    <row r="455" hidden="1">
      <c r="A455" s="10"/>
      <c r="B455" s="11"/>
      <c r="C455" s="11"/>
      <c r="D455" s="11"/>
      <c r="E455" s="12"/>
    </row>
    <row r="456" hidden="1">
      <c r="A456" s="13">
        <v>45614.0</v>
      </c>
      <c r="B456" s="6"/>
      <c r="C456" s="54" t="s">
        <v>3382</v>
      </c>
      <c r="D456" s="15">
        <v>45620.0</v>
      </c>
      <c r="E456" s="7"/>
    </row>
    <row r="457" hidden="1">
      <c r="A457" s="10"/>
      <c r="B457" s="11"/>
      <c r="C457" s="16"/>
      <c r="D457" s="11"/>
      <c r="E457" s="12"/>
    </row>
    <row r="458" hidden="1">
      <c r="A458" s="55" t="s">
        <v>4238</v>
      </c>
      <c r="B458" s="7"/>
      <c r="C458" s="16"/>
      <c r="D458" s="56" t="s">
        <v>4239</v>
      </c>
      <c r="E458" s="7"/>
    </row>
    <row r="459" hidden="1">
      <c r="A459" s="10"/>
      <c r="B459" s="12"/>
      <c r="C459" s="16"/>
      <c r="D459" s="11"/>
      <c r="E459" s="12"/>
    </row>
    <row r="460" hidden="1">
      <c r="A460" s="19" t="s">
        <v>3383</v>
      </c>
      <c r="B460" s="6"/>
      <c r="C460" s="6"/>
      <c r="D460" s="6"/>
      <c r="E460" s="7"/>
    </row>
    <row r="461" hidden="1">
      <c r="A461" s="20" t="s">
        <v>3384</v>
      </c>
      <c r="B461" s="21" t="s">
        <v>3385</v>
      </c>
      <c r="C461" s="22" t="s">
        <v>3386</v>
      </c>
      <c r="D461" s="21" t="s">
        <v>3387</v>
      </c>
      <c r="E461" s="23" t="s">
        <v>13</v>
      </c>
    </row>
    <row r="462" hidden="1">
      <c r="A462" s="57" t="s">
        <v>3388</v>
      </c>
      <c r="B462" s="25">
        <v>52669.0</v>
      </c>
      <c r="C462" s="26">
        <v>52672.0</v>
      </c>
      <c r="D462" s="27">
        <v>3.0</v>
      </c>
      <c r="E462" s="28" t="s">
        <v>4271</v>
      </c>
    </row>
    <row r="463" hidden="1">
      <c r="A463" s="57" t="s">
        <v>3389</v>
      </c>
      <c r="B463" s="29">
        <v>25802.0</v>
      </c>
      <c r="C463" s="26">
        <v>25802.0</v>
      </c>
      <c r="D463" s="27">
        <v>0.0</v>
      </c>
      <c r="E463" s="34"/>
    </row>
    <row r="464" hidden="1">
      <c r="A464" s="57" t="s">
        <v>3390</v>
      </c>
      <c r="B464" s="29">
        <v>280.0</v>
      </c>
      <c r="C464" s="26">
        <v>280.0</v>
      </c>
      <c r="D464" s="27">
        <v>0.0</v>
      </c>
      <c r="E464" s="34"/>
    </row>
    <row r="465" hidden="1">
      <c r="A465" s="57" t="s">
        <v>3392</v>
      </c>
      <c r="B465" s="29">
        <v>1000.0</v>
      </c>
      <c r="C465" s="26">
        <v>1000.0</v>
      </c>
      <c r="D465" s="27">
        <v>0.0</v>
      </c>
      <c r="E465" s="34"/>
    </row>
    <row r="466" hidden="1">
      <c r="A466" s="31" t="s">
        <v>3394</v>
      </c>
      <c r="B466" s="29">
        <v>0.0</v>
      </c>
      <c r="C466" s="26"/>
      <c r="D466" s="27">
        <v>0.0</v>
      </c>
      <c r="E466" s="28"/>
    </row>
    <row r="467" hidden="1">
      <c r="A467" s="31" t="s">
        <v>3395</v>
      </c>
      <c r="B467" s="29">
        <v>0.0</v>
      </c>
      <c r="C467" s="26"/>
      <c r="D467" s="27">
        <v>0.0</v>
      </c>
      <c r="E467" s="28"/>
    </row>
    <row r="468" hidden="1">
      <c r="A468" s="31" t="s">
        <v>3397</v>
      </c>
      <c r="B468" s="29">
        <v>630.0</v>
      </c>
      <c r="C468" s="26">
        <v>100.0</v>
      </c>
      <c r="D468" s="27">
        <v>-530.0</v>
      </c>
      <c r="E468" s="28"/>
    </row>
    <row r="469" hidden="1">
      <c r="A469" s="31" t="s">
        <v>3399</v>
      </c>
      <c r="B469" s="29">
        <v>7200.0</v>
      </c>
      <c r="C469" s="26">
        <v>7200.0</v>
      </c>
      <c r="D469" s="27">
        <v>0.0</v>
      </c>
      <c r="E469" s="34"/>
    </row>
    <row r="470" hidden="1">
      <c r="A470" s="58" t="s">
        <v>3400</v>
      </c>
      <c r="B470" s="29">
        <v>81326.0</v>
      </c>
      <c r="C470" s="29">
        <v>81326.0</v>
      </c>
      <c r="D470" s="27">
        <v>0.0</v>
      </c>
      <c r="E470" s="34"/>
    </row>
    <row r="471" hidden="1">
      <c r="A471" s="58" t="s">
        <v>3401</v>
      </c>
      <c r="B471" s="29">
        <v>38308.0</v>
      </c>
      <c r="C471" s="59">
        <v>38308.0</v>
      </c>
      <c r="D471" s="27">
        <v>0.0</v>
      </c>
      <c r="E471" s="34"/>
    </row>
    <row r="472" hidden="1">
      <c r="A472" s="58" t="s">
        <v>3402</v>
      </c>
      <c r="B472" s="29">
        <v>89586.0</v>
      </c>
      <c r="C472" s="59">
        <v>88774.0</v>
      </c>
      <c r="D472" s="27">
        <v>-812.0</v>
      </c>
      <c r="E472" s="34"/>
    </row>
    <row r="473" hidden="1">
      <c r="A473" s="58" t="s">
        <v>3403</v>
      </c>
      <c r="B473" s="29">
        <v>85352.0</v>
      </c>
      <c r="C473" s="59">
        <v>85352.0</v>
      </c>
      <c r="D473" s="27">
        <v>0.0</v>
      </c>
      <c r="E473" s="34"/>
    </row>
    <row r="474" hidden="1">
      <c r="A474" s="58" t="s">
        <v>3405</v>
      </c>
      <c r="B474" s="29">
        <v>3816.0</v>
      </c>
      <c r="C474" s="59">
        <v>3816.0</v>
      </c>
      <c r="D474" s="27">
        <v>0.0</v>
      </c>
      <c r="E474" s="34"/>
    </row>
    <row r="475" hidden="1">
      <c r="A475" s="58" t="s">
        <v>3406</v>
      </c>
      <c r="B475" s="29">
        <v>20760.0</v>
      </c>
      <c r="C475" s="59">
        <v>20760.0</v>
      </c>
      <c r="D475" s="27">
        <v>0.0</v>
      </c>
      <c r="E475" s="34"/>
    </row>
    <row r="476" hidden="1">
      <c r="A476" s="35" t="s">
        <v>3407</v>
      </c>
      <c r="B476" s="29">
        <v>385967.4</v>
      </c>
      <c r="C476" s="59">
        <v>385155.4</v>
      </c>
      <c r="D476" s="27">
        <v>-812.0</v>
      </c>
      <c r="E476" s="34"/>
    </row>
    <row r="477" hidden="1">
      <c r="A477" s="36" t="s">
        <v>3408</v>
      </c>
      <c r="B477" s="37">
        <v>1.6000000000058208</v>
      </c>
      <c r="C477" s="27">
        <v>-525.4000000000233</v>
      </c>
      <c r="D477" s="27">
        <v>-527.0000000000291</v>
      </c>
      <c r="E477" s="64"/>
    </row>
    <row r="478" hidden="1"/>
    <row r="479" hidden="1"/>
    <row r="480" hidden="1">
      <c r="A480" s="5" t="s">
        <v>3379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5" t="s">
        <v>3381</v>
      </c>
      <c r="B482" s="6"/>
      <c r="C482" s="6"/>
      <c r="D482" s="6"/>
      <c r="E482" s="7"/>
    </row>
    <row r="483" hidden="1">
      <c r="A483" s="10"/>
      <c r="B483" s="11"/>
      <c r="C483" s="11"/>
      <c r="D483" s="11"/>
      <c r="E483" s="12"/>
    </row>
    <row r="484" hidden="1">
      <c r="A484" s="13">
        <v>45621.0</v>
      </c>
      <c r="B484" s="6"/>
      <c r="C484" s="54" t="s">
        <v>3382</v>
      </c>
      <c r="D484" s="15">
        <v>45626.0</v>
      </c>
      <c r="E484" s="7"/>
    </row>
    <row r="485" hidden="1">
      <c r="A485" s="10"/>
      <c r="B485" s="11"/>
      <c r="C485" s="16"/>
      <c r="D485" s="11"/>
      <c r="E485" s="12"/>
    </row>
    <row r="486" hidden="1">
      <c r="A486" s="55" t="s">
        <v>4238</v>
      </c>
      <c r="B486" s="7"/>
      <c r="C486" s="16"/>
      <c r="D486" s="56" t="s">
        <v>4247</v>
      </c>
      <c r="E486" s="7"/>
    </row>
    <row r="487" hidden="1">
      <c r="A487" s="10"/>
      <c r="B487" s="12"/>
      <c r="C487" s="16"/>
      <c r="D487" s="11"/>
      <c r="E487" s="12"/>
    </row>
    <row r="488" hidden="1">
      <c r="A488" s="19" t="s">
        <v>3383</v>
      </c>
      <c r="B488" s="6"/>
      <c r="C488" s="6"/>
      <c r="D488" s="6"/>
      <c r="E488" s="7"/>
    </row>
    <row r="489" hidden="1">
      <c r="A489" s="20" t="s">
        <v>3384</v>
      </c>
      <c r="B489" s="21" t="s">
        <v>3385</v>
      </c>
      <c r="C489" s="22" t="s">
        <v>3386</v>
      </c>
      <c r="D489" s="21" t="s">
        <v>3387</v>
      </c>
      <c r="E489" s="23" t="s">
        <v>13</v>
      </c>
    </row>
    <row r="490" hidden="1">
      <c r="A490" s="57" t="s">
        <v>3388</v>
      </c>
      <c r="B490" s="25">
        <v>31347.0</v>
      </c>
      <c r="C490" s="26">
        <v>36635.0</v>
      </c>
      <c r="D490" s="27">
        <v>5288.0</v>
      </c>
      <c r="E490" s="28" t="s">
        <v>4272</v>
      </c>
    </row>
    <row r="491" hidden="1">
      <c r="A491" s="57" t="s">
        <v>3389</v>
      </c>
      <c r="B491" s="29">
        <v>21131.0</v>
      </c>
      <c r="C491" s="26">
        <v>21131.0</v>
      </c>
      <c r="D491" s="27">
        <v>0.0</v>
      </c>
      <c r="E491" s="34"/>
    </row>
    <row r="492" hidden="1">
      <c r="A492" s="57" t="s">
        <v>3390</v>
      </c>
      <c r="B492" s="29">
        <v>300.0</v>
      </c>
      <c r="C492" s="26">
        <v>300.0</v>
      </c>
      <c r="D492" s="27">
        <v>0.0</v>
      </c>
      <c r="E492" s="34"/>
    </row>
    <row r="493" hidden="1">
      <c r="A493" s="57" t="s">
        <v>3392</v>
      </c>
      <c r="B493" s="29">
        <v>1500.0</v>
      </c>
      <c r="C493" s="26">
        <v>4001.0</v>
      </c>
      <c r="D493" s="27">
        <v>2501.0</v>
      </c>
      <c r="E493" s="28" t="s">
        <v>4273</v>
      </c>
    </row>
    <row r="494" hidden="1">
      <c r="A494" s="31" t="s">
        <v>3394</v>
      </c>
      <c r="B494" s="29">
        <v>0.0</v>
      </c>
      <c r="C494" s="26"/>
      <c r="D494" s="27">
        <v>0.0</v>
      </c>
      <c r="E494" s="28"/>
    </row>
    <row r="495" hidden="1">
      <c r="A495" s="31" t="s">
        <v>3395</v>
      </c>
      <c r="B495" s="29">
        <v>121.0</v>
      </c>
      <c r="C495" s="26">
        <v>121.0</v>
      </c>
      <c r="D495" s="27">
        <v>0.0</v>
      </c>
      <c r="E495" s="28"/>
    </row>
    <row r="496" hidden="1">
      <c r="A496" s="31" t="s">
        <v>3397</v>
      </c>
      <c r="B496" s="29">
        <v>0.0</v>
      </c>
      <c r="C496" s="26"/>
      <c r="D496" s="27">
        <v>0.0</v>
      </c>
      <c r="E496" s="28"/>
    </row>
    <row r="497" hidden="1">
      <c r="A497" s="31" t="s">
        <v>3399</v>
      </c>
      <c r="B497" s="29">
        <v>4680.0</v>
      </c>
      <c r="C497" s="26">
        <v>5120.0</v>
      </c>
      <c r="D497" s="27">
        <v>440.0</v>
      </c>
      <c r="E497" s="34"/>
    </row>
    <row r="498" hidden="1">
      <c r="A498" s="58" t="s">
        <v>3400</v>
      </c>
      <c r="B498" s="29">
        <v>49175.0</v>
      </c>
      <c r="C498" s="29">
        <v>49175.0</v>
      </c>
      <c r="D498" s="27">
        <v>0.0</v>
      </c>
      <c r="E498" s="34"/>
    </row>
    <row r="499" hidden="1">
      <c r="A499" s="58" t="s">
        <v>3401</v>
      </c>
      <c r="B499" s="29">
        <v>33484.0</v>
      </c>
      <c r="C499" s="59">
        <v>33484.0</v>
      </c>
      <c r="D499" s="27">
        <v>0.0</v>
      </c>
      <c r="E499" s="34"/>
    </row>
    <row r="500" hidden="1">
      <c r="A500" s="58" t="s">
        <v>3402</v>
      </c>
      <c r="B500" s="29">
        <v>70030.0</v>
      </c>
      <c r="C500" s="59">
        <v>70030.0</v>
      </c>
      <c r="D500" s="27">
        <v>0.0</v>
      </c>
      <c r="E500" s="34"/>
    </row>
    <row r="501" hidden="1">
      <c r="A501" s="58" t="s">
        <v>3403</v>
      </c>
      <c r="B501" s="29">
        <v>83661.0</v>
      </c>
      <c r="C501" s="59">
        <v>83661.0</v>
      </c>
      <c r="D501" s="27">
        <v>0.0</v>
      </c>
      <c r="E501" s="34"/>
    </row>
    <row r="502" hidden="1">
      <c r="A502" s="58" t="s">
        <v>3405</v>
      </c>
      <c r="B502" s="29">
        <v>4006.0</v>
      </c>
      <c r="C502" s="59">
        <v>4006.0</v>
      </c>
      <c r="D502" s="27">
        <v>0.0</v>
      </c>
      <c r="E502" s="34"/>
    </row>
    <row r="503" hidden="1">
      <c r="A503" s="58" t="s">
        <v>3406</v>
      </c>
      <c r="B503" s="29">
        <v>13641.0</v>
      </c>
      <c r="C503" s="59">
        <v>13641.0</v>
      </c>
      <c r="D503" s="27">
        <v>0.0</v>
      </c>
      <c r="E503" s="34"/>
    </row>
    <row r="504" hidden="1">
      <c r="A504" s="35" t="s">
        <v>3407</v>
      </c>
      <c r="B504" s="29">
        <v>306702.0</v>
      </c>
      <c r="C504" s="59">
        <v>306702.0</v>
      </c>
      <c r="D504" s="27">
        <v>0.0</v>
      </c>
      <c r="E504" s="34"/>
    </row>
    <row r="505" hidden="1">
      <c r="A505" s="36" t="s">
        <v>3408</v>
      </c>
      <c r="B505" s="37">
        <v>-7267.0</v>
      </c>
      <c r="C505" s="27">
        <v>962.0</v>
      </c>
      <c r="D505" s="27">
        <v>8229.0</v>
      </c>
      <c r="E505" s="64"/>
    </row>
    <row r="506" hidden="1"/>
    <row r="507" hidden="1"/>
    <row r="508" hidden="1">
      <c r="A508" s="5" t="s">
        <v>3379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5" t="s">
        <v>3381</v>
      </c>
      <c r="B510" s="6"/>
      <c r="C510" s="6"/>
      <c r="D510" s="6"/>
      <c r="E510" s="7"/>
    </row>
    <row r="511" hidden="1">
      <c r="A511" s="10"/>
      <c r="B511" s="11"/>
      <c r="C511" s="11"/>
      <c r="D511" s="11"/>
      <c r="E511" s="12"/>
    </row>
    <row r="512" hidden="1">
      <c r="A512" s="13">
        <v>45627.0</v>
      </c>
      <c r="B512" s="6"/>
      <c r="C512" s="54" t="s">
        <v>3382</v>
      </c>
      <c r="D512" s="15">
        <v>45627.0</v>
      </c>
      <c r="E512" s="7"/>
    </row>
    <row r="513" hidden="1">
      <c r="A513" s="10"/>
      <c r="B513" s="11"/>
      <c r="C513" s="16"/>
      <c r="D513" s="11"/>
      <c r="E513" s="12"/>
    </row>
    <row r="514" hidden="1">
      <c r="A514" s="55" t="s">
        <v>4239</v>
      </c>
      <c r="B514" s="7"/>
      <c r="C514" s="16"/>
      <c r="D514" s="56" t="s">
        <v>4239</v>
      </c>
      <c r="E514" s="7"/>
    </row>
    <row r="515" hidden="1">
      <c r="A515" s="10"/>
      <c r="B515" s="12"/>
      <c r="C515" s="16"/>
      <c r="D515" s="11"/>
      <c r="E515" s="12"/>
    </row>
    <row r="516" hidden="1">
      <c r="A516" s="19" t="s">
        <v>3383</v>
      </c>
      <c r="B516" s="6"/>
      <c r="C516" s="6"/>
      <c r="D516" s="6"/>
      <c r="E516" s="7"/>
    </row>
    <row r="517" hidden="1">
      <c r="A517" s="20" t="s">
        <v>3384</v>
      </c>
      <c r="B517" s="21" t="s">
        <v>3385</v>
      </c>
      <c r="C517" s="22" t="s">
        <v>3386</v>
      </c>
      <c r="D517" s="21" t="s">
        <v>3387</v>
      </c>
      <c r="E517" s="23" t="s">
        <v>13</v>
      </c>
    </row>
    <row r="518" hidden="1">
      <c r="A518" s="57" t="s">
        <v>3388</v>
      </c>
      <c r="B518" s="25">
        <v>8510.0</v>
      </c>
      <c r="C518" s="26">
        <v>8510.0</v>
      </c>
      <c r="D518" s="27">
        <v>0.0</v>
      </c>
      <c r="E518" s="28"/>
    </row>
    <row r="519" hidden="1">
      <c r="A519" s="57" t="s">
        <v>3389</v>
      </c>
      <c r="B519" s="29">
        <v>4075.0</v>
      </c>
      <c r="C519" s="26">
        <v>4075.0</v>
      </c>
      <c r="D519" s="27">
        <v>0.0</v>
      </c>
      <c r="E519" s="34"/>
    </row>
    <row r="520" hidden="1">
      <c r="A520" s="57" t="s">
        <v>3390</v>
      </c>
      <c r="B520" s="29">
        <v>290.0</v>
      </c>
      <c r="C520" s="26">
        <v>290.0</v>
      </c>
      <c r="D520" s="27">
        <v>0.0</v>
      </c>
      <c r="E520" s="34"/>
    </row>
    <row r="521" hidden="1">
      <c r="A521" s="57" t="s">
        <v>3392</v>
      </c>
      <c r="B521" s="29">
        <v>0.0</v>
      </c>
      <c r="C521" s="26"/>
      <c r="D521" s="27">
        <v>0.0</v>
      </c>
      <c r="E521" s="28"/>
    </row>
    <row r="522" hidden="1">
      <c r="A522" s="31" t="s">
        <v>3394</v>
      </c>
      <c r="B522" s="29">
        <v>0.0</v>
      </c>
      <c r="C522" s="26"/>
      <c r="D522" s="27">
        <v>0.0</v>
      </c>
      <c r="E522" s="28"/>
    </row>
    <row r="523" hidden="1">
      <c r="A523" s="31" t="s">
        <v>3395</v>
      </c>
      <c r="B523" s="29">
        <v>0.0</v>
      </c>
      <c r="C523" s="26"/>
      <c r="D523" s="27">
        <v>0.0</v>
      </c>
      <c r="E523" s="28"/>
    </row>
    <row r="524" hidden="1">
      <c r="A524" s="31" t="s">
        <v>3397</v>
      </c>
      <c r="B524" s="29">
        <v>0.0</v>
      </c>
      <c r="C524" s="26"/>
      <c r="D524" s="27">
        <v>0.0</v>
      </c>
      <c r="E524" s="28"/>
    </row>
    <row r="525" hidden="1">
      <c r="A525" s="31" t="s">
        <v>3399</v>
      </c>
      <c r="B525" s="29">
        <v>1400.0</v>
      </c>
      <c r="C525" s="26">
        <v>1400.0</v>
      </c>
      <c r="D525" s="27">
        <v>0.0</v>
      </c>
      <c r="E525" s="34"/>
    </row>
    <row r="526" hidden="1">
      <c r="A526" s="58" t="s">
        <v>3400</v>
      </c>
      <c r="B526" s="29">
        <v>14502.0</v>
      </c>
      <c r="C526" s="29">
        <v>14502.0</v>
      </c>
      <c r="D526" s="27">
        <v>0.0</v>
      </c>
      <c r="E526" s="34"/>
    </row>
    <row r="527" hidden="1">
      <c r="A527" s="58" t="s">
        <v>3401</v>
      </c>
      <c r="B527" s="29">
        <v>8710.0</v>
      </c>
      <c r="C527" s="59">
        <v>8710.0</v>
      </c>
      <c r="D527" s="27">
        <v>0.0</v>
      </c>
      <c r="E527" s="34"/>
    </row>
    <row r="528" hidden="1">
      <c r="A528" s="58" t="s">
        <v>3402</v>
      </c>
      <c r="B528" s="29">
        <v>12569.0</v>
      </c>
      <c r="C528" s="59">
        <v>12569.0</v>
      </c>
      <c r="D528" s="27">
        <v>0.0</v>
      </c>
      <c r="E528" s="34"/>
    </row>
    <row r="529" hidden="1">
      <c r="A529" s="58" t="s">
        <v>3403</v>
      </c>
      <c r="B529" s="29">
        <v>17393.0</v>
      </c>
      <c r="C529" s="59">
        <v>17393.0</v>
      </c>
      <c r="D529" s="27">
        <v>0.0</v>
      </c>
      <c r="E529" s="34"/>
    </row>
    <row r="530" hidden="1">
      <c r="A530" s="58" t="s">
        <v>3405</v>
      </c>
      <c r="B530" s="29">
        <v>250.0</v>
      </c>
      <c r="C530" s="59">
        <v>250.0</v>
      </c>
      <c r="D530" s="27">
        <v>0.0</v>
      </c>
      <c r="E530" s="34"/>
    </row>
    <row r="531" hidden="1">
      <c r="A531" s="58" t="s">
        <v>3406</v>
      </c>
      <c r="B531" s="29">
        <v>2843.0</v>
      </c>
      <c r="C531" s="59">
        <v>2843.0</v>
      </c>
      <c r="D531" s="27">
        <v>0.0</v>
      </c>
      <c r="E531" s="34"/>
    </row>
    <row r="532" hidden="1">
      <c r="A532" s="35" t="s">
        <v>3407</v>
      </c>
      <c r="B532" s="29">
        <v>67698.5</v>
      </c>
      <c r="C532" s="59">
        <v>67698.5</v>
      </c>
      <c r="D532" s="27">
        <v>0.0</v>
      </c>
      <c r="E532" s="34"/>
    </row>
    <row r="533" hidden="1">
      <c r="A533" s="36" t="s">
        <v>3408</v>
      </c>
      <c r="B533" s="37">
        <v>0.5</v>
      </c>
      <c r="C533" s="27">
        <v>0.5</v>
      </c>
      <c r="D533" s="27">
        <v>0.0</v>
      </c>
      <c r="E533" s="64"/>
    </row>
    <row r="534" hidden="1"/>
    <row r="535" hidden="1"/>
    <row r="536" hidden="1">
      <c r="A536" s="5" t="s">
        <v>3379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5" t="s">
        <v>3381</v>
      </c>
      <c r="B538" s="6"/>
      <c r="C538" s="6"/>
      <c r="D538" s="6"/>
      <c r="E538" s="7"/>
    </row>
    <row r="539" hidden="1">
      <c r="A539" s="10"/>
      <c r="B539" s="11"/>
      <c r="C539" s="11"/>
      <c r="D539" s="11"/>
      <c r="E539" s="12"/>
    </row>
    <row r="540" hidden="1">
      <c r="A540" s="13">
        <v>45628.0</v>
      </c>
      <c r="B540" s="6"/>
      <c r="C540" s="54" t="s">
        <v>3382</v>
      </c>
      <c r="D540" s="15">
        <v>45634.0</v>
      </c>
      <c r="E540" s="7"/>
    </row>
    <row r="541" hidden="1">
      <c r="A541" s="10"/>
      <c r="B541" s="11"/>
      <c r="C541" s="16"/>
      <c r="D541" s="11"/>
      <c r="E541" s="12"/>
    </row>
    <row r="542" hidden="1">
      <c r="A542" s="55" t="s">
        <v>4238</v>
      </c>
      <c r="B542" s="7"/>
      <c r="C542" s="16"/>
      <c r="D542" s="56" t="s">
        <v>4239</v>
      </c>
      <c r="E542" s="7"/>
    </row>
    <row r="543" hidden="1">
      <c r="A543" s="10"/>
      <c r="B543" s="12"/>
      <c r="C543" s="16"/>
      <c r="D543" s="11"/>
      <c r="E543" s="12"/>
    </row>
    <row r="544" hidden="1">
      <c r="A544" s="19" t="s">
        <v>3383</v>
      </c>
      <c r="B544" s="6"/>
      <c r="C544" s="6"/>
      <c r="D544" s="6"/>
      <c r="E544" s="7"/>
    </row>
    <row r="545" hidden="1">
      <c r="A545" s="20" t="s">
        <v>3384</v>
      </c>
      <c r="B545" s="21" t="s">
        <v>3385</v>
      </c>
      <c r="C545" s="22" t="s">
        <v>3386</v>
      </c>
      <c r="D545" s="21" t="s">
        <v>3387</v>
      </c>
      <c r="E545" s="23" t="s">
        <v>13</v>
      </c>
    </row>
    <row r="546" hidden="1">
      <c r="A546" s="57" t="s">
        <v>3388</v>
      </c>
      <c r="B546" s="25">
        <v>31332.0</v>
      </c>
      <c r="C546" s="26">
        <v>31438.0</v>
      </c>
      <c r="D546" s="27">
        <v>106.0</v>
      </c>
      <c r="E546" s="28"/>
    </row>
    <row r="547" hidden="1">
      <c r="A547" s="57" t="s">
        <v>3389</v>
      </c>
      <c r="B547" s="29">
        <v>26987.0</v>
      </c>
      <c r="C547" s="26">
        <v>26987.0</v>
      </c>
      <c r="D547" s="27">
        <v>0.0</v>
      </c>
      <c r="E547" s="34"/>
    </row>
    <row r="548" hidden="1">
      <c r="A548" s="57" t="s">
        <v>3390</v>
      </c>
      <c r="B548" s="29">
        <v>0.0</v>
      </c>
      <c r="C548" s="26"/>
      <c r="D548" s="27">
        <v>0.0</v>
      </c>
      <c r="E548" s="34"/>
    </row>
    <row r="549" hidden="1">
      <c r="A549" s="57" t="s">
        <v>3392</v>
      </c>
      <c r="B549" s="29">
        <v>1000.0</v>
      </c>
      <c r="C549" s="26">
        <v>1000.0</v>
      </c>
      <c r="D549" s="27">
        <v>0.0</v>
      </c>
      <c r="E549" s="28"/>
    </row>
    <row r="550" hidden="1">
      <c r="A550" s="31" t="s">
        <v>3394</v>
      </c>
      <c r="B550" s="29">
        <v>400.0</v>
      </c>
      <c r="C550" s="26"/>
      <c r="D550" s="27">
        <v>-400.0</v>
      </c>
      <c r="E550" s="28"/>
    </row>
    <row r="551" hidden="1">
      <c r="A551" s="31" t="s">
        <v>3395</v>
      </c>
      <c r="B551" s="29">
        <v>0.0</v>
      </c>
      <c r="C551" s="26"/>
      <c r="D551" s="27">
        <v>0.0</v>
      </c>
      <c r="E551" s="28"/>
    </row>
    <row r="552" hidden="1">
      <c r="A552" s="31" t="s">
        <v>3397</v>
      </c>
      <c r="B552" s="29">
        <v>1228.0</v>
      </c>
      <c r="C552" s="26">
        <v>1179.0</v>
      </c>
      <c r="D552" s="27">
        <v>-49.0</v>
      </c>
      <c r="E552" s="28"/>
    </row>
    <row r="553" hidden="1">
      <c r="A553" s="31" t="s">
        <v>3399</v>
      </c>
      <c r="B553" s="29">
        <v>5920.0</v>
      </c>
      <c r="C553" s="26">
        <v>6240.0</v>
      </c>
      <c r="D553" s="27">
        <v>320.0</v>
      </c>
      <c r="E553" s="34"/>
    </row>
    <row r="554" hidden="1">
      <c r="A554" s="58" t="s">
        <v>3400</v>
      </c>
      <c r="B554" s="29">
        <v>72306.0</v>
      </c>
      <c r="C554" s="29">
        <v>72306.0</v>
      </c>
      <c r="D554" s="27">
        <v>0.0</v>
      </c>
      <c r="E554" s="34"/>
    </row>
    <row r="555" hidden="1">
      <c r="A555" s="58" t="s">
        <v>3401</v>
      </c>
      <c r="B555" s="29">
        <v>33819.0</v>
      </c>
      <c r="C555" s="59">
        <v>33819.0</v>
      </c>
      <c r="D555" s="27">
        <v>0.0</v>
      </c>
      <c r="E555" s="34"/>
    </row>
    <row r="556" hidden="1">
      <c r="A556" s="58" t="s">
        <v>3402</v>
      </c>
      <c r="B556" s="29">
        <v>90938.0</v>
      </c>
      <c r="C556" s="59">
        <v>90938.0</v>
      </c>
      <c r="D556" s="27">
        <v>0.0</v>
      </c>
      <c r="E556" s="34"/>
    </row>
    <row r="557" hidden="1">
      <c r="A557" s="58" t="s">
        <v>3403</v>
      </c>
      <c r="B557" s="29">
        <v>91250.0</v>
      </c>
      <c r="C557" s="59">
        <v>91250.0</v>
      </c>
      <c r="D557" s="27">
        <v>0.0</v>
      </c>
      <c r="E557" s="34"/>
    </row>
    <row r="558" hidden="1">
      <c r="A558" s="58" t="s">
        <v>3405</v>
      </c>
      <c r="B558" s="29">
        <v>5259.0</v>
      </c>
      <c r="C558" s="59">
        <v>5259.0</v>
      </c>
      <c r="D558" s="27">
        <v>0.0</v>
      </c>
      <c r="E558" s="34"/>
    </row>
    <row r="559" hidden="1">
      <c r="A559" s="58" t="s">
        <v>3406</v>
      </c>
      <c r="B559" s="29">
        <v>13459.0</v>
      </c>
      <c r="C559" s="59">
        <v>13459.0</v>
      </c>
      <c r="D559" s="27">
        <v>0.0</v>
      </c>
      <c r="E559" s="34"/>
    </row>
    <row r="560" hidden="1">
      <c r="A560" s="35" t="s">
        <v>3407</v>
      </c>
      <c r="B560" s="29">
        <v>360438.0</v>
      </c>
      <c r="C560" s="59">
        <v>360438.0</v>
      </c>
      <c r="D560" s="27">
        <v>0.0</v>
      </c>
      <c r="E560" s="34"/>
    </row>
    <row r="561" hidden="1">
      <c r="A561" s="36" t="s">
        <v>3408</v>
      </c>
      <c r="B561" s="37">
        <v>1.0</v>
      </c>
      <c r="C561" s="27">
        <v>-22.0</v>
      </c>
      <c r="D561" s="27">
        <v>-23.0</v>
      </c>
      <c r="E561" s="64"/>
    </row>
    <row r="562" hidden="1"/>
    <row r="563" hidden="1"/>
    <row r="564" hidden="1">
      <c r="A564" s="5" t="s">
        <v>3379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5" t="s">
        <v>3381</v>
      </c>
      <c r="B566" s="6"/>
      <c r="C566" s="6"/>
      <c r="D566" s="6"/>
      <c r="E566" s="7"/>
    </row>
    <row r="567" hidden="1">
      <c r="A567" s="10"/>
      <c r="B567" s="11"/>
      <c r="C567" s="11"/>
      <c r="D567" s="11"/>
      <c r="E567" s="12"/>
    </row>
    <row r="568" hidden="1">
      <c r="A568" s="13">
        <v>45635.0</v>
      </c>
      <c r="B568" s="6"/>
      <c r="C568" s="54" t="s">
        <v>3382</v>
      </c>
      <c r="D568" s="15">
        <v>45641.0</v>
      </c>
      <c r="E568" s="7"/>
    </row>
    <row r="569" hidden="1">
      <c r="A569" s="10"/>
      <c r="B569" s="11"/>
      <c r="C569" s="16"/>
      <c r="D569" s="11"/>
      <c r="E569" s="12"/>
    </row>
    <row r="570" hidden="1">
      <c r="A570" s="55" t="s">
        <v>4238</v>
      </c>
      <c r="B570" s="7"/>
      <c r="C570" s="16"/>
      <c r="D570" s="56" t="s">
        <v>4239</v>
      </c>
      <c r="E570" s="7"/>
    </row>
    <row r="571" hidden="1">
      <c r="A571" s="10"/>
      <c r="B571" s="12"/>
      <c r="C571" s="16"/>
      <c r="D571" s="11"/>
      <c r="E571" s="12"/>
    </row>
    <row r="572" hidden="1">
      <c r="A572" s="19" t="s">
        <v>3383</v>
      </c>
      <c r="B572" s="6"/>
      <c r="C572" s="6"/>
      <c r="D572" s="6"/>
      <c r="E572" s="7"/>
    </row>
    <row r="573" hidden="1">
      <c r="A573" s="20" t="s">
        <v>3384</v>
      </c>
      <c r="B573" s="21" t="s">
        <v>3385</v>
      </c>
      <c r="C573" s="22" t="s">
        <v>3386</v>
      </c>
      <c r="D573" s="21" t="s">
        <v>3387</v>
      </c>
      <c r="E573" s="23" t="s">
        <v>13</v>
      </c>
    </row>
    <row r="574" hidden="1">
      <c r="A574" s="57" t="s">
        <v>3388</v>
      </c>
      <c r="B574" s="25">
        <v>37505.0</v>
      </c>
      <c r="C574" s="26">
        <v>37506.0</v>
      </c>
      <c r="D574" s="27">
        <v>1.0</v>
      </c>
      <c r="E574" s="28" t="s">
        <v>4274</v>
      </c>
    </row>
    <row r="575" hidden="1">
      <c r="A575" s="57" t="s">
        <v>3389</v>
      </c>
      <c r="B575" s="29">
        <v>34424.0</v>
      </c>
      <c r="C575" s="26">
        <v>34424.0</v>
      </c>
      <c r="D575" s="27">
        <v>0.0</v>
      </c>
      <c r="E575" s="34"/>
    </row>
    <row r="576" hidden="1">
      <c r="A576" s="57" t="s">
        <v>3390</v>
      </c>
      <c r="B576" s="29">
        <v>540.0</v>
      </c>
      <c r="C576" s="26">
        <v>540.0</v>
      </c>
      <c r="D576" s="27">
        <v>0.0</v>
      </c>
      <c r="E576" s="34"/>
    </row>
    <row r="577" hidden="1">
      <c r="A577" s="57" t="s">
        <v>3392</v>
      </c>
      <c r="B577" s="29">
        <v>2000.0</v>
      </c>
      <c r="C577" s="26">
        <v>2000.0</v>
      </c>
      <c r="D577" s="27">
        <v>0.0</v>
      </c>
      <c r="E577" s="28"/>
    </row>
    <row r="578" hidden="1">
      <c r="A578" s="31" t="s">
        <v>3394</v>
      </c>
      <c r="B578" s="29">
        <v>0.0</v>
      </c>
      <c r="C578" s="26"/>
      <c r="D578" s="27">
        <v>0.0</v>
      </c>
      <c r="E578" s="28"/>
    </row>
    <row r="579" hidden="1">
      <c r="A579" s="31" t="s">
        <v>3395</v>
      </c>
      <c r="B579" s="29">
        <v>627.0</v>
      </c>
      <c r="C579" s="26">
        <v>627.0</v>
      </c>
      <c r="D579" s="27">
        <v>0.0</v>
      </c>
      <c r="E579" s="28" t="s">
        <v>4275</v>
      </c>
    </row>
    <row r="580" hidden="1">
      <c r="A580" s="31" t="s">
        <v>3397</v>
      </c>
      <c r="B580" s="29">
        <v>435.0</v>
      </c>
      <c r="C580" s="26">
        <v>435.0</v>
      </c>
      <c r="D580" s="27">
        <v>0.0</v>
      </c>
      <c r="E580" s="28"/>
    </row>
    <row r="581" hidden="1">
      <c r="A581" s="31" t="s">
        <v>3399</v>
      </c>
      <c r="B581" s="29">
        <v>7160.0</v>
      </c>
      <c r="C581" s="26">
        <v>6960.0</v>
      </c>
      <c r="D581" s="27">
        <v>-200.0</v>
      </c>
      <c r="E581" s="34"/>
    </row>
    <row r="582" hidden="1">
      <c r="A582" s="58" t="s">
        <v>3400</v>
      </c>
      <c r="B582" s="29">
        <v>86902.0</v>
      </c>
      <c r="C582" s="29">
        <v>86638.0</v>
      </c>
      <c r="D582" s="27">
        <v>-264.0</v>
      </c>
      <c r="E582" s="34"/>
    </row>
    <row r="583" hidden="1">
      <c r="A583" s="58" t="s">
        <v>3401</v>
      </c>
      <c r="B583" s="29">
        <v>31882.0</v>
      </c>
      <c r="C583" s="59">
        <v>31882.0</v>
      </c>
      <c r="D583" s="27">
        <v>0.0</v>
      </c>
      <c r="E583" s="34"/>
    </row>
    <row r="584" hidden="1">
      <c r="A584" s="58" t="s">
        <v>3402</v>
      </c>
      <c r="B584" s="29">
        <v>100680.0</v>
      </c>
      <c r="C584" s="59">
        <v>100680.0</v>
      </c>
      <c r="D584" s="27">
        <v>0.0</v>
      </c>
      <c r="E584" s="34"/>
    </row>
    <row r="585" hidden="1">
      <c r="A585" s="58" t="s">
        <v>3403</v>
      </c>
      <c r="B585" s="29">
        <v>117824.0</v>
      </c>
      <c r="C585" s="59">
        <v>117824.0</v>
      </c>
      <c r="D585" s="27">
        <v>0.0</v>
      </c>
      <c r="E585" s="34"/>
    </row>
    <row r="586" hidden="1">
      <c r="A586" s="58" t="s">
        <v>3405</v>
      </c>
      <c r="B586" s="29">
        <v>3088.0</v>
      </c>
      <c r="C586" s="59">
        <v>3088.0</v>
      </c>
      <c r="D586" s="27">
        <v>0.0</v>
      </c>
      <c r="E586" s="34"/>
    </row>
    <row r="587" hidden="1">
      <c r="A587" s="58" t="s">
        <v>3406</v>
      </c>
      <c r="B587" s="29">
        <v>17067.0</v>
      </c>
      <c r="C587" s="59">
        <v>17067.0</v>
      </c>
      <c r="D587" s="27">
        <v>0.0</v>
      </c>
      <c r="E587" s="34"/>
    </row>
    <row r="588" hidden="1">
      <c r="A588" s="35" t="s">
        <v>3407</v>
      </c>
      <c r="B588" s="29">
        <v>423056.0</v>
      </c>
      <c r="C588" s="59">
        <v>422792.0</v>
      </c>
      <c r="D588" s="27">
        <v>-264.0</v>
      </c>
      <c r="E588" s="34"/>
    </row>
    <row r="589" hidden="1">
      <c r="A589" s="36" t="s">
        <v>3408</v>
      </c>
      <c r="B589" s="37">
        <v>11.0</v>
      </c>
      <c r="C589" s="27">
        <v>-188.0</v>
      </c>
      <c r="D589" s="27">
        <v>-199.0</v>
      </c>
      <c r="E589" s="64"/>
    </row>
    <row r="590" hidden="1"/>
    <row r="591" hidden="1"/>
    <row r="592" hidden="1">
      <c r="A592" s="5" t="s">
        <v>3379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5" t="s">
        <v>3381</v>
      </c>
      <c r="B594" s="6"/>
      <c r="C594" s="6"/>
      <c r="D594" s="6"/>
      <c r="E594" s="7"/>
    </row>
    <row r="595" hidden="1">
      <c r="A595" s="10"/>
      <c r="B595" s="11"/>
      <c r="C595" s="11"/>
      <c r="D595" s="11"/>
      <c r="E595" s="12"/>
    </row>
    <row r="596" hidden="1">
      <c r="A596" s="13">
        <v>45642.0</v>
      </c>
      <c r="B596" s="6"/>
      <c r="C596" s="54" t="s">
        <v>3382</v>
      </c>
      <c r="D596" s="15">
        <v>45648.0</v>
      </c>
      <c r="E596" s="7"/>
    </row>
    <row r="597" hidden="1">
      <c r="A597" s="10"/>
      <c r="B597" s="11"/>
      <c r="C597" s="16"/>
      <c r="D597" s="11"/>
      <c r="E597" s="12"/>
    </row>
    <row r="598" hidden="1">
      <c r="A598" s="55" t="s">
        <v>4238</v>
      </c>
      <c r="B598" s="7"/>
      <c r="C598" s="16"/>
      <c r="D598" s="56" t="s">
        <v>4239</v>
      </c>
      <c r="E598" s="7"/>
    </row>
    <row r="599" hidden="1">
      <c r="A599" s="10"/>
      <c r="B599" s="12"/>
      <c r="C599" s="16"/>
      <c r="D599" s="11"/>
      <c r="E599" s="12"/>
    </row>
    <row r="600" hidden="1">
      <c r="A600" s="19" t="s">
        <v>3383</v>
      </c>
      <c r="B600" s="6"/>
      <c r="C600" s="6"/>
      <c r="D600" s="6"/>
      <c r="E600" s="7"/>
    </row>
    <row r="601" hidden="1">
      <c r="A601" s="20" t="s">
        <v>3384</v>
      </c>
      <c r="B601" s="21" t="s">
        <v>3385</v>
      </c>
      <c r="C601" s="22" t="s">
        <v>3386</v>
      </c>
      <c r="D601" s="21" t="s">
        <v>3387</v>
      </c>
      <c r="E601" s="23" t="s">
        <v>13</v>
      </c>
    </row>
    <row r="602" hidden="1">
      <c r="A602" s="57" t="s">
        <v>3388</v>
      </c>
      <c r="B602" s="25">
        <v>43784.0</v>
      </c>
      <c r="C602" s="26">
        <v>43791.0</v>
      </c>
      <c r="D602" s="27">
        <v>7.0</v>
      </c>
      <c r="E602" s="28" t="s">
        <v>4276</v>
      </c>
    </row>
    <row r="603" hidden="1">
      <c r="A603" s="57" t="s">
        <v>3389</v>
      </c>
      <c r="B603" s="29">
        <v>30046.0</v>
      </c>
      <c r="C603" s="26">
        <v>30046.0</v>
      </c>
      <c r="D603" s="27">
        <v>0.0</v>
      </c>
      <c r="E603" s="34"/>
    </row>
    <row r="604" hidden="1">
      <c r="A604" s="57" t="s">
        <v>3390</v>
      </c>
      <c r="B604" s="29">
        <v>1700.0</v>
      </c>
      <c r="C604" s="26">
        <v>1700.0</v>
      </c>
      <c r="D604" s="27">
        <v>0.0</v>
      </c>
      <c r="E604" s="34"/>
    </row>
    <row r="605" hidden="1">
      <c r="A605" s="57" t="s">
        <v>3392</v>
      </c>
      <c r="B605" s="29">
        <v>2000.0</v>
      </c>
      <c r="C605" s="26">
        <v>2000.0</v>
      </c>
      <c r="D605" s="27">
        <v>0.0</v>
      </c>
      <c r="E605" s="28"/>
    </row>
    <row r="606" hidden="1">
      <c r="A606" s="31" t="s">
        <v>3394</v>
      </c>
      <c r="B606" s="29">
        <v>0.0</v>
      </c>
      <c r="C606" s="26"/>
      <c r="D606" s="27">
        <v>0.0</v>
      </c>
      <c r="E606" s="28"/>
    </row>
    <row r="607" hidden="1">
      <c r="A607" s="31" t="s">
        <v>3395</v>
      </c>
      <c r="B607" s="29">
        <v>207.0</v>
      </c>
      <c r="C607" s="26">
        <v>207.0</v>
      </c>
      <c r="D607" s="27">
        <v>0.0</v>
      </c>
      <c r="E607" s="28"/>
    </row>
    <row r="608" hidden="1">
      <c r="A608" s="31" t="s">
        <v>3397</v>
      </c>
      <c r="B608" s="29">
        <v>4050.0</v>
      </c>
      <c r="C608" s="26">
        <v>4050.0</v>
      </c>
      <c r="D608" s="27">
        <v>0.0</v>
      </c>
      <c r="E608" s="28" t="s">
        <v>4277</v>
      </c>
    </row>
    <row r="609" hidden="1">
      <c r="A609" s="31" t="s">
        <v>3399</v>
      </c>
      <c r="B609" s="29">
        <v>6600.0</v>
      </c>
      <c r="C609" s="26">
        <v>6600.0</v>
      </c>
      <c r="D609" s="27">
        <v>0.0</v>
      </c>
      <c r="E609" s="34"/>
    </row>
    <row r="610" hidden="1">
      <c r="A610" s="58" t="s">
        <v>3400</v>
      </c>
      <c r="B610" s="29">
        <v>90084.0</v>
      </c>
      <c r="C610" s="29">
        <v>90084.0</v>
      </c>
      <c r="D610" s="27">
        <v>0.0</v>
      </c>
      <c r="E610" s="34"/>
    </row>
    <row r="611" hidden="1">
      <c r="A611" s="58" t="s">
        <v>3401</v>
      </c>
      <c r="B611" s="29">
        <v>30872.0</v>
      </c>
      <c r="C611" s="59">
        <v>30872.0</v>
      </c>
      <c r="D611" s="27">
        <v>0.0</v>
      </c>
      <c r="E611" s="34"/>
    </row>
    <row r="612" hidden="1">
      <c r="A612" s="58" t="s">
        <v>3402</v>
      </c>
      <c r="B612" s="29">
        <v>93317.0</v>
      </c>
      <c r="C612" s="59">
        <v>92789.0</v>
      </c>
      <c r="D612" s="27">
        <v>-528.0</v>
      </c>
      <c r="E612" s="34"/>
    </row>
    <row r="613" hidden="1">
      <c r="A613" s="58" t="s">
        <v>3403</v>
      </c>
      <c r="B613" s="29">
        <v>92046.0</v>
      </c>
      <c r="C613" s="59">
        <v>92046.0</v>
      </c>
      <c r="D613" s="27">
        <v>0.0</v>
      </c>
      <c r="E613" s="34"/>
    </row>
    <row r="614" hidden="1">
      <c r="A614" s="58" t="s">
        <v>3405</v>
      </c>
      <c r="B614" s="29">
        <v>2730.0</v>
      </c>
      <c r="C614" s="59">
        <v>2730.0</v>
      </c>
      <c r="D614" s="27">
        <v>0.0</v>
      </c>
      <c r="E614" s="34"/>
    </row>
    <row r="615" hidden="1">
      <c r="A615" s="58" t="s">
        <v>3406</v>
      </c>
      <c r="B615" s="29">
        <v>18285.0</v>
      </c>
      <c r="C615" s="59">
        <v>18285.0</v>
      </c>
      <c r="D615" s="27">
        <v>0.0</v>
      </c>
      <c r="E615" s="34"/>
    </row>
    <row r="616" hidden="1">
      <c r="A616" s="35" t="s">
        <v>3407</v>
      </c>
      <c r="B616" s="29">
        <v>397427.5</v>
      </c>
      <c r="C616" s="59">
        <v>397198.5</v>
      </c>
      <c r="D616" s="27">
        <v>-229.0</v>
      </c>
      <c r="E616" s="34"/>
    </row>
    <row r="617" hidden="1">
      <c r="A617" s="36" t="s">
        <v>3408</v>
      </c>
      <c r="B617" s="37">
        <v>8.5</v>
      </c>
      <c r="C617" s="27">
        <v>-283.5</v>
      </c>
      <c r="D617" s="27">
        <v>-292.0</v>
      </c>
      <c r="E617" s="64"/>
    </row>
    <row r="618" hidden="1"/>
    <row r="619" hidden="1"/>
    <row r="620" hidden="1">
      <c r="A620" s="5" t="s">
        <v>3379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5" t="s">
        <v>3381</v>
      </c>
      <c r="B622" s="6"/>
      <c r="C622" s="6"/>
      <c r="D622" s="6"/>
      <c r="E622" s="7"/>
    </row>
    <row r="623" hidden="1">
      <c r="A623" s="10"/>
      <c r="B623" s="11"/>
      <c r="C623" s="11"/>
      <c r="D623" s="11"/>
      <c r="E623" s="12"/>
    </row>
    <row r="624" hidden="1">
      <c r="A624" s="13">
        <v>45649.0</v>
      </c>
      <c r="B624" s="6"/>
      <c r="C624" s="54" t="s">
        <v>3382</v>
      </c>
      <c r="D624" s="15">
        <v>45655.0</v>
      </c>
      <c r="E624" s="7"/>
    </row>
    <row r="625" hidden="1">
      <c r="A625" s="10"/>
      <c r="B625" s="11"/>
      <c r="C625" s="16"/>
      <c r="D625" s="11"/>
      <c r="E625" s="12"/>
    </row>
    <row r="626" hidden="1">
      <c r="A626" s="55" t="s">
        <v>4238</v>
      </c>
      <c r="B626" s="7"/>
      <c r="C626" s="16"/>
      <c r="D626" s="56" t="s">
        <v>4239</v>
      </c>
      <c r="E626" s="7"/>
    </row>
    <row r="627" hidden="1">
      <c r="A627" s="10"/>
      <c r="B627" s="12"/>
      <c r="C627" s="16"/>
      <c r="D627" s="11"/>
      <c r="E627" s="12"/>
    </row>
    <row r="628" hidden="1">
      <c r="A628" s="19" t="s">
        <v>3383</v>
      </c>
      <c r="B628" s="6"/>
      <c r="C628" s="6"/>
      <c r="D628" s="6"/>
      <c r="E628" s="7"/>
    </row>
    <row r="629" hidden="1">
      <c r="A629" s="20" t="s">
        <v>3384</v>
      </c>
      <c r="B629" s="21" t="s">
        <v>3385</v>
      </c>
      <c r="C629" s="22" t="s">
        <v>3386</v>
      </c>
      <c r="D629" s="21" t="s">
        <v>3387</v>
      </c>
      <c r="E629" s="23" t="s">
        <v>13</v>
      </c>
    </row>
    <row r="630" hidden="1">
      <c r="A630" s="57" t="s">
        <v>3388</v>
      </c>
      <c r="B630" s="25">
        <v>37830.0</v>
      </c>
      <c r="C630" s="26">
        <v>37836.0</v>
      </c>
      <c r="D630" s="27">
        <v>6.0</v>
      </c>
      <c r="E630" s="28" t="s">
        <v>4278</v>
      </c>
    </row>
    <row r="631" hidden="1">
      <c r="A631" s="57" t="s">
        <v>3389</v>
      </c>
      <c r="B631" s="29">
        <v>11557.0</v>
      </c>
      <c r="C631" s="26">
        <v>11557.0</v>
      </c>
      <c r="D631" s="27">
        <v>0.0</v>
      </c>
      <c r="E631" s="34"/>
    </row>
    <row r="632" hidden="1">
      <c r="A632" s="57" t="s">
        <v>3390</v>
      </c>
      <c r="B632" s="29">
        <v>280.0</v>
      </c>
      <c r="C632" s="26">
        <v>280.0</v>
      </c>
      <c r="D632" s="27">
        <v>0.0</v>
      </c>
      <c r="E632" s="34"/>
    </row>
    <row r="633" hidden="1">
      <c r="A633" s="57" t="s">
        <v>3392</v>
      </c>
      <c r="B633" s="29">
        <v>500.0</v>
      </c>
      <c r="C633" s="26">
        <v>500.0</v>
      </c>
      <c r="D633" s="27">
        <v>0.0</v>
      </c>
      <c r="E633" s="28"/>
    </row>
    <row r="634" hidden="1">
      <c r="A634" s="31" t="s">
        <v>3394</v>
      </c>
      <c r="B634" s="29">
        <v>0.0</v>
      </c>
      <c r="C634" s="26"/>
      <c r="D634" s="27">
        <v>0.0</v>
      </c>
      <c r="E634" s="28"/>
    </row>
    <row r="635" hidden="1">
      <c r="A635" s="31" t="s">
        <v>3395</v>
      </c>
      <c r="B635" s="29">
        <v>237.0</v>
      </c>
      <c r="C635" s="26">
        <v>237.0</v>
      </c>
      <c r="D635" s="27">
        <v>0.0</v>
      </c>
      <c r="E635" s="28"/>
    </row>
    <row r="636" hidden="1">
      <c r="A636" s="31" t="s">
        <v>3397</v>
      </c>
      <c r="B636" s="29">
        <v>239.0</v>
      </c>
      <c r="C636" s="26">
        <v>239.0</v>
      </c>
      <c r="D636" s="27">
        <v>0.0</v>
      </c>
      <c r="E636" s="28"/>
    </row>
    <row r="637" hidden="1">
      <c r="A637" s="31" t="s">
        <v>3399</v>
      </c>
      <c r="B637" s="29">
        <v>3960.0</v>
      </c>
      <c r="C637" s="26">
        <v>3960.0</v>
      </c>
      <c r="D637" s="27">
        <v>0.0</v>
      </c>
      <c r="E637" s="34"/>
    </row>
    <row r="638" hidden="1">
      <c r="A638" s="58" t="s">
        <v>3400</v>
      </c>
      <c r="B638" s="29">
        <v>54072.0</v>
      </c>
      <c r="C638" s="29">
        <v>54072.0</v>
      </c>
      <c r="D638" s="27">
        <v>0.0</v>
      </c>
      <c r="E638" s="34"/>
    </row>
    <row r="639" hidden="1">
      <c r="A639" s="58" t="s">
        <v>3401</v>
      </c>
      <c r="B639" s="29">
        <v>15093.0</v>
      </c>
      <c r="C639" s="59">
        <v>15093.0</v>
      </c>
      <c r="D639" s="27">
        <v>0.0</v>
      </c>
      <c r="E639" s="34"/>
    </row>
    <row r="640" hidden="1">
      <c r="A640" s="58" t="s">
        <v>3402</v>
      </c>
      <c r="B640" s="29">
        <v>58415.0</v>
      </c>
      <c r="C640" s="59">
        <v>58086.0</v>
      </c>
      <c r="D640" s="27">
        <v>-329.0</v>
      </c>
      <c r="E640" s="34"/>
    </row>
    <row r="641" hidden="1">
      <c r="A641" s="58" t="s">
        <v>3403</v>
      </c>
      <c r="B641" s="29">
        <v>56931.0</v>
      </c>
      <c r="C641" s="59">
        <v>56931.0</v>
      </c>
      <c r="D641" s="27">
        <v>0.0</v>
      </c>
      <c r="E641" s="34"/>
    </row>
    <row r="642" hidden="1">
      <c r="A642" s="58" t="s">
        <v>3405</v>
      </c>
      <c r="B642" s="29">
        <v>917.0</v>
      </c>
      <c r="C642" s="59">
        <v>917.0</v>
      </c>
      <c r="D642" s="27">
        <v>0.0</v>
      </c>
      <c r="E642" s="34"/>
    </row>
    <row r="643" hidden="1">
      <c r="A643" s="58" t="s">
        <v>3406</v>
      </c>
      <c r="B643" s="29">
        <v>17384.0</v>
      </c>
      <c r="C643" s="59">
        <v>17170.0</v>
      </c>
      <c r="D643" s="27">
        <v>-214.0</v>
      </c>
      <c r="E643" s="34"/>
    </row>
    <row r="644" hidden="1">
      <c r="A644" s="35" t="s">
        <v>3407</v>
      </c>
      <c r="B644" s="29">
        <v>240030.5</v>
      </c>
      <c r="C644" s="59">
        <v>239487.5</v>
      </c>
      <c r="D644" s="27">
        <v>-543.0</v>
      </c>
      <c r="E644" s="34"/>
    </row>
    <row r="645" hidden="1">
      <c r="A645" s="36" t="s">
        <v>3408</v>
      </c>
      <c r="B645" s="37">
        <v>0.5</v>
      </c>
      <c r="C645" s="27">
        <v>220.5</v>
      </c>
      <c r="D645" s="27">
        <v>220.0</v>
      </c>
      <c r="E645" s="64"/>
    </row>
    <row r="646" hidden="1"/>
    <row r="647" hidden="1"/>
    <row r="648" hidden="1">
      <c r="A648" s="5" t="s">
        <v>3379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5" t="s">
        <v>3381</v>
      </c>
      <c r="B650" s="6"/>
      <c r="C650" s="6"/>
      <c r="D650" s="6"/>
      <c r="E650" s="7"/>
    </row>
    <row r="651" hidden="1">
      <c r="A651" s="10"/>
      <c r="B651" s="11"/>
      <c r="C651" s="11"/>
      <c r="D651" s="11"/>
      <c r="E651" s="12"/>
    </row>
    <row r="652" hidden="1">
      <c r="A652" s="13">
        <v>45656.0</v>
      </c>
      <c r="B652" s="6"/>
      <c r="C652" s="54" t="s">
        <v>3382</v>
      </c>
      <c r="D652" s="15">
        <v>45657.0</v>
      </c>
      <c r="E652" s="7"/>
    </row>
    <row r="653" hidden="1">
      <c r="A653" s="10"/>
      <c r="B653" s="11"/>
      <c r="C653" s="16"/>
      <c r="D653" s="11"/>
      <c r="E653" s="12"/>
    </row>
    <row r="654" hidden="1">
      <c r="A654" s="55" t="s">
        <v>4238</v>
      </c>
      <c r="B654" s="7"/>
      <c r="C654" s="16"/>
      <c r="D654" s="56" t="s">
        <v>4240</v>
      </c>
      <c r="E654" s="7"/>
    </row>
    <row r="655" hidden="1">
      <c r="A655" s="10"/>
      <c r="B655" s="12"/>
      <c r="C655" s="16"/>
      <c r="D655" s="11"/>
      <c r="E655" s="12"/>
    </row>
    <row r="656" hidden="1">
      <c r="A656" s="19" t="s">
        <v>3383</v>
      </c>
      <c r="B656" s="6"/>
      <c r="C656" s="6"/>
      <c r="D656" s="6"/>
      <c r="E656" s="7"/>
    </row>
    <row r="657" hidden="1">
      <c r="A657" s="20" t="s">
        <v>3384</v>
      </c>
      <c r="B657" s="21" t="s">
        <v>3385</v>
      </c>
      <c r="C657" s="22" t="s">
        <v>3386</v>
      </c>
      <c r="D657" s="21" t="s">
        <v>3387</v>
      </c>
      <c r="E657" s="23" t="s">
        <v>13</v>
      </c>
    </row>
    <row r="658" hidden="1">
      <c r="A658" s="57" t="s">
        <v>3388</v>
      </c>
      <c r="B658" s="25">
        <v>14113.0</v>
      </c>
      <c r="C658" s="26">
        <v>14115.0</v>
      </c>
      <c r="D658" s="27">
        <v>2.0</v>
      </c>
      <c r="E658" s="28"/>
    </row>
    <row r="659" hidden="1">
      <c r="A659" s="57" t="s">
        <v>3389</v>
      </c>
      <c r="B659" s="29">
        <v>9129.0</v>
      </c>
      <c r="C659" s="26">
        <v>6219.0</v>
      </c>
      <c r="D659" s="27">
        <v>-2910.0</v>
      </c>
      <c r="E659" s="28" t="s">
        <v>4279</v>
      </c>
    </row>
    <row r="660" hidden="1">
      <c r="A660" s="57" t="s">
        <v>3390</v>
      </c>
      <c r="B660" s="29">
        <v>380.0</v>
      </c>
      <c r="C660" s="26">
        <v>380.0</v>
      </c>
      <c r="D660" s="27">
        <v>0.0</v>
      </c>
      <c r="E660" s="34"/>
    </row>
    <row r="661" hidden="1">
      <c r="A661" s="57" t="s">
        <v>3392</v>
      </c>
      <c r="B661" s="29">
        <v>1000.0</v>
      </c>
      <c r="C661" s="26">
        <v>1000.0</v>
      </c>
      <c r="D661" s="27">
        <v>0.0</v>
      </c>
      <c r="E661" s="28"/>
    </row>
    <row r="662" hidden="1">
      <c r="A662" s="31" t="s">
        <v>3394</v>
      </c>
      <c r="B662" s="29">
        <v>80.0</v>
      </c>
      <c r="C662" s="26"/>
      <c r="D662" s="27">
        <v>-80.0</v>
      </c>
      <c r="E662" s="28"/>
    </row>
    <row r="663" hidden="1">
      <c r="A663" s="31" t="s">
        <v>3395</v>
      </c>
      <c r="B663" s="29">
        <v>224.0</v>
      </c>
      <c r="C663" s="26">
        <v>224.0</v>
      </c>
      <c r="D663" s="27">
        <v>0.0</v>
      </c>
      <c r="E663" s="28"/>
    </row>
    <row r="664" hidden="1">
      <c r="A664" s="31" t="s">
        <v>3397</v>
      </c>
      <c r="B664" s="29">
        <v>355.0</v>
      </c>
      <c r="C664" s="26">
        <v>355.0</v>
      </c>
      <c r="D664" s="27">
        <v>0.0</v>
      </c>
      <c r="E664" s="28"/>
    </row>
    <row r="665" hidden="1">
      <c r="A665" s="31" t="s">
        <v>3399</v>
      </c>
      <c r="B665" s="29">
        <v>1160.0</v>
      </c>
      <c r="C665" s="26">
        <v>1160.0</v>
      </c>
      <c r="D665" s="27">
        <v>0.0</v>
      </c>
      <c r="E665" s="34"/>
    </row>
    <row r="666" hidden="1">
      <c r="A666" s="58" t="s">
        <v>3400</v>
      </c>
      <c r="B666" s="29">
        <v>32855.0</v>
      </c>
      <c r="C666" s="29">
        <v>32855.0</v>
      </c>
      <c r="D666" s="27">
        <v>0.0</v>
      </c>
      <c r="E666" s="34"/>
    </row>
    <row r="667" hidden="1">
      <c r="A667" s="58" t="s">
        <v>3401</v>
      </c>
      <c r="B667" s="29">
        <v>6419.0</v>
      </c>
      <c r="C667" s="59">
        <v>6419.0</v>
      </c>
      <c r="D667" s="27">
        <v>0.0</v>
      </c>
      <c r="E667" s="34"/>
    </row>
    <row r="668" hidden="1">
      <c r="A668" s="58" t="s">
        <v>3402</v>
      </c>
      <c r="B668" s="29">
        <v>25584.0</v>
      </c>
      <c r="C668" s="59">
        <v>25584.0</v>
      </c>
      <c r="D668" s="27">
        <v>0.0</v>
      </c>
      <c r="E668" s="34"/>
    </row>
    <row r="669" hidden="1">
      <c r="A669" s="58" t="s">
        <v>3403</v>
      </c>
      <c r="B669" s="29">
        <v>16295.5</v>
      </c>
      <c r="C669" s="59">
        <v>17018.5</v>
      </c>
      <c r="D669" s="27">
        <v>723.0</v>
      </c>
      <c r="E669" s="34"/>
    </row>
    <row r="670" hidden="1">
      <c r="A670" s="58" t="s">
        <v>3405</v>
      </c>
      <c r="B670" s="29">
        <v>2381.0</v>
      </c>
      <c r="C670" s="59">
        <v>2381.0</v>
      </c>
      <c r="D670" s="27">
        <v>0.0</v>
      </c>
      <c r="E670" s="34"/>
    </row>
    <row r="671" hidden="1">
      <c r="A671" s="58" t="s">
        <v>3406</v>
      </c>
      <c r="B671" s="29">
        <v>7052.0</v>
      </c>
      <c r="C671" s="59">
        <v>7052.0</v>
      </c>
      <c r="D671" s="27">
        <v>0.0</v>
      </c>
      <c r="E671" s="34"/>
    </row>
    <row r="672" hidden="1">
      <c r="A672" s="35" t="s">
        <v>3407</v>
      </c>
      <c r="B672" s="29">
        <v>109975.5</v>
      </c>
      <c r="C672" s="59">
        <v>110698.5</v>
      </c>
      <c r="D672" s="27">
        <v>723.0</v>
      </c>
      <c r="E672" s="34"/>
    </row>
    <row r="673" hidden="1">
      <c r="A673" s="36" t="s">
        <v>3408</v>
      </c>
      <c r="B673" s="37">
        <v>0.0</v>
      </c>
      <c r="C673" s="27">
        <v>-2988.0</v>
      </c>
      <c r="D673" s="27">
        <v>-2988.0</v>
      </c>
      <c r="E673" s="64"/>
    </row>
    <row r="674" hidden="1"/>
    <row r="675" hidden="1"/>
    <row r="676" hidden="1">
      <c r="A676" s="5" t="s">
        <v>3379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5" t="s">
        <v>3381</v>
      </c>
      <c r="B678" s="6"/>
      <c r="C678" s="6"/>
      <c r="D678" s="6"/>
      <c r="E678" s="7"/>
    </row>
    <row r="679" hidden="1">
      <c r="A679" s="10"/>
      <c r="B679" s="11"/>
      <c r="C679" s="11"/>
      <c r="D679" s="11"/>
      <c r="E679" s="12"/>
    </row>
    <row r="680" hidden="1">
      <c r="A680" s="13">
        <v>45658.0</v>
      </c>
      <c r="B680" s="6"/>
      <c r="C680" s="54" t="s">
        <v>3382</v>
      </c>
      <c r="D680" s="15">
        <v>45662.0</v>
      </c>
      <c r="E680" s="7"/>
    </row>
    <row r="681" hidden="1">
      <c r="A681" s="10"/>
      <c r="B681" s="11"/>
      <c r="C681" s="16"/>
      <c r="D681" s="11"/>
      <c r="E681" s="12"/>
    </row>
    <row r="682" hidden="1">
      <c r="A682" s="55" t="s">
        <v>4241</v>
      </c>
      <c r="B682" s="7"/>
      <c r="C682" s="16"/>
      <c r="D682" s="56" t="s">
        <v>4239</v>
      </c>
      <c r="E682" s="7"/>
    </row>
    <row r="683" hidden="1">
      <c r="A683" s="10"/>
      <c r="B683" s="12"/>
      <c r="C683" s="16"/>
      <c r="D683" s="11"/>
      <c r="E683" s="12"/>
    </row>
    <row r="684" hidden="1">
      <c r="A684" s="19" t="s">
        <v>3383</v>
      </c>
      <c r="B684" s="6"/>
      <c r="C684" s="6"/>
      <c r="D684" s="6"/>
      <c r="E684" s="7"/>
    </row>
    <row r="685" hidden="1">
      <c r="A685" s="20" t="s">
        <v>3384</v>
      </c>
      <c r="B685" s="21" t="s">
        <v>3385</v>
      </c>
      <c r="C685" s="22" t="s">
        <v>3386</v>
      </c>
      <c r="D685" s="21" t="s">
        <v>3387</v>
      </c>
      <c r="E685" s="23" t="s">
        <v>13</v>
      </c>
    </row>
    <row r="686" hidden="1">
      <c r="A686" s="57" t="s">
        <v>3388</v>
      </c>
      <c r="B686" s="25">
        <v>34160.0</v>
      </c>
      <c r="C686" s="26">
        <v>36184.0</v>
      </c>
      <c r="D686" s="27">
        <v>2024.0</v>
      </c>
      <c r="E686" s="28" t="s">
        <v>4280</v>
      </c>
    </row>
    <row r="687" hidden="1">
      <c r="A687" s="57" t="s">
        <v>3389</v>
      </c>
      <c r="B687" s="29">
        <v>23885.0</v>
      </c>
      <c r="C687" s="26">
        <v>23885.0</v>
      </c>
      <c r="D687" s="27">
        <v>0.0</v>
      </c>
      <c r="E687" s="28"/>
    </row>
    <row r="688" hidden="1">
      <c r="A688" s="57" t="s">
        <v>3390</v>
      </c>
      <c r="B688" s="29">
        <v>123.0</v>
      </c>
      <c r="C688" s="26">
        <v>123.0</v>
      </c>
      <c r="D688" s="27">
        <v>0.0</v>
      </c>
      <c r="E688" s="34"/>
    </row>
    <row r="689" hidden="1">
      <c r="A689" s="57" t="s">
        <v>3392</v>
      </c>
      <c r="B689" s="29">
        <v>1000.0</v>
      </c>
      <c r="C689" s="26">
        <v>1000.0</v>
      </c>
      <c r="D689" s="27">
        <v>0.0</v>
      </c>
      <c r="E689" s="28"/>
    </row>
    <row r="690" hidden="1">
      <c r="A690" s="31" t="s">
        <v>3394</v>
      </c>
      <c r="B690" s="29">
        <v>0.0</v>
      </c>
      <c r="C690" s="26"/>
      <c r="D690" s="27">
        <v>0.0</v>
      </c>
      <c r="E690" s="28"/>
    </row>
    <row r="691" hidden="1">
      <c r="A691" s="31" t="s">
        <v>3395</v>
      </c>
      <c r="B691" s="29">
        <v>55.0</v>
      </c>
      <c r="C691" s="26">
        <v>55.0</v>
      </c>
      <c r="D691" s="27">
        <v>0.0</v>
      </c>
      <c r="E691" s="28"/>
    </row>
    <row r="692" hidden="1">
      <c r="A692" s="31" t="s">
        <v>3397</v>
      </c>
      <c r="B692" s="29">
        <v>145.0</v>
      </c>
      <c r="C692" s="26">
        <v>145.0</v>
      </c>
      <c r="D692" s="27">
        <v>0.0</v>
      </c>
      <c r="E692" s="28"/>
    </row>
    <row r="693" hidden="1">
      <c r="A693" s="31" t="s">
        <v>3399</v>
      </c>
      <c r="B693" s="29">
        <v>5480.0</v>
      </c>
      <c r="C693" s="26">
        <v>5440.0</v>
      </c>
      <c r="D693" s="27">
        <v>-40.0</v>
      </c>
      <c r="E693" s="34"/>
    </row>
    <row r="694" hidden="1">
      <c r="A694" s="58" t="s">
        <v>3400</v>
      </c>
      <c r="B694" s="29">
        <v>82250.0</v>
      </c>
      <c r="C694" s="29">
        <v>82250.0</v>
      </c>
      <c r="D694" s="27">
        <v>0.0</v>
      </c>
      <c r="E694" s="34"/>
    </row>
    <row r="695" hidden="1">
      <c r="A695" s="58" t="s">
        <v>3401</v>
      </c>
      <c r="B695" s="29">
        <v>23441.0</v>
      </c>
      <c r="C695" s="59">
        <v>23441.0</v>
      </c>
      <c r="D695" s="27">
        <v>0.0</v>
      </c>
      <c r="E695" s="34"/>
    </row>
    <row r="696" hidden="1">
      <c r="A696" s="58" t="s">
        <v>3402</v>
      </c>
      <c r="B696" s="29">
        <v>68443.0</v>
      </c>
      <c r="C696" s="59">
        <v>68443.0</v>
      </c>
      <c r="D696" s="27">
        <v>0.0</v>
      </c>
      <c r="E696" s="34"/>
    </row>
    <row r="697" hidden="1">
      <c r="A697" s="58" t="s">
        <v>3403</v>
      </c>
      <c r="B697" s="29">
        <v>61359.0</v>
      </c>
      <c r="C697" s="59">
        <v>61359.0</v>
      </c>
      <c r="D697" s="27">
        <v>0.0</v>
      </c>
      <c r="E697" s="34"/>
    </row>
    <row r="698" hidden="1">
      <c r="A698" s="58" t="s">
        <v>3405</v>
      </c>
      <c r="B698" s="29">
        <v>4000.0</v>
      </c>
      <c r="C698" s="59">
        <v>4000.0</v>
      </c>
      <c r="D698" s="27">
        <v>0.0</v>
      </c>
      <c r="E698" s="34"/>
    </row>
    <row r="699" hidden="1">
      <c r="A699" s="58" t="s">
        <v>3406</v>
      </c>
      <c r="B699" s="29">
        <v>10946.0</v>
      </c>
      <c r="C699" s="59">
        <v>10203.0</v>
      </c>
      <c r="D699" s="27">
        <v>-743.0</v>
      </c>
      <c r="E699" s="34"/>
    </row>
    <row r="700" hidden="1">
      <c r="A700" s="35" t="s">
        <v>3407</v>
      </c>
      <c r="B700" s="29">
        <v>304336.0</v>
      </c>
      <c r="C700" s="59">
        <v>303593.0</v>
      </c>
      <c r="D700" s="27">
        <v>-743.0</v>
      </c>
      <c r="E700" s="34"/>
    </row>
    <row r="701" hidden="1">
      <c r="A701" s="36" t="s">
        <v>3408</v>
      </c>
      <c r="B701" s="37">
        <v>5.0</v>
      </c>
      <c r="C701" s="27">
        <v>2732.0</v>
      </c>
      <c r="D701" s="27">
        <v>2727.0</v>
      </c>
      <c r="E701" s="64"/>
    </row>
    <row r="702" hidden="1"/>
    <row r="703" hidden="1"/>
    <row r="704" hidden="1">
      <c r="A704" s="5" t="s">
        <v>3379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5" t="s">
        <v>3381</v>
      </c>
      <c r="B706" s="6"/>
      <c r="C706" s="6"/>
      <c r="D706" s="6"/>
      <c r="E706" s="7"/>
    </row>
    <row r="707" hidden="1">
      <c r="A707" s="10"/>
      <c r="B707" s="11"/>
      <c r="C707" s="11"/>
      <c r="D707" s="11"/>
      <c r="E707" s="12"/>
    </row>
    <row r="708" hidden="1">
      <c r="A708" s="13">
        <v>45663.0</v>
      </c>
      <c r="B708" s="6"/>
      <c r="C708" s="54" t="s">
        <v>3382</v>
      </c>
      <c r="D708" s="15">
        <v>45669.0</v>
      </c>
      <c r="E708" s="7"/>
    </row>
    <row r="709" hidden="1">
      <c r="A709" s="10"/>
      <c r="B709" s="11"/>
      <c r="C709" s="16"/>
      <c r="D709" s="11"/>
      <c r="E709" s="12"/>
    </row>
    <row r="710" hidden="1">
      <c r="A710" s="55" t="s">
        <v>4238</v>
      </c>
      <c r="B710" s="7"/>
      <c r="C710" s="16"/>
      <c r="D710" s="56" t="s">
        <v>4239</v>
      </c>
      <c r="E710" s="7"/>
    </row>
    <row r="711" hidden="1">
      <c r="A711" s="10"/>
      <c r="B711" s="12"/>
      <c r="C711" s="16"/>
      <c r="D711" s="11"/>
      <c r="E711" s="12"/>
    </row>
    <row r="712" hidden="1">
      <c r="A712" s="19" t="s">
        <v>3383</v>
      </c>
      <c r="B712" s="6"/>
      <c r="C712" s="6"/>
      <c r="D712" s="6"/>
      <c r="E712" s="7"/>
    </row>
    <row r="713" hidden="1">
      <c r="A713" s="20" t="s">
        <v>3384</v>
      </c>
      <c r="B713" s="21" t="s">
        <v>3385</v>
      </c>
      <c r="C713" s="22" t="s">
        <v>3386</v>
      </c>
      <c r="D713" s="21" t="s">
        <v>3387</v>
      </c>
      <c r="E713" s="23" t="s">
        <v>13</v>
      </c>
    </row>
    <row r="714" hidden="1">
      <c r="A714" s="57" t="s">
        <v>3388</v>
      </c>
      <c r="B714" s="25">
        <v>42065.0</v>
      </c>
      <c r="C714" s="26">
        <v>42072.0</v>
      </c>
      <c r="D714" s="27">
        <v>7.0</v>
      </c>
      <c r="E714" s="28" t="s">
        <v>4281</v>
      </c>
    </row>
    <row r="715" hidden="1">
      <c r="A715" s="57" t="s">
        <v>3389</v>
      </c>
      <c r="B715" s="29">
        <v>24757.0</v>
      </c>
      <c r="C715" s="26">
        <v>24757.0</v>
      </c>
      <c r="D715" s="27">
        <v>0.0</v>
      </c>
      <c r="E715" s="28"/>
    </row>
    <row r="716" hidden="1">
      <c r="A716" s="57" t="s">
        <v>3390</v>
      </c>
      <c r="B716" s="29">
        <v>875.0</v>
      </c>
      <c r="C716" s="26">
        <v>875.0</v>
      </c>
      <c r="D716" s="27">
        <v>0.0</v>
      </c>
      <c r="E716" s="34"/>
    </row>
    <row r="717" hidden="1">
      <c r="A717" s="57" t="s">
        <v>3392</v>
      </c>
      <c r="B717" s="29">
        <v>500.0</v>
      </c>
      <c r="C717" s="26">
        <v>500.0</v>
      </c>
      <c r="D717" s="27">
        <v>0.0</v>
      </c>
      <c r="E717" s="28"/>
    </row>
    <row r="718" hidden="1">
      <c r="A718" s="31" t="s">
        <v>3394</v>
      </c>
      <c r="B718" s="29">
        <v>0.0</v>
      </c>
      <c r="C718" s="26"/>
      <c r="D718" s="27">
        <v>0.0</v>
      </c>
      <c r="E718" s="28"/>
    </row>
    <row r="719" hidden="1">
      <c r="A719" s="31" t="s">
        <v>3395</v>
      </c>
      <c r="B719" s="29">
        <v>100.0</v>
      </c>
      <c r="C719" s="26">
        <v>100.0</v>
      </c>
      <c r="D719" s="27">
        <v>0.0</v>
      </c>
      <c r="E719" s="28"/>
    </row>
    <row r="720" hidden="1">
      <c r="A720" s="31" t="s">
        <v>3397</v>
      </c>
      <c r="B720" s="29">
        <v>0.0</v>
      </c>
      <c r="C720" s="26"/>
      <c r="D720" s="27">
        <v>0.0</v>
      </c>
      <c r="E720" s="28"/>
    </row>
    <row r="721" hidden="1">
      <c r="A721" s="31" t="s">
        <v>3399</v>
      </c>
      <c r="B721" s="29">
        <v>7320.0</v>
      </c>
      <c r="C721" s="26">
        <v>7360.0</v>
      </c>
      <c r="D721" s="27">
        <v>40.0</v>
      </c>
      <c r="E721" s="34"/>
    </row>
    <row r="722" hidden="1">
      <c r="A722" s="58" t="s">
        <v>3400</v>
      </c>
      <c r="B722" s="29">
        <v>77358.0</v>
      </c>
      <c r="C722" s="29">
        <v>77358.0</v>
      </c>
      <c r="D722" s="27">
        <v>0.0</v>
      </c>
      <c r="E722" s="34"/>
    </row>
    <row r="723" hidden="1">
      <c r="A723" s="58" t="s">
        <v>3401</v>
      </c>
      <c r="B723" s="29">
        <v>30885.0</v>
      </c>
      <c r="C723" s="59">
        <v>30885.0</v>
      </c>
      <c r="D723" s="27">
        <v>0.0</v>
      </c>
      <c r="E723" s="34"/>
    </row>
    <row r="724" hidden="1">
      <c r="A724" s="58" t="s">
        <v>3402</v>
      </c>
      <c r="B724" s="29">
        <v>84756.0</v>
      </c>
      <c r="C724" s="59">
        <v>84098.0</v>
      </c>
      <c r="D724" s="27">
        <v>-658.0</v>
      </c>
      <c r="E724" s="34"/>
    </row>
    <row r="725" hidden="1">
      <c r="A725" s="58" t="s">
        <v>3403</v>
      </c>
      <c r="B725" s="29">
        <v>78199.0</v>
      </c>
      <c r="C725" s="59">
        <v>78199.0</v>
      </c>
      <c r="D725" s="27">
        <v>0.0</v>
      </c>
      <c r="E725" s="34"/>
    </row>
    <row r="726" hidden="1">
      <c r="A726" s="58" t="s">
        <v>3405</v>
      </c>
      <c r="B726" s="29">
        <v>4243.0</v>
      </c>
      <c r="C726" s="59">
        <v>4243.0</v>
      </c>
      <c r="D726" s="27">
        <v>0.0</v>
      </c>
      <c r="E726" s="34"/>
    </row>
    <row r="727" hidden="1">
      <c r="A727" s="58" t="s">
        <v>3406</v>
      </c>
      <c r="B727" s="29">
        <v>15771.0</v>
      </c>
      <c r="C727" s="59">
        <v>15771.0</v>
      </c>
      <c r="D727" s="27">
        <v>0.0</v>
      </c>
      <c r="E727" s="34"/>
    </row>
    <row r="728" hidden="1">
      <c r="A728" s="35" t="s">
        <v>3407</v>
      </c>
      <c r="B728" s="29">
        <v>351057.5</v>
      </c>
      <c r="C728" s="59">
        <v>350399.5</v>
      </c>
      <c r="D728" s="27">
        <v>-658.0</v>
      </c>
      <c r="E728" s="34"/>
    </row>
    <row r="729" hidden="1">
      <c r="A729" s="36" t="s">
        <v>3408</v>
      </c>
      <c r="B729" s="37">
        <v>0.5</v>
      </c>
      <c r="C729" s="27">
        <v>47.5</v>
      </c>
      <c r="D729" s="27">
        <v>47.0</v>
      </c>
      <c r="E729" s="64"/>
    </row>
    <row r="730" hidden="1"/>
    <row r="731" hidden="1"/>
    <row r="732" hidden="1">
      <c r="A732" s="5" t="s">
        <v>3379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5" t="s">
        <v>3381</v>
      </c>
      <c r="B734" s="6"/>
      <c r="C734" s="6"/>
      <c r="D734" s="6"/>
      <c r="E734" s="7"/>
    </row>
    <row r="735" hidden="1">
      <c r="A735" s="10"/>
      <c r="B735" s="11"/>
      <c r="C735" s="11"/>
      <c r="D735" s="11"/>
      <c r="E735" s="12"/>
    </row>
    <row r="736" hidden="1">
      <c r="A736" s="13">
        <v>45670.0</v>
      </c>
      <c r="B736" s="6"/>
      <c r="C736" s="54" t="s">
        <v>3382</v>
      </c>
      <c r="D736" s="15">
        <v>45676.0</v>
      </c>
      <c r="E736" s="7"/>
    </row>
    <row r="737" hidden="1">
      <c r="A737" s="10"/>
      <c r="B737" s="11"/>
      <c r="C737" s="16"/>
      <c r="D737" s="11"/>
      <c r="E737" s="12"/>
    </row>
    <row r="738" hidden="1">
      <c r="A738" s="55" t="s">
        <v>4238</v>
      </c>
      <c r="B738" s="7"/>
      <c r="C738" s="16"/>
      <c r="D738" s="56" t="s">
        <v>4239</v>
      </c>
      <c r="E738" s="7"/>
    </row>
    <row r="739" hidden="1">
      <c r="A739" s="10"/>
      <c r="B739" s="12"/>
      <c r="C739" s="16"/>
      <c r="D739" s="11"/>
      <c r="E739" s="12"/>
    </row>
    <row r="740" hidden="1">
      <c r="A740" s="19" t="s">
        <v>3383</v>
      </c>
      <c r="B740" s="6"/>
      <c r="C740" s="6"/>
      <c r="D740" s="6"/>
      <c r="E740" s="7"/>
    </row>
    <row r="741" hidden="1">
      <c r="A741" s="20" t="s">
        <v>3384</v>
      </c>
      <c r="B741" s="21" t="s">
        <v>3385</v>
      </c>
      <c r="C741" s="22" t="s">
        <v>3386</v>
      </c>
      <c r="D741" s="21" t="s">
        <v>3387</v>
      </c>
      <c r="E741" s="23" t="s">
        <v>13</v>
      </c>
    </row>
    <row r="742" hidden="1">
      <c r="A742" s="57" t="s">
        <v>3388</v>
      </c>
      <c r="B742" s="25">
        <v>34615.0</v>
      </c>
      <c r="C742" s="26">
        <v>34654.0</v>
      </c>
      <c r="D742" s="27">
        <v>39.0</v>
      </c>
      <c r="E742" s="28" t="s">
        <v>4282</v>
      </c>
    </row>
    <row r="743" hidden="1">
      <c r="A743" s="57" t="s">
        <v>3389</v>
      </c>
      <c r="B743" s="29">
        <v>26693.0</v>
      </c>
      <c r="C743" s="26">
        <v>26693.0</v>
      </c>
      <c r="D743" s="27">
        <v>0.0</v>
      </c>
      <c r="E743" s="28"/>
    </row>
    <row r="744" hidden="1">
      <c r="A744" s="57" t="s">
        <v>3390</v>
      </c>
      <c r="B744" s="29">
        <v>560.0</v>
      </c>
      <c r="C744" s="26">
        <v>560.0</v>
      </c>
      <c r="D744" s="27">
        <v>0.0</v>
      </c>
      <c r="E744" s="34"/>
    </row>
    <row r="745" hidden="1">
      <c r="A745" s="57" t="s">
        <v>3392</v>
      </c>
      <c r="B745" s="29">
        <v>1799.0</v>
      </c>
      <c r="C745" s="26">
        <v>1799.0</v>
      </c>
      <c r="D745" s="27">
        <v>0.0</v>
      </c>
      <c r="E745" s="28"/>
    </row>
    <row r="746" hidden="1">
      <c r="A746" s="31" t="s">
        <v>3394</v>
      </c>
      <c r="B746" s="29">
        <v>40.0</v>
      </c>
      <c r="C746" s="26"/>
      <c r="D746" s="27">
        <v>-40.0</v>
      </c>
      <c r="E746" s="28"/>
    </row>
    <row r="747" hidden="1">
      <c r="A747" s="31" t="s">
        <v>3395</v>
      </c>
      <c r="B747" s="29">
        <v>0.0</v>
      </c>
      <c r="C747" s="26"/>
      <c r="D747" s="27">
        <v>0.0</v>
      </c>
      <c r="E747" s="28"/>
    </row>
    <row r="748" hidden="1">
      <c r="A748" s="31" t="s">
        <v>3397</v>
      </c>
      <c r="B748" s="29">
        <v>80.0</v>
      </c>
      <c r="C748" s="26">
        <v>80.0</v>
      </c>
      <c r="D748" s="27">
        <v>0.0</v>
      </c>
      <c r="E748" s="28"/>
    </row>
    <row r="749" hidden="1">
      <c r="A749" s="31" t="s">
        <v>3399</v>
      </c>
      <c r="B749" s="29">
        <v>7600.0</v>
      </c>
      <c r="C749" s="26">
        <v>7700.0</v>
      </c>
      <c r="D749" s="27">
        <v>100.0</v>
      </c>
      <c r="E749" s="34"/>
    </row>
    <row r="750" hidden="1">
      <c r="A750" s="58" t="s">
        <v>3400</v>
      </c>
      <c r="B750" s="29">
        <v>68659.0</v>
      </c>
      <c r="C750" s="29">
        <v>68659.0</v>
      </c>
      <c r="D750" s="27">
        <v>0.0</v>
      </c>
      <c r="E750" s="34"/>
    </row>
    <row r="751" hidden="1">
      <c r="A751" s="58" t="s">
        <v>3401</v>
      </c>
      <c r="B751" s="29">
        <v>25337.0</v>
      </c>
      <c r="C751" s="59">
        <v>25337.0</v>
      </c>
      <c r="D751" s="27">
        <v>0.0</v>
      </c>
      <c r="E751" s="34"/>
    </row>
    <row r="752" hidden="1">
      <c r="A752" s="58" t="s">
        <v>3402</v>
      </c>
      <c r="B752" s="29">
        <v>87188.0</v>
      </c>
      <c r="C752" s="59">
        <v>87188.0</v>
      </c>
      <c r="D752" s="27">
        <v>0.0</v>
      </c>
      <c r="E752" s="34"/>
    </row>
    <row r="753" hidden="1">
      <c r="A753" s="58" t="s">
        <v>3403</v>
      </c>
      <c r="B753" s="29">
        <v>94286.0</v>
      </c>
      <c r="C753" s="59">
        <v>94286.0</v>
      </c>
      <c r="D753" s="27">
        <v>0.0</v>
      </c>
      <c r="E753" s="34"/>
    </row>
    <row r="754" hidden="1">
      <c r="A754" s="58" t="s">
        <v>3405</v>
      </c>
      <c r="B754" s="29">
        <v>2788.0</v>
      </c>
      <c r="C754" s="59">
        <v>2788.0</v>
      </c>
      <c r="D754" s="27">
        <v>0.0</v>
      </c>
      <c r="E754" s="34"/>
    </row>
    <row r="755" hidden="1">
      <c r="A755" s="58" t="s">
        <v>3406</v>
      </c>
      <c r="B755" s="29">
        <v>12630.0</v>
      </c>
      <c r="C755" s="59">
        <v>12630.0</v>
      </c>
      <c r="D755" s="27">
        <v>0.0</v>
      </c>
      <c r="E755" s="34"/>
    </row>
    <row r="756" hidden="1">
      <c r="A756" s="35" t="s">
        <v>3407</v>
      </c>
      <c r="B756" s="29">
        <v>349679.0</v>
      </c>
      <c r="C756" s="59">
        <v>349679.0</v>
      </c>
      <c r="D756" s="27">
        <v>0.0</v>
      </c>
      <c r="E756" s="34"/>
    </row>
    <row r="757" hidden="1">
      <c r="A757" s="36" t="s">
        <v>3408</v>
      </c>
      <c r="B757" s="37">
        <v>-34.0</v>
      </c>
      <c r="C757" s="27">
        <v>65.0</v>
      </c>
      <c r="D757" s="27">
        <v>99.0</v>
      </c>
      <c r="E757" s="64"/>
    </row>
    <row r="758" hidden="1"/>
    <row r="759" hidden="1"/>
    <row r="760" hidden="1">
      <c r="A760" s="5" t="s">
        <v>3379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5" t="s">
        <v>3381</v>
      </c>
      <c r="B762" s="6"/>
      <c r="C762" s="6"/>
      <c r="D762" s="6"/>
      <c r="E762" s="7"/>
    </row>
    <row r="763" hidden="1">
      <c r="A763" s="10"/>
      <c r="B763" s="11"/>
      <c r="C763" s="11"/>
      <c r="D763" s="11"/>
      <c r="E763" s="12"/>
    </row>
    <row r="764" hidden="1">
      <c r="A764" s="13">
        <v>45677.0</v>
      </c>
      <c r="B764" s="6"/>
      <c r="C764" s="54" t="s">
        <v>3382</v>
      </c>
      <c r="D764" s="15">
        <v>45683.0</v>
      </c>
      <c r="E764" s="7"/>
    </row>
    <row r="765" hidden="1">
      <c r="A765" s="10"/>
      <c r="B765" s="11"/>
      <c r="C765" s="16"/>
      <c r="D765" s="11"/>
      <c r="E765" s="12"/>
    </row>
    <row r="766" hidden="1">
      <c r="A766" s="55" t="s">
        <v>4238</v>
      </c>
      <c r="B766" s="7"/>
      <c r="C766" s="16"/>
      <c r="D766" s="56" t="s">
        <v>4239</v>
      </c>
      <c r="E766" s="7"/>
    </row>
    <row r="767" hidden="1">
      <c r="A767" s="10"/>
      <c r="B767" s="12"/>
      <c r="C767" s="16"/>
      <c r="D767" s="11"/>
      <c r="E767" s="12"/>
    </row>
    <row r="768" hidden="1">
      <c r="A768" s="19" t="s">
        <v>3383</v>
      </c>
      <c r="B768" s="6"/>
      <c r="C768" s="6"/>
      <c r="D768" s="6"/>
      <c r="E768" s="7"/>
    </row>
    <row r="769" hidden="1">
      <c r="A769" s="20" t="s">
        <v>3384</v>
      </c>
      <c r="B769" s="21" t="s">
        <v>3385</v>
      </c>
      <c r="C769" s="22" t="s">
        <v>3386</v>
      </c>
      <c r="D769" s="21" t="s">
        <v>3387</v>
      </c>
      <c r="E769" s="23" t="s">
        <v>13</v>
      </c>
    </row>
    <row r="770" hidden="1">
      <c r="A770" s="57" t="s">
        <v>3388</v>
      </c>
      <c r="B770" s="25">
        <v>28516.0</v>
      </c>
      <c r="C770" s="26">
        <v>16818.0</v>
      </c>
      <c r="D770" s="27">
        <v>-11698.0</v>
      </c>
      <c r="E770" s="28" t="s">
        <v>4283</v>
      </c>
    </row>
    <row r="771" hidden="1">
      <c r="A771" s="57" t="s">
        <v>3389</v>
      </c>
      <c r="B771" s="29">
        <v>23875.0</v>
      </c>
      <c r="C771" s="26">
        <v>23875.0</v>
      </c>
      <c r="D771" s="27">
        <v>0.0</v>
      </c>
      <c r="E771" s="28"/>
    </row>
    <row r="772" hidden="1">
      <c r="A772" s="57" t="s">
        <v>3390</v>
      </c>
      <c r="B772" s="29">
        <v>690.0</v>
      </c>
      <c r="C772" s="26">
        <v>690.0</v>
      </c>
      <c r="D772" s="27">
        <v>0.0</v>
      </c>
      <c r="E772" s="34"/>
    </row>
    <row r="773" hidden="1">
      <c r="A773" s="57" t="s">
        <v>3392</v>
      </c>
      <c r="B773" s="29">
        <v>1000.0</v>
      </c>
      <c r="C773" s="26">
        <v>1000.0</v>
      </c>
      <c r="D773" s="27">
        <v>0.0</v>
      </c>
      <c r="E773" s="28"/>
    </row>
    <row r="774" hidden="1">
      <c r="A774" s="31" t="s">
        <v>3394</v>
      </c>
      <c r="B774" s="29">
        <v>0.0</v>
      </c>
      <c r="C774" s="26"/>
      <c r="D774" s="27">
        <v>0.0</v>
      </c>
      <c r="E774" s="28"/>
    </row>
    <row r="775" hidden="1">
      <c r="A775" s="31" t="s">
        <v>3395</v>
      </c>
      <c r="B775" s="29">
        <v>90.0</v>
      </c>
      <c r="C775" s="26">
        <v>90.0</v>
      </c>
      <c r="D775" s="27">
        <v>0.0</v>
      </c>
      <c r="E775" s="28"/>
    </row>
    <row r="776" hidden="1">
      <c r="A776" s="31" t="s">
        <v>3397</v>
      </c>
      <c r="B776" s="29">
        <v>6395.0</v>
      </c>
      <c r="C776" s="26">
        <v>6405.0</v>
      </c>
      <c r="D776" s="27">
        <v>10.0</v>
      </c>
      <c r="E776" s="28" t="s">
        <v>4284</v>
      </c>
    </row>
    <row r="777" hidden="1">
      <c r="A777" s="31" t="s">
        <v>3399</v>
      </c>
      <c r="B777" s="29">
        <v>6440.0</v>
      </c>
      <c r="C777" s="26">
        <v>6440.0</v>
      </c>
      <c r="D777" s="27">
        <v>0.0</v>
      </c>
      <c r="E777" s="34"/>
    </row>
    <row r="778" hidden="1">
      <c r="A778" s="58" t="s">
        <v>3400</v>
      </c>
      <c r="B778" s="29">
        <v>70248.0</v>
      </c>
      <c r="C778" s="29">
        <v>69675.0</v>
      </c>
      <c r="D778" s="27">
        <v>-573.0</v>
      </c>
      <c r="E778" s="34"/>
    </row>
    <row r="779" hidden="1">
      <c r="A779" s="58" t="s">
        <v>3401</v>
      </c>
      <c r="B779" s="29">
        <v>35255.0</v>
      </c>
      <c r="C779" s="59">
        <v>35255.0</v>
      </c>
      <c r="D779" s="27">
        <v>0.0</v>
      </c>
      <c r="E779" s="34"/>
    </row>
    <row r="780" hidden="1">
      <c r="A780" s="58" t="s">
        <v>3402</v>
      </c>
      <c r="B780" s="29">
        <v>73803.0</v>
      </c>
      <c r="C780" s="59">
        <v>73803.0</v>
      </c>
      <c r="D780" s="27">
        <v>0.0</v>
      </c>
      <c r="E780" s="34"/>
    </row>
    <row r="781" hidden="1">
      <c r="A781" s="58" t="s">
        <v>3403</v>
      </c>
      <c r="B781" s="29">
        <v>85939.0</v>
      </c>
      <c r="C781" s="59">
        <v>85939.0</v>
      </c>
      <c r="D781" s="27">
        <v>0.0</v>
      </c>
      <c r="E781" s="34"/>
    </row>
    <row r="782" hidden="1">
      <c r="A782" s="58" t="s">
        <v>3405</v>
      </c>
      <c r="B782" s="29">
        <v>3692.0</v>
      </c>
      <c r="C782" s="59">
        <v>3692.0</v>
      </c>
      <c r="D782" s="27">
        <v>0.0</v>
      </c>
      <c r="E782" s="34"/>
    </row>
    <row r="783" hidden="1">
      <c r="A783" s="58" t="s">
        <v>3406</v>
      </c>
      <c r="B783" s="29">
        <v>13646.0</v>
      </c>
      <c r="C783" s="59">
        <v>13646.0</v>
      </c>
      <c r="D783" s="27">
        <v>0.0</v>
      </c>
      <c r="E783" s="34"/>
    </row>
    <row r="784" hidden="1">
      <c r="A784" s="35" t="s">
        <v>3407</v>
      </c>
      <c r="B784" s="29">
        <v>335943.0</v>
      </c>
      <c r="C784" s="59">
        <v>335370.0</v>
      </c>
      <c r="D784" s="27">
        <v>-573.0</v>
      </c>
      <c r="E784" s="34"/>
    </row>
    <row r="785" hidden="1">
      <c r="A785" s="36" t="s">
        <v>3408</v>
      </c>
      <c r="B785" s="37" t="s">
        <v>4285</v>
      </c>
      <c r="C785" s="27">
        <v>-11688.0</v>
      </c>
      <c r="D785" s="27" t="e">
        <v>#VALUE!</v>
      </c>
      <c r="E785" s="64"/>
    </row>
    <row r="786" hidden="1"/>
    <row r="787" hidden="1"/>
    <row r="788" hidden="1">
      <c r="A788" s="5" t="s">
        <v>3379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5" t="s">
        <v>3381</v>
      </c>
      <c r="B790" s="6"/>
      <c r="C790" s="6"/>
      <c r="D790" s="6"/>
      <c r="E790" s="7"/>
    </row>
    <row r="791" hidden="1">
      <c r="A791" s="10"/>
      <c r="B791" s="11"/>
      <c r="C791" s="11"/>
      <c r="D791" s="11"/>
      <c r="E791" s="12"/>
    </row>
    <row r="792" hidden="1">
      <c r="A792" s="13">
        <v>45677.0</v>
      </c>
      <c r="B792" s="6"/>
      <c r="C792" s="54" t="s">
        <v>3382</v>
      </c>
      <c r="D792" s="15">
        <v>45683.0</v>
      </c>
      <c r="E792" s="7"/>
    </row>
    <row r="793" hidden="1">
      <c r="A793" s="10"/>
      <c r="B793" s="11"/>
      <c r="C793" s="16"/>
      <c r="D793" s="11"/>
      <c r="E793" s="12"/>
    </row>
    <row r="794" hidden="1">
      <c r="A794" s="55" t="s">
        <v>4238</v>
      </c>
      <c r="B794" s="7"/>
      <c r="C794" s="16"/>
      <c r="D794" s="56" t="s">
        <v>4239</v>
      </c>
      <c r="E794" s="7"/>
    </row>
    <row r="795" hidden="1">
      <c r="A795" s="10"/>
      <c r="B795" s="12"/>
      <c r="C795" s="16"/>
      <c r="D795" s="11"/>
      <c r="E795" s="12"/>
    </row>
    <row r="796" hidden="1">
      <c r="A796" s="19" t="s">
        <v>3383</v>
      </c>
      <c r="B796" s="6"/>
      <c r="C796" s="6"/>
      <c r="D796" s="6"/>
      <c r="E796" s="7"/>
    </row>
    <row r="797" hidden="1">
      <c r="A797" s="20" t="s">
        <v>3384</v>
      </c>
      <c r="B797" s="21" t="s">
        <v>3385</v>
      </c>
      <c r="C797" s="22" t="s">
        <v>3386</v>
      </c>
      <c r="D797" s="21" t="s">
        <v>3387</v>
      </c>
      <c r="E797" s="23" t="s">
        <v>13</v>
      </c>
    </row>
    <row r="798" hidden="1">
      <c r="A798" s="57" t="s">
        <v>3388</v>
      </c>
      <c r="B798" s="25">
        <v>28516.0</v>
      </c>
      <c r="C798" s="26">
        <v>28518.0</v>
      </c>
      <c r="D798" s="27">
        <v>2.0</v>
      </c>
      <c r="E798" s="28" t="s">
        <v>4283</v>
      </c>
    </row>
    <row r="799" hidden="1">
      <c r="A799" s="57" t="s">
        <v>3389</v>
      </c>
      <c r="B799" s="29">
        <v>23875.0</v>
      </c>
      <c r="C799" s="26">
        <v>23875.0</v>
      </c>
      <c r="D799" s="27">
        <v>0.0</v>
      </c>
      <c r="E799" s="28"/>
    </row>
    <row r="800" hidden="1">
      <c r="A800" s="57" t="s">
        <v>3390</v>
      </c>
      <c r="B800" s="29">
        <v>690.0</v>
      </c>
      <c r="C800" s="26">
        <v>690.0</v>
      </c>
      <c r="D800" s="27">
        <v>0.0</v>
      </c>
      <c r="E800" s="34"/>
    </row>
    <row r="801" hidden="1">
      <c r="A801" s="57" t="s">
        <v>3392</v>
      </c>
      <c r="B801" s="29">
        <v>1000.0</v>
      </c>
      <c r="C801" s="26">
        <v>1000.0</v>
      </c>
      <c r="D801" s="27">
        <v>0.0</v>
      </c>
      <c r="E801" s="28"/>
    </row>
    <row r="802" hidden="1">
      <c r="A802" s="31" t="s">
        <v>3394</v>
      </c>
      <c r="B802" s="29">
        <v>0.0</v>
      </c>
      <c r="C802" s="26"/>
      <c r="D802" s="27">
        <v>0.0</v>
      </c>
      <c r="E802" s="28"/>
    </row>
    <row r="803" hidden="1">
      <c r="A803" s="31" t="s">
        <v>3395</v>
      </c>
      <c r="B803" s="29">
        <v>90.0</v>
      </c>
      <c r="C803" s="26">
        <v>90.0</v>
      </c>
      <c r="D803" s="27">
        <v>0.0</v>
      </c>
      <c r="E803" s="28"/>
    </row>
    <row r="804" hidden="1">
      <c r="A804" s="31" t="s">
        <v>3397</v>
      </c>
      <c r="B804" s="29">
        <v>6395.0</v>
      </c>
      <c r="C804" s="26">
        <v>6405.0</v>
      </c>
      <c r="D804" s="27">
        <v>10.0</v>
      </c>
      <c r="E804" s="28" t="s">
        <v>4284</v>
      </c>
    </row>
    <row r="805" hidden="1">
      <c r="A805" s="31" t="s">
        <v>3399</v>
      </c>
      <c r="B805" s="29">
        <v>6440.0</v>
      </c>
      <c r="C805" s="26">
        <v>6440.0</v>
      </c>
      <c r="D805" s="27">
        <v>0.0</v>
      </c>
      <c r="E805" s="34"/>
    </row>
    <row r="806" hidden="1">
      <c r="A806" s="58" t="s">
        <v>3400</v>
      </c>
      <c r="B806" s="29">
        <v>70248.0</v>
      </c>
      <c r="C806" s="29">
        <v>69675.0</v>
      </c>
      <c r="D806" s="27">
        <v>-573.0</v>
      </c>
      <c r="E806" s="34"/>
    </row>
    <row r="807" hidden="1">
      <c r="A807" s="58" t="s">
        <v>3401</v>
      </c>
      <c r="B807" s="29">
        <v>35255.0</v>
      </c>
      <c r="C807" s="59">
        <v>35255.0</v>
      </c>
      <c r="D807" s="27">
        <v>0.0</v>
      </c>
      <c r="E807" s="34"/>
    </row>
    <row r="808" hidden="1">
      <c r="A808" s="58" t="s">
        <v>3402</v>
      </c>
      <c r="B808" s="29">
        <v>73803.0</v>
      </c>
      <c r="C808" s="59">
        <v>73803.0</v>
      </c>
      <c r="D808" s="27">
        <v>0.0</v>
      </c>
      <c r="E808" s="34"/>
    </row>
    <row r="809" hidden="1">
      <c r="A809" s="58" t="s">
        <v>3403</v>
      </c>
      <c r="B809" s="29">
        <v>85939.0</v>
      </c>
      <c r="C809" s="59">
        <v>85939.0</v>
      </c>
      <c r="D809" s="27">
        <v>0.0</v>
      </c>
      <c r="E809" s="34"/>
    </row>
    <row r="810" hidden="1">
      <c r="A810" s="58" t="s">
        <v>3405</v>
      </c>
      <c r="B810" s="29">
        <v>3692.0</v>
      </c>
      <c r="C810" s="59">
        <v>3692.0</v>
      </c>
      <c r="D810" s="27">
        <v>0.0</v>
      </c>
      <c r="E810" s="34"/>
    </row>
    <row r="811" hidden="1">
      <c r="A811" s="58" t="s">
        <v>3406</v>
      </c>
      <c r="B811" s="29">
        <v>13646.0</v>
      </c>
      <c r="C811" s="59">
        <v>13646.0</v>
      </c>
      <c r="D811" s="27">
        <v>0.0</v>
      </c>
      <c r="E811" s="34"/>
    </row>
    <row r="812" hidden="1">
      <c r="A812" s="35" t="s">
        <v>3407</v>
      </c>
      <c r="B812" s="29">
        <v>335943.0</v>
      </c>
      <c r="C812" s="59">
        <v>335370.0</v>
      </c>
      <c r="D812" s="27">
        <v>-573.0</v>
      </c>
      <c r="E812" s="34"/>
    </row>
    <row r="813" hidden="1">
      <c r="A813" s="36" t="s">
        <v>3408</v>
      </c>
      <c r="B813" s="37" t="s">
        <v>4285</v>
      </c>
      <c r="C813" s="27">
        <v>12.0</v>
      </c>
      <c r="D813" s="27" t="e">
        <v>#VALUE!</v>
      </c>
      <c r="E813" s="64"/>
    </row>
    <row r="814" hidden="1"/>
    <row r="815" hidden="1"/>
    <row r="816" hidden="1">
      <c r="A816" s="5" t="s">
        <v>3379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5" t="s">
        <v>3381</v>
      </c>
      <c r="B818" s="6"/>
      <c r="C818" s="6"/>
      <c r="D818" s="6"/>
      <c r="E818" s="7"/>
    </row>
    <row r="819" hidden="1">
      <c r="A819" s="10"/>
      <c r="B819" s="11"/>
      <c r="C819" s="11"/>
      <c r="D819" s="11"/>
      <c r="E819" s="12"/>
    </row>
    <row r="820" hidden="1">
      <c r="A820" s="13">
        <v>45684.0</v>
      </c>
      <c r="B820" s="6"/>
      <c r="C820" s="54" t="s">
        <v>3382</v>
      </c>
      <c r="D820" s="15">
        <v>45688.0</v>
      </c>
      <c r="E820" s="7"/>
    </row>
    <row r="821" hidden="1">
      <c r="A821" s="10"/>
      <c r="B821" s="11"/>
      <c r="C821" s="16"/>
      <c r="D821" s="11"/>
      <c r="E821" s="12"/>
    </row>
    <row r="822" hidden="1">
      <c r="A822" s="55" t="s">
        <v>4238</v>
      </c>
      <c r="B822" s="7"/>
      <c r="C822" s="16"/>
      <c r="D822" s="56" t="s">
        <v>4245</v>
      </c>
      <c r="E822" s="7"/>
    </row>
    <row r="823" hidden="1">
      <c r="A823" s="10"/>
      <c r="B823" s="12"/>
      <c r="C823" s="16"/>
      <c r="D823" s="11"/>
      <c r="E823" s="12"/>
    </row>
    <row r="824" hidden="1">
      <c r="A824" s="19" t="s">
        <v>3383</v>
      </c>
      <c r="B824" s="6"/>
      <c r="C824" s="6"/>
      <c r="D824" s="6"/>
      <c r="E824" s="7"/>
    </row>
    <row r="825" hidden="1">
      <c r="A825" s="20" t="s">
        <v>3384</v>
      </c>
      <c r="B825" s="21" t="s">
        <v>3385</v>
      </c>
      <c r="C825" s="22" t="s">
        <v>3386</v>
      </c>
      <c r="D825" s="21" t="s">
        <v>3387</v>
      </c>
      <c r="E825" s="23" t="s">
        <v>13</v>
      </c>
    </row>
    <row r="826" hidden="1">
      <c r="A826" s="57" t="s">
        <v>3388</v>
      </c>
      <c r="B826" s="25">
        <v>27030.0</v>
      </c>
      <c r="C826" s="26">
        <v>30571.0</v>
      </c>
      <c r="D826" s="27">
        <v>3541.0</v>
      </c>
      <c r="E826" s="28"/>
    </row>
    <row r="827" hidden="1">
      <c r="A827" s="57" t="s">
        <v>3389</v>
      </c>
      <c r="B827" s="29">
        <v>19063.0</v>
      </c>
      <c r="C827" s="26">
        <v>19063.0</v>
      </c>
      <c r="D827" s="27">
        <v>0.0</v>
      </c>
      <c r="E827" s="28"/>
    </row>
    <row r="828" hidden="1">
      <c r="A828" s="57" t="s">
        <v>3390</v>
      </c>
      <c r="B828" s="29">
        <v>0.0</v>
      </c>
      <c r="C828" s="26"/>
      <c r="D828" s="27">
        <v>0.0</v>
      </c>
      <c r="E828" s="34"/>
    </row>
    <row r="829" hidden="1">
      <c r="A829" s="57" t="s">
        <v>3392</v>
      </c>
      <c r="B829" s="29">
        <v>1500.0</v>
      </c>
      <c r="C829" s="26">
        <v>1500.0</v>
      </c>
      <c r="D829" s="27">
        <v>0.0</v>
      </c>
      <c r="E829" s="28"/>
    </row>
    <row r="830" hidden="1">
      <c r="A830" s="31" t="s">
        <v>3394</v>
      </c>
      <c r="B830" s="29">
        <v>0.0</v>
      </c>
      <c r="C830" s="26"/>
      <c r="D830" s="27">
        <v>0.0</v>
      </c>
      <c r="E830" s="28"/>
    </row>
    <row r="831" hidden="1">
      <c r="A831" s="31" t="s">
        <v>3395</v>
      </c>
      <c r="B831" s="29">
        <v>90.0</v>
      </c>
      <c r="C831" s="26">
        <v>90.0</v>
      </c>
      <c r="D831" s="27">
        <v>0.0</v>
      </c>
      <c r="E831" s="28"/>
    </row>
    <row r="832" hidden="1">
      <c r="A832" s="31" t="s">
        <v>3397</v>
      </c>
      <c r="B832" s="29">
        <v>6710.0</v>
      </c>
      <c r="C832" s="26">
        <v>6710.0</v>
      </c>
      <c r="D832" s="27">
        <v>0.0</v>
      </c>
      <c r="E832" s="28" t="s">
        <v>4286</v>
      </c>
    </row>
    <row r="833" hidden="1">
      <c r="A833" s="31" t="s">
        <v>3399</v>
      </c>
      <c r="B833" s="29">
        <v>3520.0</v>
      </c>
      <c r="C833" s="26">
        <v>3560.0</v>
      </c>
      <c r="D833" s="27">
        <v>40.0</v>
      </c>
      <c r="E833" s="34"/>
    </row>
    <row r="834" hidden="1">
      <c r="A834" s="58" t="s">
        <v>3400</v>
      </c>
      <c r="B834" s="29">
        <v>44258.0</v>
      </c>
      <c r="C834" s="29">
        <v>44258.0</v>
      </c>
      <c r="D834" s="27">
        <v>0.0</v>
      </c>
      <c r="E834" s="34"/>
    </row>
    <row r="835" hidden="1">
      <c r="A835" s="58" t="s">
        <v>3401</v>
      </c>
      <c r="B835" s="29">
        <v>14767.0</v>
      </c>
      <c r="C835" s="59">
        <v>14767.0</v>
      </c>
      <c r="D835" s="27">
        <v>0.0</v>
      </c>
      <c r="E835" s="34"/>
    </row>
    <row r="836" hidden="1">
      <c r="A836" s="58" t="s">
        <v>3402</v>
      </c>
      <c r="B836" s="29">
        <v>52431.0</v>
      </c>
      <c r="C836" s="59">
        <v>52431.0</v>
      </c>
      <c r="D836" s="27">
        <v>0.0</v>
      </c>
      <c r="E836" s="34"/>
    </row>
    <row r="837" hidden="1">
      <c r="A837" s="58" t="s">
        <v>3403</v>
      </c>
      <c r="B837" s="29">
        <v>53100.0</v>
      </c>
      <c r="C837" s="59">
        <v>53100.0</v>
      </c>
      <c r="D837" s="27">
        <v>0.0</v>
      </c>
      <c r="E837" s="34"/>
    </row>
    <row r="838" hidden="1">
      <c r="A838" s="58" t="s">
        <v>3405</v>
      </c>
      <c r="B838" s="29">
        <v>2740.0</v>
      </c>
      <c r="C838" s="59">
        <v>2740.0</v>
      </c>
      <c r="D838" s="27">
        <v>0.0</v>
      </c>
      <c r="E838" s="34"/>
    </row>
    <row r="839" hidden="1">
      <c r="A839" s="58" t="s">
        <v>3406</v>
      </c>
      <c r="B839" s="29">
        <v>13760.0</v>
      </c>
      <c r="C839" s="59">
        <v>13760.0</v>
      </c>
      <c r="D839" s="27">
        <v>0.0</v>
      </c>
      <c r="E839" s="34"/>
    </row>
    <row r="840" hidden="1">
      <c r="A840" s="35" t="s">
        <v>3407</v>
      </c>
      <c r="B840" s="29">
        <v>225209.0</v>
      </c>
      <c r="C840" s="59">
        <v>225209.0</v>
      </c>
      <c r="D840" s="27">
        <v>0.0</v>
      </c>
      <c r="E840" s="34"/>
    </row>
    <row r="841" hidden="1">
      <c r="A841" s="36" t="s">
        <v>3408</v>
      </c>
      <c r="B841" s="37">
        <v>0.0</v>
      </c>
      <c r="C841" s="27">
        <v>3581.0</v>
      </c>
      <c r="D841" s="27">
        <v>3581.0</v>
      </c>
      <c r="E841" s="64"/>
    </row>
    <row r="842" hidden="1"/>
    <row r="843" hidden="1"/>
    <row r="844" hidden="1">
      <c r="A844" s="5" t="s">
        <v>3379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5" t="s">
        <v>3381</v>
      </c>
      <c r="B846" s="6"/>
      <c r="C846" s="6"/>
      <c r="D846" s="6"/>
      <c r="E846" s="7"/>
    </row>
    <row r="847" hidden="1">
      <c r="A847" s="10"/>
      <c r="B847" s="11"/>
      <c r="C847" s="11"/>
      <c r="D847" s="11"/>
      <c r="E847" s="12"/>
    </row>
    <row r="848" hidden="1">
      <c r="A848" s="13">
        <v>45684.0</v>
      </c>
      <c r="B848" s="6"/>
      <c r="C848" s="54" t="s">
        <v>3382</v>
      </c>
      <c r="D848" s="15">
        <v>45688.0</v>
      </c>
      <c r="E848" s="7"/>
    </row>
    <row r="849" hidden="1">
      <c r="A849" s="10"/>
      <c r="B849" s="11"/>
      <c r="C849" s="16"/>
      <c r="D849" s="11"/>
      <c r="E849" s="12"/>
    </row>
    <row r="850" hidden="1">
      <c r="A850" s="55" t="s">
        <v>4238</v>
      </c>
      <c r="B850" s="7"/>
      <c r="C850" s="16"/>
      <c r="D850" s="56" t="s">
        <v>4245</v>
      </c>
      <c r="E850" s="7"/>
    </row>
    <row r="851" hidden="1">
      <c r="A851" s="10"/>
      <c r="B851" s="12"/>
      <c r="C851" s="16"/>
      <c r="D851" s="11"/>
      <c r="E851" s="12"/>
    </row>
    <row r="852" hidden="1">
      <c r="A852" s="19" t="s">
        <v>3383</v>
      </c>
      <c r="B852" s="6"/>
      <c r="C852" s="6"/>
      <c r="D852" s="6"/>
      <c r="E852" s="7"/>
    </row>
    <row r="853" hidden="1">
      <c r="A853" s="20" t="s">
        <v>3384</v>
      </c>
      <c r="B853" s="21" t="s">
        <v>3385</v>
      </c>
      <c r="C853" s="22" t="s">
        <v>3386</v>
      </c>
      <c r="D853" s="21" t="s">
        <v>3387</v>
      </c>
      <c r="E853" s="23" t="s">
        <v>13</v>
      </c>
    </row>
    <row r="854" hidden="1">
      <c r="A854" s="57" t="s">
        <v>3388</v>
      </c>
      <c r="B854" s="25">
        <v>27030.0</v>
      </c>
      <c r="C854" s="26">
        <v>30571.0</v>
      </c>
      <c r="D854" s="27">
        <v>3541.0</v>
      </c>
      <c r="E854" s="28"/>
    </row>
    <row r="855" hidden="1">
      <c r="A855" s="57" t="s">
        <v>3389</v>
      </c>
      <c r="B855" s="29">
        <v>19063.0</v>
      </c>
      <c r="C855" s="26">
        <v>19063.0</v>
      </c>
      <c r="D855" s="27">
        <v>0.0</v>
      </c>
      <c r="E855" s="28"/>
    </row>
    <row r="856" hidden="1">
      <c r="A856" s="57" t="s">
        <v>3390</v>
      </c>
      <c r="B856" s="29">
        <v>0.0</v>
      </c>
      <c r="C856" s="26"/>
      <c r="D856" s="27">
        <v>0.0</v>
      </c>
      <c r="E856" s="34"/>
    </row>
    <row r="857" hidden="1">
      <c r="A857" s="57" t="s">
        <v>3392</v>
      </c>
      <c r="B857" s="29">
        <v>1500.0</v>
      </c>
      <c r="C857" s="26">
        <v>1500.0</v>
      </c>
      <c r="D857" s="27">
        <v>0.0</v>
      </c>
      <c r="E857" s="28"/>
    </row>
    <row r="858" hidden="1">
      <c r="A858" s="31" t="s">
        <v>3394</v>
      </c>
      <c r="B858" s="29">
        <v>0.0</v>
      </c>
      <c r="C858" s="26"/>
      <c r="D858" s="27">
        <v>0.0</v>
      </c>
      <c r="E858" s="28"/>
    </row>
    <row r="859" hidden="1">
      <c r="A859" s="31" t="s">
        <v>3395</v>
      </c>
      <c r="B859" s="29">
        <v>90.0</v>
      </c>
      <c r="C859" s="26">
        <v>90.0</v>
      </c>
      <c r="D859" s="27">
        <v>0.0</v>
      </c>
      <c r="E859" s="28"/>
    </row>
    <row r="860" hidden="1">
      <c r="A860" s="31" t="s">
        <v>3397</v>
      </c>
      <c r="B860" s="29">
        <v>6710.0</v>
      </c>
      <c r="C860" s="26">
        <v>6710.0</v>
      </c>
      <c r="D860" s="27">
        <v>0.0</v>
      </c>
      <c r="E860" s="28" t="s">
        <v>4286</v>
      </c>
    </row>
    <row r="861" hidden="1">
      <c r="A861" s="31" t="s">
        <v>3399</v>
      </c>
      <c r="B861" s="29">
        <v>3520.0</v>
      </c>
      <c r="C861" s="26">
        <v>3560.0</v>
      </c>
      <c r="D861" s="27">
        <v>40.0</v>
      </c>
      <c r="E861" s="34"/>
    </row>
    <row r="862" hidden="1">
      <c r="A862" s="58" t="s">
        <v>3400</v>
      </c>
      <c r="B862" s="29">
        <v>44258.0</v>
      </c>
      <c r="C862" s="29">
        <v>44258.0</v>
      </c>
      <c r="D862" s="27">
        <v>0.0</v>
      </c>
      <c r="E862" s="34"/>
    </row>
    <row r="863" hidden="1">
      <c r="A863" s="58" t="s">
        <v>3401</v>
      </c>
      <c r="B863" s="29">
        <v>14767.0</v>
      </c>
      <c r="C863" s="59">
        <v>14767.0</v>
      </c>
      <c r="D863" s="27">
        <v>0.0</v>
      </c>
      <c r="E863" s="34"/>
    </row>
    <row r="864" hidden="1">
      <c r="A864" s="58" t="s">
        <v>3402</v>
      </c>
      <c r="B864" s="29">
        <v>52431.0</v>
      </c>
      <c r="C864" s="59">
        <v>52431.0</v>
      </c>
      <c r="D864" s="27">
        <v>0.0</v>
      </c>
      <c r="E864" s="34"/>
    </row>
    <row r="865" hidden="1">
      <c r="A865" s="58" t="s">
        <v>3403</v>
      </c>
      <c r="B865" s="29">
        <v>53100.0</v>
      </c>
      <c r="C865" s="59">
        <v>53100.0</v>
      </c>
      <c r="D865" s="27">
        <v>0.0</v>
      </c>
      <c r="E865" s="34"/>
    </row>
    <row r="866" hidden="1">
      <c r="A866" s="58" t="s">
        <v>3405</v>
      </c>
      <c r="B866" s="29">
        <v>2740.0</v>
      </c>
      <c r="C866" s="59">
        <v>2740.0</v>
      </c>
      <c r="D866" s="27">
        <v>0.0</v>
      </c>
      <c r="E866" s="34"/>
    </row>
    <row r="867" hidden="1">
      <c r="A867" s="58" t="s">
        <v>3406</v>
      </c>
      <c r="B867" s="29">
        <v>13760.0</v>
      </c>
      <c r="C867" s="59">
        <v>13760.0</v>
      </c>
      <c r="D867" s="27">
        <v>0.0</v>
      </c>
      <c r="E867" s="34"/>
    </row>
    <row r="868" hidden="1">
      <c r="A868" s="35" t="s">
        <v>3407</v>
      </c>
      <c r="B868" s="29">
        <v>225209.0</v>
      </c>
      <c r="C868" s="59">
        <v>225209.0</v>
      </c>
      <c r="D868" s="27">
        <v>0.0</v>
      </c>
      <c r="E868" s="34"/>
    </row>
    <row r="869" hidden="1">
      <c r="A869" s="36" t="s">
        <v>3408</v>
      </c>
      <c r="B869" s="37">
        <v>0.0</v>
      </c>
      <c r="C869" s="27">
        <v>3581.0</v>
      </c>
      <c r="D869" s="27">
        <v>3581.0</v>
      </c>
      <c r="E869" s="64"/>
    </row>
    <row r="870" hidden="1"/>
    <row r="871" hidden="1"/>
    <row r="872" hidden="1">
      <c r="A872" s="5" t="s">
        <v>3379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5" t="s">
        <v>3381</v>
      </c>
      <c r="B874" s="6"/>
      <c r="C874" s="6"/>
      <c r="D874" s="6"/>
      <c r="E874" s="7"/>
    </row>
    <row r="875" hidden="1">
      <c r="A875" s="10"/>
      <c r="B875" s="11"/>
      <c r="C875" s="11"/>
      <c r="D875" s="11"/>
      <c r="E875" s="12"/>
    </row>
    <row r="876" hidden="1">
      <c r="A876" s="13">
        <v>45689.0</v>
      </c>
      <c r="B876" s="6"/>
      <c r="C876" s="54" t="s">
        <v>3382</v>
      </c>
      <c r="D876" s="15">
        <v>45690.0</v>
      </c>
      <c r="E876" s="7"/>
    </row>
    <row r="877" hidden="1">
      <c r="A877" s="10"/>
      <c r="B877" s="11"/>
      <c r="C877" s="16"/>
      <c r="D877" s="11"/>
      <c r="E877" s="12"/>
    </row>
    <row r="878" hidden="1">
      <c r="A878" s="55" t="s">
        <v>4247</v>
      </c>
      <c r="B878" s="7"/>
      <c r="C878" s="16"/>
      <c r="D878" s="56" t="s">
        <v>4239</v>
      </c>
      <c r="E878" s="7"/>
    </row>
    <row r="879" hidden="1">
      <c r="A879" s="10"/>
      <c r="B879" s="12"/>
      <c r="C879" s="16"/>
      <c r="D879" s="11"/>
      <c r="E879" s="12"/>
    </row>
    <row r="880" hidden="1">
      <c r="A880" s="19" t="s">
        <v>3383</v>
      </c>
      <c r="B880" s="6"/>
      <c r="C880" s="6"/>
      <c r="D880" s="6"/>
      <c r="E880" s="7"/>
    </row>
    <row r="881" hidden="1">
      <c r="A881" s="20" t="s">
        <v>3384</v>
      </c>
      <c r="B881" s="21" t="s">
        <v>3385</v>
      </c>
      <c r="C881" s="22" t="s">
        <v>3386</v>
      </c>
      <c r="D881" s="21" t="s">
        <v>3387</v>
      </c>
      <c r="E881" s="23" t="s">
        <v>13</v>
      </c>
    </row>
    <row r="882" hidden="1">
      <c r="A882" s="57" t="s">
        <v>3388</v>
      </c>
      <c r="B882" s="25">
        <v>13298.0</v>
      </c>
      <c r="C882" s="26">
        <v>13298.0</v>
      </c>
      <c r="D882" s="27">
        <v>0.0</v>
      </c>
      <c r="E882" s="28"/>
    </row>
    <row r="883" hidden="1">
      <c r="A883" s="57" t="s">
        <v>3389</v>
      </c>
      <c r="B883" s="29">
        <v>8102.0</v>
      </c>
      <c r="C883" s="26">
        <v>8102.0</v>
      </c>
      <c r="D883" s="27">
        <v>0.0</v>
      </c>
      <c r="E883" s="28"/>
    </row>
    <row r="884" hidden="1">
      <c r="A884" s="57" t="s">
        <v>3390</v>
      </c>
      <c r="B884" s="29">
        <v>0.0</v>
      </c>
      <c r="C884" s="26"/>
      <c r="D884" s="27">
        <v>0.0</v>
      </c>
      <c r="E884" s="34"/>
    </row>
    <row r="885" hidden="1">
      <c r="A885" s="57" t="s">
        <v>3392</v>
      </c>
      <c r="B885" s="29">
        <v>500.0</v>
      </c>
      <c r="C885" s="26">
        <v>500.0</v>
      </c>
      <c r="D885" s="27">
        <v>0.0</v>
      </c>
      <c r="E885" s="28"/>
    </row>
    <row r="886" hidden="1">
      <c r="A886" s="31" t="s">
        <v>3394</v>
      </c>
      <c r="B886" s="29">
        <v>0.0</v>
      </c>
      <c r="C886" s="26"/>
      <c r="D886" s="27">
        <v>0.0</v>
      </c>
      <c r="E886" s="28"/>
    </row>
    <row r="887" hidden="1">
      <c r="A887" s="31" t="s">
        <v>3395</v>
      </c>
      <c r="B887" s="29">
        <v>0.0</v>
      </c>
      <c r="C887" s="26"/>
      <c r="D887" s="27">
        <v>0.0</v>
      </c>
      <c r="E887" s="28"/>
    </row>
    <row r="888" hidden="1">
      <c r="A888" s="31" t="s">
        <v>3397</v>
      </c>
      <c r="B888" s="29">
        <v>0.0</v>
      </c>
      <c r="C888" s="26"/>
      <c r="D888" s="27">
        <v>0.0</v>
      </c>
      <c r="E888" s="28"/>
    </row>
    <row r="889" hidden="1">
      <c r="A889" s="31" t="s">
        <v>3399</v>
      </c>
      <c r="B889" s="29">
        <v>2240.0</v>
      </c>
      <c r="C889" s="26">
        <v>2240.0</v>
      </c>
      <c r="D889" s="27">
        <v>0.0</v>
      </c>
      <c r="E889" s="34"/>
    </row>
    <row r="890" hidden="1">
      <c r="A890" s="58" t="s">
        <v>3400</v>
      </c>
      <c r="B890" s="29">
        <v>18166.0</v>
      </c>
      <c r="C890" s="29">
        <v>18166.0</v>
      </c>
      <c r="D890" s="27">
        <v>0.0</v>
      </c>
      <c r="E890" s="34"/>
    </row>
    <row r="891" hidden="1">
      <c r="A891" s="58" t="s">
        <v>3401</v>
      </c>
      <c r="B891" s="29">
        <v>6346.0</v>
      </c>
      <c r="C891" s="59">
        <v>6346.0</v>
      </c>
      <c r="D891" s="27">
        <v>0.0</v>
      </c>
      <c r="E891" s="34"/>
    </row>
    <row r="892" hidden="1">
      <c r="A892" s="58" t="s">
        <v>3402</v>
      </c>
      <c r="B892" s="29">
        <v>25453.0</v>
      </c>
      <c r="C892" s="59">
        <v>25453.0</v>
      </c>
      <c r="D892" s="27">
        <v>0.0</v>
      </c>
      <c r="E892" s="34"/>
    </row>
    <row r="893" hidden="1">
      <c r="A893" s="58" t="s">
        <v>3403</v>
      </c>
      <c r="B893" s="29">
        <v>24718.0</v>
      </c>
      <c r="C893" s="59">
        <v>24718.0</v>
      </c>
      <c r="D893" s="27">
        <v>0.0</v>
      </c>
      <c r="E893" s="34"/>
    </row>
    <row r="894" hidden="1">
      <c r="A894" s="58" t="s">
        <v>3405</v>
      </c>
      <c r="B894" s="29">
        <v>2035.0</v>
      </c>
      <c r="C894" s="59">
        <v>2035.0</v>
      </c>
      <c r="D894" s="27">
        <v>0.0</v>
      </c>
      <c r="E894" s="34"/>
    </row>
    <row r="895" hidden="1">
      <c r="A895" s="58" t="s">
        <v>3406</v>
      </c>
      <c r="B895" s="29">
        <v>6226.0</v>
      </c>
      <c r="C895" s="59">
        <v>6226.0</v>
      </c>
      <c r="D895" s="27">
        <v>0.0</v>
      </c>
      <c r="E895" s="34"/>
    </row>
    <row r="896" hidden="1">
      <c r="A896" s="35" t="s">
        <v>3407</v>
      </c>
      <c r="B896" s="29">
        <v>104360.0</v>
      </c>
      <c r="C896" s="59">
        <v>104360.0</v>
      </c>
      <c r="D896" s="27">
        <v>0.0</v>
      </c>
      <c r="E896" s="34"/>
    </row>
    <row r="897" hidden="1">
      <c r="A897" s="36" t="s">
        <v>3408</v>
      </c>
      <c r="B897" s="37">
        <v>-3502.0</v>
      </c>
      <c r="C897" s="27">
        <v>-3502.0</v>
      </c>
      <c r="D897" s="27">
        <v>0.0</v>
      </c>
      <c r="E897" s="38" t="s">
        <v>4287</v>
      </c>
    </row>
    <row r="898" hidden="1"/>
    <row r="899" hidden="1"/>
    <row r="900" hidden="1">
      <c r="A900" s="5" t="s">
        <v>3379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5" t="s">
        <v>3381</v>
      </c>
      <c r="B902" s="6"/>
      <c r="C902" s="6"/>
      <c r="D902" s="6"/>
      <c r="E902" s="7"/>
    </row>
    <row r="903" hidden="1">
      <c r="A903" s="10"/>
      <c r="B903" s="11"/>
      <c r="C903" s="11"/>
      <c r="D903" s="11"/>
      <c r="E903" s="12"/>
    </row>
    <row r="904" hidden="1">
      <c r="A904" s="13">
        <v>45691.0</v>
      </c>
      <c r="B904" s="6"/>
      <c r="C904" s="54" t="s">
        <v>3382</v>
      </c>
      <c r="D904" s="15">
        <v>45697.0</v>
      </c>
      <c r="E904" s="7"/>
    </row>
    <row r="905" hidden="1">
      <c r="A905" s="10"/>
      <c r="B905" s="11"/>
      <c r="C905" s="16"/>
      <c r="D905" s="11"/>
      <c r="E905" s="12"/>
    </row>
    <row r="906" hidden="1">
      <c r="A906" s="55" t="s">
        <v>4238</v>
      </c>
      <c r="B906" s="7"/>
      <c r="C906" s="16"/>
      <c r="D906" s="56" t="s">
        <v>4239</v>
      </c>
      <c r="E906" s="7"/>
    </row>
    <row r="907" hidden="1">
      <c r="A907" s="10"/>
      <c r="B907" s="12"/>
      <c r="C907" s="16"/>
      <c r="D907" s="11"/>
      <c r="E907" s="12"/>
    </row>
    <row r="908" hidden="1">
      <c r="A908" s="19" t="s">
        <v>3383</v>
      </c>
      <c r="B908" s="6"/>
      <c r="C908" s="6"/>
      <c r="D908" s="6"/>
      <c r="E908" s="7"/>
    </row>
    <row r="909" hidden="1">
      <c r="A909" s="20" t="s">
        <v>3384</v>
      </c>
      <c r="B909" s="21" t="s">
        <v>3385</v>
      </c>
      <c r="C909" s="22" t="s">
        <v>3386</v>
      </c>
      <c r="D909" s="21" t="s">
        <v>3387</v>
      </c>
      <c r="E909" s="23" t="s">
        <v>13</v>
      </c>
    </row>
    <row r="910" hidden="1">
      <c r="A910" s="57" t="s">
        <v>3388</v>
      </c>
      <c r="B910" s="25">
        <v>27847.0</v>
      </c>
      <c r="C910" s="26">
        <v>27846.0</v>
      </c>
      <c r="D910" s="27">
        <v>-1.0</v>
      </c>
      <c r="E910" s="28" t="s">
        <v>4288</v>
      </c>
    </row>
    <row r="911" hidden="1">
      <c r="A911" s="57" t="s">
        <v>3389</v>
      </c>
      <c r="B911" s="29">
        <v>31904.0</v>
      </c>
      <c r="C911" s="26">
        <v>31904.0</v>
      </c>
      <c r="D911" s="27">
        <v>0.0</v>
      </c>
      <c r="E911" s="28"/>
    </row>
    <row r="912" hidden="1">
      <c r="A912" s="57" t="s">
        <v>3390</v>
      </c>
      <c r="B912" s="29">
        <v>0.0</v>
      </c>
      <c r="C912" s="26"/>
      <c r="D912" s="27">
        <v>0.0</v>
      </c>
      <c r="E912" s="34"/>
    </row>
    <row r="913" hidden="1">
      <c r="A913" s="57" t="s">
        <v>3392</v>
      </c>
      <c r="B913" s="29">
        <v>1500.0</v>
      </c>
      <c r="C913" s="26">
        <v>1500.0</v>
      </c>
      <c r="D913" s="27">
        <v>0.0</v>
      </c>
      <c r="E913" s="28"/>
    </row>
    <row r="914" hidden="1">
      <c r="A914" s="31" t="s">
        <v>3394</v>
      </c>
      <c r="B914" s="29">
        <v>800.0</v>
      </c>
      <c r="C914" s="26"/>
      <c r="D914" s="27">
        <v>-800.0</v>
      </c>
      <c r="E914" s="28" t="s">
        <v>4289</v>
      </c>
    </row>
    <row r="915" hidden="1">
      <c r="A915" s="31" t="s">
        <v>3395</v>
      </c>
      <c r="B915" s="29">
        <v>88.0</v>
      </c>
      <c r="C915" s="26">
        <v>88.0</v>
      </c>
      <c r="D915" s="27">
        <v>0.0</v>
      </c>
      <c r="E915" s="28"/>
    </row>
    <row r="916" hidden="1">
      <c r="A916" s="31" t="s">
        <v>3397</v>
      </c>
      <c r="B916" s="29">
        <v>440.0</v>
      </c>
      <c r="C916" s="26">
        <v>440.0</v>
      </c>
      <c r="D916" s="27">
        <v>0.0</v>
      </c>
      <c r="E916" s="28"/>
    </row>
    <row r="917" hidden="1">
      <c r="A917" s="31" t="s">
        <v>3399</v>
      </c>
      <c r="B917" s="29">
        <v>5320.0</v>
      </c>
      <c r="C917" s="26">
        <v>5980.0</v>
      </c>
      <c r="D917" s="27">
        <v>660.0</v>
      </c>
      <c r="E917" s="34"/>
    </row>
    <row r="918" hidden="1">
      <c r="A918" s="58" t="s">
        <v>3400</v>
      </c>
      <c r="B918" s="29">
        <v>52165.0</v>
      </c>
      <c r="C918" s="29">
        <v>52165.0</v>
      </c>
      <c r="D918" s="27">
        <v>0.0</v>
      </c>
      <c r="E918" s="34"/>
    </row>
    <row r="919" hidden="1">
      <c r="A919" s="58" t="s">
        <v>3401</v>
      </c>
      <c r="B919" s="29">
        <v>41230.09999999999</v>
      </c>
      <c r="C919" s="59">
        <v>41230.100000000064</v>
      </c>
      <c r="D919" s="27">
        <v>7.275957614183426E-11</v>
      </c>
      <c r="E919" s="34"/>
    </row>
    <row r="920" hidden="1">
      <c r="A920" s="58" t="s">
        <v>3402</v>
      </c>
      <c r="B920" s="29">
        <v>58835.0</v>
      </c>
      <c r="C920" s="59">
        <v>58835.0</v>
      </c>
      <c r="D920" s="27">
        <v>0.0</v>
      </c>
      <c r="E920" s="34"/>
    </row>
    <row r="921" hidden="1">
      <c r="A921" s="58" t="s">
        <v>3403</v>
      </c>
      <c r="B921" s="29">
        <v>89731.0</v>
      </c>
      <c r="C921" s="59">
        <v>89731.0</v>
      </c>
      <c r="D921" s="27">
        <v>0.0</v>
      </c>
      <c r="E921" s="34"/>
    </row>
    <row r="922" hidden="1">
      <c r="A922" s="58" t="s">
        <v>3405</v>
      </c>
      <c r="B922" s="29">
        <v>1163.0</v>
      </c>
      <c r="C922" s="59">
        <v>1163.0</v>
      </c>
      <c r="D922" s="27">
        <v>0.0</v>
      </c>
      <c r="E922" s="34"/>
    </row>
    <row r="923" hidden="1">
      <c r="A923" s="58" t="s">
        <v>3406</v>
      </c>
      <c r="B923" s="29">
        <v>7815.0</v>
      </c>
      <c r="C923" s="59">
        <v>7815.0</v>
      </c>
      <c r="D923" s="27">
        <v>0.0</v>
      </c>
      <c r="E923" s="34"/>
    </row>
    <row r="924" hidden="1">
      <c r="A924" s="35" t="s">
        <v>3407</v>
      </c>
      <c r="B924" s="29">
        <v>311008.60000000003</v>
      </c>
      <c r="C924" s="59">
        <v>311008.6</v>
      </c>
      <c r="D924" s="27">
        <v>-5.820766091346741E-11</v>
      </c>
      <c r="E924" s="34"/>
    </row>
    <row r="925" hidden="1">
      <c r="A925" s="36" t="s">
        <v>3408</v>
      </c>
      <c r="B925" s="37">
        <v>14.49999999994543</v>
      </c>
      <c r="C925" s="27">
        <v>-126.49999999988358</v>
      </c>
      <c r="D925" s="27">
        <v>-140.99999999982901</v>
      </c>
      <c r="E925" s="38"/>
    </row>
    <row r="926" hidden="1"/>
    <row r="927" hidden="1"/>
    <row r="928" hidden="1">
      <c r="A928" s="5" t="s">
        <v>3379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5" t="s">
        <v>3381</v>
      </c>
      <c r="B930" s="6"/>
      <c r="C930" s="6"/>
      <c r="D930" s="6"/>
      <c r="E930" s="7"/>
    </row>
    <row r="931" hidden="1">
      <c r="A931" s="10"/>
      <c r="B931" s="11"/>
      <c r="C931" s="11"/>
      <c r="D931" s="11"/>
      <c r="E931" s="12"/>
    </row>
    <row r="932" hidden="1">
      <c r="A932" s="13">
        <v>45698.0</v>
      </c>
      <c r="B932" s="6"/>
      <c r="C932" s="54" t="s">
        <v>3382</v>
      </c>
      <c r="D932" s="15">
        <v>45704.0</v>
      </c>
      <c r="E932" s="7"/>
    </row>
    <row r="933" hidden="1">
      <c r="A933" s="10"/>
      <c r="B933" s="11"/>
      <c r="C933" s="16"/>
      <c r="D933" s="11"/>
      <c r="E933" s="12"/>
    </row>
    <row r="934" hidden="1">
      <c r="A934" s="55" t="s">
        <v>4238</v>
      </c>
      <c r="B934" s="7"/>
      <c r="C934" s="16"/>
      <c r="D934" s="56" t="s">
        <v>4239</v>
      </c>
      <c r="E934" s="7"/>
    </row>
    <row r="935" hidden="1">
      <c r="A935" s="10"/>
      <c r="B935" s="12"/>
      <c r="C935" s="16"/>
      <c r="D935" s="11"/>
      <c r="E935" s="12"/>
    </row>
    <row r="936" hidden="1">
      <c r="A936" s="19" t="s">
        <v>3383</v>
      </c>
      <c r="B936" s="6"/>
      <c r="C936" s="6"/>
      <c r="D936" s="6"/>
      <c r="E936" s="7"/>
    </row>
    <row r="937" hidden="1">
      <c r="A937" s="20" t="s">
        <v>3384</v>
      </c>
      <c r="B937" s="21" t="s">
        <v>3385</v>
      </c>
      <c r="C937" s="22" t="s">
        <v>3386</v>
      </c>
      <c r="D937" s="21" t="s">
        <v>3387</v>
      </c>
      <c r="E937" s="23" t="s">
        <v>13</v>
      </c>
    </row>
    <row r="938" hidden="1">
      <c r="A938" s="57" t="s">
        <v>3388</v>
      </c>
      <c r="B938" s="25">
        <v>30291.0</v>
      </c>
      <c r="C938" s="26">
        <v>30297.0</v>
      </c>
      <c r="D938" s="27">
        <v>6.0</v>
      </c>
      <c r="E938" s="28" t="s">
        <v>4290</v>
      </c>
    </row>
    <row r="939" hidden="1">
      <c r="A939" s="57" t="s">
        <v>3389</v>
      </c>
      <c r="B939" s="29">
        <v>32476.0</v>
      </c>
      <c r="C939" s="26">
        <v>32476.0</v>
      </c>
      <c r="D939" s="27">
        <v>0.0</v>
      </c>
      <c r="E939" s="28"/>
    </row>
    <row r="940" hidden="1">
      <c r="A940" s="57" t="s">
        <v>3390</v>
      </c>
      <c r="B940" s="29">
        <v>280.0</v>
      </c>
      <c r="C940" s="26">
        <v>280.0</v>
      </c>
      <c r="D940" s="27">
        <v>0.0</v>
      </c>
      <c r="E940" s="34"/>
    </row>
    <row r="941" hidden="1">
      <c r="A941" s="57" t="s">
        <v>3392</v>
      </c>
      <c r="B941" s="29">
        <v>2000.0</v>
      </c>
      <c r="C941" s="26">
        <v>2000.0</v>
      </c>
      <c r="D941" s="27">
        <v>0.0</v>
      </c>
      <c r="E941" s="28"/>
    </row>
    <row r="942" hidden="1">
      <c r="A942" s="31" t="s">
        <v>3394</v>
      </c>
      <c r="B942" s="29">
        <v>1080.0</v>
      </c>
      <c r="C942" s="26"/>
      <c r="D942" s="27">
        <v>-1080.0</v>
      </c>
      <c r="E942" s="28"/>
    </row>
    <row r="943" hidden="1">
      <c r="A943" s="31" t="s">
        <v>3395</v>
      </c>
      <c r="B943" s="29">
        <v>90.0</v>
      </c>
      <c r="C943" s="26">
        <v>90.0</v>
      </c>
      <c r="D943" s="27">
        <v>0.0</v>
      </c>
      <c r="E943" s="28"/>
    </row>
    <row r="944" hidden="1">
      <c r="A944" s="31" t="s">
        <v>3397</v>
      </c>
      <c r="B944" s="29">
        <v>1093.0</v>
      </c>
      <c r="C944" s="26">
        <v>1093.0</v>
      </c>
      <c r="D944" s="27">
        <v>0.0</v>
      </c>
      <c r="E944" s="28"/>
    </row>
    <row r="945" hidden="1">
      <c r="A945" s="31" t="s">
        <v>3399</v>
      </c>
      <c r="B945" s="29">
        <v>5320.0</v>
      </c>
      <c r="C945" s="26">
        <v>6400.0</v>
      </c>
      <c r="D945" s="27">
        <v>1080.0</v>
      </c>
      <c r="E945" s="34"/>
    </row>
    <row r="946" hidden="1">
      <c r="A946" s="58" t="s">
        <v>3400</v>
      </c>
      <c r="B946" s="29">
        <v>60594.0</v>
      </c>
      <c r="C946" s="29">
        <v>60594.0</v>
      </c>
      <c r="D946" s="27">
        <v>0.0</v>
      </c>
      <c r="E946" s="34"/>
    </row>
    <row r="947" hidden="1">
      <c r="A947" s="58" t="s">
        <v>3401</v>
      </c>
      <c r="B947" s="29">
        <v>26862.0</v>
      </c>
      <c r="C947" s="59">
        <v>26862.0</v>
      </c>
      <c r="D947" s="27">
        <v>0.0</v>
      </c>
      <c r="E947" s="34"/>
    </row>
    <row r="948" hidden="1">
      <c r="A948" s="58" t="s">
        <v>3402</v>
      </c>
      <c r="B948" s="29">
        <v>77468.0</v>
      </c>
      <c r="C948" s="59">
        <v>77468.0</v>
      </c>
      <c r="D948" s="27">
        <v>0.0</v>
      </c>
      <c r="E948" s="34"/>
    </row>
    <row r="949" hidden="1">
      <c r="A949" s="58" t="s">
        <v>3403</v>
      </c>
      <c r="B949" s="29">
        <v>103772.0</v>
      </c>
      <c r="C949" s="59">
        <v>103772.0</v>
      </c>
      <c r="D949" s="27">
        <v>0.0</v>
      </c>
      <c r="E949" s="34"/>
    </row>
    <row r="950" hidden="1">
      <c r="A950" s="58" t="s">
        <v>3405</v>
      </c>
      <c r="B950" s="29">
        <v>3693.0</v>
      </c>
      <c r="C950" s="59">
        <v>3693.0</v>
      </c>
      <c r="D950" s="27">
        <v>0.0</v>
      </c>
      <c r="E950" s="34"/>
    </row>
    <row r="951" hidden="1">
      <c r="A951" s="58" t="s">
        <v>3406</v>
      </c>
      <c r="B951" s="29">
        <v>11112.0</v>
      </c>
      <c r="C951" s="59">
        <v>11112.0</v>
      </c>
      <c r="D951" s="27">
        <v>0.0</v>
      </c>
      <c r="E951" s="34"/>
    </row>
    <row r="952" hidden="1">
      <c r="A952" s="35" t="s">
        <v>3407</v>
      </c>
      <c r="B952" s="29">
        <v>345018.0</v>
      </c>
      <c r="C952" s="59">
        <v>345018.0</v>
      </c>
      <c r="D952" s="27">
        <v>0.0</v>
      </c>
      <c r="E952" s="34"/>
    </row>
    <row r="953" hidden="1">
      <c r="A953" s="36" t="s">
        <v>3408</v>
      </c>
      <c r="B953" s="37">
        <v>1.0</v>
      </c>
      <c r="C953" s="27">
        <v>7.0</v>
      </c>
      <c r="D953" s="27">
        <v>6.0</v>
      </c>
      <c r="E953" s="38"/>
    </row>
    <row r="954" hidden="1"/>
    <row r="955" hidden="1"/>
    <row r="956" hidden="1">
      <c r="A956" s="5" t="s">
        <v>3379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5" t="s">
        <v>3381</v>
      </c>
      <c r="B958" s="6"/>
      <c r="C958" s="6"/>
      <c r="D958" s="6"/>
      <c r="E958" s="7"/>
    </row>
    <row r="959" hidden="1">
      <c r="A959" s="10"/>
      <c r="B959" s="11"/>
      <c r="C959" s="11"/>
      <c r="D959" s="11"/>
      <c r="E959" s="12"/>
    </row>
    <row r="960" hidden="1">
      <c r="A960" s="13">
        <v>45705.0</v>
      </c>
      <c r="B960" s="6"/>
      <c r="C960" s="54" t="s">
        <v>3382</v>
      </c>
      <c r="D960" s="15">
        <v>45711.0</v>
      </c>
      <c r="E960" s="7"/>
    </row>
    <row r="961" hidden="1">
      <c r="A961" s="10"/>
      <c r="B961" s="11"/>
      <c r="C961" s="16"/>
      <c r="D961" s="11"/>
      <c r="E961" s="12"/>
    </row>
    <row r="962" hidden="1">
      <c r="A962" s="55" t="s">
        <v>4238</v>
      </c>
      <c r="B962" s="7"/>
      <c r="C962" s="16"/>
      <c r="D962" s="56" t="s">
        <v>4239</v>
      </c>
      <c r="E962" s="7"/>
    </row>
    <row r="963" hidden="1">
      <c r="A963" s="10"/>
      <c r="B963" s="12"/>
      <c r="C963" s="16"/>
      <c r="D963" s="11"/>
      <c r="E963" s="12"/>
    </row>
    <row r="964" hidden="1">
      <c r="A964" s="19" t="s">
        <v>3383</v>
      </c>
      <c r="B964" s="6"/>
      <c r="C964" s="6"/>
      <c r="D964" s="6"/>
      <c r="E964" s="7"/>
    </row>
    <row r="965" hidden="1">
      <c r="A965" s="20" t="s">
        <v>3384</v>
      </c>
      <c r="B965" s="21" t="s">
        <v>3385</v>
      </c>
      <c r="C965" s="22" t="s">
        <v>3386</v>
      </c>
      <c r="D965" s="21" t="s">
        <v>3387</v>
      </c>
      <c r="E965" s="23" t="s">
        <v>13</v>
      </c>
    </row>
    <row r="966" hidden="1">
      <c r="A966" s="57" t="s">
        <v>3388</v>
      </c>
      <c r="B966" s="25">
        <v>29582.0</v>
      </c>
      <c r="C966" s="26">
        <v>29508.0</v>
      </c>
      <c r="D966" s="27">
        <v>-74.0</v>
      </c>
      <c r="E966" s="28" t="s">
        <v>4291</v>
      </c>
    </row>
    <row r="967" hidden="1">
      <c r="A967" s="57" t="s">
        <v>3389</v>
      </c>
      <c r="B967" s="29">
        <v>31739.0</v>
      </c>
      <c r="C967" s="26">
        <v>31739.0</v>
      </c>
      <c r="D967" s="27">
        <v>0.0</v>
      </c>
      <c r="E967" s="28"/>
    </row>
    <row r="968" hidden="1">
      <c r="A968" s="57" t="s">
        <v>3390</v>
      </c>
      <c r="B968" s="29">
        <v>585.0</v>
      </c>
      <c r="C968" s="26">
        <v>660.0</v>
      </c>
      <c r="D968" s="27">
        <v>75.0</v>
      </c>
      <c r="E968" s="28" t="s">
        <v>4292</v>
      </c>
    </row>
    <row r="969" hidden="1">
      <c r="A969" s="57" t="s">
        <v>3392</v>
      </c>
      <c r="B969" s="29">
        <v>2000.0</v>
      </c>
      <c r="C969" s="26">
        <v>2000.0</v>
      </c>
      <c r="D969" s="27">
        <v>0.0</v>
      </c>
      <c r="E969" s="28"/>
    </row>
    <row r="970" hidden="1">
      <c r="A970" s="31" t="s">
        <v>3394</v>
      </c>
      <c r="B970" s="29">
        <v>440.0</v>
      </c>
      <c r="C970" s="26"/>
      <c r="D970" s="27">
        <v>-440.0</v>
      </c>
      <c r="E970" s="28"/>
    </row>
    <row r="971" hidden="1">
      <c r="A971" s="31" t="s">
        <v>3395</v>
      </c>
      <c r="B971" s="29">
        <v>0.0</v>
      </c>
      <c r="C971" s="26"/>
      <c r="D971" s="27">
        <v>0.0</v>
      </c>
      <c r="E971" s="28"/>
    </row>
    <row r="972" hidden="1">
      <c r="A972" s="31" t="s">
        <v>3397</v>
      </c>
      <c r="B972" s="29">
        <v>2099.0</v>
      </c>
      <c r="C972" s="26">
        <v>2099.0</v>
      </c>
      <c r="D972" s="27">
        <v>0.0</v>
      </c>
      <c r="E972" s="28" t="s">
        <v>4293</v>
      </c>
    </row>
    <row r="973" hidden="1">
      <c r="A973" s="31" t="s">
        <v>3399</v>
      </c>
      <c r="B973" s="29">
        <v>5280.0</v>
      </c>
      <c r="C973" s="26">
        <v>5720.0</v>
      </c>
      <c r="D973" s="27">
        <v>440.0</v>
      </c>
      <c r="E973" s="34"/>
    </row>
    <row r="974" hidden="1">
      <c r="A974" s="58" t="s">
        <v>3400</v>
      </c>
      <c r="B974" s="29">
        <v>70172.0</v>
      </c>
      <c r="C974" s="29">
        <v>70172.0</v>
      </c>
      <c r="D974" s="27">
        <v>0.0</v>
      </c>
      <c r="E974" s="34"/>
    </row>
    <row r="975" hidden="1">
      <c r="A975" s="58" t="s">
        <v>3401</v>
      </c>
      <c r="B975" s="29">
        <v>29552.0</v>
      </c>
      <c r="C975" s="59">
        <v>29552.0</v>
      </c>
      <c r="D975" s="27">
        <v>0.0</v>
      </c>
      <c r="E975" s="34"/>
    </row>
    <row r="976" hidden="1">
      <c r="A976" s="58" t="s">
        <v>3402</v>
      </c>
      <c r="B976" s="29">
        <v>63189.0</v>
      </c>
      <c r="C976" s="59">
        <v>63189.0</v>
      </c>
      <c r="D976" s="27">
        <v>0.0</v>
      </c>
      <c r="E976" s="34"/>
    </row>
    <row r="977" hidden="1">
      <c r="A977" s="58" t="s">
        <v>3403</v>
      </c>
      <c r="B977" s="29">
        <v>98516.0</v>
      </c>
      <c r="C977" s="59">
        <v>98516.0</v>
      </c>
      <c r="D977" s="27">
        <v>0.0</v>
      </c>
      <c r="E977" s="34"/>
    </row>
    <row r="978" hidden="1">
      <c r="A978" s="58" t="s">
        <v>3405</v>
      </c>
      <c r="B978" s="29">
        <v>3911.0</v>
      </c>
      <c r="C978" s="59">
        <v>3911.0</v>
      </c>
      <c r="D978" s="27">
        <v>0.0</v>
      </c>
      <c r="E978" s="34"/>
    </row>
    <row r="979" hidden="1">
      <c r="A979" s="58" t="s">
        <v>3406</v>
      </c>
      <c r="B979" s="29">
        <v>11650.0</v>
      </c>
      <c r="C979" s="59">
        <v>11650.0</v>
      </c>
      <c r="D979" s="27">
        <v>0.0</v>
      </c>
      <c r="E979" s="34"/>
    </row>
    <row r="980" hidden="1">
      <c r="A980" s="35" t="s">
        <v>3407</v>
      </c>
      <c r="B980" s="29">
        <v>337065.0</v>
      </c>
      <c r="C980" s="59">
        <v>337065.0</v>
      </c>
      <c r="D980" s="27">
        <v>0.0</v>
      </c>
      <c r="E980" s="34"/>
    </row>
    <row r="981" hidden="1">
      <c r="A981" s="36" t="s">
        <v>3408</v>
      </c>
      <c r="B981" s="37">
        <v>0.0</v>
      </c>
      <c r="C981" s="27">
        <v>1.0</v>
      </c>
      <c r="D981" s="27">
        <v>1.0</v>
      </c>
      <c r="E981" s="38"/>
    </row>
    <row r="982" hidden="1"/>
    <row r="983" hidden="1"/>
    <row r="984" hidden="1">
      <c r="A984" s="5" t="s">
        <v>3379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5" t="s">
        <v>3381</v>
      </c>
      <c r="B986" s="6"/>
      <c r="C986" s="6"/>
      <c r="D986" s="6"/>
      <c r="E986" s="7"/>
    </row>
    <row r="987" hidden="1">
      <c r="A987" s="10"/>
      <c r="B987" s="11"/>
      <c r="C987" s="11"/>
      <c r="D987" s="11"/>
      <c r="E987" s="12"/>
    </row>
    <row r="988" hidden="1">
      <c r="A988" s="13">
        <v>45712.0</v>
      </c>
      <c r="B988" s="6"/>
      <c r="C988" s="54" t="s">
        <v>3382</v>
      </c>
      <c r="D988" s="15">
        <v>45716.0</v>
      </c>
      <c r="E988" s="7"/>
    </row>
    <row r="989" hidden="1">
      <c r="A989" s="10"/>
      <c r="B989" s="11"/>
      <c r="C989" s="16"/>
      <c r="D989" s="11"/>
      <c r="E989" s="12"/>
    </row>
    <row r="990" hidden="1">
      <c r="A990" s="55" t="s">
        <v>4238</v>
      </c>
      <c r="B990" s="7"/>
      <c r="C990" s="16"/>
      <c r="D990" s="56" t="s">
        <v>4245</v>
      </c>
      <c r="E990" s="7"/>
    </row>
    <row r="991" hidden="1">
      <c r="A991" s="10"/>
      <c r="B991" s="12"/>
      <c r="C991" s="16"/>
      <c r="D991" s="11"/>
      <c r="E991" s="12"/>
    </row>
    <row r="992" hidden="1">
      <c r="A992" s="19" t="s">
        <v>3383</v>
      </c>
      <c r="B992" s="6"/>
      <c r="C992" s="6"/>
      <c r="D992" s="6"/>
      <c r="E992" s="7"/>
    </row>
    <row r="993" hidden="1">
      <c r="A993" s="20" t="s">
        <v>3384</v>
      </c>
      <c r="B993" s="21" t="s">
        <v>3385</v>
      </c>
      <c r="C993" s="22" t="s">
        <v>3386</v>
      </c>
      <c r="D993" s="21" t="s">
        <v>3387</v>
      </c>
      <c r="E993" s="23" t="s">
        <v>13</v>
      </c>
    </row>
    <row r="994" hidden="1">
      <c r="A994" s="57" t="s">
        <v>3388</v>
      </c>
      <c r="B994" s="25">
        <v>20554.0</v>
      </c>
      <c r="C994" s="26">
        <v>20556.0</v>
      </c>
      <c r="D994" s="27">
        <v>2.0</v>
      </c>
      <c r="E994" s="28"/>
    </row>
    <row r="995" hidden="1">
      <c r="A995" s="57" t="s">
        <v>3389</v>
      </c>
      <c r="B995" s="29">
        <v>17968.0</v>
      </c>
      <c r="C995" s="26">
        <v>17968.0</v>
      </c>
      <c r="D995" s="27">
        <v>0.0</v>
      </c>
      <c r="E995" s="28"/>
    </row>
    <row r="996" hidden="1">
      <c r="A996" s="57" t="s">
        <v>3390</v>
      </c>
      <c r="B996" s="29">
        <v>605.0</v>
      </c>
      <c r="C996" s="26">
        <v>605.0</v>
      </c>
      <c r="D996" s="27">
        <v>0.0</v>
      </c>
      <c r="E996" s="28"/>
    </row>
    <row r="997" hidden="1">
      <c r="A997" s="57" t="s">
        <v>3392</v>
      </c>
      <c r="B997" s="29">
        <v>1000.0</v>
      </c>
      <c r="C997" s="26">
        <v>1000.0</v>
      </c>
      <c r="D997" s="27">
        <v>0.0</v>
      </c>
      <c r="E997" s="28"/>
    </row>
    <row r="998" hidden="1">
      <c r="A998" s="31" t="s">
        <v>3394</v>
      </c>
      <c r="B998" s="29">
        <v>200.0</v>
      </c>
      <c r="C998" s="26">
        <v>200.0</v>
      </c>
      <c r="D998" s="27">
        <v>0.0</v>
      </c>
      <c r="E998" s="28"/>
    </row>
    <row r="999" hidden="1">
      <c r="A999" s="31" t="s">
        <v>3395</v>
      </c>
      <c r="B999" s="29">
        <v>0.0</v>
      </c>
      <c r="C999" s="26"/>
      <c r="D999" s="27">
        <v>0.0</v>
      </c>
      <c r="E999" s="28"/>
    </row>
    <row r="1000" hidden="1">
      <c r="A1000" s="31" t="s">
        <v>3397</v>
      </c>
      <c r="B1000" s="29">
        <v>2148.0</v>
      </c>
      <c r="C1000" s="26">
        <v>2148.0</v>
      </c>
      <c r="D1000" s="27">
        <v>0.0</v>
      </c>
      <c r="E1000" s="28"/>
    </row>
    <row r="1001" hidden="1">
      <c r="A1001" s="31" t="s">
        <v>3399</v>
      </c>
      <c r="B1001" s="29">
        <v>3160.0</v>
      </c>
      <c r="C1001" s="26">
        <v>3160.0</v>
      </c>
      <c r="D1001" s="27">
        <v>0.0</v>
      </c>
      <c r="E1001" s="34"/>
    </row>
    <row r="1002" hidden="1">
      <c r="A1002" s="58" t="s">
        <v>3400</v>
      </c>
      <c r="B1002" s="29">
        <v>37719.0</v>
      </c>
      <c r="C1002" s="29">
        <v>37719.0</v>
      </c>
      <c r="D1002" s="27">
        <v>0.0</v>
      </c>
      <c r="E1002" s="34"/>
    </row>
    <row r="1003" hidden="1">
      <c r="A1003" s="58" t="s">
        <v>3401</v>
      </c>
      <c r="B1003" s="29">
        <v>13248.0</v>
      </c>
      <c r="C1003" s="59">
        <v>13248.0</v>
      </c>
      <c r="D1003" s="27">
        <v>0.0</v>
      </c>
      <c r="E1003" s="34"/>
    </row>
    <row r="1004" hidden="1">
      <c r="A1004" s="58" t="s">
        <v>3402</v>
      </c>
      <c r="B1004" s="29">
        <v>42900.0</v>
      </c>
      <c r="C1004" s="59">
        <v>42900.0</v>
      </c>
      <c r="D1004" s="27">
        <v>0.0</v>
      </c>
      <c r="E1004" s="34"/>
    </row>
    <row r="1005" hidden="1">
      <c r="A1005" s="58" t="s">
        <v>3403</v>
      </c>
      <c r="B1005" s="29">
        <v>43140.0</v>
      </c>
      <c r="C1005" s="59">
        <v>43140.0</v>
      </c>
      <c r="D1005" s="27">
        <v>0.0</v>
      </c>
      <c r="E1005" s="34"/>
    </row>
    <row r="1006" hidden="1">
      <c r="A1006" s="58" t="s">
        <v>3405</v>
      </c>
      <c r="B1006" s="29">
        <v>1008.0</v>
      </c>
      <c r="C1006" s="59">
        <v>1008.0</v>
      </c>
      <c r="D1006" s="27">
        <v>0.0</v>
      </c>
      <c r="E1006" s="34"/>
    </row>
    <row r="1007" hidden="1">
      <c r="A1007" s="58" t="s">
        <v>3406</v>
      </c>
      <c r="B1007" s="29">
        <v>8677.0</v>
      </c>
      <c r="C1007" s="59">
        <v>8677.0</v>
      </c>
      <c r="D1007" s="27">
        <v>0.0</v>
      </c>
      <c r="E1007" s="34"/>
    </row>
    <row r="1008" hidden="1">
      <c r="A1008" s="35" t="s">
        <v>3407</v>
      </c>
      <c r="B1008" s="29">
        <v>183649.5</v>
      </c>
      <c r="C1008" s="59">
        <v>183649.5</v>
      </c>
      <c r="D1008" s="27">
        <v>0.0</v>
      </c>
      <c r="E1008" s="34"/>
    </row>
    <row r="1009" hidden="1">
      <c r="A1009" s="36" t="s">
        <v>3408</v>
      </c>
      <c r="B1009" s="37">
        <v>0.5</v>
      </c>
      <c r="C1009" s="27">
        <v>2.5</v>
      </c>
      <c r="D1009" s="27">
        <v>2.0</v>
      </c>
      <c r="E1009" s="38"/>
    </row>
    <row r="1010" hidden="1"/>
    <row r="1011" hidden="1"/>
    <row r="1012" hidden="1">
      <c r="A1012" s="5" t="s">
        <v>3379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5" t="s">
        <v>3381</v>
      </c>
      <c r="B1014" s="6"/>
      <c r="C1014" s="6"/>
      <c r="D1014" s="6"/>
      <c r="E1014" s="7"/>
    </row>
    <row r="1015" hidden="1">
      <c r="A1015" s="10"/>
      <c r="B1015" s="11"/>
      <c r="C1015" s="11"/>
      <c r="D1015" s="11"/>
      <c r="E1015" s="12"/>
    </row>
    <row r="1016" hidden="1">
      <c r="A1016" s="13">
        <v>45717.0</v>
      </c>
      <c r="B1016" s="6"/>
      <c r="C1016" s="54" t="s">
        <v>3382</v>
      </c>
      <c r="D1016" s="15">
        <v>45718.0</v>
      </c>
      <c r="E1016" s="7"/>
    </row>
    <row r="1017" hidden="1">
      <c r="A1017" s="10"/>
      <c r="B1017" s="11"/>
      <c r="C1017" s="16"/>
      <c r="D1017" s="11"/>
      <c r="E1017" s="12"/>
    </row>
    <row r="1018" hidden="1">
      <c r="A1018" s="55" t="s">
        <v>4247</v>
      </c>
      <c r="B1018" s="7"/>
      <c r="C1018" s="16"/>
      <c r="D1018" s="56" t="s">
        <v>4239</v>
      </c>
      <c r="E1018" s="7"/>
    </row>
    <row r="1019" hidden="1">
      <c r="A1019" s="10"/>
      <c r="B1019" s="12"/>
      <c r="C1019" s="16"/>
      <c r="D1019" s="11"/>
      <c r="E1019" s="12"/>
    </row>
    <row r="1020" hidden="1">
      <c r="A1020" s="19" t="s">
        <v>3383</v>
      </c>
      <c r="B1020" s="6"/>
      <c r="C1020" s="6"/>
      <c r="D1020" s="6"/>
      <c r="E1020" s="7"/>
    </row>
    <row r="1021" hidden="1">
      <c r="A1021" s="20" t="s">
        <v>3384</v>
      </c>
      <c r="B1021" s="21" t="s">
        <v>3385</v>
      </c>
      <c r="C1021" s="22" t="s">
        <v>3386</v>
      </c>
      <c r="D1021" s="21" t="s">
        <v>3387</v>
      </c>
      <c r="E1021" s="23" t="s">
        <v>13</v>
      </c>
    </row>
    <row r="1022" hidden="1">
      <c r="A1022" s="57" t="s">
        <v>3388</v>
      </c>
      <c r="B1022" s="25">
        <v>15787.0</v>
      </c>
      <c r="C1022" s="26">
        <v>15788.0</v>
      </c>
      <c r="D1022" s="27">
        <v>1.0</v>
      </c>
      <c r="E1022" s="28" t="s">
        <v>4294</v>
      </c>
    </row>
    <row r="1023" hidden="1">
      <c r="A1023" s="57" t="s">
        <v>3389</v>
      </c>
      <c r="B1023" s="29">
        <v>6338.0</v>
      </c>
      <c r="C1023" s="26">
        <v>6338.0</v>
      </c>
      <c r="D1023" s="27">
        <v>0.0</v>
      </c>
      <c r="E1023" s="28"/>
    </row>
    <row r="1024" hidden="1">
      <c r="A1024" s="57" t="s">
        <v>3390</v>
      </c>
      <c r="B1024" s="29">
        <v>540.0</v>
      </c>
      <c r="C1024" s="26">
        <v>540.0</v>
      </c>
      <c r="D1024" s="27">
        <v>0.0</v>
      </c>
      <c r="E1024" s="28"/>
    </row>
    <row r="1025" hidden="1">
      <c r="A1025" s="57" t="s">
        <v>3392</v>
      </c>
      <c r="B1025" s="29">
        <v>0.0</v>
      </c>
      <c r="C1025" s="26"/>
      <c r="D1025" s="27">
        <v>0.0</v>
      </c>
      <c r="E1025" s="28"/>
    </row>
    <row r="1026" hidden="1">
      <c r="A1026" s="31" t="s">
        <v>3394</v>
      </c>
      <c r="B1026" s="29">
        <v>0.0</v>
      </c>
      <c r="C1026" s="26"/>
      <c r="D1026" s="27">
        <v>0.0</v>
      </c>
      <c r="E1026" s="28"/>
    </row>
    <row r="1027" hidden="1">
      <c r="A1027" s="31" t="s">
        <v>3395</v>
      </c>
      <c r="B1027" s="29">
        <v>0.0</v>
      </c>
      <c r="C1027" s="26"/>
      <c r="D1027" s="27">
        <v>0.0</v>
      </c>
      <c r="E1027" s="28"/>
    </row>
    <row r="1028" hidden="1">
      <c r="A1028" s="31" t="s">
        <v>3397</v>
      </c>
      <c r="B1028" s="29">
        <v>0.0</v>
      </c>
      <c r="C1028" s="26"/>
      <c r="D1028" s="27">
        <v>0.0</v>
      </c>
      <c r="E1028" s="28"/>
    </row>
    <row r="1029" hidden="1">
      <c r="A1029" s="31" t="s">
        <v>3399</v>
      </c>
      <c r="B1029" s="29">
        <v>3440.0</v>
      </c>
      <c r="C1029" s="26">
        <v>3440.0</v>
      </c>
      <c r="D1029" s="27">
        <v>0.0</v>
      </c>
      <c r="E1029" s="34"/>
    </row>
    <row r="1030" hidden="1">
      <c r="A1030" s="58" t="s">
        <v>3400</v>
      </c>
      <c r="B1030" s="29">
        <v>28454.0</v>
      </c>
      <c r="C1030" s="29">
        <v>28454.0</v>
      </c>
      <c r="D1030" s="27">
        <v>0.0</v>
      </c>
      <c r="E1030" s="34"/>
    </row>
    <row r="1031" hidden="1">
      <c r="A1031" s="58" t="s">
        <v>3401</v>
      </c>
      <c r="B1031" s="29">
        <v>9122.0</v>
      </c>
      <c r="C1031" s="59">
        <v>9122.0</v>
      </c>
      <c r="D1031" s="27">
        <v>0.0</v>
      </c>
      <c r="E1031" s="34"/>
    </row>
    <row r="1032" hidden="1">
      <c r="A1032" s="58" t="s">
        <v>3402</v>
      </c>
      <c r="B1032" s="29">
        <v>23636.0</v>
      </c>
      <c r="C1032" s="59">
        <v>23636.0</v>
      </c>
      <c r="D1032" s="27">
        <v>0.0</v>
      </c>
      <c r="E1032" s="34"/>
    </row>
    <row r="1033" hidden="1">
      <c r="A1033" s="58" t="s">
        <v>3403</v>
      </c>
      <c r="B1033" s="29">
        <v>43920.0</v>
      </c>
      <c r="C1033" s="59">
        <v>43920.0</v>
      </c>
      <c r="D1033" s="27">
        <v>0.0</v>
      </c>
      <c r="E1033" s="34"/>
    </row>
    <row r="1034" hidden="1">
      <c r="A1034" s="58" t="s">
        <v>3405</v>
      </c>
      <c r="B1034" s="29">
        <v>0.0</v>
      </c>
      <c r="C1034" s="59">
        <v>0.0</v>
      </c>
      <c r="D1034" s="27">
        <v>0.0</v>
      </c>
      <c r="E1034" s="34"/>
    </row>
    <row r="1035" hidden="1">
      <c r="A1035" s="58" t="s">
        <v>3406</v>
      </c>
      <c r="B1035" s="29">
        <v>4404.0</v>
      </c>
      <c r="C1035" s="59">
        <v>4404.0</v>
      </c>
      <c r="D1035" s="27">
        <v>0.0</v>
      </c>
      <c r="E1035" s="34"/>
    </row>
    <row r="1036" hidden="1">
      <c r="A1036" s="35" t="s">
        <v>3407</v>
      </c>
      <c r="B1036" s="29">
        <v>131237.0</v>
      </c>
      <c r="C1036" s="59">
        <v>131237.0</v>
      </c>
      <c r="D1036" s="27">
        <v>0.0</v>
      </c>
      <c r="E1036" s="34"/>
    </row>
    <row r="1037" hidden="1">
      <c r="A1037" s="36" t="s">
        <v>3408</v>
      </c>
      <c r="B1037" s="37">
        <v>0.0</v>
      </c>
      <c r="C1037" s="27">
        <v>1.0</v>
      </c>
      <c r="D1037" s="27">
        <v>1.0</v>
      </c>
      <c r="E1037" s="38"/>
    </row>
    <row r="1038" hidden="1"/>
    <row r="1039" hidden="1"/>
    <row r="1040" hidden="1">
      <c r="A1040" s="5" t="s">
        <v>3379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5" t="s">
        <v>3381</v>
      </c>
      <c r="B1042" s="6"/>
      <c r="C1042" s="6"/>
      <c r="D1042" s="6"/>
      <c r="E1042" s="7"/>
    </row>
    <row r="1043" hidden="1">
      <c r="A1043" s="10"/>
      <c r="B1043" s="11"/>
      <c r="C1043" s="11"/>
      <c r="D1043" s="11"/>
      <c r="E1043" s="12"/>
    </row>
    <row r="1044" hidden="1">
      <c r="A1044" s="13">
        <v>45719.0</v>
      </c>
      <c r="B1044" s="6"/>
      <c r="C1044" s="54" t="s">
        <v>3382</v>
      </c>
      <c r="D1044" s="15">
        <v>45725.0</v>
      </c>
      <c r="E1044" s="7"/>
    </row>
    <row r="1045" hidden="1">
      <c r="A1045" s="10"/>
      <c r="B1045" s="11"/>
      <c r="C1045" s="16"/>
      <c r="D1045" s="11"/>
      <c r="E1045" s="12"/>
    </row>
    <row r="1046" hidden="1">
      <c r="A1046" s="55" t="s">
        <v>4238</v>
      </c>
      <c r="B1046" s="7"/>
      <c r="C1046" s="16"/>
      <c r="D1046" s="56" t="s">
        <v>4239</v>
      </c>
      <c r="E1046" s="7"/>
    </row>
    <row r="1047" hidden="1">
      <c r="A1047" s="10"/>
      <c r="B1047" s="12"/>
      <c r="C1047" s="16"/>
      <c r="D1047" s="11"/>
      <c r="E1047" s="12"/>
    </row>
    <row r="1048" hidden="1">
      <c r="A1048" s="19" t="s">
        <v>3383</v>
      </c>
      <c r="B1048" s="6"/>
      <c r="C1048" s="6"/>
      <c r="D1048" s="6"/>
      <c r="E1048" s="7"/>
    </row>
    <row r="1049" hidden="1">
      <c r="A1049" s="20" t="s">
        <v>3384</v>
      </c>
      <c r="B1049" s="21" t="s">
        <v>3385</v>
      </c>
      <c r="C1049" s="22" t="s">
        <v>3386</v>
      </c>
      <c r="D1049" s="21" t="s">
        <v>3387</v>
      </c>
      <c r="E1049" s="23" t="s">
        <v>13</v>
      </c>
    </row>
    <row r="1050" hidden="1">
      <c r="A1050" s="57" t="s">
        <v>3388</v>
      </c>
      <c r="B1050" s="25">
        <v>29584.0</v>
      </c>
      <c r="C1050" s="26">
        <v>29584.0</v>
      </c>
      <c r="D1050" s="27">
        <v>0.0</v>
      </c>
      <c r="E1050" s="28" t="s">
        <v>4295</v>
      </c>
    </row>
    <row r="1051" hidden="1">
      <c r="A1051" s="57" t="s">
        <v>3389</v>
      </c>
      <c r="B1051" s="29">
        <v>35832.0</v>
      </c>
      <c r="C1051" s="26">
        <v>35832.0</v>
      </c>
      <c r="D1051" s="27">
        <v>0.0</v>
      </c>
      <c r="E1051" s="28"/>
    </row>
    <row r="1052" hidden="1">
      <c r="A1052" s="57" t="s">
        <v>3390</v>
      </c>
      <c r="B1052" s="29">
        <v>920.0</v>
      </c>
      <c r="C1052" s="26">
        <v>920.0</v>
      </c>
      <c r="D1052" s="27">
        <v>0.0</v>
      </c>
      <c r="E1052" s="28"/>
    </row>
    <row r="1053" hidden="1">
      <c r="A1053" s="57" t="s">
        <v>3392</v>
      </c>
      <c r="B1053" s="29">
        <v>1500.0</v>
      </c>
      <c r="C1053" s="26">
        <v>1500.0</v>
      </c>
      <c r="D1053" s="27">
        <v>0.0</v>
      </c>
      <c r="E1053" s="28"/>
    </row>
    <row r="1054" hidden="1">
      <c r="A1054" s="31" t="s">
        <v>3394</v>
      </c>
      <c r="B1054" s="29">
        <v>320.0</v>
      </c>
      <c r="C1054" s="26"/>
      <c r="D1054" s="27">
        <v>-320.0</v>
      </c>
      <c r="E1054" s="28"/>
    </row>
    <row r="1055" hidden="1">
      <c r="A1055" s="31" t="s">
        <v>3395</v>
      </c>
      <c r="B1055" s="29">
        <v>0.0</v>
      </c>
      <c r="C1055" s="26"/>
      <c r="D1055" s="27">
        <v>0.0</v>
      </c>
      <c r="E1055" s="28"/>
    </row>
    <row r="1056" hidden="1">
      <c r="A1056" s="31" t="s">
        <v>3397</v>
      </c>
      <c r="B1056" s="29">
        <v>290.0</v>
      </c>
      <c r="C1056" s="26">
        <v>290.0</v>
      </c>
      <c r="D1056" s="27">
        <v>0.0</v>
      </c>
      <c r="E1056" s="28"/>
    </row>
    <row r="1057" hidden="1">
      <c r="A1057" s="31" t="s">
        <v>3399</v>
      </c>
      <c r="B1057" s="29">
        <v>6120.0</v>
      </c>
      <c r="C1057" s="26">
        <v>6440.0</v>
      </c>
      <c r="D1057" s="27">
        <v>320.0</v>
      </c>
      <c r="E1057" s="34"/>
    </row>
    <row r="1058" hidden="1">
      <c r="A1058" s="58" t="s">
        <v>3400</v>
      </c>
      <c r="B1058" s="29">
        <v>55118.0</v>
      </c>
      <c r="C1058" s="29">
        <v>55118.0</v>
      </c>
      <c r="D1058" s="27">
        <v>0.0</v>
      </c>
      <c r="E1058" s="34"/>
    </row>
    <row r="1059" hidden="1">
      <c r="A1059" s="58" t="s">
        <v>3401</v>
      </c>
      <c r="B1059" s="29">
        <v>27359.0</v>
      </c>
      <c r="C1059" s="59">
        <v>27359.0</v>
      </c>
      <c r="D1059" s="27">
        <v>0.0</v>
      </c>
      <c r="E1059" s="34"/>
    </row>
    <row r="1060" hidden="1">
      <c r="A1060" s="58" t="s">
        <v>3402</v>
      </c>
      <c r="B1060" s="29">
        <v>73398.0</v>
      </c>
      <c r="C1060" s="59">
        <v>73398.0</v>
      </c>
      <c r="D1060" s="27">
        <v>0.0</v>
      </c>
      <c r="E1060" s="34"/>
    </row>
    <row r="1061" hidden="1">
      <c r="A1061" s="58" t="s">
        <v>3403</v>
      </c>
      <c r="B1061" s="29">
        <v>88910.0</v>
      </c>
      <c r="C1061" s="59">
        <v>88910.0</v>
      </c>
      <c r="D1061" s="27">
        <v>0.0</v>
      </c>
      <c r="E1061" s="34"/>
    </row>
    <row r="1062" hidden="1">
      <c r="A1062" s="58" t="s">
        <v>3405</v>
      </c>
      <c r="B1062" s="29">
        <v>1490.0</v>
      </c>
      <c r="C1062" s="59">
        <v>1490.0</v>
      </c>
      <c r="D1062" s="27">
        <v>0.0</v>
      </c>
      <c r="E1062" s="34"/>
    </row>
    <row r="1063" hidden="1">
      <c r="A1063" s="58" t="s">
        <v>3406</v>
      </c>
      <c r="B1063" s="29">
        <v>8601.0</v>
      </c>
      <c r="C1063" s="59">
        <v>8601.0</v>
      </c>
      <c r="D1063" s="27">
        <v>0.0</v>
      </c>
      <c r="E1063" s="34"/>
    </row>
    <row r="1064" hidden="1">
      <c r="A1064" s="35" t="s">
        <v>3407</v>
      </c>
      <c r="B1064" s="29">
        <v>320837.5</v>
      </c>
      <c r="C1064" s="59">
        <v>320837.5</v>
      </c>
      <c r="D1064" s="27">
        <v>0.0</v>
      </c>
      <c r="E1064" s="34"/>
    </row>
    <row r="1065" hidden="1">
      <c r="A1065" s="36" t="s">
        <v>3408</v>
      </c>
      <c r="B1065" s="37">
        <v>3.5</v>
      </c>
      <c r="C1065" s="27">
        <v>3.5</v>
      </c>
      <c r="D1065" s="27">
        <v>0.0</v>
      </c>
      <c r="E1065" s="38"/>
    </row>
    <row r="1066" hidden="1"/>
    <row r="1067" hidden="1"/>
    <row r="1068" hidden="1">
      <c r="A1068" s="5" t="s">
        <v>3379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5" t="s">
        <v>3381</v>
      </c>
      <c r="B1070" s="6"/>
      <c r="C1070" s="6"/>
      <c r="D1070" s="6"/>
      <c r="E1070" s="7"/>
    </row>
    <row r="1071" hidden="1">
      <c r="A1071" s="10"/>
      <c r="B1071" s="11"/>
      <c r="C1071" s="11"/>
      <c r="D1071" s="11"/>
      <c r="E1071" s="12"/>
    </row>
    <row r="1072" hidden="1">
      <c r="A1072" s="13">
        <v>45726.0</v>
      </c>
      <c r="B1072" s="6"/>
      <c r="C1072" s="54" t="s">
        <v>3382</v>
      </c>
      <c r="D1072" s="15">
        <v>45732.0</v>
      </c>
      <c r="E1072" s="7"/>
    </row>
    <row r="1073" hidden="1">
      <c r="A1073" s="10"/>
      <c r="B1073" s="11"/>
      <c r="C1073" s="16"/>
      <c r="D1073" s="11"/>
      <c r="E1073" s="12"/>
    </row>
    <row r="1074" hidden="1">
      <c r="A1074" s="55" t="s">
        <v>4238</v>
      </c>
      <c r="B1074" s="7"/>
      <c r="C1074" s="16"/>
      <c r="D1074" s="56" t="s">
        <v>4239</v>
      </c>
      <c r="E1074" s="7"/>
    </row>
    <row r="1075" hidden="1">
      <c r="A1075" s="10"/>
      <c r="B1075" s="12"/>
      <c r="C1075" s="16"/>
      <c r="D1075" s="11"/>
      <c r="E1075" s="12"/>
    </row>
    <row r="1076" hidden="1">
      <c r="A1076" s="19" t="s">
        <v>3383</v>
      </c>
      <c r="B1076" s="6"/>
      <c r="C1076" s="6"/>
      <c r="D1076" s="6"/>
      <c r="E1076" s="7"/>
    </row>
    <row r="1077" hidden="1">
      <c r="A1077" s="20" t="s">
        <v>3384</v>
      </c>
      <c r="B1077" s="21" t="s">
        <v>3385</v>
      </c>
      <c r="C1077" s="22" t="s">
        <v>3386</v>
      </c>
      <c r="D1077" s="21" t="s">
        <v>3387</v>
      </c>
      <c r="E1077" s="23" t="s">
        <v>13</v>
      </c>
    </row>
    <row r="1078" hidden="1">
      <c r="A1078" s="57" t="s">
        <v>3388</v>
      </c>
      <c r="B1078" s="25">
        <v>35767.0</v>
      </c>
      <c r="C1078" s="26">
        <v>35752.0</v>
      </c>
      <c r="D1078" s="27">
        <v>-15.0</v>
      </c>
      <c r="E1078" s="28" t="s">
        <v>4296</v>
      </c>
    </row>
    <row r="1079" hidden="1">
      <c r="A1079" s="57" t="s">
        <v>3389</v>
      </c>
      <c r="B1079" s="29">
        <v>26175.0</v>
      </c>
      <c r="C1079" s="26">
        <v>26175.0</v>
      </c>
      <c r="D1079" s="27">
        <v>0.0</v>
      </c>
      <c r="E1079" s="28"/>
    </row>
    <row r="1080" hidden="1">
      <c r="A1080" s="57" t="s">
        <v>3390</v>
      </c>
      <c r="B1080" s="29">
        <v>360.0</v>
      </c>
      <c r="C1080" s="26">
        <v>460.0</v>
      </c>
      <c r="D1080" s="27">
        <v>100.0</v>
      </c>
      <c r="E1080" s="28" t="s">
        <v>4297</v>
      </c>
    </row>
    <row r="1081" hidden="1">
      <c r="A1081" s="57" t="s">
        <v>3392</v>
      </c>
      <c r="B1081" s="29">
        <v>3200.0</v>
      </c>
      <c r="C1081" s="26">
        <v>3200.0</v>
      </c>
      <c r="D1081" s="27">
        <v>0.0</v>
      </c>
      <c r="E1081" s="28"/>
    </row>
    <row r="1082" hidden="1">
      <c r="A1082" s="31" t="s">
        <v>3394</v>
      </c>
      <c r="B1082" s="29">
        <v>0.0</v>
      </c>
      <c r="C1082" s="26"/>
      <c r="D1082" s="27">
        <v>0.0</v>
      </c>
      <c r="E1082" s="28"/>
    </row>
    <row r="1083" hidden="1">
      <c r="A1083" s="31" t="s">
        <v>3395</v>
      </c>
      <c r="B1083" s="29">
        <v>0.0</v>
      </c>
      <c r="C1083" s="26"/>
      <c r="D1083" s="27">
        <v>0.0</v>
      </c>
      <c r="E1083" s="28"/>
    </row>
    <row r="1084" hidden="1">
      <c r="A1084" s="31" t="s">
        <v>3397</v>
      </c>
      <c r="B1084" s="29">
        <v>0.0</v>
      </c>
      <c r="C1084" s="26">
        <v>500.0</v>
      </c>
      <c r="D1084" s="27">
        <v>500.0</v>
      </c>
      <c r="E1084" s="28" t="s">
        <v>4298</v>
      </c>
    </row>
    <row r="1085" hidden="1">
      <c r="A1085" s="31" t="s">
        <v>3399</v>
      </c>
      <c r="B1085" s="29">
        <v>5320.0</v>
      </c>
      <c r="C1085" s="26">
        <v>5280.0</v>
      </c>
      <c r="D1085" s="27">
        <v>-40.0</v>
      </c>
      <c r="E1085" s="34"/>
    </row>
    <row r="1086" hidden="1">
      <c r="A1086" s="58" t="s">
        <v>3400</v>
      </c>
      <c r="B1086" s="29">
        <v>69610.0</v>
      </c>
      <c r="C1086" s="29">
        <v>69610.0</v>
      </c>
      <c r="D1086" s="27">
        <v>0.0</v>
      </c>
      <c r="E1086" s="34"/>
    </row>
    <row r="1087" hidden="1">
      <c r="A1087" s="58" t="s">
        <v>3401</v>
      </c>
      <c r="B1087" s="29">
        <v>36200.0</v>
      </c>
      <c r="C1087" s="59">
        <v>36200.0</v>
      </c>
      <c r="D1087" s="27">
        <v>0.0</v>
      </c>
      <c r="E1087" s="34"/>
    </row>
    <row r="1088" hidden="1">
      <c r="A1088" s="58" t="s">
        <v>3402</v>
      </c>
      <c r="B1088" s="29">
        <v>78227.0</v>
      </c>
      <c r="C1088" s="59">
        <v>78227.0</v>
      </c>
      <c r="D1088" s="27">
        <v>0.0</v>
      </c>
      <c r="E1088" s="34"/>
    </row>
    <row r="1089" hidden="1">
      <c r="A1089" s="58" t="s">
        <v>3403</v>
      </c>
      <c r="B1089" s="29">
        <v>69571.0</v>
      </c>
      <c r="C1089" s="59">
        <v>69571.0</v>
      </c>
      <c r="D1089" s="27">
        <v>0.0</v>
      </c>
      <c r="E1089" s="34"/>
    </row>
    <row r="1090" hidden="1">
      <c r="A1090" s="58" t="s">
        <v>3405</v>
      </c>
      <c r="B1090" s="29">
        <v>970.0</v>
      </c>
      <c r="C1090" s="59">
        <v>970.0</v>
      </c>
      <c r="D1090" s="27">
        <v>0.0</v>
      </c>
      <c r="E1090" s="34"/>
    </row>
    <row r="1091" hidden="1">
      <c r="A1091" s="58" t="s">
        <v>3406</v>
      </c>
      <c r="B1091" s="29">
        <v>10872.0</v>
      </c>
      <c r="C1091" s="59">
        <v>10872.0</v>
      </c>
      <c r="D1091" s="27">
        <v>0.0</v>
      </c>
      <c r="E1091" s="34"/>
    </row>
    <row r="1092" hidden="1">
      <c r="A1092" s="35" t="s">
        <v>3407</v>
      </c>
      <c r="B1092" s="29">
        <v>325399.5</v>
      </c>
      <c r="C1092" s="59">
        <v>325399.5</v>
      </c>
      <c r="D1092" s="27">
        <v>0.0</v>
      </c>
      <c r="E1092" s="34"/>
    </row>
    <row r="1093" hidden="1">
      <c r="A1093" s="36" t="s">
        <v>3408</v>
      </c>
      <c r="B1093" s="37">
        <v>0.5</v>
      </c>
      <c r="C1093" s="27">
        <v>545.5</v>
      </c>
      <c r="D1093" s="27">
        <v>545.0</v>
      </c>
      <c r="E1093" s="38"/>
    </row>
    <row r="1094" hidden="1"/>
    <row r="1095" hidden="1"/>
    <row r="1096" hidden="1">
      <c r="A1096" s="5" t="s">
        <v>3379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5" t="s">
        <v>3381</v>
      </c>
      <c r="B1098" s="6"/>
      <c r="C1098" s="6"/>
      <c r="D1098" s="6"/>
      <c r="E1098" s="7"/>
    </row>
    <row r="1099" hidden="1">
      <c r="A1099" s="10"/>
      <c r="B1099" s="11"/>
      <c r="C1099" s="11"/>
      <c r="D1099" s="11"/>
      <c r="E1099" s="12"/>
    </row>
    <row r="1100" hidden="1">
      <c r="A1100" s="13">
        <v>45733.0</v>
      </c>
      <c r="B1100" s="6"/>
      <c r="C1100" s="54" t="s">
        <v>3382</v>
      </c>
      <c r="D1100" s="15">
        <v>45739.0</v>
      </c>
      <c r="E1100" s="7"/>
    </row>
    <row r="1101" hidden="1">
      <c r="A1101" s="10"/>
      <c r="B1101" s="11"/>
      <c r="C1101" s="16"/>
      <c r="D1101" s="11"/>
      <c r="E1101" s="12"/>
    </row>
    <row r="1102" hidden="1">
      <c r="A1102" s="55" t="s">
        <v>4238</v>
      </c>
      <c r="B1102" s="7"/>
      <c r="C1102" s="16"/>
      <c r="D1102" s="56" t="s">
        <v>4239</v>
      </c>
      <c r="E1102" s="7"/>
    </row>
    <row r="1103" hidden="1">
      <c r="A1103" s="10"/>
      <c r="B1103" s="12"/>
      <c r="C1103" s="16"/>
      <c r="D1103" s="11"/>
      <c r="E1103" s="12"/>
    </row>
    <row r="1104" hidden="1">
      <c r="A1104" s="19" t="s">
        <v>3383</v>
      </c>
      <c r="B1104" s="6"/>
      <c r="C1104" s="6"/>
      <c r="D1104" s="6"/>
      <c r="E1104" s="7"/>
    </row>
    <row r="1105" hidden="1">
      <c r="A1105" s="20" t="s">
        <v>3384</v>
      </c>
      <c r="B1105" s="21" t="s">
        <v>3385</v>
      </c>
      <c r="C1105" s="22" t="s">
        <v>3386</v>
      </c>
      <c r="D1105" s="21" t="s">
        <v>3387</v>
      </c>
      <c r="E1105" s="23" t="s">
        <v>13</v>
      </c>
    </row>
    <row r="1106" hidden="1">
      <c r="A1106" s="57" t="s">
        <v>3388</v>
      </c>
      <c r="B1106" s="25">
        <v>24481.0</v>
      </c>
      <c r="C1106" s="26">
        <v>24483.0</v>
      </c>
      <c r="D1106" s="27">
        <v>2.0</v>
      </c>
      <c r="E1106" s="28" t="s">
        <v>4299</v>
      </c>
    </row>
    <row r="1107" hidden="1">
      <c r="A1107" s="57" t="s">
        <v>3389</v>
      </c>
      <c r="B1107" s="29">
        <v>28819.0</v>
      </c>
      <c r="C1107" s="26">
        <v>28819.0</v>
      </c>
      <c r="D1107" s="27">
        <v>0.0</v>
      </c>
      <c r="E1107" s="28"/>
    </row>
    <row r="1108" hidden="1">
      <c r="A1108" s="57" t="s">
        <v>3390</v>
      </c>
      <c r="B1108" s="29">
        <v>1095.0</v>
      </c>
      <c r="C1108" s="26">
        <v>1095.0</v>
      </c>
      <c r="D1108" s="27">
        <v>0.0</v>
      </c>
      <c r="E1108" s="28"/>
    </row>
    <row r="1109" hidden="1">
      <c r="A1109" s="57" t="s">
        <v>3392</v>
      </c>
      <c r="B1109" s="29">
        <v>1500.0</v>
      </c>
      <c r="C1109" s="26">
        <v>1500.0</v>
      </c>
      <c r="D1109" s="27">
        <v>0.0</v>
      </c>
      <c r="E1109" s="28"/>
    </row>
    <row r="1110" hidden="1">
      <c r="A1110" s="31" t="s">
        <v>3394</v>
      </c>
      <c r="B1110" s="29">
        <v>40.0</v>
      </c>
      <c r="C1110" s="26"/>
      <c r="D1110" s="27">
        <v>-40.0</v>
      </c>
      <c r="E1110" s="28"/>
    </row>
    <row r="1111" hidden="1">
      <c r="A1111" s="31" t="s">
        <v>3395</v>
      </c>
      <c r="B1111" s="29">
        <v>0.0</v>
      </c>
      <c r="C1111" s="26"/>
      <c r="D1111" s="27">
        <v>0.0</v>
      </c>
      <c r="E1111" s="28"/>
    </row>
    <row r="1112" hidden="1">
      <c r="A1112" s="31" t="s">
        <v>3397</v>
      </c>
      <c r="B1112" s="29">
        <v>2796.04</v>
      </c>
      <c r="C1112" s="26">
        <v>2796.04</v>
      </c>
      <c r="D1112" s="27">
        <v>0.0</v>
      </c>
      <c r="E1112" s="28" t="s">
        <v>4300</v>
      </c>
    </row>
    <row r="1113" hidden="1">
      <c r="A1113" s="31" t="s">
        <v>3399</v>
      </c>
      <c r="B1113" s="29">
        <v>6200.0</v>
      </c>
      <c r="C1113" s="26">
        <v>6000.0</v>
      </c>
      <c r="D1113" s="27">
        <v>-200.0</v>
      </c>
      <c r="E1113" s="34"/>
    </row>
    <row r="1114" hidden="1">
      <c r="A1114" s="58" t="s">
        <v>3400</v>
      </c>
      <c r="B1114" s="29">
        <v>76414.0</v>
      </c>
      <c r="C1114" s="29">
        <v>76414.0</v>
      </c>
      <c r="D1114" s="27">
        <v>0.0</v>
      </c>
      <c r="E1114" s="34"/>
    </row>
    <row r="1115" hidden="1">
      <c r="A1115" s="58" t="s">
        <v>3401</v>
      </c>
      <c r="B1115" s="29">
        <v>35992.0</v>
      </c>
      <c r="C1115" s="59">
        <v>35992.0</v>
      </c>
      <c r="D1115" s="27">
        <v>0.0</v>
      </c>
      <c r="E1115" s="34"/>
    </row>
    <row r="1116" hidden="1">
      <c r="A1116" s="58" t="s">
        <v>3402</v>
      </c>
      <c r="B1116" s="29">
        <v>77914.0</v>
      </c>
      <c r="C1116" s="59">
        <v>77914.0</v>
      </c>
      <c r="D1116" s="27">
        <v>0.0</v>
      </c>
      <c r="E1116" s="34"/>
    </row>
    <row r="1117" hidden="1">
      <c r="A1117" s="58" t="s">
        <v>3403</v>
      </c>
      <c r="B1117" s="29">
        <v>78680.0</v>
      </c>
      <c r="C1117" s="59">
        <v>79342.0</v>
      </c>
      <c r="D1117" s="27">
        <v>662.0</v>
      </c>
      <c r="E1117" s="34"/>
    </row>
    <row r="1118" hidden="1">
      <c r="A1118" s="58" t="s">
        <v>3405</v>
      </c>
      <c r="B1118" s="29">
        <v>1383.0</v>
      </c>
      <c r="C1118" s="59">
        <v>1383.0</v>
      </c>
      <c r="D1118" s="27">
        <v>0.0</v>
      </c>
      <c r="E1118" s="34"/>
    </row>
    <row r="1119" hidden="1">
      <c r="A1119" s="58" t="s">
        <v>3406</v>
      </c>
      <c r="B1119" s="29">
        <v>10811.0</v>
      </c>
      <c r="C1119" s="59">
        <v>10811.0</v>
      </c>
      <c r="D1119" s="27">
        <v>0.0</v>
      </c>
      <c r="E1119" s="34"/>
    </row>
    <row r="1120" hidden="1">
      <c r="A1120" s="35" t="s">
        <v>3407</v>
      </c>
      <c r="B1120" s="29">
        <v>335293.0</v>
      </c>
      <c r="C1120" s="59">
        <v>335955.0</v>
      </c>
      <c r="D1120" s="27">
        <v>662.0</v>
      </c>
      <c r="E1120" s="34"/>
    </row>
    <row r="1121" hidden="1">
      <c r="A1121" s="36" t="s">
        <v>3408</v>
      </c>
      <c r="B1121" s="37">
        <v>21.040000000000873</v>
      </c>
      <c r="C1121" s="27">
        <v>-216.95999999996275</v>
      </c>
      <c r="D1121" s="27">
        <v>-237.99999999996362</v>
      </c>
      <c r="E1121" s="38"/>
    </row>
    <row r="1122" hidden="1"/>
    <row r="1123" hidden="1"/>
    <row r="1124" hidden="1">
      <c r="A1124" s="5" t="s">
        <v>3379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5" t="s">
        <v>3381</v>
      </c>
      <c r="B1126" s="6"/>
      <c r="C1126" s="6"/>
      <c r="D1126" s="6"/>
      <c r="E1126" s="7"/>
    </row>
    <row r="1127" hidden="1">
      <c r="A1127" s="10"/>
      <c r="B1127" s="11"/>
      <c r="C1127" s="11"/>
      <c r="D1127" s="11"/>
      <c r="E1127" s="12"/>
    </row>
    <row r="1128" hidden="1">
      <c r="A1128" s="13">
        <v>45740.0</v>
      </c>
      <c r="B1128" s="6"/>
      <c r="C1128" s="54" t="s">
        <v>3382</v>
      </c>
      <c r="D1128" s="15">
        <v>45746.0</v>
      </c>
      <c r="E1128" s="7"/>
    </row>
    <row r="1129" hidden="1">
      <c r="A1129" s="10"/>
      <c r="B1129" s="11"/>
      <c r="C1129" s="16"/>
      <c r="D1129" s="11"/>
      <c r="E1129" s="12"/>
    </row>
    <row r="1130" hidden="1">
      <c r="A1130" s="55" t="s">
        <v>4238</v>
      </c>
      <c r="B1130" s="7"/>
      <c r="C1130" s="16"/>
      <c r="D1130" s="56" t="s">
        <v>4239</v>
      </c>
      <c r="E1130" s="7"/>
    </row>
    <row r="1131" hidden="1">
      <c r="A1131" s="10"/>
      <c r="B1131" s="12"/>
      <c r="C1131" s="16"/>
      <c r="D1131" s="11"/>
      <c r="E1131" s="12"/>
    </row>
    <row r="1132" hidden="1">
      <c r="A1132" s="19" t="s">
        <v>3383</v>
      </c>
      <c r="B1132" s="6"/>
      <c r="C1132" s="6"/>
      <c r="D1132" s="6"/>
      <c r="E1132" s="7"/>
    </row>
    <row r="1133" hidden="1">
      <c r="A1133" s="20" t="s">
        <v>3384</v>
      </c>
      <c r="B1133" s="21" t="s">
        <v>3385</v>
      </c>
      <c r="C1133" s="22" t="s">
        <v>3386</v>
      </c>
      <c r="D1133" s="21" t="s">
        <v>3387</v>
      </c>
      <c r="E1133" s="23" t="s">
        <v>13</v>
      </c>
    </row>
    <row r="1134" hidden="1">
      <c r="A1134" s="57" t="s">
        <v>3388</v>
      </c>
      <c r="B1134" s="25">
        <v>34901.0</v>
      </c>
      <c r="C1134" s="26">
        <v>34901.0</v>
      </c>
      <c r="D1134" s="27">
        <v>0.0</v>
      </c>
      <c r="E1134" s="28" t="s">
        <v>4301</v>
      </c>
    </row>
    <row r="1135" hidden="1">
      <c r="A1135" s="57" t="s">
        <v>3389</v>
      </c>
      <c r="B1135" s="29">
        <v>32566.0</v>
      </c>
      <c r="C1135" s="26">
        <v>32566.0</v>
      </c>
      <c r="D1135" s="27">
        <v>0.0</v>
      </c>
      <c r="E1135" s="28"/>
    </row>
    <row r="1136" hidden="1">
      <c r="A1136" s="57" t="s">
        <v>3390</v>
      </c>
      <c r="B1136" s="29">
        <v>525.0</v>
      </c>
      <c r="C1136" s="26">
        <v>525.0</v>
      </c>
      <c r="D1136" s="27">
        <v>0.0</v>
      </c>
      <c r="E1136" s="28"/>
    </row>
    <row r="1137" hidden="1">
      <c r="A1137" s="57" t="s">
        <v>3392</v>
      </c>
      <c r="B1137" s="29">
        <v>2500.0</v>
      </c>
      <c r="C1137" s="26">
        <v>2500.0</v>
      </c>
      <c r="D1137" s="27">
        <v>0.0</v>
      </c>
      <c r="E1137" s="28"/>
    </row>
    <row r="1138" hidden="1">
      <c r="A1138" s="31" t="s">
        <v>3394</v>
      </c>
      <c r="B1138" s="29">
        <v>0.0</v>
      </c>
      <c r="C1138" s="26"/>
      <c r="D1138" s="27">
        <v>0.0</v>
      </c>
      <c r="E1138" s="28"/>
    </row>
    <row r="1139" hidden="1">
      <c r="A1139" s="31" t="s">
        <v>3395</v>
      </c>
      <c r="B1139" s="29">
        <v>0.0</v>
      </c>
      <c r="C1139" s="26"/>
      <c r="D1139" s="27">
        <v>0.0</v>
      </c>
      <c r="E1139" s="28"/>
    </row>
    <row r="1140" hidden="1">
      <c r="A1140" s="31" t="s">
        <v>3397</v>
      </c>
      <c r="B1140" s="29">
        <v>239.0</v>
      </c>
      <c r="C1140" s="26"/>
      <c r="D1140" s="27">
        <v>-239.0</v>
      </c>
      <c r="E1140" s="28"/>
    </row>
    <row r="1141" hidden="1">
      <c r="A1141" s="31" t="s">
        <v>3399</v>
      </c>
      <c r="B1141" s="29">
        <v>6160.0</v>
      </c>
      <c r="C1141" s="26">
        <v>5720.0</v>
      </c>
      <c r="D1141" s="27">
        <v>-440.0</v>
      </c>
      <c r="E1141" s="34"/>
    </row>
    <row r="1142" hidden="1">
      <c r="A1142" s="58" t="s">
        <v>3400</v>
      </c>
      <c r="B1142" s="29">
        <v>65815.0</v>
      </c>
      <c r="C1142" s="29">
        <v>65815.0</v>
      </c>
      <c r="D1142" s="27">
        <v>0.0</v>
      </c>
      <c r="E1142" s="34"/>
    </row>
    <row r="1143" hidden="1">
      <c r="A1143" s="58" t="s">
        <v>3401</v>
      </c>
      <c r="B1143" s="29">
        <v>22620.0</v>
      </c>
      <c r="C1143" s="59">
        <v>22620.0</v>
      </c>
      <c r="D1143" s="27">
        <v>0.0</v>
      </c>
      <c r="E1143" s="34"/>
    </row>
    <row r="1144" hidden="1">
      <c r="A1144" s="58" t="s">
        <v>3402</v>
      </c>
      <c r="B1144" s="29">
        <v>60572.0</v>
      </c>
      <c r="C1144" s="59">
        <v>60572.0</v>
      </c>
      <c r="D1144" s="27">
        <v>0.0</v>
      </c>
      <c r="E1144" s="34"/>
    </row>
    <row r="1145" hidden="1">
      <c r="A1145" s="58" t="s">
        <v>3403</v>
      </c>
      <c r="B1145" s="29">
        <v>90528.0</v>
      </c>
      <c r="C1145" s="59">
        <v>90528.0</v>
      </c>
      <c r="D1145" s="27">
        <v>0.0</v>
      </c>
      <c r="E1145" s="34"/>
    </row>
    <row r="1146" hidden="1">
      <c r="A1146" s="58" t="s">
        <v>3405</v>
      </c>
      <c r="B1146" s="29">
        <v>1266.0</v>
      </c>
      <c r="C1146" s="59">
        <v>1266.0</v>
      </c>
      <c r="D1146" s="27">
        <v>0.0</v>
      </c>
      <c r="E1146" s="34"/>
    </row>
    <row r="1147" hidden="1">
      <c r="A1147" s="58" t="s">
        <v>3406</v>
      </c>
      <c r="B1147" s="29">
        <v>10448.0</v>
      </c>
      <c r="C1147" s="59">
        <v>10448.0</v>
      </c>
      <c r="D1147" s="27">
        <v>0.0</v>
      </c>
      <c r="E1147" s="34"/>
    </row>
    <row r="1148" hidden="1">
      <c r="A1148" s="35" t="s">
        <v>3407</v>
      </c>
      <c r="B1148" s="29">
        <v>317686.5</v>
      </c>
      <c r="C1148" s="59">
        <v>317686.5</v>
      </c>
      <c r="D1148" s="27">
        <v>0.0</v>
      </c>
      <c r="E1148" s="34"/>
    </row>
    <row r="1149" hidden="1">
      <c r="A1149" s="36" t="s">
        <v>3408</v>
      </c>
      <c r="B1149" s="37">
        <v>5.5</v>
      </c>
      <c r="C1149" s="27">
        <v>-673.5</v>
      </c>
      <c r="D1149" s="27">
        <v>-679.0</v>
      </c>
      <c r="E1149" s="38"/>
    </row>
    <row r="1150" hidden="1"/>
    <row r="1151" hidden="1"/>
    <row r="1152" hidden="1">
      <c r="A1152" s="5" t="s">
        <v>3379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5" t="s">
        <v>3381</v>
      </c>
      <c r="B1154" s="6"/>
      <c r="C1154" s="6"/>
      <c r="D1154" s="6"/>
      <c r="E1154" s="7"/>
    </row>
    <row r="1155" hidden="1">
      <c r="A1155" s="10"/>
      <c r="B1155" s="11"/>
      <c r="C1155" s="11"/>
      <c r="D1155" s="11"/>
      <c r="E1155" s="12"/>
    </row>
    <row r="1156" hidden="1">
      <c r="A1156" s="13">
        <v>45747.0</v>
      </c>
      <c r="B1156" s="6"/>
      <c r="C1156" s="54" t="s">
        <v>3382</v>
      </c>
      <c r="D1156" s="15">
        <v>45747.0</v>
      </c>
      <c r="E1156" s="7"/>
    </row>
    <row r="1157" hidden="1">
      <c r="A1157" s="10"/>
      <c r="B1157" s="11"/>
      <c r="C1157" s="16"/>
      <c r="D1157" s="11"/>
      <c r="E1157" s="12"/>
    </row>
    <row r="1158" hidden="1">
      <c r="A1158" s="55" t="s">
        <v>4238</v>
      </c>
      <c r="B1158" s="7"/>
      <c r="C1158" s="16"/>
      <c r="D1158" s="56" t="s">
        <v>4238</v>
      </c>
      <c r="E1158" s="7"/>
    </row>
    <row r="1159" hidden="1">
      <c r="A1159" s="10"/>
      <c r="B1159" s="12"/>
      <c r="C1159" s="16"/>
      <c r="D1159" s="11"/>
      <c r="E1159" s="12"/>
    </row>
    <row r="1160" hidden="1">
      <c r="A1160" s="19" t="s">
        <v>3383</v>
      </c>
      <c r="B1160" s="6"/>
      <c r="C1160" s="6"/>
      <c r="D1160" s="6"/>
      <c r="E1160" s="7"/>
    </row>
    <row r="1161" hidden="1">
      <c r="A1161" s="20" t="s">
        <v>3384</v>
      </c>
      <c r="B1161" s="21" t="s">
        <v>3385</v>
      </c>
      <c r="C1161" s="22" t="s">
        <v>3386</v>
      </c>
      <c r="D1161" s="21" t="s">
        <v>3387</v>
      </c>
      <c r="E1161" s="23" t="s">
        <v>13</v>
      </c>
    </row>
    <row r="1162" hidden="1">
      <c r="A1162" s="57" t="s">
        <v>3388</v>
      </c>
      <c r="B1162" s="25">
        <v>3220.0</v>
      </c>
      <c r="C1162" s="26">
        <v>3220.0</v>
      </c>
      <c r="D1162" s="27">
        <v>0.0</v>
      </c>
      <c r="E1162" s="28"/>
    </row>
    <row r="1163" hidden="1">
      <c r="A1163" s="57" t="s">
        <v>3389</v>
      </c>
      <c r="B1163" s="29">
        <v>4314.0</v>
      </c>
      <c r="C1163" s="26">
        <v>4314.0</v>
      </c>
      <c r="D1163" s="27">
        <v>0.0</v>
      </c>
      <c r="E1163" s="28"/>
    </row>
    <row r="1164" hidden="1">
      <c r="A1164" s="57" t="s">
        <v>3390</v>
      </c>
      <c r="B1164" s="29">
        <v>0.0</v>
      </c>
      <c r="C1164" s="26"/>
      <c r="D1164" s="27">
        <v>0.0</v>
      </c>
      <c r="E1164" s="28"/>
    </row>
    <row r="1165" hidden="1">
      <c r="A1165" s="57" t="s">
        <v>3392</v>
      </c>
      <c r="B1165" s="29">
        <v>500.0</v>
      </c>
      <c r="C1165" s="26">
        <v>500.0</v>
      </c>
      <c r="D1165" s="27">
        <v>0.0</v>
      </c>
      <c r="E1165" s="28"/>
    </row>
    <row r="1166" hidden="1">
      <c r="A1166" s="31" t="s">
        <v>3394</v>
      </c>
      <c r="B1166" s="29">
        <v>0.0</v>
      </c>
      <c r="C1166" s="26"/>
      <c r="D1166" s="27">
        <v>0.0</v>
      </c>
      <c r="E1166" s="28"/>
    </row>
    <row r="1167" hidden="1">
      <c r="A1167" s="31" t="s">
        <v>3395</v>
      </c>
      <c r="B1167" s="29">
        <v>0.0</v>
      </c>
      <c r="C1167" s="26"/>
      <c r="D1167" s="27">
        <v>0.0</v>
      </c>
      <c r="E1167" s="28"/>
    </row>
    <row r="1168" hidden="1">
      <c r="A1168" s="31" t="s">
        <v>3397</v>
      </c>
      <c r="B1168" s="29">
        <v>2617.0</v>
      </c>
      <c r="C1168" s="26">
        <v>2617.0</v>
      </c>
      <c r="D1168" s="27">
        <v>0.0</v>
      </c>
      <c r="E1168" s="28"/>
    </row>
    <row r="1169" hidden="1">
      <c r="A1169" s="31" t="s">
        <v>3399</v>
      </c>
      <c r="B1169" s="29">
        <v>520.0</v>
      </c>
      <c r="C1169" s="26">
        <v>520.0</v>
      </c>
      <c r="D1169" s="27">
        <v>0.0</v>
      </c>
      <c r="E1169" s="34"/>
    </row>
    <row r="1170" hidden="1">
      <c r="A1170" s="58" t="s">
        <v>3400</v>
      </c>
      <c r="B1170" s="29">
        <v>6016.0</v>
      </c>
      <c r="C1170" s="29">
        <v>6016.0</v>
      </c>
      <c r="D1170" s="27">
        <v>0.0</v>
      </c>
      <c r="E1170" s="34"/>
    </row>
    <row r="1171" hidden="1">
      <c r="A1171" s="58" t="s">
        <v>3401</v>
      </c>
      <c r="B1171" s="29">
        <v>3277.0</v>
      </c>
      <c r="C1171" s="59">
        <v>3277.0</v>
      </c>
      <c r="D1171" s="27">
        <v>0.0</v>
      </c>
      <c r="E1171" s="34"/>
    </row>
    <row r="1172" hidden="1">
      <c r="A1172" s="58" t="s">
        <v>3402</v>
      </c>
      <c r="B1172" s="29">
        <v>7789.0</v>
      </c>
      <c r="C1172" s="59">
        <v>7789.0</v>
      </c>
      <c r="D1172" s="27">
        <v>0.0</v>
      </c>
      <c r="E1172" s="34"/>
    </row>
    <row r="1173" hidden="1">
      <c r="A1173" s="58" t="s">
        <v>3403</v>
      </c>
      <c r="B1173" s="29">
        <v>15372.0</v>
      </c>
      <c r="C1173" s="59">
        <v>15372.0</v>
      </c>
      <c r="D1173" s="27">
        <v>0.0</v>
      </c>
      <c r="E1173" s="34"/>
    </row>
    <row r="1174" hidden="1">
      <c r="A1174" s="58" t="s">
        <v>3405</v>
      </c>
      <c r="B1174" s="29">
        <v>0.0</v>
      </c>
      <c r="C1174" s="59">
        <v>0.0</v>
      </c>
      <c r="D1174" s="27">
        <v>0.0</v>
      </c>
      <c r="E1174" s="34"/>
    </row>
    <row r="1175" hidden="1">
      <c r="A1175" s="58" t="s">
        <v>3406</v>
      </c>
      <c r="B1175" s="29">
        <v>1839.0</v>
      </c>
      <c r="C1175" s="59">
        <v>1839.0</v>
      </c>
      <c r="D1175" s="27">
        <v>0.0</v>
      </c>
      <c r="E1175" s="34"/>
    </row>
    <row r="1176" hidden="1">
      <c r="A1176" s="35" t="s">
        <v>3407</v>
      </c>
      <c r="B1176" s="29">
        <v>43625.0</v>
      </c>
      <c r="C1176" s="59">
        <v>43625.0</v>
      </c>
      <c r="D1176" s="27">
        <v>0.0</v>
      </c>
      <c r="E1176" s="34"/>
    </row>
    <row r="1177" hidden="1">
      <c r="A1177" s="36" t="s">
        <v>3408</v>
      </c>
      <c r="B1177" s="37">
        <v>0.0</v>
      </c>
      <c r="C1177" s="27">
        <v>0.0</v>
      </c>
      <c r="D1177" s="27">
        <v>0.0</v>
      </c>
      <c r="E1177" s="38"/>
    </row>
    <row r="1178" hidden="1"/>
    <row r="1179" hidden="1"/>
    <row r="1180" hidden="1">
      <c r="A1180" s="5" t="s">
        <v>3379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5" t="s">
        <v>3381</v>
      </c>
      <c r="B1182" s="6"/>
      <c r="C1182" s="6"/>
      <c r="D1182" s="6"/>
      <c r="E1182" s="7"/>
    </row>
    <row r="1183" hidden="1">
      <c r="A1183" s="10"/>
      <c r="B1183" s="11"/>
      <c r="C1183" s="11"/>
      <c r="D1183" s="11"/>
      <c r="E1183" s="12"/>
    </row>
    <row r="1184" hidden="1">
      <c r="A1184" s="13">
        <v>45748.0</v>
      </c>
      <c r="B1184" s="6"/>
      <c r="C1184" s="54" t="s">
        <v>3382</v>
      </c>
      <c r="D1184" s="15">
        <v>45753.0</v>
      </c>
      <c r="E1184" s="7"/>
    </row>
    <row r="1185" hidden="1">
      <c r="A1185" s="10"/>
      <c r="B1185" s="11"/>
      <c r="C1185" s="16"/>
      <c r="D1185" s="11"/>
      <c r="E1185" s="12"/>
    </row>
    <row r="1186" hidden="1">
      <c r="A1186" s="55" t="s">
        <v>4240</v>
      </c>
      <c r="B1186" s="7"/>
      <c r="C1186" s="16"/>
      <c r="D1186" s="56" t="s">
        <v>4239</v>
      </c>
      <c r="E1186" s="7"/>
    </row>
    <row r="1187" hidden="1">
      <c r="A1187" s="10"/>
      <c r="B1187" s="12"/>
      <c r="C1187" s="16"/>
      <c r="D1187" s="11"/>
      <c r="E1187" s="12"/>
    </row>
    <row r="1188" hidden="1">
      <c r="A1188" s="19" t="s">
        <v>3383</v>
      </c>
      <c r="B1188" s="6"/>
      <c r="C1188" s="6"/>
      <c r="D1188" s="6"/>
      <c r="E1188" s="7"/>
    </row>
    <row r="1189" hidden="1">
      <c r="A1189" s="20" t="s">
        <v>3384</v>
      </c>
      <c r="B1189" s="21" t="s">
        <v>3385</v>
      </c>
      <c r="C1189" s="22" t="s">
        <v>3386</v>
      </c>
      <c r="D1189" s="21" t="s">
        <v>3387</v>
      </c>
      <c r="E1189" s="23" t="s">
        <v>13</v>
      </c>
    </row>
    <row r="1190" hidden="1">
      <c r="A1190" s="57" t="s">
        <v>3388</v>
      </c>
      <c r="B1190" s="25">
        <v>33270.0</v>
      </c>
      <c r="C1190" s="26">
        <v>33275.0</v>
      </c>
      <c r="D1190" s="27">
        <v>5.0</v>
      </c>
      <c r="E1190" s="28" t="s">
        <v>4302</v>
      </c>
    </row>
    <row r="1191" hidden="1">
      <c r="A1191" s="57" t="s">
        <v>3389</v>
      </c>
      <c r="B1191" s="29">
        <v>21547.0</v>
      </c>
      <c r="C1191" s="26">
        <v>21547.0</v>
      </c>
      <c r="D1191" s="27">
        <v>0.0</v>
      </c>
      <c r="E1191" s="28"/>
    </row>
    <row r="1192" hidden="1">
      <c r="A1192" s="57" t="s">
        <v>3390</v>
      </c>
      <c r="B1192" s="29">
        <v>330.0</v>
      </c>
      <c r="C1192" s="26">
        <v>330.0</v>
      </c>
      <c r="D1192" s="27">
        <v>0.0</v>
      </c>
      <c r="E1192" s="28"/>
    </row>
    <row r="1193" hidden="1">
      <c r="A1193" s="57" t="s">
        <v>3392</v>
      </c>
      <c r="B1193" s="29">
        <v>2200.0</v>
      </c>
      <c r="C1193" s="26">
        <v>2200.0</v>
      </c>
      <c r="D1193" s="27">
        <v>0.0</v>
      </c>
      <c r="E1193" s="28"/>
    </row>
    <row r="1194" hidden="1">
      <c r="A1194" s="31" t="s">
        <v>3394</v>
      </c>
      <c r="B1194" s="29">
        <v>520.0</v>
      </c>
      <c r="C1194" s="26">
        <v>520.0</v>
      </c>
      <c r="D1194" s="27">
        <v>0.0</v>
      </c>
      <c r="E1194" s="28"/>
    </row>
    <row r="1195" hidden="1">
      <c r="A1195" s="31" t="s">
        <v>3395</v>
      </c>
      <c r="B1195" s="29">
        <v>0.0</v>
      </c>
      <c r="C1195" s="26"/>
      <c r="D1195" s="27">
        <v>0.0</v>
      </c>
      <c r="E1195" s="28"/>
    </row>
    <row r="1196" hidden="1">
      <c r="A1196" s="31" t="s">
        <v>3397</v>
      </c>
      <c r="B1196" s="29">
        <v>805.0</v>
      </c>
      <c r="C1196" s="26">
        <v>805.0</v>
      </c>
      <c r="D1196" s="27">
        <v>0.0</v>
      </c>
      <c r="E1196" s="28" t="s">
        <v>4303</v>
      </c>
    </row>
    <row r="1197" hidden="1">
      <c r="A1197" s="31" t="s">
        <v>3399</v>
      </c>
      <c r="B1197" s="29">
        <v>4760.0</v>
      </c>
      <c r="C1197" s="26">
        <v>4760.0</v>
      </c>
      <c r="D1197" s="27">
        <v>0.0</v>
      </c>
      <c r="E1197" s="34"/>
    </row>
    <row r="1198" hidden="1">
      <c r="A1198" s="58" t="s">
        <v>3400</v>
      </c>
      <c r="B1198" s="29">
        <v>54663.0</v>
      </c>
      <c r="C1198" s="29">
        <v>54663.0</v>
      </c>
      <c r="D1198" s="27">
        <v>0.0</v>
      </c>
      <c r="E1198" s="34"/>
    </row>
    <row r="1199" hidden="1">
      <c r="A1199" s="58" t="s">
        <v>3401</v>
      </c>
      <c r="B1199" s="29">
        <v>23431.0</v>
      </c>
      <c r="C1199" s="59">
        <v>23431.0</v>
      </c>
      <c r="D1199" s="27">
        <v>0.0</v>
      </c>
      <c r="E1199" s="34"/>
    </row>
    <row r="1200" hidden="1">
      <c r="A1200" s="58" t="s">
        <v>3402</v>
      </c>
      <c r="B1200" s="29">
        <v>64982.0</v>
      </c>
      <c r="C1200" s="59">
        <v>64718.0</v>
      </c>
      <c r="D1200" s="27">
        <v>-264.0</v>
      </c>
      <c r="E1200" s="34"/>
    </row>
    <row r="1201" hidden="1">
      <c r="A1201" s="58" t="s">
        <v>3403</v>
      </c>
      <c r="B1201" s="29">
        <v>83402.0</v>
      </c>
      <c r="C1201" s="59">
        <v>83402.0</v>
      </c>
      <c r="D1201" s="27">
        <v>0.0</v>
      </c>
      <c r="E1201" s="34"/>
    </row>
    <row r="1202" hidden="1">
      <c r="A1202" s="58" t="s">
        <v>3405</v>
      </c>
      <c r="B1202" s="29">
        <v>598.0</v>
      </c>
      <c r="C1202" s="59">
        <v>598.0</v>
      </c>
      <c r="D1202" s="27">
        <v>0.0</v>
      </c>
      <c r="E1202" s="34"/>
    </row>
    <row r="1203" hidden="1">
      <c r="A1203" s="58" t="s">
        <v>3406</v>
      </c>
      <c r="B1203" s="29">
        <v>9459.0</v>
      </c>
      <c r="C1203" s="59">
        <v>9459.0</v>
      </c>
      <c r="D1203" s="27">
        <v>0.0</v>
      </c>
      <c r="E1203" s="34"/>
    </row>
    <row r="1204" hidden="1">
      <c r="A1204" s="35" t="s">
        <v>3407</v>
      </c>
      <c r="B1204" s="29">
        <v>290507.0</v>
      </c>
      <c r="C1204" s="59">
        <v>290243.0</v>
      </c>
      <c r="D1204" s="27">
        <v>-264.0</v>
      </c>
      <c r="E1204" s="34"/>
    </row>
    <row r="1205" hidden="1">
      <c r="A1205" s="36" t="s">
        <v>3408</v>
      </c>
      <c r="B1205" s="37">
        <v>1.0</v>
      </c>
      <c r="C1205" s="27">
        <v>6.0</v>
      </c>
      <c r="D1205" s="27">
        <v>5.0</v>
      </c>
      <c r="E1205" s="38"/>
    </row>
    <row r="1206" hidden="1"/>
    <row r="1207" hidden="1"/>
    <row r="1208" hidden="1">
      <c r="A1208" s="5" t="s">
        <v>3379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5" t="s">
        <v>3381</v>
      </c>
      <c r="B1210" s="6"/>
      <c r="C1210" s="6"/>
      <c r="D1210" s="6"/>
      <c r="E1210" s="7"/>
    </row>
    <row r="1211" hidden="1">
      <c r="A1211" s="10"/>
      <c r="B1211" s="11"/>
      <c r="C1211" s="11"/>
      <c r="D1211" s="11"/>
      <c r="E1211" s="12"/>
    </row>
    <row r="1212" hidden="1">
      <c r="A1212" s="13">
        <v>45754.0</v>
      </c>
      <c r="B1212" s="6"/>
      <c r="C1212" s="54" t="s">
        <v>3382</v>
      </c>
      <c r="D1212" s="15">
        <v>45760.0</v>
      </c>
      <c r="E1212" s="7"/>
    </row>
    <row r="1213" hidden="1">
      <c r="A1213" s="10"/>
      <c r="B1213" s="11"/>
      <c r="C1213" s="16"/>
      <c r="D1213" s="11"/>
      <c r="E1213" s="12"/>
    </row>
    <row r="1214" hidden="1">
      <c r="A1214" s="55" t="s">
        <v>4238</v>
      </c>
      <c r="B1214" s="7"/>
      <c r="C1214" s="16"/>
      <c r="D1214" s="56" t="s">
        <v>4239</v>
      </c>
      <c r="E1214" s="7"/>
    </row>
    <row r="1215" hidden="1">
      <c r="A1215" s="10"/>
      <c r="B1215" s="12"/>
      <c r="C1215" s="16"/>
      <c r="D1215" s="11"/>
      <c r="E1215" s="12"/>
    </row>
    <row r="1216" hidden="1">
      <c r="A1216" s="19" t="s">
        <v>3383</v>
      </c>
      <c r="B1216" s="6"/>
      <c r="C1216" s="6"/>
      <c r="D1216" s="6"/>
      <c r="E1216" s="7"/>
    </row>
    <row r="1217" hidden="1">
      <c r="A1217" s="20" t="s">
        <v>3384</v>
      </c>
      <c r="B1217" s="21" t="s">
        <v>3385</v>
      </c>
      <c r="C1217" s="22" t="s">
        <v>3386</v>
      </c>
      <c r="D1217" s="21" t="s">
        <v>3387</v>
      </c>
      <c r="E1217" s="23" t="s">
        <v>13</v>
      </c>
    </row>
    <row r="1218" hidden="1">
      <c r="A1218" s="57" t="s">
        <v>3388</v>
      </c>
      <c r="B1218" s="25">
        <v>25868.0</v>
      </c>
      <c r="C1218" s="26">
        <v>30601.0</v>
      </c>
      <c r="D1218" s="27">
        <v>4733.0</v>
      </c>
      <c r="E1218" s="28" t="s">
        <v>4291</v>
      </c>
    </row>
    <row r="1219" hidden="1">
      <c r="A1219" s="57" t="s">
        <v>3389</v>
      </c>
      <c r="B1219" s="29">
        <v>32317.0</v>
      </c>
      <c r="C1219" s="26">
        <v>32317.0</v>
      </c>
      <c r="D1219" s="27">
        <v>0.0</v>
      </c>
      <c r="E1219" s="28"/>
    </row>
    <row r="1220" hidden="1">
      <c r="A1220" s="57" t="s">
        <v>3390</v>
      </c>
      <c r="B1220" s="29">
        <v>160.0</v>
      </c>
      <c r="C1220" s="26">
        <v>160.0</v>
      </c>
      <c r="D1220" s="27">
        <v>0.0</v>
      </c>
      <c r="E1220" s="28"/>
    </row>
    <row r="1221" hidden="1">
      <c r="A1221" s="57" t="s">
        <v>3392</v>
      </c>
      <c r="B1221" s="29">
        <v>3300.0</v>
      </c>
      <c r="C1221" s="26">
        <v>3300.0</v>
      </c>
      <c r="D1221" s="27">
        <v>0.0</v>
      </c>
      <c r="E1221" s="28"/>
    </row>
    <row r="1222" hidden="1">
      <c r="A1222" s="31" t="s">
        <v>3394</v>
      </c>
      <c r="B1222" s="29">
        <v>600.0</v>
      </c>
      <c r="C1222" s="26"/>
      <c r="D1222" s="27">
        <v>-600.0</v>
      </c>
      <c r="E1222" s="28"/>
    </row>
    <row r="1223" hidden="1">
      <c r="A1223" s="31" t="s">
        <v>3395</v>
      </c>
      <c r="B1223" s="29">
        <v>120.0</v>
      </c>
      <c r="C1223" s="26">
        <v>120.0</v>
      </c>
      <c r="D1223" s="27">
        <v>0.0</v>
      </c>
      <c r="E1223" s="28"/>
    </row>
    <row r="1224" hidden="1">
      <c r="A1224" s="31" t="s">
        <v>3397</v>
      </c>
      <c r="B1224" s="29">
        <v>1131.0</v>
      </c>
      <c r="C1224" s="26">
        <v>1131.0</v>
      </c>
      <c r="D1224" s="27">
        <v>0.0</v>
      </c>
      <c r="E1224" s="28"/>
    </row>
    <row r="1225" hidden="1">
      <c r="A1225" s="31" t="s">
        <v>3399</v>
      </c>
      <c r="B1225" s="29">
        <v>5680.0</v>
      </c>
      <c r="C1225" s="26">
        <v>5680.0</v>
      </c>
      <c r="D1225" s="27">
        <v>0.0</v>
      </c>
      <c r="E1225" s="34"/>
    </row>
    <row r="1226" hidden="1">
      <c r="A1226" s="58" t="s">
        <v>3400</v>
      </c>
      <c r="B1226" s="29">
        <v>73790.0</v>
      </c>
      <c r="C1226" s="29">
        <v>73790.0</v>
      </c>
      <c r="D1226" s="27">
        <v>0.0</v>
      </c>
      <c r="E1226" s="34"/>
    </row>
    <row r="1227" hidden="1">
      <c r="A1227" s="58" t="s">
        <v>3401</v>
      </c>
      <c r="B1227" s="29">
        <v>32770.0</v>
      </c>
      <c r="C1227" s="59">
        <v>32770.0</v>
      </c>
      <c r="D1227" s="27">
        <v>0.0</v>
      </c>
      <c r="E1227" s="34"/>
    </row>
    <row r="1228" hidden="1">
      <c r="A1228" s="58" t="s">
        <v>3402</v>
      </c>
      <c r="B1228" s="29">
        <v>69223.0</v>
      </c>
      <c r="C1228" s="59">
        <v>68686.0</v>
      </c>
      <c r="D1228" s="27">
        <v>-537.0</v>
      </c>
      <c r="E1228" s="34"/>
    </row>
    <row r="1229" hidden="1">
      <c r="A1229" s="58" t="s">
        <v>3403</v>
      </c>
      <c r="B1229" s="29">
        <v>103095.0</v>
      </c>
      <c r="C1229" s="59">
        <v>103095.0</v>
      </c>
      <c r="D1229" s="27">
        <v>0.0</v>
      </c>
      <c r="E1229" s="34"/>
    </row>
    <row r="1230" hidden="1">
      <c r="A1230" s="58" t="s">
        <v>3405</v>
      </c>
      <c r="B1230" s="29">
        <v>9088.0</v>
      </c>
      <c r="C1230" s="59">
        <v>9088.0</v>
      </c>
      <c r="D1230" s="27">
        <v>0.0</v>
      </c>
      <c r="E1230" s="34"/>
    </row>
    <row r="1231" hidden="1">
      <c r="A1231" s="58" t="s">
        <v>3406</v>
      </c>
      <c r="B1231" s="29">
        <v>9320.0</v>
      </c>
      <c r="C1231" s="59">
        <v>9320.0</v>
      </c>
      <c r="D1231" s="27">
        <v>0.0</v>
      </c>
      <c r="E1231" s="34"/>
    </row>
    <row r="1232" hidden="1">
      <c r="A1232" s="35" t="s">
        <v>3407</v>
      </c>
      <c r="B1232" s="29">
        <v>357135.5</v>
      </c>
      <c r="C1232" s="59">
        <v>356598.5</v>
      </c>
      <c r="D1232" s="27">
        <v>-537.0</v>
      </c>
      <c r="E1232" s="34"/>
    </row>
    <row r="1233" hidden="1">
      <c r="A1233" s="36" t="s">
        <v>3408</v>
      </c>
      <c r="B1233" s="37">
        <v>6.5</v>
      </c>
      <c r="C1233" s="27">
        <v>4139.5</v>
      </c>
      <c r="D1233" s="27">
        <v>4133.0</v>
      </c>
      <c r="E1233" s="38"/>
    </row>
    <row r="1234" hidden="1"/>
    <row r="1235" hidden="1"/>
    <row r="1236" hidden="1">
      <c r="A1236" s="5" t="s">
        <v>3379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5" t="s">
        <v>3381</v>
      </c>
      <c r="B1238" s="6"/>
      <c r="C1238" s="6"/>
      <c r="D1238" s="6"/>
      <c r="E1238" s="7"/>
    </row>
    <row r="1239" hidden="1">
      <c r="A1239" s="10"/>
      <c r="B1239" s="11"/>
      <c r="C1239" s="11"/>
      <c r="D1239" s="11"/>
      <c r="E1239" s="12"/>
    </row>
    <row r="1240" hidden="1">
      <c r="A1240" s="13">
        <v>45761.0</v>
      </c>
      <c r="B1240" s="6"/>
      <c r="C1240" s="54" t="s">
        <v>3382</v>
      </c>
      <c r="D1240" s="15">
        <v>45767.0</v>
      </c>
      <c r="E1240" s="7"/>
    </row>
    <row r="1241" hidden="1">
      <c r="A1241" s="10"/>
      <c r="B1241" s="11"/>
      <c r="C1241" s="16"/>
      <c r="D1241" s="11"/>
      <c r="E1241" s="12"/>
    </row>
    <row r="1242" hidden="1">
      <c r="A1242" s="55" t="s">
        <v>4238</v>
      </c>
      <c r="B1242" s="7"/>
      <c r="C1242" s="16"/>
      <c r="D1242" s="56" t="s">
        <v>4239</v>
      </c>
      <c r="E1242" s="7"/>
    </row>
    <row r="1243" hidden="1">
      <c r="A1243" s="10"/>
      <c r="B1243" s="12"/>
      <c r="C1243" s="16"/>
      <c r="D1243" s="11"/>
      <c r="E1243" s="12"/>
    </row>
    <row r="1244" hidden="1">
      <c r="A1244" s="19" t="s">
        <v>3383</v>
      </c>
      <c r="B1244" s="6"/>
      <c r="C1244" s="6"/>
      <c r="D1244" s="6"/>
      <c r="E1244" s="7"/>
    </row>
    <row r="1245" hidden="1">
      <c r="A1245" s="20" t="s">
        <v>3384</v>
      </c>
      <c r="B1245" s="21" t="s">
        <v>3385</v>
      </c>
      <c r="C1245" s="22" t="s">
        <v>3386</v>
      </c>
      <c r="D1245" s="21" t="s">
        <v>3387</v>
      </c>
      <c r="E1245" s="23" t="s">
        <v>13</v>
      </c>
    </row>
    <row r="1246" hidden="1">
      <c r="A1246" s="57" t="s">
        <v>3388</v>
      </c>
      <c r="B1246" s="25">
        <v>35634.0</v>
      </c>
      <c r="C1246" s="26">
        <v>34834.0</v>
      </c>
      <c r="D1246" s="27">
        <v>-800.0</v>
      </c>
      <c r="E1246" s="28" t="s">
        <v>4304</v>
      </c>
    </row>
    <row r="1247" hidden="1">
      <c r="A1247" s="57" t="s">
        <v>3389</v>
      </c>
      <c r="B1247" s="29">
        <v>28549.5</v>
      </c>
      <c r="C1247" s="26">
        <v>28549.5</v>
      </c>
      <c r="D1247" s="27">
        <v>0.0</v>
      </c>
      <c r="E1247" s="28"/>
    </row>
    <row r="1248" hidden="1">
      <c r="A1248" s="57" t="s">
        <v>3390</v>
      </c>
      <c r="B1248" s="29">
        <v>1850.0</v>
      </c>
      <c r="C1248" s="26">
        <v>1850.0</v>
      </c>
      <c r="D1248" s="27">
        <v>0.0</v>
      </c>
      <c r="E1248" s="28"/>
    </row>
    <row r="1249" hidden="1">
      <c r="A1249" s="57" t="s">
        <v>3392</v>
      </c>
      <c r="B1249" s="29">
        <v>2600.0</v>
      </c>
      <c r="C1249" s="26">
        <v>3400.0</v>
      </c>
      <c r="D1249" s="27">
        <v>800.0</v>
      </c>
      <c r="E1249" s="28"/>
    </row>
    <row r="1250" hidden="1">
      <c r="A1250" s="31" t="s">
        <v>3394</v>
      </c>
      <c r="B1250" s="29">
        <v>120.0</v>
      </c>
      <c r="C1250" s="26"/>
      <c r="D1250" s="27">
        <v>-120.0</v>
      </c>
      <c r="E1250" s="28"/>
    </row>
    <row r="1251" hidden="1">
      <c r="A1251" s="31" t="s">
        <v>3395</v>
      </c>
      <c r="B1251" s="29">
        <v>0.0</v>
      </c>
      <c r="C1251" s="26"/>
      <c r="D1251" s="27">
        <v>0.0</v>
      </c>
      <c r="E1251" s="28"/>
    </row>
    <row r="1252" hidden="1">
      <c r="A1252" s="31" t="s">
        <v>3397</v>
      </c>
      <c r="B1252" s="29">
        <v>540.0</v>
      </c>
      <c r="C1252" s="26">
        <v>120.0</v>
      </c>
      <c r="D1252" s="27">
        <v>-420.0</v>
      </c>
      <c r="E1252" s="28"/>
    </row>
    <row r="1253" hidden="1">
      <c r="A1253" s="31" t="s">
        <v>3399</v>
      </c>
      <c r="B1253" s="29">
        <v>5120.0</v>
      </c>
      <c r="C1253" s="26">
        <v>5540.0</v>
      </c>
      <c r="D1253" s="27">
        <v>420.0</v>
      </c>
      <c r="E1253" s="34"/>
    </row>
    <row r="1254" hidden="1">
      <c r="A1254" s="58" t="s">
        <v>3400</v>
      </c>
      <c r="B1254" s="29">
        <v>78357.0</v>
      </c>
      <c r="C1254" s="29">
        <v>78357.0</v>
      </c>
      <c r="D1254" s="27">
        <v>0.0</v>
      </c>
      <c r="E1254" s="34"/>
    </row>
    <row r="1255" hidden="1">
      <c r="A1255" s="58" t="s">
        <v>3401</v>
      </c>
      <c r="B1255" s="29">
        <v>27155.0</v>
      </c>
      <c r="C1255" s="59">
        <v>27155.0</v>
      </c>
      <c r="D1255" s="27">
        <v>0.0</v>
      </c>
      <c r="E1255" s="34"/>
    </row>
    <row r="1256" hidden="1">
      <c r="A1256" s="58" t="s">
        <v>3402</v>
      </c>
      <c r="B1256" s="29">
        <v>59181.0</v>
      </c>
      <c r="C1256" s="59">
        <v>59181.0</v>
      </c>
      <c r="D1256" s="27">
        <v>0.0</v>
      </c>
      <c r="E1256" s="34"/>
    </row>
    <row r="1257" hidden="1">
      <c r="A1257" s="58" t="s">
        <v>3403</v>
      </c>
      <c r="B1257" s="29">
        <v>85458.0</v>
      </c>
      <c r="C1257" s="59">
        <v>85458.0</v>
      </c>
      <c r="D1257" s="27">
        <v>0.0</v>
      </c>
      <c r="E1257" s="34"/>
    </row>
    <row r="1258" hidden="1">
      <c r="A1258" s="58" t="s">
        <v>3405</v>
      </c>
      <c r="B1258" s="29">
        <v>1577.0</v>
      </c>
      <c r="C1258" s="59">
        <v>1577.0</v>
      </c>
      <c r="D1258" s="27">
        <v>0.0</v>
      </c>
      <c r="E1258" s="34"/>
    </row>
    <row r="1259" hidden="1">
      <c r="A1259" s="58" t="s">
        <v>3406</v>
      </c>
      <c r="B1259" s="29">
        <v>8647.0</v>
      </c>
      <c r="C1259" s="59">
        <v>8373.0</v>
      </c>
      <c r="D1259" s="27">
        <v>-274.0</v>
      </c>
      <c r="E1259" s="34"/>
    </row>
    <row r="1260" hidden="1">
      <c r="A1260" s="35" t="s">
        <v>3407</v>
      </c>
      <c r="B1260" s="29">
        <v>326140.0</v>
      </c>
      <c r="C1260" s="59">
        <v>325866.0</v>
      </c>
      <c r="D1260" s="27">
        <v>-274.0</v>
      </c>
      <c r="E1260" s="34"/>
    </row>
    <row r="1261" hidden="1">
      <c r="A1261" s="36" t="s">
        <v>3408</v>
      </c>
      <c r="B1261" s="37">
        <v>1.5</v>
      </c>
      <c r="C1261" s="27">
        <v>155.5</v>
      </c>
      <c r="D1261" s="27">
        <v>154.0</v>
      </c>
      <c r="E1261" s="38"/>
    </row>
    <row r="1262" hidden="1"/>
    <row r="1263" hidden="1"/>
    <row r="1264" hidden="1">
      <c r="A1264" s="5" t="s">
        <v>3379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5" t="s">
        <v>3381</v>
      </c>
      <c r="B1266" s="6"/>
      <c r="C1266" s="6"/>
      <c r="D1266" s="6"/>
      <c r="E1266" s="7"/>
    </row>
    <row r="1267" hidden="1">
      <c r="A1267" s="10"/>
      <c r="B1267" s="11"/>
      <c r="C1267" s="11"/>
      <c r="D1267" s="11"/>
      <c r="E1267" s="12"/>
    </row>
    <row r="1268" hidden="1">
      <c r="A1268" s="13">
        <v>45768.0</v>
      </c>
      <c r="B1268" s="6"/>
      <c r="C1268" s="54" t="s">
        <v>3382</v>
      </c>
      <c r="D1268" s="15">
        <v>45774.0</v>
      </c>
      <c r="E1268" s="7"/>
    </row>
    <row r="1269" hidden="1">
      <c r="A1269" s="10"/>
      <c r="B1269" s="11"/>
      <c r="C1269" s="16"/>
      <c r="D1269" s="11"/>
      <c r="E1269" s="12"/>
    </row>
    <row r="1270" hidden="1">
      <c r="A1270" s="55" t="s">
        <v>4238</v>
      </c>
      <c r="B1270" s="7"/>
      <c r="C1270" s="16"/>
      <c r="D1270" s="56" t="s">
        <v>4239</v>
      </c>
      <c r="E1270" s="7"/>
    </row>
    <row r="1271" hidden="1">
      <c r="A1271" s="10"/>
      <c r="B1271" s="12"/>
      <c r="C1271" s="16"/>
      <c r="D1271" s="11"/>
      <c r="E1271" s="12"/>
    </row>
    <row r="1272" hidden="1">
      <c r="A1272" s="19" t="s">
        <v>3383</v>
      </c>
      <c r="B1272" s="6"/>
      <c r="C1272" s="6"/>
      <c r="D1272" s="6"/>
      <c r="E1272" s="7"/>
    </row>
    <row r="1273" hidden="1">
      <c r="A1273" s="20" t="s">
        <v>3384</v>
      </c>
      <c r="B1273" s="21" t="s">
        <v>3385</v>
      </c>
      <c r="C1273" s="22" t="s">
        <v>3386</v>
      </c>
      <c r="D1273" s="21" t="s">
        <v>3387</v>
      </c>
      <c r="E1273" s="23" t="s">
        <v>13</v>
      </c>
    </row>
    <row r="1274" hidden="1">
      <c r="A1274" s="57" t="s">
        <v>3388</v>
      </c>
      <c r="B1274" s="25">
        <v>44383.0</v>
      </c>
      <c r="C1274" s="26">
        <v>44383.0</v>
      </c>
      <c r="D1274" s="27">
        <v>0.0</v>
      </c>
      <c r="E1274" s="28" t="s">
        <v>4305</v>
      </c>
    </row>
    <row r="1275" hidden="1">
      <c r="A1275" s="57" t="s">
        <v>3389</v>
      </c>
      <c r="B1275" s="29">
        <v>29358.0</v>
      </c>
      <c r="C1275" s="26">
        <v>29358.0</v>
      </c>
      <c r="D1275" s="27">
        <v>0.0</v>
      </c>
      <c r="E1275" s="28"/>
    </row>
    <row r="1276" hidden="1">
      <c r="A1276" s="57" t="s">
        <v>3390</v>
      </c>
      <c r="B1276" s="29">
        <v>375.0</v>
      </c>
      <c r="C1276" s="26">
        <v>375.0</v>
      </c>
      <c r="D1276" s="27">
        <v>0.0</v>
      </c>
      <c r="E1276" s="28"/>
    </row>
    <row r="1277" hidden="1">
      <c r="A1277" s="57" t="s">
        <v>3392</v>
      </c>
      <c r="B1277" s="29">
        <v>1500.0</v>
      </c>
      <c r="C1277" s="26">
        <v>1500.0</v>
      </c>
      <c r="D1277" s="27">
        <v>0.0</v>
      </c>
      <c r="E1277" s="28"/>
    </row>
    <row r="1278" hidden="1">
      <c r="A1278" s="31" t="s">
        <v>3394</v>
      </c>
      <c r="B1278" s="29">
        <v>0.0</v>
      </c>
      <c r="C1278" s="26"/>
      <c r="D1278" s="27">
        <v>0.0</v>
      </c>
      <c r="E1278" s="28"/>
    </row>
    <row r="1279" hidden="1">
      <c r="A1279" s="31" t="s">
        <v>3395</v>
      </c>
      <c r="B1279" s="29">
        <v>0.0</v>
      </c>
      <c r="C1279" s="26"/>
      <c r="D1279" s="27">
        <v>0.0</v>
      </c>
      <c r="E1279" s="28"/>
    </row>
    <row r="1280" hidden="1">
      <c r="A1280" s="31" t="s">
        <v>3397</v>
      </c>
      <c r="B1280" s="29">
        <v>0.0</v>
      </c>
      <c r="C1280" s="26"/>
      <c r="D1280" s="27">
        <v>0.0</v>
      </c>
      <c r="E1280" s="28"/>
    </row>
    <row r="1281" hidden="1">
      <c r="A1281" s="31" t="s">
        <v>3399</v>
      </c>
      <c r="B1281" s="29">
        <v>7280.0</v>
      </c>
      <c r="C1281" s="26">
        <v>7080.0</v>
      </c>
      <c r="D1281" s="27">
        <v>-200.0</v>
      </c>
      <c r="E1281" s="34"/>
    </row>
    <row r="1282" hidden="1">
      <c r="A1282" s="58" t="s">
        <v>3400</v>
      </c>
      <c r="B1282" s="29">
        <v>84175.9</v>
      </c>
      <c r="C1282" s="29">
        <v>84175.9</v>
      </c>
      <c r="D1282" s="27">
        <v>0.0</v>
      </c>
      <c r="E1282" s="34"/>
    </row>
    <row r="1283" hidden="1">
      <c r="A1283" s="58" t="s">
        <v>3401</v>
      </c>
      <c r="B1283" s="29">
        <v>33950.0</v>
      </c>
      <c r="C1283" s="59">
        <v>33950.0</v>
      </c>
      <c r="D1283" s="27">
        <v>0.0</v>
      </c>
      <c r="E1283" s="34"/>
    </row>
    <row r="1284" hidden="1">
      <c r="A1284" s="58" t="s">
        <v>3402</v>
      </c>
      <c r="B1284" s="29">
        <v>68667.0</v>
      </c>
      <c r="C1284" s="59">
        <v>68403.0</v>
      </c>
      <c r="D1284" s="27">
        <v>-264.0</v>
      </c>
      <c r="E1284" s="34"/>
    </row>
    <row r="1285" hidden="1">
      <c r="A1285" s="58" t="s">
        <v>3403</v>
      </c>
      <c r="B1285" s="29">
        <v>91262.0</v>
      </c>
      <c r="C1285" s="59">
        <v>91262.0</v>
      </c>
      <c r="D1285" s="27">
        <v>0.0</v>
      </c>
      <c r="E1285" s="34"/>
    </row>
    <row r="1286" hidden="1">
      <c r="A1286" s="58" t="s">
        <v>3405</v>
      </c>
      <c r="B1286" s="29">
        <v>2226.0</v>
      </c>
      <c r="C1286" s="59">
        <v>2226.0</v>
      </c>
      <c r="D1286" s="27">
        <v>0.0</v>
      </c>
      <c r="E1286" s="34"/>
    </row>
    <row r="1287" hidden="1">
      <c r="A1287" s="58" t="s">
        <v>3406</v>
      </c>
      <c r="B1287" s="29">
        <v>17925.0</v>
      </c>
      <c r="C1287" s="59">
        <v>17925.0</v>
      </c>
      <c r="D1287" s="27">
        <v>0.0</v>
      </c>
      <c r="E1287" s="34"/>
    </row>
    <row r="1288" hidden="1">
      <c r="A1288" s="35" t="s">
        <v>3407</v>
      </c>
      <c r="B1288" s="29">
        <v>363158.9000000001</v>
      </c>
      <c r="C1288" s="59">
        <v>362894.90000000014</v>
      </c>
      <c r="D1288" s="27">
        <v>-263.9999999999418</v>
      </c>
      <c r="E1288" s="34"/>
    </row>
    <row r="1289" hidden="1">
      <c r="A1289" s="36" t="s">
        <v>3408</v>
      </c>
      <c r="B1289" s="37">
        <v>17.999999999952706</v>
      </c>
      <c r="C1289" s="27">
        <v>-182.00000000011642</v>
      </c>
      <c r="D1289" s="27">
        <v>-200.00000000006912</v>
      </c>
      <c r="E1289" s="38"/>
    </row>
    <row r="1290" hidden="1"/>
    <row r="1291" hidden="1"/>
    <row r="1292" hidden="1">
      <c r="A1292" s="5" t="s">
        <v>3379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5" t="s">
        <v>3381</v>
      </c>
      <c r="B1294" s="6"/>
      <c r="C1294" s="6"/>
      <c r="D1294" s="6"/>
      <c r="E1294" s="7"/>
    </row>
    <row r="1295" hidden="1">
      <c r="A1295" s="10"/>
      <c r="B1295" s="11"/>
      <c r="C1295" s="11"/>
      <c r="D1295" s="11"/>
      <c r="E1295" s="12"/>
    </row>
    <row r="1296" hidden="1">
      <c r="A1296" s="13">
        <v>45775.0</v>
      </c>
      <c r="B1296" s="6"/>
      <c r="C1296" s="54" t="s">
        <v>3382</v>
      </c>
      <c r="D1296" s="15">
        <v>45777.0</v>
      </c>
      <c r="E1296" s="7"/>
    </row>
    <row r="1297" hidden="1">
      <c r="A1297" s="10"/>
      <c r="B1297" s="11"/>
      <c r="C1297" s="16"/>
      <c r="D1297" s="11"/>
      <c r="E1297" s="12"/>
    </row>
    <row r="1298" hidden="1">
      <c r="A1298" s="55" t="s">
        <v>4238</v>
      </c>
      <c r="B1298" s="7"/>
      <c r="C1298" s="16"/>
      <c r="D1298" s="56" t="s">
        <v>4241</v>
      </c>
      <c r="E1298" s="7"/>
    </row>
    <row r="1299" hidden="1">
      <c r="A1299" s="10"/>
      <c r="B1299" s="12"/>
      <c r="C1299" s="16"/>
      <c r="D1299" s="11"/>
      <c r="E1299" s="12"/>
    </row>
    <row r="1300" hidden="1">
      <c r="A1300" s="19" t="s">
        <v>3383</v>
      </c>
      <c r="B1300" s="6"/>
      <c r="C1300" s="6"/>
      <c r="D1300" s="6"/>
      <c r="E1300" s="7"/>
    </row>
    <row r="1301" hidden="1">
      <c r="A1301" s="20" t="s">
        <v>3384</v>
      </c>
      <c r="B1301" s="21" t="s">
        <v>3385</v>
      </c>
      <c r="C1301" s="22" t="s">
        <v>3386</v>
      </c>
      <c r="D1301" s="21" t="s">
        <v>3387</v>
      </c>
      <c r="E1301" s="23" t="s">
        <v>13</v>
      </c>
    </row>
    <row r="1302" hidden="1">
      <c r="A1302" s="57" t="s">
        <v>3388</v>
      </c>
      <c r="B1302" s="25">
        <v>11129.0</v>
      </c>
      <c r="C1302" s="26">
        <v>11129.0</v>
      </c>
      <c r="D1302" s="27">
        <v>0.0</v>
      </c>
      <c r="E1302" s="28"/>
    </row>
    <row r="1303" hidden="1">
      <c r="A1303" s="57" t="s">
        <v>3389</v>
      </c>
      <c r="B1303" s="29">
        <v>10522.0</v>
      </c>
      <c r="C1303" s="26">
        <v>10522.0</v>
      </c>
      <c r="D1303" s="27">
        <v>0.0</v>
      </c>
      <c r="E1303" s="28"/>
    </row>
    <row r="1304" hidden="1">
      <c r="A1304" s="57" t="s">
        <v>3390</v>
      </c>
      <c r="B1304" s="29">
        <v>280.0</v>
      </c>
      <c r="C1304" s="26">
        <v>280.0</v>
      </c>
      <c r="D1304" s="27">
        <v>0.0</v>
      </c>
      <c r="E1304" s="28"/>
    </row>
    <row r="1305" hidden="1">
      <c r="A1305" s="57" t="s">
        <v>3392</v>
      </c>
      <c r="B1305" s="29">
        <v>0.0</v>
      </c>
      <c r="C1305" s="26"/>
      <c r="D1305" s="27">
        <v>0.0</v>
      </c>
      <c r="E1305" s="28"/>
    </row>
    <row r="1306" hidden="1">
      <c r="A1306" s="31" t="s">
        <v>3394</v>
      </c>
      <c r="B1306" s="29">
        <v>280.0</v>
      </c>
      <c r="C1306" s="26"/>
      <c r="D1306" s="27">
        <v>-280.0</v>
      </c>
      <c r="E1306" s="28"/>
    </row>
    <row r="1307" hidden="1">
      <c r="A1307" s="31" t="s">
        <v>3395</v>
      </c>
      <c r="B1307" s="29">
        <v>0.0</v>
      </c>
      <c r="C1307" s="26"/>
      <c r="D1307" s="27">
        <v>0.0</v>
      </c>
      <c r="E1307" s="28"/>
    </row>
    <row r="1308" hidden="1">
      <c r="A1308" s="31" t="s">
        <v>3397</v>
      </c>
      <c r="B1308" s="29">
        <v>0.0</v>
      </c>
      <c r="C1308" s="26"/>
      <c r="D1308" s="27">
        <v>0.0</v>
      </c>
      <c r="E1308" s="28"/>
    </row>
    <row r="1309" hidden="1">
      <c r="A1309" s="31" t="s">
        <v>3399</v>
      </c>
      <c r="B1309" s="29">
        <v>3040.0</v>
      </c>
      <c r="C1309" s="26">
        <v>3320.0</v>
      </c>
      <c r="D1309" s="27">
        <v>280.0</v>
      </c>
      <c r="E1309" s="34"/>
    </row>
    <row r="1310" hidden="1">
      <c r="A1310" s="58" t="s">
        <v>3400</v>
      </c>
      <c r="B1310" s="29">
        <v>21233.0</v>
      </c>
      <c r="C1310" s="29">
        <v>21233.0</v>
      </c>
      <c r="D1310" s="27">
        <v>0.0</v>
      </c>
      <c r="E1310" s="34"/>
    </row>
    <row r="1311" hidden="1">
      <c r="A1311" s="58" t="s">
        <v>3401</v>
      </c>
      <c r="B1311" s="29">
        <v>9475.0</v>
      </c>
      <c r="C1311" s="59">
        <v>9475.0</v>
      </c>
      <c r="D1311" s="27">
        <v>0.0</v>
      </c>
      <c r="E1311" s="34"/>
    </row>
    <row r="1312" hidden="1">
      <c r="A1312" s="58" t="s">
        <v>3402</v>
      </c>
      <c r="B1312" s="29">
        <v>20977.0</v>
      </c>
      <c r="C1312" s="59">
        <v>20977.0</v>
      </c>
      <c r="D1312" s="27">
        <v>0.0</v>
      </c>
      <c r="E1312" s="34"/>
    </row>
    <row r="1313" hidden="1">
      <c r="A1313" s="58" t="s">
        <v>3403</v>
      </c>
      <c r="B1313" s="29">
        <v>33570.0</v>
      </c>
      <c r="C1313" s="59">
        <v>33570.0</v>
      </c>
      <c r="D1313" s="27">
        <v>0.0</v>
      </c>
      <c r="E1313" s="34"/>
    </row>
    <row r="1314" hidden="1">
      <c r="A1314" s="58" t="s">
        <v>3405</v>
      </c>
      <c r="B1314" s="29">
        <v>503.0</v>
      </c>
      <c r="C1314" s="59">
        <v>503.0</v>
      </c>
      <c r="D1314" s="27">
        <v>0.0</v>
      </c>
      <c r="E1314" s="34"/>
    </row>
    <row r="1315" hidden="1">
      <c r="A1315" s="58" t="s">
        <v>3406</v>
      </c>
      <c r="B1315" s="29">
        <v>3319.0</v>
      </c>
      <c r="C1315" s="59">
        <v>3319.0</v>
      </c>
      <c r="D1315" s="27">
        <v>0.0</v>
      </c>
      <c r="E1315" s="34"/>
    </row>
    <row r="1316" hidden="1">
      <c r="A1316" s="35" t="s">
        <v>3407</v>
      </c>
      <c r="B1316" s="29">
        <v>111005.5</v>
      </c>
      <c r="C1316" s="59">
        <v>111005.5</v>
      </c>
      <c r="D1316" s="27">
        <v>0.0</v>
      </c>
      <c r="E1316" s="34"/>
    </row>
    <row r="1317" hidden="1">
      <c r="A1317" s="36" t="s">
        <v>3408</v>
      </c>
      <c r="B1317" s="37">
        <v>3.5</v>
      </c>
      <c r="C1317" s="27">
        <v>3.5</v>
      </c>
      <c r="D1317" s="27">
        <v>0.0</v>
      </c>
      <c r="E1317" s="38"/>
    </row>
    <row r="1318" hidden="1"/>
    <row r="1319" hidden="1"/>
    <row r="1320" hidden="1">
      <c r="A1320" s="5" t="s">
        <v>3379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5" t="s">
        <v>3381</v>
      </c>
      <c r="B1322" s="6"/>
      <c r="C1322" s="6"/>
      <c r="D1322" s="6"/>
      <c r="E1322" s="7"/>
    </row>
    <row r="1323" hidden="1">
      <c r="A1323" s="10"/>
      <c r="B1323" s="11"/>
      <c r="C1323" s="11"/>
      <c r="D1323" s="11"/>
      <c r="E1323" s="12"/>
    </row>
    <row r="1324" hidden="1">
      <c r="A1324" s="13">
        <v>45778.0</v>
      </c>
      <c r="B1324" s="6"/>
      <c r="C1324" s="54" t="s">
        <v>3382</v>
      </c>
      <c r="D1324" s="15">
        <v>45781.0</v>
      </c>
      <c r="E1324" s="7"/>
    </row>
    <row r="1325" hidden="1">
      <c r="A1325" s="10"/>
      <c r="B1325" s="11"/>
      <c r="C1325" s="16"/>
      <c r="D1325" s="11"/>
      <c r="E1325" s="12"/>
    </row>
    <row r="1326" hidden="1">
      <c r="A1326" s="55" t="s">
        <v>4253</v>
      </c>
      <c r="B1326" s="7"/>
      <c r="C1326" s="16"/>
      <c r="D1326" s="56" t="s">
        <v>4239</v>
      </c>
      <c r="E1326" s="7"/>
    </row>
    <row r="1327" hidden="1">
      <c r="A1327" s="10"/>
      <c r="B1327" s="12"/>
      <c r="C1327" s="16"/>
      <c r="D1327" s="11"/>
      <c r="E1327" s="12"/>
    </row>
    <row r="1328" hidden="1">
      <c r="A1328" s="19" t="s">
        <v>3383</v>
      </c>
      <c r="B1328" s="6"/>
      <c r="C1328" s="6"/>
      <c r="D1328" s="6"/>
      <c r="E1328" s="7"/>
    </row>
    <row r="1329" hidden="1">
      <c r="A1329" s="20" t="s">
        <v>3384</v>
      </c>
      <c r="B1329" s="21" t="s">
        <v>3385</v>
      </c>
      <c r="C1329" s="22" t="s">
        <v>3386</v>
      </c>
      <c r="D1329" s="21" t="s">
        <v>3387</v>
      </c>
      <c r="E1329" s="23" t="s">
        <v>13</v>
      </c>
    </row>
    <row r="1330" hidden="1">
      <c r="A1330" s="57" t="s">
        <v>3388</v>
      </c>
      <c r="B1330" s="25">
        <v>22819.0</v>
      </c>
      <c r="C1330" s="26">
        <v>22819.0</v>
      </c>
      <c r="D1330" s="27">
        <v>0.0</v>
      </c>
      <c r="E1330" s="28" t="s">
        <v>4302</v>
      </c>
    </row>
    <row r="1331" hidden="1">
      <c r="A1331" s="57" t="s">
        <v>3389</v>
      </c>
      <c r="B1331" s="29">
        <v>15671.0</v>
      </c>
      <c r="C1331" s="26">
        <v>15671.0</v>
      </c>
      <c r="D1331" s="27">
        <v>0.0</v>
      </c>
      <c r="E1331" s="28"/>
    </row>
    <row r="1332" hidden="1">
      <c r="A1332" s="57" t="s">
        <v>3390</v>
      </c>
      <c r="B1332" s="29">
        <v>0.0</v>
      </c>
      <c r="C1332" s="26"/>
      <c r="D1332" s="27">
        <v>0.0</v>
      </c>
      <c r="E1332" s="28"/>
    </row>
    <row r="1333" hidden="1">
      <c r="A1333" s="57" t="s">
        <v>3392</v>
      </c>
      <c r="B1333" s="29">
        <v>1000.0</v>
      </c>
      <c r="C1333" s="26">
        <v>1000.0</v>
      </c>
      <c r="D1333" s="27">
        <v>0.0</v>
      </c>
      <c r="E1333" s="28"/>
    </row>
    <row r="1334" hidden="1">
      <c r="A1334" s="31" t="s">
        <v>3394</v>
      </c>
      <c r="B1334" s="29">
        <v>0.0</v>
      </c>
      <c r="C1334" s="26"/>
      <c r="D1334" s="27">
        <v>0.0</v>
      </c>
      <c r="E1334" s="28"/>
    </row>
    <row r="1335" hidden="1">
      <c r="A1335" s="31" t="s">
        <v>3395</v>
      </c>
      <c r="B1335" s="29">
        <v>0.0</v>
      </c>
      <c r="C1335" s="26"/>
      <c r="D1335" s="27">
        <v>0.0</v>
      </c>
      <c r="E1335" s="28"/>
    </row>
    <row r="1336" hidden="1">
      <c r="A1336" s="31" t="s">
        <v>3397</v>
      </c>
      <c r="B1336" s="29">
        <v>1120.0</v>
      </c>
      <c r="C1336" s="26">
        <v>1120.0</v>
      </c>
      <c r="D1336" s="27">
        <v>0.0</v>
      </c>
      <c r="E1336" s="28" t="s">
        <v>4306</v>
      </c>
    </row>
    <row r="1337" hidden="1">
      <c r="A1337" s="31" t="s">
        <v>3399</v>
      </c>
      <c r="B1337" s="29">
        <v>4240.0</v>
      </c>
      <c r="C1337" s="26">
        <v>4240.0</v>
      </c>
      <c r="D1337" s="27">
        <v>0.0</v>
      </c>
      <c r="E1337" s="34"/>
    </row>
    <row r="1338" hidden="1">
      <c r="A1338" s="58" t="s">
        <v>3400</v>
      </c>
      <c r="B1338" s="29">
        <v>51133.0</v>
      </c>
      <c r="C1338" s="29">
        <v>51133.0</v>
      </c>
      <c r="D1338" s="27">
        <v>0.0</v>
      </c>
      <c r="E1338" s="34"/>
    </row>
    <row r="1339" hidden="1">
      <c r="A1339" s="58" t="s">
        <v>3401</v>
      </c>
      <c r="B1339" s="29">
        <v>18362.0</v>
      </c>
      <c r="C1339" s="59">
        <v>18362.0</v>
      </c>
      <c r="D1339" s="27">
        <v>0.0</v>
      </c>
      <c r="E1339" s="34"/>
    </row>
    <row r="1340" hidden="1">
      <c r="A1340" s="58" t="s">
        <v>3402</v>
      </c>
      <c r="B1340" s="29">
        <v>29940.0</v>
      </c>
      <c r="C1340" s="59">
        <v>29940.0</v>
      </c>
      <c r="D1340" s="27">
        <v>0.0</v>
      </c>
      <c r="E1340" s="34"/>
    </row>
    <row r="1341" hidden="1">
      <c r="A1341" s="58" t="s">
        <v>3403</v>
      </c>
      <c r="B1341" s="29">
        <v>52867.0</v>
      </c>
      <c r="C1341" s="59">
        <v>52867.0</v>
      </c>
      <c r="D1341" s="27">
        <v>0.0</v>
      </c>
      <c r="E1341" s="34"/>
    </row>
    <row r="1342" hidden="1">
      <c r="A1342" s="58" t="s">
        <v>3405</v>
      </c>
      <c r="B1342" s="29">
        <v>1503.0</v>
      </c>
      <c r="C1342" s="59">
        <v>1503.0</v>
      </c>
      <c r="D1342" s="27">
        <v>0.0</v>
      </c>
      <c r="E1342" s="34"/>
    </row>
    <row r="1343" hidden="1">
      <c r="A1343" s="58" t="s">
        <v>3406</v>
      </c>
      <c r="B1343" s="29">
        <v>7175.0</v>
      </c>
      <c r="C1343" s="59">
        <v>7175.0</v>
      </c>
      <c r="D1343" s="27">
        <v>0.0</v>
      </c>
      <c r="E1343" s="34"/>
    </row>
    <row r="1344" hidden="1">
      <c r="A1344" s="35" t="s">
        <v>3407</v>
      </c>
      <c r="B1344" s="29">
        <v>198654.0</v>
      </c>
      <c r="C1344" s="59">
        <v>198654.0</v>
      </c>
      <c r="D1344" s="27">
        <v>0.0</v>
      </c>
      <c r="E1344" s="34"/>
    </row>
    <row r="1345" hidden="1">
      <c r="A1345" s="36" t="s">
        <v>3408</v>
      </c>
      <c r="B1345" s="37">
        <v>1.0</v>
      </c>
      <c r="C1345" s="27">
        <v>1.0</v>
      </c>
      <c r="D1345" s="27">
        <v>0.0</v>
      </c>
      <c r="E1345" s="38"/>
    </row>
    <row r="1346" hidden="1"/>
    <row r="1347" hidden="1"/>
    <row r="1348" hidden="1">
      <c r="A1348" s="5" t="s">
        <v>3379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5" t="s">
        <v>3381</v>
      </c>
      <c r="B1350" s="6"/>
      <c r="C1350" s="6"/>
      <c r="D1350" s="6"/>
      <c r="E1350" s="7"/>
    </row>
    <row r="1351" hidden="1">
      <c r="A1351" s="10"/>
      <c r="B1351" s="11"/>
      <c r="C1351" s="11"/>
      <c r="D1351" s="11"/>
      <c r="E1351" s="12"/>
    </row>
    <row r="1352" hidden="1">
      <c r="A1352" s="13">
        <v>45782.0</v>
      </c>
      <c r="B1352" s="6"/>
      <c r="C1352" s="54" t="s">
        <v>3382</v>
      </c>
      <c r="D1352" s="15">
        <v>45788.0</v>
      </c>
      <c r="E1352" s="7"/>
    </row>
    <row r="1353" hidden="1">
      <c r="A1353" s="10"/>
      <c r="B1353" s="11"/>
      <c r="C1353" s="16"/>
      <c r="D1353" s="11"/>
      <c r="E1353" s="12"/>
    </row>
    <row r="1354" hidden="1">
      <c r="A1354" s="55" t="s">
        <v>4238</v>
      </c>
      <c r="B1354" s="7"/>
      <c r="C1354" s="16"/>
      <c r="D1354" s="56" t="s">
        <v>4239</v>
      </c>
      <c r="E1354" s="7"/>
    </row>
    <row r="1355" hidden="1">
      <c r="A1355" s="10"/>
      <c r="B1355" s="12"/>
      <c r="C1355" s="16"/>
      <c r="D1355" s="11"/>
      <c r="E1355" s="12"/>
    </row>
    <row r="1356" hidden="1">
      <c r="A1356" s="19" t="s">
        <v>3383</v>
      </c>
      <c r="B1356" s="6"/>
      <c r="C1356" s="6"/>
      <c r="D1356" s="6"/>
      <c r="E1356" s="7"/>
    </row>
    <row r="1357" hidden="1">
      <c r="A1357" s="20" t="s">
        <v>3384</v>
      </c>
      <c r="B1357" s="21" t="s">
        <v>3385</v>
      </c>
      <c r="C1357" s="22" t="s">
        <v>3386</v>
      </c>
      <c r="D1357" s="21" t="s">
        <v>3387</v>
      </c>
      <c r="E1357" s="23" t="s">
        <v>13</v>
      </c>
    </row>
    <row r="1358" hidden="1">
      <c r="A1358" s="57" t="s">
        <v>3388</v>
      </c>
      <c r="B1358" s="25">
        <v>34368.0</v>
      </c>
      <c r="C1358" s="26">
        <v>33168.0</v>
      </c>
      <c r="D1358" s="27">
        <v>-1200.0</v>
      </c>
      <c r="E1358" s="28" t="s">
        <v>4307</v>
      </c>
    </row>
    <row r="1359" hidden="1">
      <c r="A1359" s="57" t="s">
        <v>3389</v>
      </c>
      <c r="B1359" s="29">
        <v>30498.0</v>
      </c>
      <c r="C1359" s="26">
        <v>30498.0</v>
      </c>
      <c r="D1359" s="27">
        <v>0.0</v>
      </c>
      <c r="E1359" s="28"/>
    </row>
    <row r="1360" hidden="1">
      <c r="A1360" s="57" t="s">
        <v>3390</v>
      </c>
      <c r="B1360" s="29">
        <v>700.0</v>
      </c>
      <c r="C1360" s="26">
        <v>700.0</v>
      </c>
      <c r="D1360" s="27">
        <v>0.0</v>
      </c>
      <c r="E1360" s="28"/>
    </row>
    <row r="1361" hidden="1">
      <c r="A1361" s="57" t="s">
        <v>3392</v>
      </c>
      <c r="B1361" s="29">
        <v>2000.0</v>
      </c>
      <c r="C1361" s="26">
        <v>2000.0</v>
      </c>
      <c r="D1361" s="27">
        <v>0.0</v>
      </c>
      <c r="E1361" s="28"/>
    </row>
    <row r="1362" hidden="1">
      <c r="A1362" s="31" t="s">
        <v>3394</v>
      </c>
      <c r="B1362" s="29">
        <v>416.0</v>
      </c>
      <c r="C1362" s="26">
        <v>416.0</v>
      </c>
      <c r="D1362" s="27">
        <v>0.0</v>
      </c>
      <c r="E1362" s="28" t="s">
        <v>4308</v>
      </c>
    </row>
    <row r="1363" hidden="1">
      <c r="A1363" s="31" t="s">
        <v>3395</v>
      </c>
      <c r="B1363" s="29">
        <v>0.0</v>
      </c>
      <c r="C1363" s="26"/>
      <c r="D1363" s="27">
        <v>0.0</v>
      </c>
      <c r="E1363" s="28"/>
    </row>
    <row r="1364" hidden="1">
      <c r="A1364" s="31" t="s">
        <v>3397</v>
      </c>
      <c r="B1364" s="29">
        <v>1173.0</v>
      </c>
      <c r="C1364" s="26">
        <v>1173.0</v>
      </c>
      <c r="D1364" s="27">
        <v>0.0</v>
      </c>
      <c r="E1364" s="28" t="s">
        <v>4309</v>
      </c>
    </row>
    <row r="1365" hidden="1">
      <c r="A1365" s="31" t="s">
        <v>3399</v>
      </c>
      <c r="B1365" s="29">
        <v>6600.0</v>
      </c>
      <c r="C1365" s="26">
        <v>6640.0</v>
      </c>
      <c r="D1365" s="27">
        <v>40.0</v>
      </c>
      <c r="E1365" s="34"/>
    </row>
    <row r="1366" hidden="1">
      <c r="A1366" s="58" t="s">
        <v>3400</v>
      </c>
      <c r="B1366" s="29">
        <v>65953.0</v>
      </c>
      <c r="C1366" s="29">
        <v>65953.0</v>
      </c>
      <c r="D1366" s="27">
        <v>0.0</v>
      </c>
      <c r="E1366" s="34"/>
    </row>
    <row r="1367" hidden="1">
      <c r="A1367" s="58" t="s">
        <v>3401</v>
      </c>
      <c r="B1367" s="29">
        <v>37004.0</v>
      </c>
      <c r="C1367" s="59">
        <v>37004.0</v>
      </c>
      <c r="D1367" s="27">
        <v>0.0</v>
      </c>
      <c r="E1367" s="34"/>
    </row>
    <row r="1368" hidden="1">
      <c r="A1368" s="58" t="s">
        <v>3402</v>
      </c>
      <c r="B1368" s="29">
        <v>64937.0</v>
      </c>
      <c r="C1368" s="59">
        <v>64937.0</v>
      </c>
      <c r="D1368" s="27">
        <v>0.0</v>
      </c>
      <c r="E1368" s="34"/>
    </row>
    <row r="1369" hidden="1">
      <c r="A1369" s="58" t="s">
        <v>3403</v>
      </c>
      <c r="B1369" s="29">
        <v>97043.0</v>
      </c>
      <c r="C1369" s="59">
        <v>97381.0</v>
      </c>
      <c r="D1369" s="27">
        <v>338.0</v>
      </c>
      <c r="E1369" s="34"/>
    </row>
    <row r="1370" hidden="1">
      <c r="A1370" s="58" t="s">
        <v>3405</v>
      </c>
      <c r="B1370" s="29">
        <v>2280.0</v>
      </c>
      <c r="C1370" s="59">
        <v>2280.0</v>
      </c>
      <c r="D1370" s="27">
        <v>0.0</v>
      </c>
      <c r="E1370" s="34"/>
    </row>
    <row r="1371" hidden="1">
      <c r="A1371" s="58" t="s">
        <v>3406</v>
      </c>
      <c r="B1371" s="29">
        <v>13662.0</v>
      </c>
      <c r="C1371" s="59">
        <v>13662.0</v>
      </c>
      <c r="D1371" s="27">
        <v>0.0</v>
      </c>
      <c r="E1371" s="34"/>
    </row>
    <row r="1372" hidden="1">
      <c r="A1372" s="35" t="s">
        <v>3407</v>
      </c>
      <c r="B1372" s="29">
        <v>342967.5</v>
      </c>
      <c r="C1372" s="59">
        <v>343305.5</v>
      </c>
      <c r="D1372" s="27">
        <v>338.0</v>
      </c>
      <c r="E1372" s="34"/>
    </row>
    <row r="1373" hidden="1">
      <c r="A1373" s="36" t="s">
        <v>3408</v>
      </c>
      <c r="B1373" s="37">
        <v>4.5</v>
      </c>
      <c r="C1373" s="27">
        <v>-1155.5</v>
      </c>
      <c r="D1373" s="27">
        <v>-1160.0</v>
      </c>
      <c r="E1373" s="38"/>
    </row>
    <row r="1374" hidden="1"/>
    <row r="1375" hidden="1"/>
    <row r="1376" hidden="1">
      <c r="A1376" s="5" t="s">
        <v>3379</v>
      </c>
      <c r="B1376" s="6"/>
      <c r="C1376" s="6"/>
      <c r="D1376" s="6"/>
      <c r="E1376" s="7"/>
    </row>
    <row r="1377" hidden="1">
      <c r="A1377" s="10"/>
      <c r="B1377" s="11"/>
      <c r="C1377" s="11"/>
      <c r="D1377" s="11"/>
      <c r="E1377" s="12"/>
    </row>
    <row r="1378" hidden="1">
      <c r="A1378" s="5" t="s">
        <v>3381</v>
      </c>
      <c r="B1378" s="6"/>
      <c r="C1378" s="6"/>
      <c r="D1378" s="6"/>
      <c r="E1378" s="7"/>
    </row>
    <row r="1379" hidden="1">
      <c r="A1379" s="10"/>
      <c r="B1379" s="11"/>
      <c r="C1379" s="11"/>
      <c r="D1379" s="11"/>
      <c r="E1379" s="12"/>
    </row>
    <row r="1380" hidden="1">
      <c r="A1380" s="13">
        <v>45789.0</v>
      </c>
      <c r="B1380" s="6"/>
      <c r="C1380" s="54" t="s">
        <v>3382</v>
      </c>
      <c r="D1380" s="15">
        <v>45795.0</v>
      </c>
      <c r="E1380" s="7"/>
    </row>
    <row r="1381" hidden="1">
      <c r="A1381" s="10"/>
      <c r="B1381" s="11"/>
      <c r="C1381" s="16"/>
      <c r="D1381" s="11"/>
      <c r="E1381" s="12"/>
    </row>
    <row r="1382" hidden="1">
      <c r="A1382" s="55" t="s">
        <v>4238</v>
      </c>
      <c r="B1382" s="7"/>
      <c r="C1382" s="16"/>
      <c r="D1382" s="56" t="s">
        <v>4239</v>
      </c>
      <c r="E1382" s="7"/>
    </row>
    <row r="1383" hidden="1">
      <c r="A1383" s="10"/>
      <c r="B1383" s="12"/>
      <c r="C1383" s="16"/>
      <c r="D1383" s="11"/>
      <c r="E1383" s="12"/>
    </row>
    <row r="1384" hidden="1">
      <c r="A1384" s="19" t="s">
        <v>3383</v>
      </c>
      <c r="B1384" s="6"/>
      <c r="C1384" s="6"/>
      <c r="D1384" s="6"/>
      <c r="E1384" s="7"/>
    </row>
    <row r="1385" hidden="1">
      <c r="A1385" s="20" t="s">
        <v>3384</v>
      </c>
      <c r="B1385" s="21" t="s">
        <v>3385</v>
      </c>
      <c r="C1385" s="22" t="s">
        <v>3386</v>
      </c>
      <c r="D1385" s="21" t="s">
        <v>3387</v>
      </c>
      <c r="E1385" s="23" t="s">
        <v>13</v>
      </c>
    </row>
    <row r="1386" hidden="1">
      <c r="A1386" s="57" t="s">
        <v>3388</v>
      </c>
      <c r="B1386" s="25">
        <v>36188.0</v>
      </c>
      <c r="C1386" s="26">
        <v>37428.0</v>
      </c>
      <c r="D1386" s="27">
        <v>1240.0</v>
      </c>
      <c r="E1386" s="28" t="s">
        <v>4310</v>
      </c>
    </row>
    <row r="1387" hidden="1">
      <c r="A1387" s="57" t="s">
        <v>3389</v>
      </c>
      <c r="B1387" s="29">
        <v>28220.5</v>
      </c>
      <c r="C1387" s="26">
        <v>28220.5</v>
      </c>
      <c r="D1387" s="27">
        <v>0.0</v>
      </c>
      <c r="E1387" s="28"/>
    </row>
    <row r="1388" hidden="1">
      <c r="A1388" s="57" t="s">
        <v>3390</v>
      </c>
      <c r="B1388" s="29">
        <v>0.0</v>
      </c>
      <c r="C1388" s="26"/>
      <c r="D1388" s="27">
        <v>0.0</v>
      </c>
      <c r="E1388" s="28"/>
    </row>
    <row r="1389" hidden="1">
      <c r="A1389" s="57" t="s">
        <v>3392</v>
      </c>
      <c r="B1389" s="29">
        <v>3300.0</v>
      </c>
      <c r="C1389" s="26">
        <v>3300.0</v>
      </c>
      <c r="D1389" s="27">
        <v>0.0</v>
      </c>
      <c r="E1389" s="28"/>
    </row>
    <row r="1390" hidden="1">
      <c r="A1390" s="31" t="s">
        <v>3394</v>
      </c>
      <c r="B1390" s="29">
        <v>0.0</v>
      </c>
      <c r="C1390" s="26"/>
      <c r="D1390" s="27">
        <v>0.0</v>
      </c>
      <c r="E1390" s="28"/>
    </row>
    <row r="1391" hidden="1">
      <c r="A1391" s="31" t="s">
        <v>3395</v>
      </c>
      <c r="B1391" s="29">
        <v>90.0</v>
      </c>
      <c r="C1391" s="26">
        <v>90.0</v>
      </c>
      <c r="D1391" s="27">
        <v>0.0</v>
      </c>
      <c r="E1391" s="28" t="s">
        <v>4311</v>
      </c>
    </row>
    <row r="1392" hidden="1">
      <c r="A1392" s="31" t="s">
        <v>3397</v>
      </c>
      <c r="B1392" s="29">
        <v>2074.0</v>
      </c>
      <c r="C1392" s="26">
        <v>2074.0</v>
      </c>
      <c r="D1392" s="27">
        <v>0.0</v>
      </c>
      <c r="E1392" s="28" t="s">
        <v>4312</v>
      </c>
    </row>
    <row r="1393" hidden="1">
      <c r="A1393" s="31" t="s">
        <v>3399</v>
      </c>
      <c r="B1393" s="29">
        <v>6680.0</v>
      </c>
      <c r="C1393" s="26">
        <v>6760.0</v>
      </c>
      <c r="D1393" s="27">
        <v>80.0</v>
      </c>
      <c r="E1393" s="34"/>
    </row>
    <row r="1394" hidden="1">
      <c r="A1394" s="58" t="s">
        <v>3400</v>
      </c>
      <c r="B1394" s="29">
        <v>70827.0</v>
      </c>
      <c r="C1394" s="29">
        <v>70827.0</v>
      </c>
      <c r="D1394" s="27">
        <v>0.0</v>
      </c>
      <c r="E1394" s="34"/>
    </row>
    <row r="1395" hidden="1">
      <c r="A1395" s="58" t="s">
        <v>3401</v>
      </c>
      <c r="B1395" s="29">
        <v>37311.0</v>
      </c>
      <c r="C1395" s="59">
        <v>37311.0</v>
      </c>
      <c r="D1395" s="27">
        <v>0.0</v>
      </c>
      <c r="E1395" s="34"/>
    </row>
    <row r="1396" hidden="1">
      <c r="A1396" s="58" t="s">
        <v>3402</v>
      </c>
      <c r="B1396" s="29">
        <v>61086.0</v>
      </c>
      <c r="C1396" s="59">
        <v>61086.0</v>
      </c>
      <c r="D1396" s="27">
        <v>0.0</v>
      </c>
      <c r="E1396" s="34"/>
    </row>
    <row r="1397" hidden="1">
      <c r="A1397" s="58" t="s">
        <v>3403</v>
      </c>
      <c r="B1397" s="29">
        <v>100575.0</v>
      </c>
      <c r="C1397" s="59">
        <v>100575.0</v>
      </c>
      <c r="D1397" s="27">
        <v>0.0</v>
      </c>
      <c r="E1397" s="34"/>
    </row>
    <row r="1398" hidden="1">
      <c r="A1398" s="58" t="s">
        <v>3405</v>
      </c>
      <c r="B1398" s="29">
        <v>1297.0</v>
      </c>
      <c r="C1398" s="59">
        <v>1297.0</v>
      </c>
      <c r="D1398" s="27">
        <v>0.0</v>
      </c>
      <c r="E1398" s="34"/>
    </row>
    <row r="1399" hidden="1">
      <c r="A1399" s="58" t="s">
        <v>3406</v>
      </c>
      <c r="B1399" s="29">
        <v>14194.0</v>
      </c>
      <c r="C1399" s="59">
        <v>13815.0</v>
      </c>
      <c r="D1399" s="27">
        <v>-379.0</v>
      </c>
      <c r="E1399" s="34"/>
    </row>
    <row r="1400" hidden="1">
      <c r="A1400" s="35" t="s">
        <v>3407</v>
      </c>
      <c r="B1400" s="29">
        <v>347648.0</v>
      </c>
      <c r="C1400" s="59">
        <v>347269.0</v>
      </c>
      <c r="D1400" s="27">
        <v>-379.0</v>
      </c>
      <c r="E1400" s="34"/>
    </row>
    <row r="1401" hidden="1">
      <c r="A1401" s="36" t="s">
        <v>3408</v>
      </c>
      <c r="B1401" s="37">
        <v>0.5</v>
      </c>
      <c r="C1401" s="27">
        <v>1699.5</v>
      </c>
      <c r="D1401" s="27">
        <v>1699.0</v>
      </c>
      <c r="E1401" s="38"/>
    </row>
    <row r="1402" hidden="1"/>
    <row r="1403" hidden="1"/>
    <row r="1404" hidden="1">
      <c r="A1404" s="5" t="s">
        <v>3379</v>
      </c>
      <c r="B1404" s="6"/>
      <c r="C1404" s="6"/>
      <c r="D1404" s="6"/>
      <c r="E1404" s="7"/>
    </row>
    <row r="1405" hidden="1">
      <c r="A1405" s="10"/>
      <c r="B1405" s="11"/>
      <c r="C1405" s="11"/>
      <c r="D1405" s="11"/>
      <c r="E1405" s="12"/>
    </row>
    <row r="1406" hidden="1">
      <c r="A1406" s="5" t="s">
        <v>3381</v>
      </c>
      <c r="B1406" s="6"/>
      <c r="C1406" s="6"/>
      <c r="D1406" s="6"/>
      <c r="E1406" s="7"/>
    </row>
    <row r="1407" hidden="1">
      <c r="A1407" s="10"/>
      <c r="B1407" s="11"/>
      <c r="C1407" s="11"/>
      <c r="D1407" s="11"/>
      <c r="E1407" s="12"/>
    </row>
    <row r="1408" hidden="1">
      <c r="A1408" s="13">
        <v>45796.0</v>
      </c>
      <c r="B1408" s="6"/>
      <c r="C1408" s="54" t="s">
        <v>3382</v>
      </c>
      <c r="D1408" s="15">
        <v>45802.0</v>
      </c>
      <c r="E1408" s="7"/>
    </row>
    <row r="1409" hidden="1">
      <c r="A1409" s="10"/>
      <c r="B1409" s="11"/>
      <c r="C1409" s="16"/>
      <c r="D1409" s="11"/>
      <c r="E1409" s="12"/>
    </row>
    <row r="1410" hidden="1">
      <c r="A1410" s="55" t="s">
        <v>4238</v>
      </c>
      <c r="B1410" s="7"/>
      <c r="C1410" s="16"/>
      <c r="D1410" s="56" t="s">
        <v>4239</v>
      </c>
      <c r="E1410" s="7"/>
    </row>
    <row r="1411" hidden="1">
      <c r="A1411" s="10"/>
      <c r="B1411" s="12"/>
      <c r="C1411" s="16"/>
      <c r="D1411" s="11"/>
      <c r="E1411" s="12"/>
    </row>
    <row r="1412" hidden="1">
      <c r="A1412" s="19" t="s">
        <v>3383</v>
      </c>
      <c r="B1412" s="6"/>
      <c r="C1412" s="6"/>
      <c r="D1412" s="6"/>
      <c r="E1412" s="7"/>
    </row>
    <row r="1413" hidden="1">
      <c r="A1413" s="20" t="s">
        <v>3384</v>
      </c>
      <c r="B1413" s="21" t="s">
        <v>3385</v>
      </c>
      <c r="C1413" s="22" t="s">
        <v>3386</v>
      </c>
      <c r="D1413" s="21" t="s">
        <v>3387</v>
      </c>
      <c r="E1413" s="23" t="s">
        <v>13</v>
      </c>
    </row>
    <row r="1414" hidden="1">
      <c r="A1414" s="57" t="s">
        <v>3388</v>
      </c>
      <c r="B1414" s="25">
        <v>30208.0</v>
      </c>
      <c r="C1414" s="26">
        <v>30206.0</v>
      </c>
      <c r="D1414" s="27">
        <v>-2.0</v>
      </c>
      <c r="E1414" s="28" t="s">
        <v>4313</v>
      </c>
    </row>
    <row r="1415" hidden="1">
      <c r="A1415" s="57" t="s">
        <v>3389</v>
      </c>
      <c r="B1415" s="29">
        <v>27882.0</v>
      </c>
      <c r="C1415" s="26">
        <v>27882.0</v>
      </c>
      <c r="D1415" s="27">
        <v>0.0</v>
      </c>
      <c r="E1415" s="28"/>
    </row>
    <row r="1416" hidden="1">
      <c r="A1416" s="57" t="s">
        <v>3390</v>
      </c>
      <c r="B1416" s="29">
        <v>240.0</v>
      </c>
      <c r="C1416" s="26">
        <v>240.0</v>
      </c>
      <c r="D1416" s="27">
        <v>0.0</v>
      </c>
      <c r="E1416" s="28"/>
    </row>
    <row r="1417" hidden="1">
      <c r="A1417" s="57" t="s">
        <v>3392</v>
      </c>
      <c r="B1417" s="29">
        <v>4000.0</v>
      </c>
      <c r="C1417" s="26">
        <v>4000.0</v>
      </c>
      <c r="D1417" s="27">
        <v>0.0</v>
      </c>
      <c r="E1417" s="28"/>
    </row>
    <row r="1418" hidden="1">
      <c r="A1418" s="31" t="s">
        <v>3394</v>
      </c>
      <c r="B1418" s="29">
        <v>0.0</v>
      </c>
      <c r="C1418" s="26"/>
      <c r="D1418" s="27">
        <v>0.0</v>
      </c>
      <c r="E1418" s="28"/>
    </row>
    <row r="1419" hidden="1">
      <c r="A1419" s="31" t="s">
        <v>3395</v>
      </c>
      <c r="B1419" s="29">
        <v>120.0</v>
      </c>
      <c r="C1419" s="26">
        <v>120.0</v>
      </c>
      <c r="D1419" s="27">
        <v>0.0</v>
      </c>
      <c r="E1419" s="28" t="s">
        <v>4314</v>
      </c>
    </row>
    <row r="1420" hidden="1">
      <c r="A1420" s="31" t="s">
        <v>3397</v>
      </c>
      <c r="B1420" s="29">
        <v>0.0</v>
      </c>
      <c r="C1420" s="26"/>
      <c r="D1420" s="27">
        <v>0.0</v>
      </c>
      <c r="E1420" s="28"/>
    </row>
    <row r="1421" hidden="1">
      <c r="A1421" s="31" t="s">
        <v>3399</v>
      </c>
      <c r="B1421" s="29">
        <v>5720.0</v>
      </c>
      <c r="C1421" s="26">
        <v>5720.0</v>
      </c>
      <c r="D1421" s="27">
        <v>0.0</v>
      </c>
      <c r="E1421" s="34"/>
    </row>
    <row r="1422" hidden="1">
      <c r="A1422" s="58" t="s">
        <v>3400</v>
      </c>
      <c r="B1422" s="29">
        <v>66150.0</v>
      </c>
      <c r="C1422" s="29">
        <v>66150.0</v>
      </c>
      <c r="D1422" s="27">
        <v>0.0</v>
      </c>
      <c r="E1422" s="34"/>
    </row>
    <row r="1423" hidden="1">
      <c r="A1423" s="58" t="s">
        <v>3401</v>
      </c>
      <c r="B1423" s="29">
        <v>31153.0</v>
      </c>
      <c r="C1423" s="59">
        <v>31153.0</v>
      </c>
      <c r="D1423" s="27">
        <v>0.0</v>
      </c>
      <c r="E1423" s="34"/>
    </row>
    <row r="1424" hidden="1">
      <c r="A1424" s="58" t="s">
        <v>3402</v>
      </c>
      <c r="B1424" s="29">
        <v>68423.0</v>
      </c>
      <c r="C1424" s="59">
        <v>68094.0</v>
      </c>
      <c r="D1424" s="27">
        <v>-329.0</v>
      </c>
      <c r="E1424" s="34"/>
    </row>
    <row r="1425" hidden="1">
      <c r="A1425" s="58" t="s">
        <v>3403</v>
      </c>
      <c r="B1425" s="29">
        <v>96734.0</v>
      </c>
      <c r="C1425" s="59">
        <v>96734.0</v>
      </c>
      <c r="D1425" s="27">
        <v>0.0</v>
      </c>
      <c r="E1425" s="34"/>
    </row>
    <row r="1426" hidden="1">
      <c r="A1426" s="58" t="s">
        <v>3405</v>
      </c>
      <c r="B1426" s="29">
        <v>3536.0</v>
      </c>
      <c r="C1426" s="59">
        <v>3536.0</v>
      </c>
      <c r="D1426" s="27">
        <v>0.0</v>
      </c>
      <c r="E1426" s="34"/>
    </row>
    <row r="1427" hidden="1">
      <c r="A1427" s="58" t="s">
        <v>3406</v>
      </c>
      <c r="B1427" s="29">
        <v>9831.0</v>
      </c>
      <c r="C1427" s="59">
        <v>9831.0</v>
      </c>
      <c r="D1427" s="27">
        <v>0.0</v>
      </c>
      <c r="E1427" s="34"/>
    </row>
    <row r="1428" hidden="1">
      <c r="A1428" s="35" t="s">
        <v>3407</v>
      </c>
      <c r="B1428" s="29">
        <v>334155.0</v>
      </c>
      <c r="C1428" s="59">
        <v>333826.0</v>
      </c>
      <c r="D1428" s="27">
        <v>-329.0</v>
      </c>
      <c r="E1428" s="34"/>
    </row>
    <row r="1429" hidden="1">
      <c r="A1429" s="36" t="s">
        <v>3408</v>
      </c>
      <c r="B1429" s="37">
        <v>11.0</v>
      </c>
      <c r="C1429" s="27">
        <v>9.0</v>
      </c>
      <c r="D1429" s="27">
        <v>-2.0</v>
      </c>
      <c r="E1429" s="38"/>
    </row>
    <row r="1430" hidden="1"/>
    <row r="1431" hidden="1"/>
    <row r="1432" hidden="1">
      <c r="A1432" s="5" t="s">
        <v>3379</v>
      </c>
      <c r="B1432" s="6"/>
      <c r="C1432" s="6"/>
      <c r="D1432" s="6"/>
      <c r="E1432" s="7"/>
    </row>
    <row r="1433" hidden="1">
      <c r="A1433" s="10"/>
      <c r="B1433" s="11"/>
      <c r="C1433" s="11"/>
      <c r="D1433" s="11"/>
      <c r="E1433" s="12"/>
    </row>
    <row r="1434" hidden="1">
      <c r="A1434" s="5" t="s">
        <v>3381</v>
      </c>
      <c r="B1434" s="6"/>
      <c r="C1434" s="6"/>
      <c r="D1434" s="6"/>
      <c r="E1434" s="7"/>
    </row>
    <row r="1435" hidden="1">
      <c r="A1435" s="10"/>
      <c r="B1435" s="11"/>
      <c r="C1435" s="11"/>
      <c r="D1435" s="11"/>
      <c r="E1435" s="12"/>
    </row>
    <row r="1436" hidden="1">
      <c r="A1436" s="13">
        <v>45803.0</v>
      </c>
      <c r="B1436" s="6"/>
      <c r="C1436" s="54" t="s">
        <v>3382</v>
      </c>
      <c r="D1436" s="15">
        <v>45808.0</v>
      </c>
      <c r="E1436" s="7"/>
    </row>
    <row r="1437" hidden="1">
      <c r="A1437" s="10"/>
      <c r="B1437" s="11"/>
      <c r="C1437" s="16"/>
      <c r="D1437" s="11"/>
      <c r="E1437" s="12"/>
    </row>
    <row r="1438" hidden="1">
      <c r="A1438" s="55" t="s">
        <v>4238</v>
      </c>
      <c r="B1438" s="7"/>
      <c r="C1438" s="16"/>
      <c r="D1438" s="56" t="s">
        <v>4247</v>
      </c>
      <c r="E1438" s="7"/>
    </row>
    <row r="1439" hidden="1">
      <c r="A1439" s="10"/>
      <c r="B1439" s="12"/>
      <c r="C1439" s="16"/>
      <c r="D1439" s="11"/>
      <c r="E1439" s="12"/>
    </row>
    <row r="1440" hidden="1">
      <c r="A1440" s="19" t="s">
        <v>3383</v>
      </c>
      <c r="B1440" s="6"/>
      <c r="C1440" s="6"/>
      <c r="D1440" s="6"/>
      <c r="E1440" s="7"/>
    </row>
    <row r="1441" hidden="1">
      <c r="A1441" s="20" t="s">
        <v>3384</v>
      </c>
      <c r="B1441" s="21" t="s">
        <v>3385</v>
      </c>
      <c r="C1441" s="22" t="s">
        <v>3386</v>
      </c>
      <c r="D1441" s="21" t="s">
        <v>3387</v>
      </c>
      <c r="E1441" s="23" t="s">
        <v>13</v>
      </c>
    </row>
    <row r="1442" hidden="1">
      <c r="A1442" s="57" t="s">
        <v>3388</v>
      </c>
      <c r="B1442" s="25">
        <v>23663.0</v>
      </c>
      <c r="C1442" s="26">
        <v>23663.0</v>
      </c>
      <c r="D1442" s="27">
        <v>0.0</v>
      </c>
      <c r="E1442" s="28"/>
    </row>
    <row r="1443" hidden="1">
      <c r="A1443" s="57" t="s">
        <v>3389</v>
      </c>
      <c r="B1443" s="29">
        <v>25678.0</v>
      </c>
      <c r="C1443" s="26">
        <v>24567.0</v>
      </c>
      <c r="D1443" s="27">
        <v>-1111.0</v>
      </c>
      <c r="E1443" s="28" t="s">
        <v>4315</v>
      </c>
    </row>
    <row r="1444" hidden="1">
      <c r="A1444" s="57" t="s">
        <v>3390</v>
      </c>
      <c r="B1444" s="29">
        <v>180.0</v>
      </c>
      <c r="C1444" s="26">
        <v>180.0</v>
      </c>
      <c r="D1444" s="27">
        <v>0.0</v>
      </c>
      <c r="E1444" s="28"/>
    </row>
    <row r="1445" hidden="1">
      <c r="A1445" s="57" t="s">
        <v>3392</v>
      </c>
      <c r="B1445" s="29">
        <v>1000.0</v>
      </c>
      <c r="C1445" s="26">
        <v>1000.0</v>
      </c>
      <c r="D1445" s="27">
        <v>0.0</v>
      </c>
      <c r="E1445" s="28"/>
    </row>
    <row r="1446" hidden="1">
      <c r="A1446" s="31" t="s">
        <v>3394</v>
      </c>
      <c r="B1446" s="29">
        <v>79.0</v>
      </c>
      <c r="C1446" s="26">
        <v>79.0</v>
      </c>
      <c r="D1446" s="27">
        <v>0.0</v>
      </c>
      <c r="E1446" s="28" t="s">
        <v>4316</v>
      </c>
    </row>
    <row r="1447" hidden="1">
      <c r="A1447" s="31" t="s">
        <v>3395</v>
      </c>
      <c r="B1447" s="29">
        <v>110.0</v>
      </c>
      <c r="C1447" s="26">
        <v>110.0</v>
      </c>
      <c r="D1447" s="27">
        <v>0.0</v>
      </c>
      <c r="E1447" s="28" t="s">
        <v>4311</v>
      </c>
    </row>
    <row r="1448" hidden="1">
      <c r="A1448" s="31" t="s">
        <v>3397</v>
      </c>
      <c r="B1448" s="29">
        <v>2299.0</v>
      </c>
      <c r="C1448" s="26">
        <v>2297.0</v>
      </c>
      <c r="D1448" s="27">
        <v>-2.0</v>
      </c>
      <c r="E1448" s="28" t="s">
        <v>4317</v>
      </c>
    </row>
    <row r="1449" hidden="1">
      <c r="A1449" s="31" t="s">
        <v>3399</v>
      </c>
      <c r="B1449" s="29">
        <v>6200.0</v>
      </c>
      <c r="C1449" s="26">
        <v>6200.0</v>
      </c>
      <c r="D1449" s="27">
        <v>0.0</v>
      </c>
      <c r="E1449" s="34"/>
    </row>
    <row r="1450" hidden="1">
      <c r="A1450" s="58" t="s">
        <v>3400</v>
      </c>
      <c r="B1450" s="29">
        <v>62185.0</v>
      </c>
      <c r="C1450" s="29">
        <v>62185.0</v>
      </c>
      <c r="D1450" s="27">
        <v>0.0</v>
      </c>
      <c r="E1450" s="34"/>
    </row>
    <row r="1451" hidden="1">
      <c r="A1451" s="58" t="s">
        <v>3401</v>
      </c>
      <c r="B1451" s="29">
        <v>22770.0</v>
      </c>
      <c r="C1451" s="59">
        <v>22770.0</v>
      </c>
      <c r="D1451" s="27">
        <v>0.0</v>
      </c>
      <c r="E1451" s="34"/>
    </row>
    <row r="1452" hidden="1">
      <c r="A1452" s="58" t="s">
        <v>3402</v>
      </c>
      <c r="B1452" s="29">
        <v>59724.0</v>
      </c>
      <c r="C1452" s="59">
        <v>59724.0</v>
      </c>
      <c r="D1452" s="27">
        <v>0.0</v>
      </c>
      <c r="E1452" s="34"/>
    </row>
    <row r="1453" hidden="1">
      <c r="A1453" s="58" t="s">
        <v>3403</v>
      </c>
      <c r="B1453" s="29">
        <v>85120.0</v>
      </c>
      <c r="C1453" s="59">
        <v>85120.0</v>
      </c>
      <c r="D1453" s="27">
        <v>0.0</v>
      </c>
      <c r="E1453" s="34"/>
    </row>
    <row r="1454" hidden="1">
      <c r="A1454" s="58" t="s">
        <v>3405</v>
      </c>
      <c r="B1454" s="29">
        <v>2163.0</v>
      </c>
      <c r="C1454" s="59">
        <v>2163.0</v>
      </c>
      <c r="D1454" s="27">
        <v>0.0</v>
      </c>
      <c r="E1454" s="34"/>
    </row>
    <row r="1455" hidden="1">
      <c r="A1455" s="58" t="s">
        <v>3406</v>
      </c>
      <c r="B1455" s="29">
        <v>7842.0</v>
      </c>
      <c r="C1455" s="59">
        <v>7478.0</v>
      </c>
      <c r="D1455" s="27">
        <v>-364.0</v>
      </c>
      <c r="E1455" s="34"/>
    </row>
    <row r="1456" hidden="1">
      <c r="A1456" s="35" t="s">
        <v>3407</v>
      </c>
      <c r="B1456" s="29">
        <v>291171.0</v>
      </c>
      <c r="C1456" s="59">
        <v>290807.0</v>
      </c>
      <c r="D1456" s="27">
        <v>-364.0</v>
      </c>
      <c r="E1456" s="34"/>
    </row>
    <row r="1457" hidden="1">
      <c r="A1457" s="36" t="s">
        <v>3408</v>
      </c>
      <c r="B1457" s="37">
        <v>0.0</v>
      </c>
      <c r="C1457" s="27">
        <v>-749.0</v>
      </c>
      <c r="D1457" s="27">
        <v>-749.0</v>
      </c>
      <c r="E1457" s="38"/>
    </row>
    <row r="1458" hidden="1"/>
    <row r="1459" hidden="1"/>
    <row r="1460" hidden="1">
      <c r="A1460" s="5" t="s">
        <v>3379</v>
      </c>
      <c r="B1460" s="6"/>
      <c r="C1460" s="6"/>
      <c r="D1460" s="6"/>
      <c r="E1460" s="7"/>
    </row>
    <row r="1461" hidden="1">
      <c r="A1461" s="10"/>
      <c r="B1461" s="11"/>
      <c r="C1461" s="11"/>
      <c r="D1461" s="11"/>
      <c r="E1461" s="12"/>
    </row>
    <row r="1462" hidden="1">
      <c r="A1462" s="5" t="s">
        <v>3381</v>
      </c>
      <c r="B1462" s="6"/>
      <c r="C1462" s="6"/>
      <c r="D1462" s="6"/>
      <c r="E1462" s="7"/>
    </row>
    <row r="1463" hidden="1">
      <c r="A1463" s="10"/>
      <c r="B1463" s="11"/>
      <c r="C1463" s="11"/>
      <c r="D1463" s="11"/>
      <c r="E1463" s="12"/>
    </row>
    <row r="1464" hidden="1">
      <c r="A1464" s="13">
        <v>45809.0</v>
      </c>
      <c r="B1464" s="6"/>
      <c r="C1464" s="54" t="s">
        <v>3382</v>
      </c>
      <c r="D1464" s="15">
        <v>45809.0</v>
      </c>
      <c r="E1464" s="7"/>
    </row>
    <row r="1465" hidden="1">
      <c r="A1465" s="10"/>
      <c r="B1465" s="11"/>
      <c r="C1465" s="16"/>
      <c r="D1465" s="11"/>
      <c r="E1465" s="12"/>
    </row>
    <row r="1466" hidden="1">
      <c r="A1466" s="55" t="s">
        <v>4239</v>
      </c>
      <c r="B1466" s="7"/>
      <c r="C1466" s="16"/>
      <c r="D1466" s="56" t="s">
        <v>4239</v>
      </c>
      <c r="E1466" s="7"/>
    </row>
    <row r="1467" hidden="1">
      <c r="A1467" s="10"/>
      <c r="B1467" s="12"/>
      <c r="C1467" s="16"/>
      <c r="D1467" s="11"/>
      <c r="E1467" s="12"/>
    </row>
    <row r="1468" hidden="1">
      <c r="A1468" s="19" t="s">
        <v>3383</v>
      </c>
      <c r="B1468" s="6"/>
      <c r="C1468" s="6"/>
      <c r="D1468" s="6"/>
      <c r="E1468" s="7"/>
    </row>
    <row r="1469" hidden="1">
      <c r="A1469" s="20" t="s">
        <v>3384</v>
      </c>
      <c r="B1469" s="21" t="s">
        <v>3385</v>
      </c>
      <c r="C1469" s="22" t="s">
        <v>3386</v>
      </c>
      <c r="D1469" s="21" t="s">
        <v>3387</v>
      </c>
      <c r="E1469" s="23" t="s">
        <v>13</v>
      </c>
    </row>
    <row r="1470" hidden="1">
      <c r="A1470" s="57" t="s">
        <v>3388</v>
      </c>
      <c r="B1470" s="25">
        <v>3367.0</v>
      </c>
      <c r="C1470" s="26">
        <v>3367.0</v>
      </c>
      <c r="D1470" s="27">
        <v>0.0</v>
      </c>
      <c r="E1470" s="28"/>
    </row>
    <row r="1471" hidden="1">
      <c r="A1471" s="57" t="s">
        <v>3389</v>
      </c>
      <c r="B1471" s="29">
        <v>4940.0</v>
      </c>
      <c r="C1471" s="26">
        <v>4940.0</v>
      </c>
      <c r="D1471" s="27">
        <v>0.0</v>
      </c>
      <c r="E1471" s="28"/>
    </row>
    <row r="1472" hidden="1">
      <c r="A1472" s="57" t="s">
        <v>3390</v>
      </c>
      <c r="B1472" s="29">
        <v>0.0</v>
      </c>
      <c r="C1472" s="26"/>
      <c r="D1472" s="27">
        <v>0.0</v>
      </c>
      <c r="E1472" s="28"/>
    </row>
    <row r="1473" hidden="1">
      <c r="A1473" s="57" t="s">
        <v>3392</v>
      </c>
      <c r="B1473" s="29">
        <v>0.0</v>
      </c>
      <c r="C1473" s="26"/>
      <c r="D1473" s="27">
        <v>0.0</v>
      </c>
      <c r="E1473" s="28"/>
    </row>
    <row r="1474" hidden="1">
      <c r="A1474" s="31" t="s">
        <v>3394</v>
      </c>
      <c r="B1474" s="29">
        <v>0.0</v>
      </c>
      <c r="C1474" s="26"/>
      <c r="D1474" s="27">
        <v>0.0</v>
      </c>
      <c r="E1474" s="28"/>
    </row>
    <row r="1475" hidden="1">
      <c r="A1475" s="31" t="s">
        <v>3395</v>
      </c>
      <c r="B1475" s="29">
        <v>0.0</v>
      </c>
      <c r="C1475" s="26"/>
      <c r="D1475" s="27">
        <v>0.0</v>
      </c>
      <c r="E1475" s="28"/>
    </row>
    <row r="1476" hidden="1">
      <c r="A1476" s="31" t="s">
        <v>3397</v>
      </c>
      <c r="B1476" s="29">
        <v>0.0</v>
      </c>
      <c r="C1476" s="26"/>
      <c r="D1476" s="27">
        <v>0.0</v>
      </c>
      <c r="E1476" s="28"/>
    </row>
    <row r="1477" hidden="1">
      <c r="A1477" s="31" t="s">
        <v>3399</v>
      </c>
      <c r="B1477" s="29">
        <v>1160.0</v>
      </c>
      <c r="C1477" s="26">
        <v>1160.0</v>
      </c>
      <c r="D1477" s="27">
        <v>0.0</v>
      </c>
      <c r="E1477" s="34"/>
    </row>
    <row r="1478" hidden="1">
      <c r="A1478" s="58" t="s">
        <v>3400</v>
      </c>
      <c r="B1478" s="29">
        <v>10552.0</v>
      </c>
      <c r="C1478" s="29">
        <v>10552.0</v>
      </c>
      <c r="D1478" s="27">
        <v>0.0</v>
      </c>
      <c r="E1478" s="34"/>
    </row>
    <row r="1479" hidden="1">
      <c r="A1479" s="58" t="s">
        <v>3401</v>
      </c>
      <c r="B1479" s="29">
        <v>5796.0</v>
      </c>
      <c r="C1479" s="59">
        <v>5796.0</v>
      </c>
      <c r="D1479" s="27">
        <v>0.0</v>
      </c>
      <c r="E1479" s="34"/>
    </row>
    <row r="1480" hidden="1">
      <c r="A1480" s="58" t="s">
        <v>3402</v>
      </c>
      <c r="B1480" s="29">
        <v>9172.0</v>
      </c>
      <c r="C1480" s="59">
        <v>9172.0</v>
      </c>
      <c r="D1480" s="27">
        <v>0.0</v>
      </c>
      <c r="E1480" s="34"/>
    </row>
    <row r="1481" hidden="1">
      <c r="A1481" s="58" t="s">
        <v>3403</v>
      </c>
      <c r="B1481" s="29">
        <v>15137.0</v>
      </c>
      <c r="C1481" s="59">
        <v>15137.0</v>
      </c>
      <c r="D1481" s="27">
        <v>0.0</v>
      </c>
      <c r="E1481" s="34"/>
    </row>
    <row r="1482" hidden="1">
      <c r="A1482" s="58" t="s">
        <v>3405</v>
      </c>
      <c r="B1482" s="29">
        <v>0.0</v>
      </c>
      <c r="C1482" s="59">
        <v>0.0</v>
      </c>
      <c r="D1482" s="27">
        <v>0.0</v>
      </c>
      <c r="E1482" s="34"/>
    </row>
    <row r="1483" hidden="1">
      <c r="A1483" s="58" t="s">
        <v>3406</v>
      </c>
      <c r="B1483" s="29">
        <v>1275.0</v>
      </c>
      <c r="C1483" s="59">
        <v>1275.0</v>
      </c>
      <c r="D1483" s="27">
        <v>0.0</v>
      </c>
      <c r="E1483" s="34"/>
    </row>
    <row r="1484" hidden="1">
      <c r="A1484" s="35" t="s">
        <v>3407</v>
      </c>
      <c r="B1484" s="29">
        <v>50124.0</v>
      </c>
      <c r="C1484" s="59">
        <v>50124.0</v>
      </c>
      <c r="D1484" s="27">
        <v>0.0</v>
      </c>
      <c r="E1484" s="34"/>
    </row>
    <row r="1485" hidden="1">
      <c r="A1485" s="36" t="s">
        <v>3408</v>
      </c>
      <c r="B1485" s="37">
        <v>0.0</v>
      </c>
      <c r="C1485" s="27">
        <v>0.0</v>
      </c>
      <c r="D1485" s="27">
        <v>0.0</v>
      </c>
      <c r="E1485" s="38"/>
    </row>
    <row r="1486" hidden="1"/>
    <row r="1487" hidden="1"/>
    <row r="1488" hidden="1">
      <c r="A1488" s="5" t="s">
        <v>3379</v>
      </c>
      <c r="B1488" s="6"/>
      <c r="C1488" s="6"/>
      <c r="D1488" s="6"/>
      <c r="E1488" s="7"/>
    </row>
    <row r="1489" hidden="1">
      <c r="A1489" s="10"/>
      <c r="B1489" s="11"/>
      <c r="C1489" s="11"/>
      <c r="D1489" s="11"/>
      <c r="E1489" s="12"/>
    </row>
    <row r="1490" hidden="1">
      <c r="A1490" s="5" t="s">
        <v>3381</v>
      </c>
      <c r="B1490" s="6"/>
      <c r="C1490" s="6"/>
      <c r="D1490" s="6"/>
      <c r="E1490" s="7"/>
    </row>
    <row r="1491" hidden="1">
      <c r="A1491" s="10"/>
      <c r="B1491" s="11"/>
      <c r="C1491" s="11"/>
      <c r="D1491" s="11"/>
      <c r="E1491" s="12"/>
    </row>
    <row r="1492" hidden="1">
      <c r="A1492" s="13">
        <v>45810.0</v>
      </c>
      <c r="B1492" s="6"/>
      <c r="C1492" s="54" t="s">
        <v>3382</v>
      </c>
      <c r="D1492" s="15">
        <v>45816.0</v>
      </c>
      <c r="E1492" s="7"/>
    </row>
    <row r="1493" hidden="1">
      <c r="A1493" s="10"/>
      <c r="B1493" s="11"/>
      <c r="C1493" s="16"/>
      <c r="D1493" s="11"/>
      <c r="E1493" s="12"/>
    </row>
    <row r="1494" hidden="1">
      <c r="A1494" s="55" t="s">
        <v>4238</v>
      </c>
      <c r="B1494" s="7"/>
      <c r="C1494" s="16"/>
      <c r="D1494" s="56" t="s">
        <v>4239</v>
      </c>
      <c r="E1494" s="7"/>
    </row>
    <row r="1495" hidden="1">
      <c r="A1495" s="10"/>
      <c r="B1495" s="12"/>
      <c r="C1495" s="16"/>
      <c r="D1495" s="11"/>
      <c r="E1495" s="12"/>
    </row>
    <row r="1496" hidden="1">
      <c r="A1496" s="19" t="s">
        <v>3383</v>
      </c>
      <c r="B1496" s="6"/>
      <c r="C1496" s="6"/>
      <c r="D1496" s="6"/>
      <c r="E1496" s="7"/>
    </row>
    <row r="1497" hidden="1">
      <c r="A1497" s="20" t="s">
        <v>3384</v>
      </c>
      <c r="B1497" s="21" t="s">
        <v>3385</v>
      </c>
      <c r="C1497" s="22" t="s">
        <v>3386</v>
      </c>
      <c r="D1497" s="21" t="s">
        <v>3387</v>
      </c>
      <c r="E1497" s="23" t="s">
        <v>13</v>
      </c>
    </row>
    <row r="1498" hidden="1">
      <c r="A1498" s="57" t="s">
        <v>3388</v>
      </c>
      <c r="B1498" s="25">
        <v>38075.0</v>
      </c>
      <c r="C1498" s="26">
        <v>38093.0</v>
      </c>
      <c r="D1498" s="27">
        <v>18.0</v>
      </c>
      <c r="E1498" s="28"/>
    </row>
    <row r="1499" hidden="1">
      <c r="A1499" s="57" t="s">
        <v>3389</v>
      </c>
      <c r="B1499" s="29">
        <v>25874.0</v>
      </c>
      <c r="C1499" s="26">
        <v>25874.0</v>
      </c>
      <c r="D1499" s="27">
        <v>0.0</v>
      </c>
      <c r="E1499" s="28"/>
    </row>
    <row r="1500" hidden="1">
      <c r="A1500" s="57" t="s">
        <v>3390</v>
      </c>
      <c r="B1500" s="29">
        <v>1400.0</v>
      </c>
      <c r="C1500" s="26">
        <v>1400.0</v>
      </c>
      <c r="D1500" s="27">
        <v>0.0</v>
      </c>
      <c r="E1500" s="28"/>
    </row>
    <row r="1501" hidden="1">
      <c r="A1501" s="57" t="s">
        <v>3392</v>
      </c>
      <c r="B1501" s="29">
        <v>4650.0</v>
      </c>
      <c r="C1501" s="26">
        <v>4650.0</v>
      </c>
      <c r="D1501" s="27">
        <v>0.0</v>
      </c>
      <c r="E1501" s="28"/>
    </row>
    <row r="1502" hidden="1">
      <c r="A1502" s="31" t="s">
        <v>3394</v>
      </c>
      <c r="B1502" s="29">
        <v>0.0</v>
      </c>
      <c r="C1502" s="26"/>
      <c r="D1502" s="27">
        <v>0.0</v>
      </c>
      <c r="E1502" s="28"/>
    </row>
    <row r="1503" hidden="1">
      <c r="A1503" s="31" t="s">
        <v>3395</v>
      </c>
      <c r="B1503" s="29">
        <v>0.0</v>
      </c>
      <c r="C1503" s="26"/>
      <c r="D1503" s="27">
        <v>0.0</v>
      </c>
      <c r="E1503" s="28"/>
    </row>
    <row r="1504" hidden="1">
      <c r="A1504" s="31" t="s">
        <v>3397</v>
      </c>
      <c r="B1504" s="29">
        <v>0.0</v>
      </c>
      <c r="C1504" s="26"/>
      <c r="D1504" s="27">
        <v>0.0</v>
      </c>
      <c r="E1504" s="28"/>
    </row>
    <row r="1505" hidden="1">
      <c r="A1505" s="31" t="s">
        <v>3399</v>
      </c>
      <c r="B1505" s="29">
        <v>8120.0</v>
      </c>
      <c r="C1505" s="26">
        <v>8120.0</v>
      </c>
      <c r="D1505" s="27">
        <v>0.0</v>
      </c>
      <c r="E1505" s="34"/>
    </row>
    <row r="1506" hidden="1">
      <c r="A1506" s="58" t="s">
        <v>3400</v>
      </c>
      <c r="B1506" s="29">
        <v>78206.0</v>
      </c>
      <c r="C1506" s="29">
        <v>78206.0</v>
      </c>
      <c r="D1506" s="27">
        <v>0.0</v>
      </c>
      <c r="E1506" s="34"/>
    </row>
    <row r="1507" hidden="1">
      <c r="A1507" s="58" t="s">
        <v>3401</v>
      </c>
      <c r="B1507" s="29">
        <v>36556.0</v>
      </c>
      <c r="C1507" s="59">
        <v>36556.0</v>
      </c>
      <c r="D1507" s="27">
        <v>0.0</v>
      </c>
      <c r="E1507" s="34"/>
    </row>
    <row r="1508" hidden="1">
      <c r="A1508" s="58" t="s">
        <v>3402</v>
      </c>
      <c r="B1508" s="29">
        <v>66101.0</v>
      </c>
      <c r="C1508" s="59">
        <v>65146.0</v>
      </c>
      <c r="D1508" s="27">
        <v>-955.0</v>
      </c>
      <c r="E1508" s="34"/>
    </row>
    <row r="1509" hidden="1">
      <c r="A1509" s="58" t="s">
        <v>3403</v>
      </c>
      <c r="B1509" s="29">
        <v>106084.65</v>
      </c>
      <c r="C1509" s="59">
        <v>106582.65</v>
      </c>
      <c r="D1509" s="27">
        <v>498.0</v>
      </c>
      <c r="E1509" s="34"/>
    </row>
    <row r="1510" hidden="1">
      <c r="A1510" s="58" t="s">
        <v>3405</v>
      </c>
      <c r="B1510" s="29">
        <v>2117.0</v>
      </c>
      <c r="C1510" s="59">
        <v>2117.0</v>
      </c>
      <c r="D1510" s="27">
        <v>0.0</v>
      </c>
      <c r="E1510" s="34"/>
    </row>
    <row r="1511" hidden="1">
      <c r="A1511" s="58" t="s">
        <v>3406</v>
      </c>
      <c r="B1511" s="29">
        <v>9582.0</v>
      </c>
      <c r="C1511" s="59">
        <v>9582.0</v>
      </c>
      <c r="D1511" s="27">
        <v>0.0</v>
      </c>
      <c r="E1511" s="34"/>
    </row>
    <row r="1512" hidden="1">
      <c r="A1512" s="35" t="s">
        <v>3407</v>
      </c>
      <c r="B1512" s="29">
        <v>367179.15</v>
      </c>
      <c r="C1512" s="59">
        <v>366722.15</v>
      </c>
      <c r="D1512" s="27">
        <v>-457.0</v>
      </c>
      <c r="E1512" s="34"/>
    </row>
    <row r="1513" hidden="1">
      <c r="A1513" s="36" t="s">
        <v>3408</v>
      </c>
      <c r="B1513" s="37">
        <v>4.5</v>
      </c>
      <c r="C1513" s="27">
        <v>22.5</v>
      </c>
      <c r="D1513" s="27">
        <v>18.0</v>
      </c>
      <c r="E1513" s="38"/>
    </row>
    <row r="1514" hidden="1"/>
    <row r="1515" hidden="1"/>
    <row r="1516" hidden="1">
      <c r="A1516" s="5" t="s">
        <v>3379</v>
      </c>
      <c r="B1516" s="6"/>
      <c r="C1516" s="6"/>
      <c r="D1516" s="6"/>
      <c r="E1516" s="7"/>
    </row>
    <row r="1517" hidden="1">
      <c r="A1517" s="10"/>
      <c r="B1517" s="11"/>
      <c r="C1517" s="11"/>
      <c r="D1517" s="11"/>
      <c r="E1517" s="12"/>
    </row>
    <row r="1518" hidden="1">
      <c r="A1518" s="5" t="s">
        <v>3381</v>
      </c>
      <c r="B1518" s="6"/>
      <c r="C1518" s="6"/>
      <c r="D1518" s="6"/>
      <c r="E1518" s="7"/>
    </row>
    <row r="1519" hidden="1">
      <c r="A1519" s="10"/>
      <c r="B1519" s="11"/>
      <c r="C1519" s="11"/>
      <c r="D1519" s="11"/>
      <c r="E1519" s="12"/>
    </row>
    <row r="1520" hidden="1">
      <c r="A1520" s="13">
        <v>45817.0</v>
      </c>
      <c r="B1520" s="6"/>
      <c r="C1520" s="54" t="s">
        <v>3382</v>
      </c>
      <c r="D1520" s="15">
        <v>45823.0</v>
      </c>
      <c r="E1520" s="7"/>
    </row>
    <row r="1521" hidden="1">
      <c r="A1521" s="10"/>
      <c r="B1521" s="11"/>
      <c r="C1521" s="16"/>
      <c r="D1521" s="11"/>
      <c r="E1521" s="12"/>
    </row>
    <row r="1522" hidden="1">
      <c r="A1522" s="55" t="s">
        <v>4238</v>
      </c>
      <c r="B1522" s="7"/>
      <c r="C1522" s="16"/>
      <c r="D1522" s="56" t="s">
        <v>4239</v>
      </c>
      <c r="E1522" s="7"/>
    </row>
    <row r="1523" hidden="1">
      <c r="A1523" s="10"/>
      <c r="B1523" s="12"/>
      <c r="C1523" s="16"/>
      <c r="D1523" s="11"/>
      <c r="E1523" s="12"/>
    </row>
    <row r="1524" hidden="1">
      <c r="A1524" s="19" t="s">
        <v>3383</v>
      </c>
      <c r="B1524" s="6"/>
      <c r="C1524" s="6"/>
      <c r="D1524" s="6"/>
      <c r="E1524" s="7"/>
    </row>
    <row r="1525" hidden="1">
      <c r="A1525" s="20" t="s">
        <v>3384</v>
      </c>
      <c r="B1525" s="21" t="s">
        <v>3385</v>
      </c>
      <c r="C1525" s="22" t="s">
        <v>3386</v>
      </c>
      <c r="D1525" s="21" t="s">
        <v>3387</v>
      </c>
      <c r="E1525" s="23" t="s">
        <v>13</v>
      </c>
    </row>
    <row r="1526" hidden="1">
      <c r="A1526" s="57" t="s">
        <v>3388</v>
      </c>
      <c r="B1526" s="25">
        <v>37664.0</v>
      </c>
      <c r="C1526" s="26">
        <v>37665.0</v>
      </c>
      <c r="D1526" s="27">
        <v>1.0</v>
      </c>
      <c r="E1526" s="28" t="s">
        <v>4318</v>
      </c>
    </row>
    <row r="1527" hidden="1">
      <c r="A1527" s="57" t="s">
        <v>3389</v>
      </c>
      <c r="B1527" s="29">
        <v>26680.0</v>
      </c>
      <c r="C1527" s="26">
        <v>26680.0</v>
      </c>
      <c r="D1527" s="27">
        <v>0.0</v>
      </c>
      <c r="E1527" s="28"/>
    </row>
    <row r="1528" hidden="1">
      <c r="A1528" s="57" t="s">
        <v>3390</v>
      </c>
      <c r="B1528" s="29">
        <v>500.0</v>
      </c>
      <c r="C1528" s="26">
        <v>500.0</v>
      </c>
      <c r="D1528" s="27">
        <v>0.0</v>
      </c>
      <c r="E1528" s="28"/>
    </row>
    <row r="1529" hidden="1">
      <c r="A1529" s="57" t="s">
        <v>3392</v>
      </c>
      <c r="B1529" s="29">
        <v>2000.0</v>
      </c>
      <c r="C1529" s="26">
        <v>2000.0</v>
      </c>
      <c r="D1529" s="27">
        <v>0.0</v>
      </c>
      <c r="E1529" s="28"/>
    </row>
    <row r="1530" hidden="1">
      <c r="A1530" s="31" t="s">
        <v>3394</v>
      </c>
      <c r="B1530" s="29">
        <v>80.0</v>
      </c>
      <c r="C1530" s="26"/>
      <c r="D1530" s="27">
        <v>-80.0</v>
      </c>
      <c r="E1530" s="28"/>
    </row>
    <row r="1531" hidden="1">
      <c r="A1531" s="31" t="s">
        <v>3395</v>
      </c>
      <c r="B1531" s="29">
        <v>0.0</v>
      </c>
      <c r="C1531" s="26"/>
      <c r="D1531" s="27">
        <v>0.0</v>
      </c>
      <c r="E1531" s="28"/>
    </row>
    <row r="1532" hidden="1">
      <c r="A1532" s="31" t="s">
        <v>3397</v>
      </c>
      <c r="B1532" s="29">
        <v>105.0</v>
      </c>
      <c r="C1532" s="26">
        <v>105.0</v>
      </c>
      <c r="D1532" s="27">
        <v>0.0</v>
      </c>
      <c r="E1532" s="28" t="s">
        <v>4319</v>
      </c>
    </row>
    <row r="1533" hidden="1">
      <c r="A1533" s="31" t="s">
        <v>3399</v>
      </c>
      <c r="B1533" s="29">
        <v>6960.0</v>
      </c>
      <c r="C1533" s="26">
        <v>6960.0</v>
      </c>
      <c r="D1533" s="27">
        <v>0.0</v>
      </c>
      <c r="E1533" s="34"/>
    </row>
    <row r="1534" hidden="1">
      <c r="A1534" s="58" t="s">
        <v>3400</v>
      </c>
      <c r="B1534" s="29">
        <v>71612.0</v>
      </c>
      <c r="C1534" s="29">
        <v>71612.0</v>
      </c>
      <c r="D1534" s="27">
        <v>0.0</v>
      </c>
      <c r="E1534" s="34"/>
    </row>
    <row r="1535" hidden="1">
      <c r="A1535" s="58" t="s">
        <v>3401</v>
      </c>
      <c r="B1535" s="29">
        <v>34406.0</v>
      </c>
      <c r="C1535" s="59">
        <v>34406.0</v>
      </c>
      <c r="D1535" s="27">
        <v>0.0</v>
      </c>
      <c r="E1535" s="34"/>
    </row>
    <row r="1536" hidden="1">
      <c r="A1536" s="58" t="s">
        <v>3402</v>
      </c>
      <c r="B1536" s="29">
        <v>70601.0</v>
      </c>
      <c r="C1536" s="59">
        <v>69366.0</v>
      </c>
      <c r="D1536" s="27">
        <v>-1235.0</v>
      </c>
      <c r="E1536" s="34"/>
    </row>
    <row r="1537" hidden="1">
      <c r="A1537" s="58" t="s">
        <v>3403</v>
      </c>
      <c r="B1537" s="29">
        <v>87552.0</v>
      </c>
      <c r="C1537" s="59">
        <v>87552.0</v>
      </c>
      <c r="D1537" s="27">
        <v>0.0</v>
      </c>
      <c r="E1537" s="34"/>
    </row>
    <row r="1538" hidden="1">
      <c r="A1538" s="58" t="s">
        <v>3405</v>
      </c>
      <c r="B1538" s="29">
        <v>318.0</v>
      </c>
      <c r="C1538" s="59">
        <v>318.0</v>
      </c>
      <c r="D1538" s="27">
        <v>0.0</v>
      </c>
      <c r="E1538" s="34"/>
    </row>
    <row r="1539" hidden="1">
      <c r="A1539" s="58" t="s">
        <v>3406</v>
      </c>
      <c r="B1539" s="29">
        <v>8823.0</v>
      </c>
      <c r="C1539" s="59">
        <v>8823.0</v>
      </c>
      <c r="D1539" s="27">
        <v>0.0</v>
      </c>
      <c r="E1539" s="34"/>
    </row>
    <row r="1540" hidden="1">
      <c r="A1540" s="35" t="s">
        <v>3407</v>
      </c>
      <c r="B1540" s="29">
        <v>338477.5</v>
      </c>
      <c r="C1540" s="59">
        <v>337242.5</v>
      </c>
      <c r="D1540" s="27">
        <v>-1235.0</v>
      </c>
      <c r="E1540" s="34"/>
    </row>
    <row r="1541" hidden="1">
      <c r="A1541" s="36" t="s">
        <v>3408</v>
      </c>
      <c r="B1541" s="37">
        <v>0.5</v>
      </c>
      <c r="C1541" s="27">
        <v>-78.5</v>
      </c>
      <c r="D1541" s="27">
        <v>-79.0</v>
      </c>
      <c r="E1541" s="38"/>
    </row>
    <row r="1542" hidden="1"/>
    <row r="1543" hidden="1"/>
    <row r="1544" hidden="1">
      <c r="A1544" s="5" t="s">
        <v>3379</v>
      </c>
      <c r="B1544" s="6"/>
      <c r="C1544" s="6"/>
      <c r="D1544" s="6"/>
      <c r="E1544" s="7"/>
    </row>
    <row r="1545" hidden="1">
      <c r="A1545" s="10"/>
      <c r="B1545" s="11"/>
      <c r="C1545" s="11"/>
      <c r="D1545" s="11"/>
      <c r="E1545" s="12"/>
    </row>
    <row r="1546" hidden="1">
      <c r="A1546" s="5" t="s">
        <v>3381</v>
      </c>
      <c r="B1546" s="6"/>
      <c r="C1546" s="6"/>
      <c r="D1546" s="6"/>
      <c r="E1546" s="7"/>
    </row>
    <row r="1547" hidden="1">
      <c r="A1547" s="10"/>
      <c r="B1547" s="11"/>
      <c r="C1547" s="11"/>
      <c r="D1547" s="11"/>
      <c r="E1547" s="12"/>
    </row>
    <row r="1548" hidden="1">
      <c r="A1548" s="13">
        <v>45824.0</v>
      </c>
      <c r="B1548" s="6"/>
      <c r="C1548" s="54" t="s">
        <v>3382</v>
      </c>
      <c r="D1548" s="15">
        <v>45830.0</v>
      </c>
      <c r="E1548" s="7"/>
    </row>
    <row r="1549" hidden="1">
      <c r="A1549" s="10"/>
      <c r="B1549" s="11"/>
      <c r="C1549" s="16"/>
      <c r="D1549" s="11"/>
      <c r="E1549" s="12"/>
    </row>
    <row r="1550" hidden="1">
      <c r="A1550" s="55" t="s">
        <v>4238</v>
      </c>
      <c r="B1550" s="7"/>
      <c r="C1550" s="16"/>
      <c r="D1550" s="56" t="s">
        <v>4239</v>
      </c>
      <c r="E1550" s="7"/>
    </row>
    <row r="1551" hidden="1">
      <c r="A1551" s="10"/>
      <c r="B1551" s="12"/>
      <c r="C1551" s="16"/>
      <c r="D1551" s="11"/>
      <c r="E1551" s="12"/>
    </row>
    <row r="1552" hidden="1">
      <c r="A1552" s="19" t="s">
        <v>3383</v>
      </c>
      <c r="B1552" s="6"/>
      <c r="C1552" s="6"/>
      <c r="D1552" s="6"/>
      <c r="E1552" s="7"/>
    </row>
    <row r="1553" hidden="1">
      <c r="A1553" s="20" t="s">
        <v>3384</v>
      </c>
      <c r="B1553" s="21" t="s">
        <v>3385</v>
      </c>
      <c r="C1553" s="22" t="s">
        <v>3386</v>
      </c>
      <c r="D1553" s="21" t="s">
        <v>3387</v>
      </c>
      <c r="E1553" s="23" t="s">
        <v>13</v>
      </c>
    </row>
    <row r="1554" hidden="1">
      <c r="A1554" s="57" t="s">
        <v>3388</v>
      </c>
      <c r="B1554" s="25">
        <v>41336.0</v>
      </c>
      <c r="C1554" s="26">
        <v>41316.0</v>
      </c>
      <c r="D1554" s="27">
        <v>-20.0</v>
      </c>
      <c r="E1554" s="28" t="s">
        <v>4320</v>
      </c>
    </row>
    <row r="1555" hidden="1">
      <c r="A1555" s="57" t="s">
        <v>3389</v>
      </c>
      <c r="B1555" s="29">
        <v>34107.0</v>
      </c>
      <c r="C1555" s="26">
        <v>34107.0</v>
      </c>
      <c r="D1555" s="27">
        <v>0.0</v>
      </c>
      <c r="E1555" s="28"/>
    </row>
    <row r="1556" hidden="1">
      <c r="A1556" s="57" t="s">
        <v>3390</v>
      </c>
      <c r="B1556" s="29">
        <v>1695.0</v>
      </c>
      <c r="C1556" s="26">
        <v>1695.0</v>
      </c>
      <c r="D1556" s="27">
        <v>0.0</v>
      </c>
      <c r="E1556" s="28"/>
    </row>
    <row r="1557" hidden="1">
      <c r="A1557" s="57" t="s">
        <v>3392</v>
      </c>
      <c r="B1557" s="29">
        <v>3100.0</v>
      </c>
      <c r="C1557" s="26">
        <v>3100.0</v>
      </c>
      <c r="D1557" s="27">
        <v>0.0</v>
      </c>
      <c r="E1557" s="28"/>
    </row>
    <row r="1558" hidden="1">
      <c r="A1558" s="31" t="s">
        <v>3394</v>
      </c>
      <c r="B1558" s="29">
        <v>0.0</v>
      </c>
      <c r="C1558" s="26"/>
      <c r="D1558" s="27">
        <v>0.0</v>
      </c>
      <c r="E1558" s="28"/>
    </row>
    <row r="1559" hidden="1">
      <c r="A1559" s="31" t="s">
        <v>3395</v>
      </c>
      <c r="B1559" s="29">
        <v>110.0</v>
      </c>
      <c r="C1559" s="26">
        <v>110.0</v>
      </c>
      <c r="D1559" s="27">
        <v>0.0</v>
      </c>
      <c r="E1559" s="28"/>
    </row>
    <row r="1560" hidden="1">
      <c r="A1560" s="31" t="s">
        <v>3397</v>
      </c>
      <c r="B1560" s="29">
        <v>3049.0</v>
      </c>
      <c r="C1560" s="26">
        <v>3049.0</v>
      </c>
      <c r="D1560" s="27">
        <v>0.0</v>
      </c>
      <c r="E1560" s="28" t="s">
        <v>4321</v>
      </c>
    </row>
    <row r="1561" hidden="1">
      <c r="A1561" s="31" t="s">
        <v>3399</v>
      </c>
      <c r="B1561" s="29">
        <v>5800.0</v>
      </c>
      <c r="C1561" s="26">
        <v>5800.0</v>
      </c>
      <c r="D1561" s="27">
        <v>0.0</v>
      </c>
      <c r="E1561" s="34"/>
    </row>
    <row r="1562" hidden="1">
      <c r="A1562" s="58" t="s">
        <v>3400</v>
      </c>
      <c r="B1562" s="29">
        <v>74637.0</v>
      </c>
      <c r="C1562" s="29">
        <v>74637.0</v>
      </c>
      <c r="D1562" s="27">
        <v>0.0</v>
      </c>
      <c r="E1562" s="34"/>
    </row>
    <row r="1563" hidden="1">
      <c r="A1563" s="58" t="s">
        <v>3401</v>
      </c>
      <c r="B1563" s="29">
        <v>35800.0</v>
      </c>
      <c r="C1563" s="59">
        <v>35800.0</v>
      </c>
      <c r="D1563" s="27">
        <v>0.0</v>
      </c>
      <c r="E1563" s="34"/>
    </row>
    <row r="1564" hidden="1">
      <c r="A1564" s="58" t="s">
        <v>3402</v>
      </c>
      <c r="B1564" s="29">
        <v>68124.0</v>
      </c>
      <c r="C1564" s="59">
        <v>68124.0</v>
      </c>
      <c r="D1564" s="27">
        <v>0.0</v>
      </c>
      <c r="E1564" s="34"/>
    </row>
    <row r="1565" hidden="1">
      <c r="A1565" s="58" t="s">
        <v>3403</v>
      </c>
      <c r="B1565" s="29">
        <v>88559.65</v>
      </c>
      <c r="C1565" s="59">
        <v>88559.65</v>
      </c>
      <c r="D1565" s="27">
        <v>0.0</v>
      </c>
      <c r="E1565" s="34"/>
    </row>
    <row r="1566" hidden="1">
      <c r="A1566" s="58" t="s">
        <v>3405</v>
      </c>
      <c r="B1566" s="29">
        <v>2960.0</v>
      </c>
      <c r="C1566" s="59">
        <v>2960.0</v>
      </c>
      <c r="D1566" s="27">
        <v>0.0</v>
      </c>
      <c r="E1566" s="34"/>
    </row>
    <row r="1567" hidden="1">
      <c r="A1567" s="58" t="s">
        <v>3406</v>
      </c>
      <c r="B1567" s="29">
        <v>11107.0</v>
      </c>
      <c r="C1567" s="59">
        <v>11107.0</v>
      </c>
      <c r="D1567" s="27">
        <v>0.0</v>
      </c>
      <c r="E1567" s="34"/>
    </row>
    <row r="1568" hidden="1">
      <c r="A1568" s="35" t="s">
        <v>3407</v>
      </c>
      <c r="B1568" s="29">
        <v>359275.65</v>
      </c>
      <c r="C1568" s="59">
        <v>359275.65</v>
      </c>
      <c r="D1568" s="27">
        <v>0.0</v>
      </c>
      <c r="E1568" s="34"/>
    </row>
    <row r="1569" hidden="1">
      <c r="A1569" s="36" t="s">
        <v>3408</v>
      </c>
      <c r="B1569" s="37">
        <v>2.0</v>
      </c>
      <c r="C1569" s="27">
        <v>-18.0</v>
      </c>
      <c r="D1569" s="27">
        <v>-20.0</v>
      </c>
      <c r="E1569" s="38"/>
    </row>
    <row r="1570" hidden="1"/>
    <row r="1571" hidden="1"/>
    <row r="1572" hidden="1">
      <c r="A1572" s="5" t="s">
        <v>3379</v>
      </c>
      <c r="B1572" s="6"/>
      <c r="C1572" s="6"/>
      <c r="D1572" s="6"/>
      <c r="E1572" s="7"/>
    </row>
    <row r="1573" hidden="1">
      <c r="A1573" s="10"/>
      <c r="B1573" s="11"/>
      <c r="C1573" s="11"/>
      <c r="D1573" s="11"/>
      <c r="E1573" s="12"/>
    </row>
    <row r="1574" hidden="1">
      <c r="A1574" s="5" t="s">
        <v>3381</v>
      </c>
      <c r="B1574" s="6"/>
      <c r="C1574" s="6"/>
      <c r="D1574" s="6"/>
      <c r="E1574" s="7"/>
    </row>
    <row r="1575" hidden="1">
      <c r="A1575" s="10"/>
      <c r="B1575" s="11"/>
      <c r="C1575" s="11"/>
      <c r="D1575" s="11"/>
      <c r="E1575" s="12"/>
    </row>
    <row r="1576" hidden="1">
      <c r="A1576" s="13">
        <v>45831.0</v>
      </c>
      <c r="B1576" s="6"/>
      <c r="C1576" s="54" t="s">
        <v>3382</v>
      </c>
      <c r="D1576" s="15">
        <v>45838.0</v>
      </c>
      <c r="E1576" s="7"/>
    </row>
    <row r="1577" hidden="1">
      <c r="A1577" s="10"/>
      <c r="B1577" s="11"/>
      <c r="C1577" s="16"/>
      <c r="D1577" s="11"/>
      <c r="E1577" s="12"/>
    </row>
    <row r="1578" hidden="1">
      <c r="A1578" s="55" t="s">
        <v>4238</v>
      </c>
      <c r="B1578" s="7"/>
      <c r="C1578" s="16"/>
      <c r="D1578" s="56" t="s">
        <v>4238</v>
      </c>
      <c r="E1578" s="7"/>
    </row>
    <row r="1579" hidden="1">
      <c r="A1579" s="10"/>
      <c r="B1579" s="12"/>
      <c r="C1579" s="16"/>
      <c r="D1579" s="11"/>
      <c r="E1579" s="12"/>
    </row>
    <row r="1580" hidden="1">
      <c r="A1580" s="19" t="s">
        <v>3383</v>
      </c>
      <c r="B1580" s="6"/>
      <c r="C1580" s="6"/>
      <c r="D1580" s="6"/>
      <c r="E1580" s="7"/>
    </row>
    <row r="1581" hidden="1">
      <c r="A1581" s="20" t="s">
        <v>3384</v>
      </c>
      <c r="B1581" s="21" t="s">
        <v>3385</v>
      </c>
      <c r="C1581" s="22" t="s">
        <v>3386</v>
      </c>
      <c r="D1581" s="21" t="s">
        <v>3387</v>
      </c>
      <c r="E1581" s="23" t="s">
        <v>13</v>
      </c>
    </row>
    <row r="1582" hidden="1">
      <c r="A1582" s="57" t="s">
        <v>3388</v>
      </c>
      <c r="B1582" s="25">
        <v>44503.0</v>
      </c>
      <c r="C1582" s="26">
        <v>44528.0</v>
      </c>
      <c r="D1582" s="27">
        <v>25.0</v>
      </c>
      <c r="E1582" s="28" t="s">
        <v>4322</v>
      </c>
    </row>
    <row r="1583" hidden="1">
      <c r="A1583" s="57" t="s">
        <v>3389</v>
      </c>
      <c r="B1583" s="29">
        <v>35680.0</v>
      </c>
      <c r="C1583" s="26">
        <v>35680.0</v>
      </c>
      <c r="D1583" s="27">
        <v>0.0</v>
      </c>
      <c r="E1583" s="28"/>
    </row>
    <row r="1584" hidden="1">
      <c r="A1584" s="57" t="s">
        <v>3390</v>
      </c>
      <c r="B1584" s="29">
        <v>0.0</v>
      </c>
      <c r="C1584" s="26"/>
      <c r="D1584" s="27">
        <v>0.0</v>
      </c>
      <c r="E1584" s="28"/>
    </row>
    <row r="1585" hidden="1">
      <c r="A1585" s="57" t="s">
        <v>3392</v>
      </c>
      <c r="B1585" s="29">
        <v>2200.0</v>
      </c>
      <c r="C1585" s="26">
        <v>2200.0</v>
      </c>
      <c r="D1585" s="27">
        <v>0.0</v>
      </c>
      <c r="E1585" s="28"/>
    </row>
    <row r="1586" hidden="1">
      <c r="A1586" s="31" t="s">
        <v>3394</v>
      </c>
      <c r="B1586" s="29">
        <v>0.0</v>
      </c>
      <c r="C1586" s="26"/>
      <c r="D1586" s="27">
        <v>0.0</v>
      </c>
      <c r="E1586" s="28"/>
    </row>
    <row r="1587" hidden="1">
      <c r="A1587" s="31" t="s">
        <v>3395</v>
      </c>
      <c r="B1587" s="29">
        <v>0.0</v>
      </c>
      <c r="C1587" s="26"/>
      <c r="D1587" s="27">
        <v>0.0</v>
      </c>
      <c r="E1587" s="28"/>
    </row>
    <row r="1588" hidden="1">
      <c r="A1588" s="31" t="s">
        <v>3397</v>
      </c>
      <c r="B1588" s="29">
        <v>0.0</v>
      </c>
      <c r="C1588" s="26"/>
      <c r="D1588" s="27">
        <v>0.0</v>
      </c>
      <c r="E1588" s="28"/>
    </row>
    <row r="1589" hidden="1">
      <c r="A1589" s="31" t="s">
        <v>3399</v>
      </c>
      <c r="B1589" s="29">
        <v>7760.0</v>
      </c>
      <c r="C1589" s="26">
        <v>7760.0</v>
      </c>
      <c r="D1589" s="27">
        <v>0.0</v>
      </c>
      <c r="E1589" s="34"/>
    </row>
    <row r="1590" hidden="1">
      <c r="A1590" s="58" t="s">
        <v>3400</v>
      </c>
      <c r="B1590" s="29">
        <v>71078.0</v>
      </c>
      <c r="C1590" s="29">
        <v>71078.0</v>
      </c>
      <c r="D1590" s="27">
        <v>0.0</v>
      </c>
      <c r="E1590" s="34"/>
    </row>
    <row r="1591" hidden="1">
      <c r="A1591" s="58" t="s">
        <v>3401</v>
      </c>
      <c r="B1591" s="29">
        <v>33031.0</v>
      </c>
      <c r="C1591" s="59">
        <v>33031.0</v>
      </c>
      <c r="D1591" s="27">
        <v>0.0</v>
      </c>
      <c r="E1591" s="34"/>
    </row>
    <row r="1592" hidden="1">
      <c r="A1592" s="58" t="s">
        <v>3402</v>
      </c>
      <c r="B1592" s="29">
        <v>72320.0</v>
      </c>
      <c r="C1592" s="59">
        <v>71527.0</v>
      </c>
      <c r="D1592" s="27">
        <v>-793.0</v>
      </c>
      <c r="E1592" s="34"/>
    </row>
    <row r="1593" hidden="1">
      <c r="A1593" s="58" t="s">
        <v>3403</v>
      </c>
      <c r="B1593" s="29">
        <v>99946.0</v>
      </c>
      <c r="C1593" s="59">
        <v>100340.0</v>
      </c>
      <c r="D1593" s="27">
        <v>394.0</v>
      </c>
      <c r="E1593" s="34"/>
    </row>
    <row r="1594" hidden="1">
      <c r="A1594" s="58" t="s">
        <v>3405</v>
      </c>
      <c r="B1594" s="29">
        <v>4172.0</v>
      </c>
      <c r="C1594" s="59">
        <v>4172.0</v>
      </c>
      <c r="D1594" s="27">
        <v>0.0</v>
      </c>
      <c r="E1594" s="34"/>
    </row>
    <row r="1595" hidden="1">
      <c r="A1595" s="58" t="s">
        <v>3406</v>
      </c>
      <c r="B1595" s="29">
        <v>11881.0</v>
      </c>
      <c r="C1595" s="59">
        <v>11881.0</v>
      </c>
      <c r="D1595" s="27">
        <v>0.0</v>
      </c>
      <c r="E1595" s="34"/>
    </row>
    <row r="1596" hidden="1">
      <c r="A1596" s="35" t="s">
        <v>3407</v>
      </c>
      <c r="B1596" s="29">
        <v>370688.4</v>
      </c>
      <c r="C1596" s="59">
        <v>370289.4</v>
      </c>
      <c r="D1596" s="27">
        <v>-399.0</v>
      </c>
      <c r="E1596" s="34"/>
    </row>
    <row r="1597" hidden="1">
      <c r="A1597" s="36" t="s">
        <v>3408</v>
      </c>
      <c r="B1597" s="37">
        <v>1.5999999999985448</v>
      </c>
      <c r="C1597" s="27">
        <v>26.599999999976717</v>
      </c>
      <c r="D1597" s="27">
        <v>24.999999999978172</v>
      </c>
      <c r="E1597" s="38"/>
    </row>
    <row r="1598" hidden="1"/>
    <row r="1599" hidden="1"/>
    <row r="1600" hidden="1">
      <c r="A1600" s="5" t="s">
        <v>3379</v>
      </c>
      <c r="B1600" s="6"/>
      <c r="C1600" s="6"/>
      <c r="D1600" s="6"/>
      <c r="E1600" s="7"/>
    </row>
    <row r="1601" hidden="1">
      <c r="A1601" s="10"/>
      <c r="B1601" s="11"/>
      <c r="C1601" s="11"/>
      <c r="D1601" s="11"/>
      <c r="E1601" s="12"/>
    </row>
    <row r="1602" hidden="1">
      <c r="A1602" s="5" t="s">
        <v>3381</v>
      </c>
      <c r="B1602" s="6"/>
      <c r="C1602" s="6"/>
      <c r="D1602" s="6"/>
      <c r="E1602" s="7"/>
    </row>
    <row r="1603" hidden="1">
      <c r="A1603" s="10"/>
      <c r="B1603" s="11"/>
      <c r="C1603" s="11"/>
      <c r="D1603" s="11"/>
      <c r="E1603" s="12"/>
    </row>
    <row r="1604" hidden="1">
      <c r="A1604" s="13">
        <v>45839.0</v>
      </c>
      <c r="B1604" s="6"/>
      <c r="C1604" s="54" t="s">
        <v>3382</v>
      </c>
      <c r="D1604" s="15">
        <v>45844.0</v>
      </c>
      <c r="E1604" s="7"/>
    </row>
    <row r="1605" hidden="1">
      <c r="A1605" s="10"/>
      <c r="B1605" s="11"/>
      <c r="C1605" s="16"/>
      <c r="D1605" s="11"/>
      <c r="E1605" s="12"/>
    </row>
    <row r="1606" hidden="1">
      <c r="A1606" s="55" t="s">
        <v>4240</v>
      </c>
      <c r="B1606" s="7"/>
      <c r="C1606" s="16"/>
      <c r="D1606" s="56" t="s">
        <v>4239</v>
      </c>
      <c r="E1606" s="7"/>
    </row>
    <row r="1607" hidden="1">
      <c r="A1607" s="10"/>
      <c r="B1607" s="12"/>
      <c r="C1607" s="16"/>
      <c r="D1607" s="11"/>
      <c r="E1607" s="12"/>
    </row>
    <row r="1608" hidden="1">
      <c r="A1608" s="19" t="s">
        <v>3383</v>
      </c>
      <c r="B1608" s="6"/>
      <c r="C1608" s="6"/>
      <c r="D1608" s="6"/>
      <c r="E1608" s="7"/>
    </row>
    <row r="1609" hidden="1">
      <c r="A1609" s="20" t="s">
        <v>3384</v>
      </c>
      <c r="B1609" s="21" t="s">
        <v>3385</v>
      </c>
      <c r="C1609" s="22" t="s">
        <v>3386</v>
      </c>
      <c r="D1609" s="21" t="s">
        <v>3387</v>
      </c>
      <c r="E1609" s="23" t="s">
        <v>13</v>
      </c>
    </row>
    <row r="1610" hidden="1">
      <c r="A1610" s="57" t="s">
        <v>3388</v>
      </c>
      <c r="B1610" s="25">
        <v>34007.0</v>
      </c>
      <c r="C1610" s="26">
        <v>34010.0</v>
      </c>
      <c r="D1610" s="27">
        <v>3.0</v>
      </c>
      <c r="E1610" s="28" t="s">
        <v>4323</v>
      </c>
    </row>
    <row r="1611" hidden="1">
      <c r="A1611" s="57" t="s">
        <v>3389</v>
      </c>
      <c r="B1611" s="29">
        <v>25396.0</v>
      </c>
      <c r="C1611" s="26">
        <v>25396.0</v>
      </c>
      <c r="D1611" s="27">
        <v>0.0</v>
      </c>
      <c r="E1611" s="28"/>
    </row>
    <row r="1612" hidden="1">
      <c r="A1612" s="57" t="s">
        <v>3390</v>
      </c>
      <c r="B1612" s="29">
        <v>580.0</v>
      </c>
      <c r="C1612" s="26">
        <v>580.0</v>
      </c>
      <c r="D1612" s="27">
        <v>0.0</v>
      </c>
      <c r="E1612" s="28"/>
    </row>
    <row r="1613" hidden="1">
      <c r="A1613" s="57" t="s">
        <v>3392</v>
      </c>
      <c r="B1613" s="29">
        <v>1000.0</v>
      </c>
      <c r="C1613" s="26">
        <v>1000.0</v>
      </c>
      <c r="D1613" s="27">
        <v>0.0</v>
      </c>
      <c r="E1613" s="28"/>
    </row>
    <row r="1614" hidden="1">
      <c r="A1614" s="31" t="s">
        <v>3394</v>
      </c>
      <c r="B1614" s="29">
        <v>0.0</v>
      </c>
      <c r="C1614" s="26"/>
      <c r="D1614" s="27">
        <v>0.0</v>
      </c>
      <c r="E1614" s="28"/>
    </row>
    <row r="1615" hidden="1">
      <c r="A1615" s="31" t="s">
        <v>3395</v>
      </c>
      <c r="B1615" s="29">
        <v>170.0</v>
      </c>
      <c r="C1615" s="26">
        <v>170.0</v>
      </c>
      <c r="D1615" s="27">
        <v>0.0</v>
      </c>
      <c r="E1615" s="28"/>
    </row>
    <row r="1616" hidden="1">
      <c r="A1616" s="31" t="s">
        <v>3397</v>
      </c>
      <c r="B1616" s="29">
        <v>0.0</v>
      </c>
      <c r="C1616" s="26"/>
      <c r="D1616" s="27">
        <v>0.0</v>
      </c>
      <c r="E1616" s="28"/>
    </row>
    <row r="1617" hidden="1">
      <c r="A1617" s="31" t="s">
        <v>3399</v>
      </c>
      <c r="B1617" s="29">
        <v>6240.0</v>
      </c>
      <c r="C1617" s="26">
        <v>6240.0</v>
      </c>
      <c r="D1617" s="27">
        <v>0.0</v>
      </c>
      <c r="E1617" s="34"/>
    </row>
    <row r="1618" hidden="1">
      <c r="A1618" s="58" t="s">
        <v>3400</v>
      </c>
      <c r="B1618" s="29">
        <v>57707.0</v>
      </c>
      <c r="C1618" s="29">
        <v>57971.0</v>
      </c>
      <c r="D1618" s="27">
        <v>264.0</v>
      </c>
      <c r="E1618" s="34"/>
    </row>
    <row r="1619" hidden="1">
      <c r="A1619" s="58" t="s">
        <v>3401</v>
      </c>
      <c r="B1619" s="29">
        <v>25560.0</v>
      </c>
      <c r="C1619" s="59">
        <v>25560.0</v>
      </c>
      <c r="D1619" s="27">
        <v>0.0</v>
      </c>
      <c r="E1619" s="34"/>
    </row>
    <row r="1620" hidden="1">
      <c r="A1620" s="58" t="s">
        <v>3402</v>
      </c>
      <c r="B1620" s="29">
        <v>42892.0</v>
      </c>
      <c r="C1620" s="59">
        <v>42892.0</v>
      </c>
      <c r="D1620" s="27">
        <v>0.0</v>
      </c>
      <c r="E1620" s="34"/>
    </row>
    <row r="1621" hidden="1">
      <c r="A1621" s="58" t="s">
        <v>3403</v>
      </c>
      <c r="B1621" s="29">
        <v>66062.0</v>
      </c>
      <c r="C1621" s="59">
        <v>66062.0</v>
      </c>
      <c r="D1621" s="27">
        <v>0.0</v>
      </c>
      <c r="E1621" s="34"/>
    </row>
    <row r="1622" hidden="1">
      <c r="A1622" s="58" t="s">
        <v>3405</v>
      </c>
      <c r="B1622" s="29">
        <v>1938.0</v>
      </c>
      <c r="C1622" s="59">
        <v>1938.0</v>
      </c>
      <c r="D1622" s="27">
        <v>0.0</v>
      </c>
      <c r="E1622" s="34"/>
    </row>
    <row r="1623" hidden="1">
      <c r="A1623" s="58" t="s">
        <v>3406</v>
      </c>
      <c r="B1623" s="29">
        <v>8169.0</v>
      </c>
      <c r="C1623" s="59">
        <v>8169.0</v>
      </c>
      <c r="D1623" s="27">
        <v>0.0</v>
      </c>
      <c r="E1623" s="34"/>
    </row>
    <row r="1624" hidden="1">
      <c r="A1624" s="35" t="s">
        <v>3407</v>
      </c>
      <c r="B1624" s="29">
        <v>261546.0</v>
      </c>
      <c r="C1624" s="59">
        <v>261546.0</v>
      </c>
      <c r="D1624" s="27">
        <v>0.0</v>
      </c>
      <c r="E1624" s="34"/>
    </row>
    <row r="1625" hidden="1">
      <c r="A1625" s="36" t="s">
        <v>3408</v>
      </c>
      <c r="B1625" s="37">
        <v>6.0</v>
      </c>
      <c r="C1625" s="27">
        <v>273.0</v>
      </c>
      <c r="D1625" s="27">
        <v>267.0</v>
      </c>
      <c r="E1625" s="38"/>
    </row>
    <row r="1626" hidden="1"/>
    <row r="1627" hidden="1"/>
    <row r="1628" hidden="1">
      <c r="A1628" s="5" t="s">
        <v>3379</v>
      </c>
      <c r="B1628" s="6"/>
      <c r="C1628" s="6"/>
      <c r="D1628" s="6"/>
      <c r="E1628" s="7"/>
    </row>
    <row r="1629" hidden="1">
      <c r="A1629" s="10"/>
      <c r="B1629" s="11"/>
      <c r="C1629" s="11"/>
      <c r="D1629" s="11"/>
      <c r="E1629" s="12"/>
    </row>
    <row r="1630" hidden="1">
      <c r="A1630" s="5" t="s">
        <v>3381</v>
      </c>
      <c r="B1630" s="6"/>
      <c r="C1630" s="6"/>
      <c r="D1630" s="6"/>
      <c r="E1630" s="7"/>
    </row>
    <row r="1631" hidden="1">
      <c r="A1631" s="10"/>
      <c r="B1631" s="11"/>
      <c r="C1631" s="11"/>
      <c r="D1631" s="11"/>
      <c r="E1631" s="12"/>
    </row>
    <row r="1632" hidden="1">
      <c r="A1632" s="13">
        <v>45845.0</v>
      </c>
      <c r="B1632" s="6"/>
      <c r="C1632" s="54" t="s">
        <v>3382</v>
      </c>
      <c r="D1632" s="15">
        <v>45851.0</v>
      </c>
      <c r="E1632" s="7"/>
    </row>
    <row r="1633" hidden="1">
      <c r="A1633" s="10"/>
      <c r="B1633" s="11"/>
      <c r="C1633" s="16"/>
      <c r="D1633" s="11"/>
      <c r="E1633" s="12"/>
    </row>
    <row r="1634" hidden="1">
      <c r="A1634" s="55" t="s">
        <v>4238</v>
      </c>
      <c r="B1634" s="7"/>
      <c r="C1634" s="16"/>
      <c r="D1634" s="56" t="s">
        <v>4239</v>
      </c>
      <c r="E1634" s="7"/>
    </row>
    <row r="1635" hidden="1">
      <c r="A1635" s="10"/>
      <c r="B1635" s="12"/>
      <c r="C1635" s="16"/>
      <c r="D1635" s="11"/>
      <c r="E1635" s="12"/>
    </row>
    <row r="1636" hidden="1">
      <c r="A1636" s="19" t="s">
        <v>3383</v>
      </c>
      <c r="B1636" s="6"/>
      <c r="C1636" s="6"/>
      <c r="D1636" s="6"/>
      <c r="E1636" s="7"/>
    </row>
    <row r="1637" hidden="1">
      <c r="A1637" s="20" t="s">
        <v>3384</v>
      </c>
      <c r="B1637" s="21" t="s">
        <v>3385</v>
      </c>
      <c r="C1637" s="22" t="s">
        <v>3386</v>
      </c>
      <c r="D1637" s="21" t="s">
        <v>3387</v>
      </c>
      <c r="E1637" s="23" t="s">
        <v>13</v>
      </c>
    </row>
    <row r="1638" hidden="1">
      <c r="A1638" s="57" t="s">
        <v>3388</v>
      </c>
      <c r="B1638" s="25">
        <v>34036.0</v>
      </c>
      <c r="C1638" s="26">
        <v>34038.0</v>
      </c>
      <c r="D1638" s="27">
        <v>2.0</v>
      </c>
      <c r="E1638" s="28" t="s">
        <v>4324</v>
      </c>
    </row>
    <row r="1639" hidden="1">
      <c r="A1639" s="57" t="s">
        <v>3389</v>
      </c>
      <c r="B1639" s="29">
        <v>30994.5</v>
      </c>
      <c r="C1639" s="26">
        <v>30994.5</v>
      </c>
      <c r="D1639" s="27">
        <v>0.0</v>
      </c>
      <c r="E1639" s="28"/>
    </row>
    <row r="1640" hidden="1">
      <c r="A1640" s="57" t="s">
        <v>3390</v>
      </c>
      <c r="B1640" s="29">
        <v>290.0</v>
      </c>
      <c r="C1640" s="26">
        <v>290.0</v>
      </c>
      <c r="D1640" s="27">
        <v>0.0</v>
      </c>
      <c r="E1640" s="28"/>
    </row>
    <row r="1641" hidden="1">
      <c r="A1641" s="57" t="s">
        <v>3392</v>
      </c>
      <c r="B1641" s="29">
        <v>2000.0</v>
      </c>
      <c r="C1641" s="26">
        <v>2000.0</v>
      </c>
      <c r="D1641" s="27">
        <v>0.0</v>
      </c>
      <c r="E1641" s="28"/>
    </row>
    <row r="1642" hidden="1">
      <c r="A1642" s="31" t="s">
        <v>3394</v>
      </c>
      <c r="B1642" s="29">
        <v>0.0</v>
      </c>
      <c r="C1642" s="26"/>
      <c r="D1642" s="27">
        <v>0.0</v>
      </c>
      <c r="E1642" s="28"/>
    </row>
    <row r="1643" hidden="1">
      <c r="A1643" s="31" t="s">
        <v>3395</v>
      </c>
      <c r="B1643" s="29">
        <v>0.0</v>
      </c>
      <c r="C1643" s="26"/>
      <c r="D1643" s="27">
        <v>0.0</v>
      </c>
      <c r="E1643" s="28"/>
    </row>
    <row r="1644" hidden="1">
      <c r="A1644" s="31" t="s">
        <v>3397</v>
      </c>
      <c r="B1644" s="29">
        <v>0.0</v>
      </c>
      <c r="C1644" s="26"/>
      <c r="D1644" s="27">
        <v>0.0</v>
      </c>
      <c r="E1644" s="28"/>
    </row>
    <row r="1645" hidden="1">
      <c r="A1645" s="31" t="s">
        <v>3399</v>
      </c>
      <c r="B1645" s="29">
        <v>7000.0</v>
      </c>
      <c r="C1645" s="26">
        <v>7000.0</v>
      </c>
      <c r="D1645" s="27">
        <v>0.0</v>
      </c>
      <c r="E1645" s="34"/>
    </row>
    <row r="1646" hidden="1">
      <c r="A1646" s="58" t="s">
        <v>3400</v>
      </c>
      <c r="B1646" s="29">
        <v>75305.0</v>
      </c>
      <c r="C1646" s="29">
        <v>75305.0</v>
      </c>
      <c r="D1646" s="27">
        <v>0.0</v>
      </c>
      <c r="E1646" s="34"/>
    </row>
    <row r="1647" hidden="1">
      <c r="A1647" s="58" t="s">
        <v>3401</v>
      </c>
      <c r="B1647" s="29">
        <v>28496.0</v>
      </c>
      <c r="C1647" s="59">
        <v>28496.0</v>
      </c>
      <c r="D1647" s="27">
        <v>0.0</v>
      </c>
      <c r="E1647" s="34"/>
    </row>
    <row r="1648" hidden="1">
      <c r="A1648" s="58" t="s">
        <v>3402</v>
      </c>
      <c r="B1648" s="29">
        <v>59039.0</v>
      </c>
      <c r="C1648" s="59">
        <v>59039.0</v>
      </c>
      <c r="D1648" s="27">
        <v>0.0</v>
      </c>
      <c r="E1648" s="34"/>
    </row>
    <row r="1649" hidden="1">
      <c r="A1649" s="58" t="s">
        <v>3403</v>
      </c>
      <c r="B1649" s="29">
        <v>87865.0</v>
      </c>
      <c r="C1649" s="59">
        <v>87865.0</v>
      </c>
      <c r="D1649" s="27">
        <v>0.0</v>
      </c>
      <c r="E1649" s="34"/>
    </row>
    <row r="1650" hidden="1">
      <c r="A1650" s="58" t="s">
        <v>3405</v>
      </c>
      <c r="B1650" s="29">
        <v>4159.0</v>
      </c>
      <c r="C1650" s="59">
        <v>4159.0</v>
      </c>
      <c r="D1650" s="27">
        <v>0.0</v>
      </c>
      <c r="E1650" s="34"/>
    </row>
    <row r="1651" hidden="1">
      <c r="A1651" s="58" t="s">
        <v>3406</v>
      </c>
      <c r="B1651" s="29">
        <v>11952.0</v>
      </c>
      <c r="C1651" s="59">
        <v>11424.0</v>
      </c>
      <c r="D1651" s="27">
        <v>-528.0</v>
      </c>
      <c r="E1651" s="34"/>
    </row>
    <row r="1652" hidden="1">
      <c r="A1652" s="35" t="s">
        <v>3407</v>
      </c>
      <c r="B1652" s="29">
        <v>329183.0</v>
      </c>
      <c r="C1652" s="59">
        <v>328655.0</v>
      </c>
      <c r="D1652" s="27">
        <v>-528.0</v>
      </c>
      <c r="E1652" s="34"/>
    </row>
    <row r="1653" hidden="1">
      <c r="A1653" s="36" t="s">
        <v>3408</v>
      </c>
      <c r="B1653" s="37">
        <v>1.5</v>
      </c>
      <c r="C1653" s="27">
        <v>531.5</v>
      </c>
      <c r="D1653" s="27">
        <v>530.0</v>
      </c>
      <c r="E1653" s="38"/>
    </row>
    <row r="1654" hidden="1"/>
    <row r="1655" hidden="1"/>
    <row r="1656" hidden="1">
      <c r="A1656" s="5" t="s">
        <v>3379</v>
      </c>
      <c r="B1656" s="6"/>
      <c r="C1656" s="6"/>
      <c r="D1656" s="6"/>
      <c r="E1656" s="7"/>
    </row>
    <row r="1657" hidden="1">
      <c r="A1657" s="10"/>
      <c r="B1657" s="11"/>
      <c r="C1657" s="11"/>
      <c r="D1657" s="11"/>
      <c r="E1657" s="12"/>
    </row>
    <row r="1658" hidden="1">
      <c r="A1658" s="5" t="s">
        <v>3381</v>
      </c>
      <c r="B1658" s="6"/>
      <c r="C1658" s="6"/>
      <c r="D1658" s="6"/>
      <c r="E1658" s="7"/>
    </row>
    <row r="1659" hidden="1">
      <c r="A1659" s="10"/>
      <c r="B1659" s="11"/>
      <c r="C1659" s="11"/>
      <c r="D1659" s="11"/>
      <c r="E1659" s="12"/>
    </row>
    <row r="1660" hidden="1">
      <c r="A1660" s="13">
        <v>45852.0</v>
      </c>
      <c r="B1660" s="6"/>
      <c r="C1660" s="54" t="s">
        <v>3382</v>
      </c>
      <c r="D1660" s="15">
        <v>45858.0</v>
      </c>
      <c r="E1660" s="7"/>
    </row>
    <row r="1661" hidden="1">
      <c r="A1661" s="10"/>
      <c r="B1661" s="11"/>
      <c r="C1661" s="16"/>
      <c r="D1661" s="11"/>
      <c r="E1661" s="12"/>
    </row>
    <row r="1662" hidden="1">
      <c r="A1662" s="55" t="s">
        <v>4238</v>
      </c>
      <c r="B1662" s="7"/>
      <c r="C1662" s="16"/>
      <c r="D1662" s="56" t="s">
        <v>4239</v>
      </c>
      <c r="E1662" s="7"/>
    </row>
    <row r="1663" hidden="1">
      <c r="A1663" s="10"/>
      <c r="B1663" s="12"/>
      <c r="C1663" s="16"/>
      <c r="D1663" s="11"/>
      <c r="E1663" s="12"/>
    </row>
    <row r="1664" hidden="1">
      <c r="A1664" s="19" t="s">
        <v>3383</v>
      </c>
      <c r="B1664" s="6"/>
      <c r="C1664" s="6"/>
      <c r="D1664" s="6"/>
      <c r="E1664" s="7"/>
    </row>
    <row r="1665" hidden="1">
      <c r="A1665" s="20" t="s">
        <v>3384</v>
      </c>
      <c r="B1665" s="21" t="s">
        <v>3385</v>
      </c>
      <c r="C1665" s="22" t="s">
        <v>3386</v>
      </c>
      <c r="D1665" s="21" t="s">
        <v>3387</v>
      </c>
      <c r="E1665" s="23" t="s">
        <v>13</v>
      </c>
    </row>
    <row r="1666" hidden="1">
      <c r="A1666" s="57" t="s">
        <v>3388</v>
      </c>
      <c r="B1666" s="25">
        <v>28878.0</v>
      </c>
      <c r="C1666" s="26">
        <v>28878.0</v>
      </c>
      <c r="D1666" s="27">
        <v>0.0</v>
      </c>
      <c r="E1666" s="28" t="s">
        <v>4325</v>
      </c>
    </row>
    <row r="1667" hidden="1">
      <c r="A1667" s="57" t="s">
        <v>3389</v>
      </c>
      <c r="B1667" s="29">
        <v>29280.5</v>
      </c>
      <c r="C1667" s="26">
        <v>29281.0</v>
      </c>
      <c r="D1667" s="27">
        <v>0.5</v>
      </c>
      <c r="E1667" s="28"/>
    </row>
    <row r="1668" hidden="1">
      <c r="A1668" s="57" t="s">
        <v>3390</v>
      </c>
      <c r="B1668" s="29">
        <v>400.0</v>
      </c>
      <c r="C1668" s="26">
        <v>400.0</v>
      </c>
      <c r="D1668" s="27">
        <v>0.0</v>
      </c>
      <c r="E1668" s="28"/>
    </row>
    <row r="1669" hidden="1">
      <c r="A1669" s="57" t="s">
        <v>3392</v>
      </c>
      <c r="B1669" s="29">
        <v>2500.0</v>
      </c>
      <c r="C1669" s="26">
        <v>2500.0</v>
      </c>
      <c r="D1669" s="27">
        <v>0.0</v>
      </c>
      <c r="E1669" s="28"/>
    </row>
    <row r="1670" hidden="1">
      <c r="A1670" s="31" t="s">
        <v>3394</v>
      </c>
      <c r="B1670" s="29">
        <v>360.0</v>
      </c>
      <c r="C1670" s="26"/>
      <c r="D1670" s="27">
        <v>-360.0</v>
      </c>
      <c r="E1670" s="28"/>
    </row>
    <row r="1671" hidden="1">
      <c r="A1671" s="31" t="s">
        <v>3395</v>
      </c>
      <c r="B1671" s="29">
        <v>392.0</v>
      </c>
      <c r="C1671" s="26">
        <v>392.0</v>
      </c>
      <c r="D1671" s="27">
        <v>0.0</v>
      </c>
      <c r="E1671" s="28"/>
    </row>
    <row r="1672" hidden="1">
      <c r="A1672" s="31" t="s">
        <v>3397</v>
      </c>
      <c r="B1672" s="29">
        <v>0.0</v>
      </c>
      <c r="C1672" s="26"/>
      <c r="D1672" s="27">
        <v>0.0</v>
      </c>
      <c r="E1672" s="28"/>
    </row>
    <row r="1673" hidden="1">
      <c r="A1673" s="31" t="s">
        <v>3399</v>
      </c>
      <c r="B1673" s="29">
        <v>6080.0</v>
      </c>
      <c r="C1673" s="26">
        <v>6480.0</v>
      </c>
      <c r="D1673" s="27">
        <v>400.0</v>
      </c>
      <c r="E1673" s="34"/>
    </row>
    <row r="1674" hidden="1">
      <c r="A1674" s="58" t="s">
        <v>3400</v>
      </c>
      <c r="B1674" s="29">
        <v>81500.0</v>
      </c>
      <c r="C1674" s="29">
        <v>81821.0</v>
      </c>
      <c r="D1674" s="27">
        <v>321.0</v>
      </c>
      <c r="E1674" s="34"/>
    </row>
    <row r="1675" hidden="1">
      <c r="A1675" s="58" t="s">
        <v>3401</v>
      </c>
      <c r="B1675" s="29">
        <v>36745.0</v>
      </c>
      <c r="C1675" s="59">
        <v>36745.0</v>
      </c>
      <c r="D1675" s="27">
        <v>0.0</v>
      </c>
      <c r="E1675" s="34"/>
    </row>
    <row r="1676" hidden="1">
      <c r="A1676" s="58" t="s">
        <v>3402</v>
      </c>
      <c r="B1676" s="29">
        <v>54246.0</v>
      </c>
      <c r="C1676" s="59">
        <v>54246.0</v>
      </c>
      <c r="D1676" s="27">
        <v>0.0</v>
      </c>
      <c r="E1676" s="34"/>
    </row>
    <row r="1677" hidden="1">
      <c r="A1677" s="58" t="s">
        <v>3403</v>
      </c>
      <c r="B1677" s="29">
        <v>94583.0</v>
      </c>
      <c r="C1677" s="59">
        <v>94833.0</v>
      </c>
      <c r="D1677" s="27">
        <v>250.0</v>
      </c>
      <c r="E1677" s="34"/>
    </row>
    <row r="1678" hidden="1">
      <c r="A1678" s="58" t="s">
        <v>3405</v>
      </c>
      <c r="B1678" s="29">
        <v>1094.0</v>
      </c>
      <c r="C1678" s="59">
        <v>1094.0</v>
      </c>
      <c r="D1678" s="27">
        <v>0.0</v>
      </c>
      <c r="E1678" s="34"/>
    </row>
    <row r="1679" hidden="1">
      <c r="A1679" s="58" t="s">
        <v>3406</v>
      </c>
      <c r="B1679" s="29">
        <v>7259.0</v>
      </c>
      <c r="C1679" s="59">
        <v>7259.0</v>
      </c>
      <c r="D1679" s="27">
        <v>0.0</v>
      </c>
      <c r="E1679" s="34"/>
    </row>
    <row r="1680" hidden="1">
      <c r="A1680" s="35" t="s">
        <v>3407</v>
      </c>
      <c r="B1680" s="29">
        <v>336057.7</v>
      </c>
      <c r="C1680" s="59">
        <v>336307.7</v>
      </c>
      <c r="D1680" s="27">
        <v>250.0</v>
      </c>
      <c r="E1680" s="34"/>
    </row>
    <row r="1681" hidden="1">
      <c r="A1681" s="36" t="s">
        <v>3408</v>
      </c>
      <c r="B1681" s="37">
        <v>0.8000000000029104</v>
      </c>
      <c r="C1681" s="27">
        <v>362.29999999998836</v>
      </c>
      <c r="D1681" s="27">
        <v>361.49999999998545</v>
      </c>
      <c r="E1681" s="38"/>
    </row>
    <row r="1682" hidden="1"/>
    <row r="1683" hidden="1"/>
    <row r="1684" hidden="1">
      <c r="A1684" s="5" t="s">
        <v>3379</v>
      </c>
      <c r="B1684" s="6"/>
      <c r="C1684" s="6"/>
      <c r="D1684" s="6"/>
      <c r="E1684" s="7"/>
    </row>
    <row r="1685" hidden="1">
      <c r="A1685" s="10"/>
      <c r="B1685" s="11"/>
      <c r="C1685" s="11"/>
      <c r="D1685" s="11"/>
      <c r="E1685" s="12"/>
    </row>
    <row r="1686" hidden="1">
      <c r="A1686" s="5" t="s">
        <v>3381</v>
      </c>
      <c r="B1686" s="6"/>
      <c r="C1686" s="6"/>
      <c r="D1686" s="6"/>
      <c r="E1686" s="7"/>
    </row>
    <row r="1687" hidden="1">
      <c r="A1687" s="10"/>
      <c r="B1687" s="11"/>
      <c r="C1687" s="11"/>
      <c r="D1687" s="11"/>
      <c r="E1687" s="12"/>
    </row>
    <row r="1688" hidden="1">
      <c r="A1688" s="13">
        <v>45859.0</v>
      </c>
      <c r="B1688" s="6"/>
      <c r="C1688" s="54" t="s">
        <v>3382</v>
      </c>
      <c r="D1688" s="15">
        <v>45865.0</v>
      </c>
      <c r="E1688" s="7"/>
    </row>
    <row r="1689" hidden="1">
      <c r="A1689" s="10"/>
      <c r="B1689" s="11"/>
      <c r="C1689" s="16"/>
      <c r="D1689" s="11"/>
      <c r="E1689" s="12"/>
    </row>
    <row r="1690" hidden="1">
      <c r="A1690" s="55" t="s">
        <v>4238</v>
      </c>
      <c r="B1690" s="7"/>
      <c r="C1690" s="16"/>
      <c r="D1690" s="56" t="s">
        <v>4239</v>
      </c>
      <c r="E1690" s="7"/>
    </row>
    <row r="1691" hidden="1">
      <c r="A1691" s="10"/>
      <c r="B1691" s="12"/>
      <c r="C1691" s="16"/>
      <c r="D1691" s="11"/>
      <c r="E1691" s="12"/>
    </row>
    <row r="1692" hidden="1">
      <c r="A1692" s="19" t="s">
        <v>3383</v>
      </c>
      <c r="B1692" s="6"/>
      <c r="C1692" s="6"/>
      <c r="D1692" s="6"/>
      <c r="E1692" s="7"/>
    </row>
    <row r="1693" hidden="1">
      <c r="A1693" s="20" t="s">
        <v>3384</v>
      </c>
      <c r="B1693" s="21" t="s">
        <v>3385</v>
      </c>
      <c r="C1693" s="22" t="s">
        <v>3386</v>
      </c>
      <c r="D1693" s="21" t="s">
        <v>3387</v>
      </c>
      <c r="E1693" s="23" t="s">
        <v>13</v>
      </c>
    </row>
    <row r="1694" hidden="1">
      <c r="A1694" s="57" t="s">
        <v>3388</v>
      </c>
      <c r="B1694" s="25">
        <v>32702.0</v>
      </c>
      <c r="C1694" s="26">
        <v>33202.0</v>
      </c>
      <c r="D1694" s="27">
        <v>500.0</v>
      </c>
      <c r="E1694" s="28" t="s">
        <v>4326</v>
      </c>
    </row>
    <row r="1695" hidden="1">
      <c r="A1695" s="57" t="s">
        <v>3389</v>
      </c>
      <c r="B1695" s="29">
        <v>29196.0</v>
      </c>
      <c r="C1695" s="26">
        <v>29196.0</v>
      </c>
      <c r="D1695" s="27">
        <v>0.0</v>
      </c>
      <c r="E1695" s="28"/>
    </row>
    <row r="1696" hidden="1">
      <c r="A1696" s="57" t="s">
        <v>3390</v>
      </c>
      <c r="B1696" s="29">
        <v>420.0</v>
      </c>
      <c r="C1696" s="26">
        <v>420.0</v>
      </c>
      <c r="D1696" s="27">
        <v>0.0</v>
      </c>
      <c r="E1696" s="28"/>
    </row>
    <row r="1697" hidden="1">
      <c r="A1697" s="57" t="s">
        <v>3392</v>
      </c>
      <c r="B1697" s="29">
        <v>2500.0</v>
      </c>
      <c r="C1697" s="26">
        <v>2000.0</v>
      </c>
      <c r="D1697" s="27">
        <v>-500.0</v>
      </c>
      <c r="E1697" s="28" t="s">
        <v>4327</v>
      </c>
    </row>
    <row r="1698" hidden="1">
      <c r="A1698" s="31" t="s">
        <v>3394</v>
      </c>
      <c r="B1698" s="29">
        <v>240.0</v>
      </c>
      <c r="C1698" s="26"/>
      <c r="D1698" s="27">
        <v>-240.0</v>
      </c>
      <c r="E1698" s="28"/>
    </row>
    <row r="1699" hidden="1">
      <c r="A1699" s="31" t="s">
        <v>3395</v>
      </c>
      <c r="B1699" s="29">
        <v>110.0</v>
      </c>
      <c r="C1699" s="26">
        <v>110.0</v>
      </c>
      <c r="D1699" s="27">
        <v>0.0</v>
      </c>
      <c r="E1699" s="28" t="s">
        <v>4328</v>
      </c>
    </row>
    <row r="1700" hidden="1">
      <c r="A1700" s="31" t="s">
        <v>3397</v>
      </c>
      <c r="B1700" s="29">
        <v>849.0</v>
      </c>
      <c r="C1700" s="26">
        <v>849.0</v>
      </c>
      <c r="D1700" s="27">
        <v>0.0</v>
      </c>
      <c r="E1700" s="28" t="s">
        <v>4329</v>
      </c>
    </row>
    <row r="1701" hidden="1">
      <c r="A1701" s="31" t="s">
        <v>3399</v>
      </c>
      <c r="B1701" s="29">
        <v>6440.0</v>
      </c>
      <c r="C1701" s="26">
        <v>7280.0</v>
      </c>
      <c r="D1701" s="27">
        <v>840.0</v>
      </c>
      <c r="E1701" s="34"/>
    </row>
    <row r="1702" hidden="1">
      <c r="A1702" s="58" t="s">
        <v>3400</v>
      </c>
      <c r="B1702" s="29">
        <v>73075.0</v>
      </c>
      <c r="C1702" s="29">
        <v>73075.0</v>
      </c>
      <c r="D1702" s="27">
        <v>0.0</v>
      </c>
      <c r="E1702" s="34"/>
    </row>
    <row r="1703" hidden="1">
      <c r="A1703" s="58" t="s">
        <v>3401</v>
      </c>
      <c r="B1703" s="29">
        <v>32470.0</v>
      </c>
      <c r="C1703" s="59">
        <v>32470.0</v>
      </c>
      <c r="D1703" s="27">
        <v>0.0</v>
      </c>
      <c r="E1703" s="34"/>
    </row>
    <row r="1704" hidden="1">
      <c r="A1704" s="58" t="s">
        <v>3402</v>
      </c>
      <c r="B1704" s="29">
        <v>48463.0</v>
      </c>
      <c r="C1704" s="59">
        <v>48463.0</v>
      </c>
      <c r="D1704" s="27">
        <v>0.0</v>
      </c>
      <c r="E1704" s="34"/>
    </row>
    <row r="1705" hidden="1">
      <c r="A1705" s="58" t="s">
        <v>3403</v>
      </c>
      <c r="B1705" s="29">
        <v>92106.0</v>
      </c>
      <c r="C1705" s="59">
        <v>92455.0</v>
      </c>
      <c r="D1705" s="27">
        <v>349.0</v>
      </c>
      <c r="E1705" s="34"/>
    </row>
    <row r="1706" hidden="1">
      <c r="A1706" s="58" t="s">
        <v>3405</v>
      </c>
      <c r="B1706" s="29">
        <v>1734.0</v>
      </c>
      <c r="C1706" s="59">
        <v>1734.0</v>
      </c>
      <c r="D1706" s="27">
        <v>0.0</v>
      </c>
      <c r="E1706" s="34"/>
    </row>
    <row r="1707" hidden="1">
      <c r="A1707" s="58" t="s">
        <v>3406</v>
      </c>
      <c r="B1707" s="29">
        <v>8250.0</v>
      </c>
      <c r="C1707" s="59">
        <v>8250.0</v>
      </c>
      <c r="D1707" s="27">
        <v>0.0</v>
      </c>
      <c r="E1707" s="34"/>
    </row>
    <row r="1708" hidden="1">
      <c r="A1708" s="35" t="s">
        <v>3407</v>
      </c>
      <c r="B1708" s="29">
        <v>320302.75</v>
      </c>
      <c r="C1708" s="59">
        <v>320651.75</v>
      </c>
      <c r="D1708" s="27">
        <v>349.0</v>
      </c>
      <c r="E1708" s="34"/>
    </row>
    <row r="1709" hidden="1">
      <c r="A1709" s="36" t="s">
        <v>3408</v>
      </c>
      <c r="B1709" s="37">
        <v>2.25</v>
      </c>
      <c r="C1709" s="27">
        <v>602.25</v>
      </c>
      <c r="D1709" s="27">
        <v>600.0</v>
      </c>
      <c r="E1709" s="38"/>
    </row>
    <row r="1710" hidden="1"/>
    <row r="1711" hidden="1"/>
    <row r="1712" hidden="1">
      <c r="A1712" s="5" t="s">
        <v>3379</v>
      </c>
      <c r="B1712" s="6"/>
      <c r="C1712" s="6"/>
      <c r="D1712" s="6"/>
      <c r="E1712" s="7"/>
    </row>
    <row r="1713" hidden="1">
      <c r="A1713" s="10"/>
      <c r="B1713" s="11"/>
      <c r="C1713" s="11"/>
      <c r="D1713" s="11"/>
      <c r="E1713" s="12"/>
    </row>
    <row r="1714" hidden="1">
      <c r="A1714" s="5" t="s">
        <v>3381</v>
      </c>
      <c r="B1714" s="6"/>
      <c r="C1714" s="6"/>
      <c r="D1714" s="6"/>
      <c r="E1714" s="7"/>
    </row>
    <row r="1715" hidden="1">
      <c r="A1715" s="10"/>
      <c r="B1715" s="11"/>
      <c r="C1715" s="11"/>
      <c r="D1715" s="11"/>
      <c r="E1715" s="12"/>
    </row>
    <row r="1716" hidden="1">
      <c r="A1716" s="13">
        <v>45866.0</v>
      </c>
      <c r="B1716" s="6"/>
      <c r="C1716" s="54" t="s">
        <v>3382</v>
      </c>
      <c r="D1716" s="15">
        <v>45869.0</v>
      </c>
      <c r="E1716" s="7"/>
    </row>
    <row r="1717" hidden="1">
      <c r="A1717" s="10"/>
      <c r="B1717" s="11"/>
      <c r="C1717" s="16"/>
      <c r="D1717" s="11"/>
      <c r="E1717" s="12"/>
    </row>
    <row r="1718" hidden="1">
      <c r="A1718" s="55" t="s">
        <v>4238</v>
      </c>
      <c r="B1718" s="7"/>
      <c r="C1718" s="16"/>
      <c r="D1718" s="56" t="s">
        <v>4253</v>
      </c>
      <c r="E1718" s="7"/>
    </row>
    <row r="1719" hidden="1">
      <c r="A1719" s="10"/>
      <c r="B1719" s="12"/>
      <c r="C1719" s="16"/>
      <c r="D1719" s="11"/>
      <c r="E1719" s="12"/>
    </row>
    <row r="1720" hidden="1">
      <c r="A1720" s="19" t="s">
        <v>3383</v>
      </c>
      <c r="B1720" s="6"/>
      <c r="C1720" s="6"/>
      <c r="D1720" s="6"/>
      <c r="E1720" s="7"/>
    </row>
    <row r="1721" hidden="1">
      <c r="A1721" s="20" t="s">
        <v>3384</v>
      </c>
      <c r="B1721" s="21" t="s">
        <v>3385</v>
      </c>
      <c r="C1721" s="22" t="s">
        <v>3386</v>
      </c>
      <c r="D1721" s="21" t="s">
        <v>3387</v>
      </c>
      <c r="E1721" s="23" t="s">
        <v>13</v>
      </c>
    </row>
    <row r="1722" hidden="1">
      <c r="A1722" s="57" t="s">
        <v>3388</v>
      </c>
      <c r="B1722" s="25">
        <v>14249.0</v>
      </c>
      <c r="C1722" s="26">
        <v>14349.0</v>
      </c>
      <c r="D1722" s="27">
        <v>100.0</v>
      </c>
      <c r="E1722" s="28" t="s">
        <v>4330</v>
      </c>
    </row>
    <row r="1723" hidden="1">
      <c r="A1723" s="57" t="s">
        <v>3389</v>
      </c>
      <c r="B1723" s="29">
        <v>13237.0</v>
      </c>
      <c r="C1723" s="26">
        <v>13237.0</v>
      </c>
      <c r="D1723" s="27">
        <v>0.0</v>
      </c>
      <c r="E1723" s="28"/>
    </row>
    <row r="1724" hidden="1">
      <c r="A1724" s="57" t="s">
        <v>3390</v>
      </c>
      <c r="B1724" s="29">
        <v>0.0</v>
      </c>
      <c r="C1724" s="26"/>
      <c r="D1724" s="27">
        <v>0.0</v>
      </c>
      <c r="E1724" s="28"/>
    </row>
    <row r="1725" hidden="1">
      <c r="A1725" s="57" t="s">
        <v>3392</v>
      </c>
      <c r="B1725" s="29">
        <v>500.0</v>
      </c>
      <c r="C1725" s="26">
        <v>500.0</v>
      </c>
      <c r="D1725" s="27">
        <v>0.0</v>
      </c>
      <c r="E1725" s="28"/>
    </row>
    <row r="1726" hidden="1">
      <c r="A1726" s="31" t="s">
        <v>3394</v>
      </c>
      <c r="B1726" s="29">
        <v>0.0</v>
      </c>
      <c r="C1726" s="26"/>
      <c r="D1726" s="27">
        <v>0.0</v>
      </c>
      <c r="E1726" s="28"/>
    </row>
    <row r="1727" hidden="1">
      <c r="A1727" s="31" t="s">
        <v>3395</v>
      </c>
      <c r="B1727" s="29">
        <v>0.0</v>
      </c>
      <c r="C1727" s="26"/>
      <c r="D1727" s="27">
        <v>0.0</v>
      </c>
      <c r="E1727" s="28"/>
    </row>
    <row r="1728" hidden="1">
      <c r="A1728" s="31" t="s">
        <v>3397</v>
      </c>
      <c r="B1728" s="29">
        <v>0.0</v>
      </c>
      <c r="C1728" s="26"/>
      <c r="D1728" s="27">
        <v>0.0</v>
      </c>
      <c r="E1728" s="28"/>
    </row>
    <row r="1729" hidden="1">
      <c r="A1729" s="31" t="s">
        <v>3399</v>
      </c>
      <c r="B1729" s="29">
        <v>2440.0</v>
      </c>
      <c r="C1729" s="26">
        <v>2440.0</v>
      </c>
      <c r="D1729" s="27">
        <v>0.0</v>
      </c>
      <c r="E1729" s="34"/>
    </row>
    <row r="1730" hidden="1">
      <c r="A1730" s="58" t="s">
        <v>3400</v>
      </c>
      <c r="B1730" s="29">
        <v>39132.0</v>
      </c>
      <c r="C1730" s="29">
        <v>39132.0</v>
      </c>
      <c r="D1730" s="27">
        <v>0.0</v>
      </c>
      <c r="E1730" s="34"/>
    </row>
    <row r="1731" hidden="1">
      <c r="A1731" s="58" t="s">
        <v>3401</v>
      </c>
      <c r="B1731" s="29">
        <v>12249.0</v>
      </c>
      <c r="C1731" s="59">
        <v>12249.0</v>
      </c>
      <c r="D1731" s="27">
        <v>0.0</v>
      </c>
      <c r="E1731" s="34"/>
    </row>
    <row r="1732" hidden="1">
      <c r="A1732" s="58" t="s">
        <v>3402</v>
      </c>
      <c r="B1732" s="29">
        <v>32156.0</v>
      </c>
      <c r="C1732" s="59">
        <v>31892.0</v>
      </c>
      <c r="D1732" s="27">
        <v>-264.0</v>
      </c>
      <c r="E1732" s="34"/>
    </row>
    <row r="1733" hidden="1">
      <c r="A1733" s="58" t="s">
        <v>3403</v>
      </c>
      <c r="B1733" s="29">
        <v>40812.0</v>
      </c>
      <c r="C1733" s="59">
        <v>40812.0</v>
      </c>
      <c r="D1733" s="27">
        <v>0.0</v>
      </c>
      <c r="E1733" s="34"/>
    </row>
    <row r="1734" hidden="1">
      <c r="A1734" s="58" t="s">
        <v>3405</v>
      </c>
      <c r="B1734" s="29">
        <v>2703.0</v>
      </c>
      <c r="C1734" s="59">
        <v>2703.0</v>
      </c>
      <c r="D1734" s="27">
        <v>0.0</v>
      </c>
      <c r="E1734" s="34"/>
    </row>
    <row r="1735" hidden="1">
      <c r="A1735" s="58" t="s">
        <v>3406</v>
      </c>
      <c r="B1735" s="29">
        <v>6462.0</v>
      </c>
      <c r="C1735" s="59">
        <v>6462.0</v>
      </c>
      <c r="D1735" s="27">
        <v>0.0</v>
      </c>
      <c r="E1735" s="34"/>
    </row>
    <row r="1736" hidden="1">
      <c r="A1736" s="35" t="s">
        <v>3407</v>
      </c>
      <c r="B1736" s="29">
        <v>157477.0</v>
      </c>
      <c r="C1736" s="59">
        <v>157213.0</v>
      </c>
      <c r="D1736" s="27">
        <v>-264.0</v>
      </c>
      <c r="E1736" s="34"/>
    </row>
    <row r="1737" hidden="1">
      <c r="A1737" s="36" t="s">
        <v>3408</v>
      </c>
      <c r="B1737" s="37">
        <v>1.0</v>
      </c>
      <c r="C1737" s="27">
        <v>101.0</v>
      </c>
      <c r="D1737" s="27">
        <v>100.0</v>
      </c>
      <c r="E1737" s="38"/>
    </row>
    <row r="1738" hidden="1"/>
    <row r="1739" hidden="1"/>
    <row r="1740" hidden="1">
      <c r="A1740" s="5" t="s">
        <v>3379</v>
      </c>
      <c r="B1740" s="6"/>
      <c r="C1740" s="6"/>
      <c r="D1740" s="6"/>
      <c r="E1740" s="7"/>
    </row>
    <row r="1741" hidden="1">
      <c r="A1741" s="10"/>
      <c r="B1741" s="11"/>
      <c r="C1741" s="11"/>
      <c r="D1741" s="11"/>
      <c r="E1741" s="12"/>
    </row>
    <row r="1742" hidden="1">
      <c r="A1742" s="5" t="s">
        <v>3381</v>
      </c>
      <c r="B1742" s="6"/>
      <c r="C1742" s="6"/>
      <c r="D1742" s="6"/>
      <c r="E1742" s="7"/>
    </row>
    <row r="1743" hidden="1">
      <c r="A1743" s="10"/>
      <c r="B1743" s="11"/>
      <c r="C1743" s="11"/>
      <c r="D1743" s="11"/>
      <c r="E1743" s="12"/>
    </row>
    <row r="1744" hidden="1">
      <c r="A1744" s="13">
        <v>45870.0</v>
      </c>
      <c r="B1744" s="6"/>
      <c r="C1744" s="54" t="s">
        <v>3382</v>
      </c>
      <c r="D1744" s="15">
        <v>45872.0</v>
      </c>
      <c r="E1744" s="7"/>
    </row>
    <row r="1745" hidden="1">
      <c r="A1745" s="10"/>
      <c r="B1745" s="11"/>
      <c r="C1745" s="16"/>
      <c r="D1745" s="11"/>
      <c r="E1745" s="12"/>
    </row>
    <row r="1746" hidden="1">
      <c r="A1746" s="55" t="s">
        <v>4245</v>
      </c>
      <c r="B1746" s="7"/>
      <c r="C1746" s="16"/>
      <c r="D1746" s="56" t="s">
        <v>4239</v>
      </c>
      <c r="E1746" s="7"/>
    </row>
    <row r="1747" hidden="1">
      <c r="A1747" s="10"/>
      <c r="B1747" s="12"/>
      <c r="C1747" s="16"/>
      <c r="D1747" s="11"/>
      <c r="E1747" s="12"/>
    </row>
    <row r="1748" hidden="1">
      <c r="A1748" s="19" t="s">
        <v>3383</v>
      </c>
      <c r="B1748" s="6"/>
      <c r="C1748" s="6"/>
      <c r="D1748" s="6"/>
      <c r="E1748" s="7"/>
    </row>
    <row r="1749" hidden="1">
      <c r="A1749" s="20" t="s">
        <v>3384</v>
      </c>
      <c r="B1749" s="21" t="s">
        <v>3385</v>
      </c>
      <c r="C1749" s="22" t="s">
        <v>3386</v>
      </c>
      <c r="D1749" s="21" t="s">
        <v>3387</v>
      </c>
      <c r="E1749" s="23" t="s">
        <v>13</v>
      </c>
    </row>
    <row r="1750" hidden="1">
      <c r="A1750" s="57" t="s">
        <v>3388</v>
      </c>
      <c r="B1750" s="25">
        <v>19495.0</v>
      </c>
      <c r="C1750" s="26">
        <v>19495.0</v>
      </c>
      <c r="D1750" s="27">
        <v>0.0</v>
      </c>
      <c r="E1750" s="28"/>
    </row>
    <row r="1751" hidden="1">
      <c r="A1751" s="57" t="s">
        <v>3389</v>
      </c>
      <c r="B1751" s="29">
        <v>9376.0</v>
      </c>
      <c r="C1751" s="26">
        <v>9376.0</v>
      </c>
      <c r="D1751" s="27">
        <v>0.0</v>
      </c>
      <c r="E1751" s="28"/>
    </row>
    <row r="1752" hidden="1">
      <c r="A1752" s="57" t="s">
        <v>3390</v>
      </c>
      <c r="B1752" s="29">
        <v>450.0</v>
      </c>
      <c r="C1752" s="26">
        <v>450.0</v>
      </c>
      <c r="D1752" s="27">
        <v>0.0</v>
      </c>
      <c r="E1752" s="28"/>
    </row>
    <row r="1753" hidden="1">
      <c r="A1753" s="57" t="s">
        <v>3392</v>
      </c>
      <c r="B1753" s="29">
        <v>1000.0</v>
      </c>
      <c r="C1753" s="26">
        <v>1000.0</v>
      </c>
      <c r="D1753" s="27">
        <v>0.0</v>
      </c>
      <c r="E1753" s="28"/>
    </row>
    <row r="1754" hidden="1">
      <c r="A1754" s="31" t="s">
        <v>3394</v>
      </c>
      <c r="B1754" s="29">
        <v>0.0</v>
      </c>
      <c r="C1754" s="26"/>
      <c r="D1754" s="27">
        <v>0.0</v>
      </c>
      <c r="E1754" s="28"/>
    </row>
    <row r="1755" hidden="1">
      <c r="A1755" s="31" t="s">
        <v>3395</v>
      </c>
      <c r="B1755" s="29">
        <v>0.0</v>
      </c>
      <c r="C1755" s="26"/>
      <c r="D1755" s="27">
        <v>0.0</v>
      </c>
      <c r="E1755" s="28"/>
    </row>
    <row r="1756" hidden="1">
      <c r="A1756" s="31" t="s">
        <v>3397</v>
      </c>
      <c r="B1756" s="29">
        <v>100.0</v>
      </c>
      <c r="C1756" s="26">
        <v>100.0</v>
      </c>
      <c r="D1756" s="27">
        <v>0.0</v>
      </c>
      <c r="E1756" s="28"/>
    </row>
    <row r="1757" hidden="1">
      <c r="A1757" s="31" t="s">
        <v>3399</v>
      </c>
      <c r="B1757" s="29">
        <v>3480.0</v>
      </c>
      <c r="C1757" s="26">
        <v>3480.0</v>
      </c>
      <c r="D1757" s="27">
        <v>0.0</v>
      </c>
      <c r="E1757" s="34"/>
    </row>
    <row r="1758" hidden="1">
      <c r="A1758" s="58" t="s">
        <v>3400</v>
      </c>
      <c r="B1758" s="29">
        <v>39464.0</v>
      </c>
      <c r="C1758" s="29">
        <v>39464.0</v>
      </c>
      <c r="D1758" s="27">
        <v>0.0</v>
      </c>
      <c r="E1758" s="34"/>
    </row>
    <row r="1759" hidden="1">
      <c r="A1759" s="58" t="s">
        <v>3401</v>
      </c>
      <c r="B1759" s="29">
        <v>19803.0</v>
      </c>
      <c r="C1759" s="59">
        <v>19803.0</v>
      </c>
      <c r="D1759" s="27">
        <v>0.0</v>
      </c>
      <c r="E1759" s="34"/>
    </row>
    <row r="1760" hidden="1">
      <c r="A1760" s="58" t="s">
        <v>3402</v>
      </c>
      <c r="B1760" s="29">
        <v>32542.0</v>
      </c>
      <c r="C1760" s="59">
        <v>32542.0</v>
      </c>
      <c r="D1760" s="27">
        <v>0.0</v>
      </c>
      <c r="E1760" s="34"/>
    </row>
    <row r="1761" hidden="1">
      <c r="A1761" s="58" t="s">
        <v>3403</v>
      </c>
      <c r="B1761" s="29">
        <v>46205.0</v>
      </c>
      <c r="C1761" s="59">
        <v>46205.0</v>
      </c>
      <c r="D1761" s="27">
        <v>0.0</v>
      </c>
      <c r="E1761" s="34"/>
    </row>
    <row r="1762" hidden="1">
      <c r="A1762" s="58" t="s">
        <v>3405</v>
      </c>
      <c r="B1762" s="29">
        <v>1723.0</v>
      </c>
      <c r="C1762" s="59">
        <v>1723.0</v>
      </c>
      <c r="D1762" s="27">
        <v>0.0</v>
      </c>
      <c r="E1762" s="34"/>
    </row>
    <row r="1763" hidden="1">
      <c r="A1763" s="58" t="s">
        <v>3406</v>
      </c>
      <c r="B1763" s="29">
        <v>4631.0</v>
      </c>
      <c r="C1763" s="59">
        <v>4631.0</v>
      </c>
      <c r="D1763" s="27">
        <v>0.0</v>
      </c>
      <c r="E1763" s="34"/>
    </row>
    <row r="1764" hidden="1">
      <c r="A1764" s="35" t="s">
        <v>3407</v>
      </c>
      <c r="B1764" s="29">
        <v>173637.5</v>
      </c>
      <c r="C1764" s="59">
        <v>173637.5</v>
      </c>
      <c r="D1764" s="27">
        <v>0.0</v>
      </c>
      <c r="E1764" s="34"/>
    </row>
    <row r="1765" hidden="1">
      <c r="A1765" s="36" t="s">
        <v>3408</v>
      </c>
      <c r="B1765" s="37">
        <v>0.5</v>
      </c>
      <c r="C1765" s="27">
        <v>0.5</v>
      </c>
      <c r="D1765" s="27">
        <v>0.0</v>
      </c>
      <c r="E1765" s="38"/>
    </row>
    <row r="1766" hidden="1"/>
    <row r="1767" hidden="1"/>
    <row r="1768" hidden="1">
      <c r="A1768" s="5" t="s">
        <v>3379</v>
      </c>
      <c r="B1768" s="6"/>
      <c r="C1768" s="6"/>
      <c r="D1768" s="6"/>
      <c r="E1768" s="7"/>
    </row>
    <row r="1769" hidden="1">
      <c r="A1769" s="10"/>
      <c r="B1769" s="11"/>
      <c r="C1769" s="11"/>
      <c r="D1769" s="11"/>
      <c r="E1769" s="12"/>
    </row>
    <row r="1770" hidden="1">
      <c r="A1770" s="5" t="s">
        <v>3381</v>
      </c>
      <c r="B1770" s="6"/>
      <c r="C1770" s="6"/>
      <c r="D1770" s="6"/>
      <c r="E1770" s="7"/>
    </row>
    <row r="1771" hidden="1">
      <c r="A1771" s="10"/>
      <c r="B1771" s="11"/>
      <c r="C1771" s="11"/>
      <c r="D1771" s="11"/>
      <c r="E1771" s="12"/>
    </row>
    <row r="1772" hidden="1">
      <c r="A1772" s="13">
        <v>45873.0</v>
      </c>
      <c r="B1772" s="6"/>
      <c r="C1772" s="54" t="s">
        <v>3382</v>
      </c>
      <c r="D1772" s="15">
        <v>45879.0</v>
      </c>
      <c r="E1772" s="7"/>
    </row>
    <row r="1773" hidden="1">
      <c r="A1773" s="10"/>
      <c r="B1773" s="11"/>
      <c r="C1773" s="16"/>
      <c r="D1773" s="11"/>
      <c r="E1773" s="12"/>
    </row>
    <row r="1774" hidden="1">
      <c r="A1774" s="55" t="s">
        <v>4238</v>
      </c>
      <c r="B1774" s="7"/>
      <c r="C1774" s="16"/>
      <c r="D1774" s="56" t="s">
        <v>4239</v>
      </c>
      <c r="E1774" s="7"/>
    </row>
    <row r="1775" hidden="1">
      <c r="A1775" s="10"/>
      <c r="B1775" s="12"/>
      <c r="C1775" s="16"/>
      <c r="D1775" s="11"/>
      <c r="E1775" s="12"/>
    </row>
    <row r="1776" hidden="1">
      <c r="A1776" s="19" t="s">
        <v>3383</v>
      </c>
      <c r="B1776" s="6"/>
      <c r="C1776" s="6"/>
      <c r="D1776" s="6"/>
      <c r="E1776" s="7"/>
    </row>
    <row r="1777" hidden="1">
      <c r="A1777" s="20" t="s">
        <v>3384</v>
      </c>
      <c r="B1777" s="21" t="s">
        <v>3385</v>
      </c>
      <c r="C1777" s="22" t="s">
        <v>3386</v>
      </c>
      <c r="D1777" s="21" t="s">
        <v>3387</v>
      </c>
      <c r="E1777" s="23" t="s">
        <v>13</v>
      </c>
    </row>
    <row r="1778" hidden="1">
      <c r="A1778" s="57" t="s">
        <v>3388</v>
      </c>
      <c r="B1778" s="25">
        <v>37670.0</v>
      </c>
      <c r="C1778" s="26">
        <v>37644.0</v>
      </c>
      <c r="D1778" s="27">
        <v>-26.0</v>
      </c>
      <c r="E1778" s="28" t="s">
        <v>4282</v>
      </c>
    </row>
    <row r="1779" hidden="1">
      <c r="A1779" s="57" t="s">
        <v>3389</v>
      </c>
      <c r="B1779" s="29">
        <v>37378.0</v>
      </c>
      <c r="C1779" s="26">
        <v>37378.0</v>
      </c>
      <c r="D1779" s="27">
        <v>0.0</v>
      </c>
      <c r="E1779" s="28"/>
    </row>
    <row r="1780" hidden="1">
      <c r="A1780" s="57" t="s">
        <v>3390</v>
      </c>
      <c r="B1780" s="29">
        <v>0.0</v>
      </c>
      <c r="C1780" s="26"/>
      <c r="D1780" s="27">
        <v>0.0</v>
      </c>
      <c r="E1780" s="28"/>
    </row>
    <row r="1781" hidden="1">
      <c r="A1781" s="57" t="s">
        <v>3392</v>
      </c>
      <c r="B1781" s="29">
        <v>2500.0</v>
      </c>
      <c r="C1781" s="26">
        <v>4500.0</v>
      </c>
      <c r="D1781" s="27">
        <v>2000.0</v>
      </c>
      <c r="E1781" s="28"/>
    </row>
    <row r="1782" hidden="1">
      <c r="A1782" s="31" t="s">
        <v>3394</v>
      </c>
      <c r="B1782" s="29">
        <v>2000.0</v>
      </c>
      <c r="C1782" s="26"/>
      <c r="D1782" s="27">
        <v>-2000.0</v>
      </c>
      <c r="E1782" s="28"/>
    </row>
    <row r="1783" hidden="1">
      <c r="A1783" s="31" t="s">
        <v>3395</v>
      </c>
      <c r="B1783" s="29">
        <v>110.0</v>
      </c>
      <c r="C1783" s="26">
        <v>110.0</v>
      </c>
      <c r="D1783" s="27">
        <v>0.0</v>
      </c>
      <c r="E1783" s="28"/>
    </row>
    <row r="1784" hidden="1">
      <c r="A1784" s="31" t="s">
        <v>3397</v>
      </c>
      <c r="B1784" s="29">
        <v>0.0</v>
      </c>
      <c r="C1784" s="26"/>
      <c r="D1784" s="27">
        <v>0.0</v>
      </c>
      <c r="E1784" s="28"/>
    </row>
    <row r="1785" hidden="1">
      <c r="A1785" s="31" t="s">
        <v>3399</v>
      </c>
      <c r="B1785" s="29">
        <v>6240.0</v>
      </c>
      <c r="C1785" s="26">
        <v>6240.0</v>
      </c>
      <c r="D1785" s="27">
        <v>0.0</v>
      </c>
      <c r="E1785" s="34"/>
    </row>
    <row r="1786" hidden="1">
      <c r="A1786" s="58" t="s">
        <v>3400</v>
      </c>
      <c r="B1786" s="29">
        <v>58250.0</v>
      </c>
      <c r="C1786" s="29">
        <v>58833.0</v>
      </c>
      <c r="D1786" s="27">
        <v>583.0</v>
      </c>
      <c r="E1786" s="34"/>
    </row>
    <row r="1787" hidden="1">
      <c r="A1787" s="58" t="s">
        <v>3401</v>
      </c>
      <c r="B1787" s="29">
        <v>31165.0</v>
      </c>
      <c r="C1787" s="59">
        <v>31165.0</v>
      </c>
      <c r="D1787" s="27">
        <v>0.0</v>
      </c>
      <c r="E1787" s="34"/>
    </row>
    <row r="1788" hidden="1">
      <c r="A1788" s="58" t="s">
        <v>3402</v>
      </c>
      <c r="B1788" s="29">
        <v>59604.0</v>
      </c>
      <c r="C1788" s="59">
        <v>59340.0</v>
      </c>
      <c r="D1788" s="27">
        <v>-264.0</v>
      </c>
      <c r="E1788" s="34"/>
    </row>
    <row r="1789" hidden="1">
      <c r="A1789" s="58" t="s">
        <v>3403</v>
      </c>
      <c r="B1789" s="29">
        <v>78217.0</v>
      </c>
      <c r="C1789" s="59">
        <v>78217.0</v>
      </c>
      <c r="D1789" s="27">
        <v>0.0</v>
      </c>
      <c r="E1789" s="34"/>
    </row>
    <row r="1790" hidden="1">
      <c r="A1790" s="58" t="s">
        <v>3405</v>
      </c>
      <c r="B1790" s="29">
        <v>1957.0</v>
      </c>
      <c r="C1790" s="59">
        <v>1957.0</v>
      </c>
      <c r="D1790" s="27">
        <v>0.0</v>
      </c>
      <c r="E1790" s="34"/>
    </row>
    <row r="1791" hidden="1">
      <c r="A1791" s="58" t="s">
        <v>3406</v>
      </c>
      <c r="B1791" s="29">
        <v>13445.0</v>
      </c>
      <c r="C1791" s="59">
        <v>12847.0</v>
      </c>
      <c r="D1791" s="27">
        <v>-598.0</v>
      </c>
      <c r="E1791" s="34"/>
    </row>
    <row r="1792" hidden="1">
      <c r="A1792" s="35" t="s">
        <v>3407</v>
      </c>
      <c r="B1792" s="29">
        <v>315089.5</v>
      </c>
      <c r="C1792" s="59">
        <v>314227.5</v>
      </c>
      <c r="D1792" s="27">
        <v>-862.0</v>
      </c>
      <c r="E1792" s="34"/>
    </row>
    <row r="1793" hidden="1">
      <c r="A1793" s="36" t="s">
        <v>3408</v>
      </c>
      <c r="B1793" s="37">
        <v>1.5</v>
      </c>
      <c r="C1793" s="27">
        <v>1156.5</v>
      </c>
      <c r="D1793" s="27">
        <v>1155.0</v>
      </c>
      <c r="E1793" s="38"/>
    </row>
    <row r="1794" hidden="1"/>
    <row r="1795" hidden="1"/>
    <row r="1796" hidden="1">
      <c r="A1796" s="5" t="s">
        <v>3379</v>
      </c>
      <c r="B1796" s="6"/>
      <c r="C1796" s="6"/>
      <c r="D1796" s="6"/>
      <c r="E1796" s="7"/>
    </row>
    <row r="1797" hidden="1">
      <c r="A1797" s="10"/>
      <c r="B1797" s="11"/>
      <c r="C1797" s="11"/>
      <c r="D1797" s="11"/>
      <c r="E1797" s="12"/>
    </row>
    <row r="1798" hidden="1">
      <c r="A1798" s="5" t="s">
        <v>3381</v>
      </c>
      <c r="B1798" s="6"/>
      <c r="C1798" s="6"/>
      <c r="D1798" s="6"/>
      <c r="E1798" s="7"/>
    </row>
    <row r="1799" hidden="1">
      <c r="A1799" s="10"/>
      <c r="B1799" s="11"/>
      <c r="C1799" s="11"/>
      <c r="D1799" s="11"/>
      <c r="E1799" s="12"/>
    </row>
    <row r="1800" hidden="1">
      <c r="A1800" s="13">
        <v>45880.0</v>
      </c>
      <c r="B1800" s="6"/>
      <c r="C1800" s="54" t="s">
        <v>3382</v>
      </c>
      <c r="D1800" s="15">
        <v>45886.0</v>
      </c>
      <c r="E1800" s="7"/>
    </row>
    <row r="1801" hidden="1">
      <c r="A1801" s="10"/>
      <c r="B1801" s="11"/>
      <c r="C1801" s="16"/>
      <c r="D1801" s="11"/>
      <c r="E1801" s="12"/>
    </row>
    <row r="1802" hidden="1">
      <c r="A1802" s="55" t="s">
        <v>4238</v>
      </c>
      <c r="B1802" s="7"/>
      <c r="C1802" s="16"/>
      <c r="D1802" s="56" t="s">
        <v>4239</v>
      </c>
      <c r="E1802" s="7"/>
    </row>
    <row r="1803" hidden="1">
      <c r="A1803" s="10"/>
      <c r="B1803" s="12"/>
      <c r="C1803" s="16"/>
      <c r="D1803" s="11"/>
      <c r="E1803" s="12"/>
    </row>
    <row r="1804" hidden="1">
      <c r="A1804" s="19" t="s">
        <v>3383</v>
      </c>
      <c r="B1804" s="6"/>
      <c r="C1804" s="6"/>
      <c r="D1804" s="6"/>
      <c r="E1804" s="7"/>
    </row>
    <row r="1805" hidden="1">
      <c r="A1805" s="20" t="s">
        <v>3384</v>
      </c>
      <c r="B1805" s="21" t="s">
        <v>3385</v>
      </c>
      <c r="C1805" s="22" t="s">
        <v>3386</v>
      </c>
      <c r="D1805" s="21" t="s">
        <v>3387</v>
      </c>
      <c r="E1805" s="23" t="s">
        <v>13</v>
      </c>
    </row>
    <row r="1806" hidden="1">
      <c r="A1806" s="57" t="s">
        <v>3388</v>
      </c>
      <c r="B1806" s="25">
        <v>22962.0</v>
      </c>
      <c r="C1806" s="26">
        <v>22957.0</v>
      </c>
      <c r="D1806" s="27">
        <v>-5.0</v>
      </c>
      <c r="E1806" s="28" t="s">
        <v>4331</v>
      </c>
    </row>
    <row r="1807" hidden="1">
      <c r="A1807" s="57" t="s">
        <v>3389</v>
      </c>
      <c r="B1807" s="29">
        <v>25041.0</v>
      </c>
      <c r="C1807" s="26">
        <v>25041.0</v>
      </c>
      <c r="D1807" s="27">
        <v>0.0</v>
      </c>
      <c r="E1807" s="28"/>
    </row>
    <row r="1808" hidden="1">
      <c r="A1808" s="57" t="s">
        <v>3390</v>
      </c>
      <c r="B1808" s="29">
        <v>300.0</v>
      </c>
      <c r="C1808" s="26">
        <v>300.0</v>
      </c>
      <c r="D1808" s="27">
        <v>0.0</v>
      </c>
      <c r="E1808" s="28"/>
    </row>
    <row r="1809" hidden="1">
      <c r="A1809" s="57" t="s">
        <v>3392</v>
      </c>
      <c r="B1809" s="29">
        <v>2500.0</v>
      </c>
      <c r="C1809" s="26">
        <v>2501.0</v>
      </c>
      <c r="D1809" s="27">
        <v>1.0</v>
      </c>
      <c r="E1809" s="28"/>
    </row>
    <row r="1810" hidden="1">
      <c r="A1810" s="31" t="s">
        <v>3394</v>
      </c>
      <c r="B1810" s="29">
        <v>0.0</v>
      </c>
      <c r="C1810" s="26"/>
      <c r="D1810" s="27">
        <v>0.0</v>
      </c>
      <c r="E1810" s="28"/>
    </row>
    <row r="1811" hidden="1">
      <c r="A1811" s="31" t="s">
        <v>3395</v>
      </c>
      <c r="B1811" s="29">
        <v>110.0</v>
      </c>
      <c r="C1811" s="26">
        <v>110.0</v>
      </c>
      <c r="D1811" s="27">
        <v>0.0</v>
      </c>
      <c r="E1811" s="28" t="s">
        <v>4332</v>
      </c>
    </row>
    <row r="1812" hidden="1">
      <c r="A1812" s="31" t="s">
        <v>3397</v>
      </c>
      <c r="B1812" s="29">
        <v>6752.0</v>
      </c>
      <c r="C1812" s="26">
        <v>6752.0</v>
      </c>
      <c r="D1812" s="27">
        <v>0.0</v>
      </c>
      <c r="E1812" s="28" t="s">
        <v>4333</v>
      </c>
    </row>
    <row r="1813" hidden="1">
      <c r="A1813" s="31" t="s">
        <v>3399</v>
      </c>
      <c r="B1813" s="29">
        <v>5600.0</v>
      </c>
      <c r="C1813" s="26">
        <v>5600.0</v>
      </c>
      <c r="D1813" s="27">
        <v>0.0</v>
      </c>
      <c r="E1813" s="34"/>
    </row>
    <row r="1814" hidden="1">
      <c r="A1814" s="58" t="s">
        <v>3400</v>
      </c>
      <c r="B1814" s="29">
        <v>59969.0</v>
      </c>
      <c r="C1814" s="29">
        <v>60268.0</v>
      </c>
      <c r="D1814" s="27">
        <v>299.0</v>
      </c>
      <c r="E1814" s="34"/>
    </row>
    <row r="1815" hidden="1">
      <c r="A1815" s="58" t="s">
        <v>3401</v>
      </c>
      <c r="B1815" s="29">
        <v>31854.0</v>
      </c>
      <c r="C1815" s="59">
        <v>31483.0</v>
      </c>
      <c r="D1815" s="27">
        <v>-371.0</v>
      </c>
      <c r="E1815" s="34"/>
    </row>
    <row r="1816" hidden="1">
      <c r="A1816" s="58" t="s">
        <v>3402</v>
      </c>
      <c r="B1816" s="29">
        <v>66872.0</v>
      </c>
      <c r="C1816" s="59">
        <v>66872.0</v>
      </c>
      <c r="D1816" s="27">
        <v>0.0</v>
      </c>
      <c r="E1816" s="34"/>
    </row>
    <row r="1817" hidden="1">
      <c r="A1817" s="58" t="s">
        <v>3403</v>
      </c>
      <c r="B1817" s="29">
        <v>83628.0</v>
      </c>
      <c r="C1817" s="59">
        <v>83628.0</v>
      </c>
      <c r="D1817" s="27">
        <v>0.0</v>
      </c>
      <c r="E1817" s="34"/>
    </row>
    <row r="1818" hidden="1">
      <c r="A1818" s="58" t="s">
        <v>3405</v>
      </c>
      <c r="B1818" s="29">
        <v>302.0</v>
      </c>
      <c r="C1818" s="59">
        <v>302.0</v>
      </c>
      <c r="D1818" s="27">
        <v>0.0</v>
      </c>
      <c r="E1818" s="34"/>
    </row>
    <row r="1819" hidden="1">
      <c r="A1819" s="58" t="s">
        <v>3406</v>
      </c>
      <c r="B1819" s="29">
        <v>7834.0</v>
      </c>
      <c r="C1819" s="59">
        <v>7834.0</v>
      </c>
      <c r="D1819" s="27">
        <v>0.0</v>
      </c>
      <c r="E1819" s="34"/>
    </row>
    <row r="1820" hidden="1">
      <c r="A1820" s="35" t="s">
        <v>3407</v>
      </c>
      <c r="B1820" s="29">
        <v>305888.5</v>
      </c>
      <c r="C1820" s="59">
        <v>305816.5</v>
      </c>
      <c r="D1820" s="27">
        <v>-72.0</v>
      </c>
      <c r="E1820" s="34"/>
    </row>
    <row r="1821" hidden="1">
      <c r="A1821" s="36" t="s">
        <v>3408</v>
      </c>
      <c r="B1821" s="37">
        <v>1.5</v>
      </c>
      <c r="C1821" s="27">
        <v>-2.5</v>
      </c>
      <c r="D1821" s="27">
        <v>-4.0</v>
      </c>
      <c r="E1821" s="38"/>
    </row>
    <row r="1822" hidden="1"/>
    <row r="1823" hidden="1"/>
    <row r="1824" hidden="1">
      <c r="A1824" s="5" t="s">
        <v>3379</v>
      </c>
      <c r="B1824" s="6"/>
      <c r="C1824" s="6"/>
      <c r="D1824" s="6"/>
      <c r="E1824" s="7"/>
    </row>
    <row r="1825" hidden="1">
      <c r="A1825" s="10"/>
      <c r="B1825" s="11"/>
      <c r="C1825" s="11"/>
      <c r="D1825" s="11"/>
      <c r="E1825" s="12"/>
    </row>
    <row r="1826" hidden="1">
      <c r="A1826" s="5" t="s">
        <v>3381</v>
      </c>
      <c r="B1826" s="6"/>
      <c r="C1826" s="6"/>
      <c r="D1826" s="6"/>
      <c r="E1826" s="7"/>
    </row>
    <row r="1827" hidden="1">
      <c r="A1827" s="10"/>
      <c r="B1827" s="11"/>
      <c r="C1827" s="11"/>
      <c r="D1827" s="11"/>
      <c r="E1827" s="12"/>
    </row>
    <row r="1828" hidden="1">
      <c r="A1828" s="13">
        <v>45880.0</v>
      </c>
      <c r="B1828" s="6"/>
      <c r="C1828" s="54" t="s">
        <v>3382</v>
      </c>
      <c r="D1828" s="15">
        <v>45886.0</v>
      </c>
      <c r="E1828" s="7"/>
    </row>
    <row r="1829" hidden="1">
      <c r="A1829" s="10"/>
      <c r="B1829" s="11"/>
      <c r="C1829" s="16"/>
      <c r="D1829" s="11"/>
      <c r="E1829" s="12"/>
    </row>
    <row r="1830" hidden="1">
      <c r="A1830" s="55" t="s">
        <v>4238</v>
      </c>
      <c r="B1830" s="7"/>
      <c r="C1830" s="16"/>
      <c r="D1830" s="56" t="s">
        <v>4239</v>
      </c>
      <c r="E1830" s="7"/>
    </row>
    <row r="1831" hidden="1">
      <c r="A1831" s="10"/>
      <c r="B1831" s="12"/>
      <c r="C1831" s="16"/>
      <c r="D1831" s="11"/>
      <c r="E1831" s="12"/>
    </row>
    <row r="1832" hidden="1">
      <c r="A1832" s="19" t="s">
        <v>3383</v>
      </c>
      <c r="B1832" s="6"/>
      <c r="C1832" s="6"/>
      <c r="D1832" s="6"/>
      <c r="E1832" s="7"/>
    </row>
    <row r="1833" hidden="1">
      <c r="A1833" s="20" t="s">
        <v>3384</v>
      </c>
      <c r="B1833" s="21" t="s">
        <v>3385</v>
      </c>
      <c r="C1833" s="22" t="s">
        <v>3386</v>
      </c>
      <c r="D1833" s="21" t="s">
        <v>3387</v>
      </c>
      <c r="E1833" s="23" t="s">
        <v>13</v>
      </c>
    </row>
    <row r="1834" hidden="1">
      <c r="A1834" s="57" t="s">
        <v>3388</v>
      </c>
      <c r="B1834" s="25">
        <v>22962.0</v>
      </c>
      <c r="C1834" s="26">
        <v>22957.0</v>
      </c>
      <c r="D1834" s="27">
        <v>-5.0</v>
      </c>
      <c r="E1834" s="28" t="s">
        <v>4331</v>
      </c>
    </row>
    <row r="1835" hidden="1">
      <c r="A1835" s="57" t="s">
        <v>3389</v>
      </c>
      <c r="B1835" s="29">
        <v>25041.0</v>
      </c>
      <c r="C1835" s="26">
        <v>25041.0</v>
      </c>
      <c r="D1835" s="27">
        <v>0.0</v>
      </c>
      <c r="E1835" s="28"/>
    </row>
    <row r="1836" hidden="1">
      <c r="A1836" s="57" t="s">
        <v>3390</v>
      </c>
      <c r="B1836" s="29">
        <v>300.0</v>
      </c>
      <c r="C1836" s="26">
        <v>300.0</v>
      </c>
      <c r="D1836" s="27">
        <v>0.0</v>
      </c>
      <c r="E1836" s="28"/>
    </row>
    <row r="1837" hidden="1">
      <c r="A1837" s="57" t="s">
        <v>3392</v>
      </c>
      <c r="B1837" s="29">
        <v>2500.0</v>
      </c>
      <c r="C1837" s="26">
        <v>2501.0</v>
      </c>
      <c r="D1837" s="27">
        <v>1.0</v>
      </c>
      <c r="E1837" s="28"/>
    </row>
    <row r="1838" hidden="1">
      <c r="A1838" s="31" t="s">
        <v>3394</v>
      </c>
      <c r="B1838" s="29">
        <v>0.0</v>
      </c>
      <c r="C1838" s="26"/>
      <c r="D1838" s="27">
        <v>0.0</v>
      </c>
      <c r="E1838" s="28"/>
    </row>
    <row r="1839" hidden="1">
      <c r="A1839" s="31" t="s">
        <v>3395</v>
      </c>
      <c r="B1839" s="29">
        <v>110.0</v>
      </c>
      <c r="C1839" s="26">
        <v>110.0</v>
      </c>
      <c r="D1839" s="27">
        <v>0.0</v>
      </c>
      <c r="E1839" s="28" t="s">
        <v>4332</v>
      </c>
    </row>
    <row r="1840" hidden="1">
      <c r="A1840" s="31" t="s">
        <v>3397</v>
      </c>
      <c r="B1840" s="29">
        <v>6752.0</v>
      </c>
      <c r="C1840" s="26">
        <v>6752.0</v>
      </c>
      <c r="D1840" s="27">
        <v>0.0</v>
      </c>
      <c r="E1840" s="28" t="s">
        <v>4333</v>
      </c>
    </row>
    <row r="1841" hidden="1">
      <c r="A1841" s="31" t="s">
        <v>3399</v>
      </c>
      <c r="B1841" s="29">
        <v>5600.0</v>
      </c>
      <c r="C1841" s="26">
        <v>5600.0</v>
      </c>
      <c r="D1841" s="27">
        <v>0.0</v>
      </c>
      <c r="E1841" s="34"/>
    </row>
    <row r="1842" hidden="1">
      <c r="A1842" s="58" t="s">
        <v>3400</v>
      </c>
      <c r="B1842" s="29">
        <v>59969.0</v>
      </c>
      <c r="C1842" s="29">
        <v>60268.0</v>
      </c>
      <c r="D1842" s="27">
        <v>299.0</v>
      </c>
      <c r="E1842" s="34"/>
    </row>
    <row r="1843" hidden="1">
      <c r="A1843" s="58" t="s">
        <v>3401</v>
      </c>
      <c r="B1843" s="29">
        <v>31854.0</v>
      </c>
      <c r="C1843" s="59">
        <v>31483.0</v>
      </c>
      <c r="D1843" s="27">
        <v>-371.0</v>
      </c>
      <c r="E1843" s="34"/>
    </row>
    <row r="1844" hidden="1">
      <c r="A1844" s="58" t="s">
        <v>3402</v>
      </c>
      <c r="B1844" s="29">
        <v>66872.0</v>
      </c>
      <c r="C1844" s="59">
        <v>66872.0</v>
      </c>
      <c r="D1844" s="27">
        <v>0.0</v>
      </c>
      <c r="E1844" s="34"/>
    </row>
    <row r="1845" hidden="1">
      <c r="A1845" s="58" t="s">
        <v>3403</v>
      </c>
      <c r="B1845" s="29">
        <v>83628.0</v>
      </c>
      <c r="C1845" s="59">
        <v>83628.0</v>
      </c>
      <c r="D1845" s="27">
        <v>0.0</v>
      </c>
      <c r="E1845" s="34"/>
    </row>
    <row r="1846" hidden="1">
      <c r="A1846" s="58" t="s">
        <v>3405</v>
      </c>
      <c r="B1846" s="29">
        <v>302.0</v>
      </c>
      <c r="C1846" s="59">
        <v>302.0</v>
      </c>
      <c r="D1846" s="27">
        <v>0.0</v>
      </c>
      <c r="E1846" s="34"/>
    </row>
    <row r="1847" hidden="1">
      <c r="A1847" s="58" t="s">
        <v>3406</v>
      </c>
      <c r="B1847" s="29">
        <v>7834.0</v>
      </c>
      <c r="C1847" s="59">
        <v>7834.0</v>
      </c>
      <c r="D1847" s="27">
        <v>0.0</v>
      </c>
      <c r="E1847" s="34"/>
    </row>
    <row r="1848" hidden="1">
      <c r="A1848" s="35" t="s">
        <v>3407</v>
      </c>
      <c r="B1848" s="29">
        <v>305888.5</v>
      </c>
      <c r="C1848" s="59">
        <v>305816.5</v>
      </c>
      <c r="D1848" s="27">
        <v>-72.0</v>
      </c>
      <c r="E1848" s="34"/>
    </row>
    <row r="1849" hidden="1">
      <c r="A1849" s="36" t="s">
        <v>3408</v>
      </c>
      <c r="B1849" s="37">
        <v>1.5</v>
      </c>
      <c r="C1849" s="27">
        <v>-2.5</v>
      </c>
      <c r="D1849" s="27">
        <v>-4.0</v>
      </c>
      <c r="E1849" s="38"/>
    </row>
    <row r="1850" hidden="1"/>
    <row r="1851" hidden="1"/>
    <row r="1852" hidden="1">
      <c r="A1852" s="5" t="s">
        <v>3379</v>
      </c>
      <c r="B1852" s="6"/>
      <c r="C1852" s="6"/>
      <c r="D1852" s="6"/>
      <c r="E1852" s="7"/>
    </row>
    <row r="1853" hidden="1">
      <c r="A1853" s="10"/>
      <c r="B1853" s="11"/>
      <c r="C1853" s="11"/>
      <c r="D1853" s="11"/>
      <c r="E1853" s="12"/>
    </row>
    <row r="1854" hidden="1">
      <c r="A1854" s="5" t="s">
        <v>3381</v>
      </c>
      <c r="B1854" s="6"/>
      <c r="C1854" s="6"/>
      <c r="D1854" s="6"/>
      <c r="E1854" s="7"/>
    </row>
    <row r="1855" hidden="1">
      <c r="A1855" s="10"/>
      <c r="B1855" s="11"/>
      <c r="C1855" s="11"/>
      <c r="D1855" s="11"/>
      <c r="E1855" s="12"/>
    </row>
    <row r="1856" hidden="1">
      <c r="A1856" s="13">
        <v>45887.0</v>
      </c>
      <c r="B1856" s="6"/>
      <c r="C1856" s="54" t="s">
        <v>3382</v>
      </c>
      <c r="D1856" s="15">
        <v>45893.0</v>
      </c>
      <c r="E1856" s="7"/>
    </row>
    <row r="1857" hidden="1">
      <c r="A1857" s="10"/>
      <c r="B1857" s="11"/>
      <c r="C1857" s="16"/>
      <c r="D1857" s="11"/>
      <c r="E1857" s="12"/>
    </row>
    <row r="1858" hidden="1">
      <c r="A1858" s="55" t="s">
        <v>4238</v>
      </c>
      <c r="B1858" s="7"/>
      <c r="C1858" s="16"/>
      <c r="D1858" s="56" t="s">
        <v>4239</v>
      </c>
      <c r="E1858" s="7"/>
    </row>
    <row r="1859" hidden="1">
      <c r="A1859" s="10"/>
      <c r="B1859" s="12"/>
      <c r="C1859" s="16"/>
      <c r="D1859" s="11"/>
      <c r="E1859" s="12"/>
    </row>
    <row r="1860" hidden="1">
      <c r="A1860" s="19" t="s">
        <v>3383</v>
      </c>
      <c r="B1860" s="6"/>
      <c r="C1860" s="6"/>
      <c r="D1860" s="6"/>
      <c r="E1860" s="7"/>
    </row>
    <row r="1861" hidden="1">
      <c r="A1861" s="20" t="s">
        <v>3384</v>
      </c>
      <c r="B1861" s="21" t="s">
        <v>3385</v>
      </c>
      <c r="C1861" s="22" t="s">
        <v>3386</v>
      </c>
      <c r="D1861" s="21" t="s">
        <v>3387</v>
      </c>
      <c r="E1861" s="23" t="s">
        <v>13</v>
      </c>
    </row>
    <row r="1862" hidden="1">
      <c r="A1862" s="57" t="s">
        <v>3388</v>
      </c>
      <c r="B1862" s="25">
        <v>23647.0</v>
      </c>
      <c r="C1862" s="26">
        <v>23648.0</v>
      </c>
      <c r="D1862" s="27">
        <v>1.0</v>
      </c>
      <c r="E1862" s="28"/>
    </row>
    <row r="1863" hidden="1">
      <c r="A1863" s="57" t="s">
        <v>3389</v>
      </c>
      <c r="B1863" s="29">
        <v>29411.0</v>
      </c>
      <c r="C1863" s="26">
        <v>29411.0</v>
      </c>
      <c r="D1863" s="27">
        <v>0.0</v>
      </c>
      <c r="E1863" s="28"/>
    </row>
    <row r="1864" hidden="1">
      <c r="A1864" s="57" t="s">
        <v>3390</v>
      </c>
      <c r="B1864" s="29">
        <v>180.0</v>
      </c>
      <c r="C1864" s="26">
        <v>180.0</v>
      </c>
      <c r="D1864" s="27">
        <v>0.0</v>
      </c>
      <c r="E1864" s="28"/>
    </row>
    <row r="1865" hidden="1">
      <c r="A1865" s="57" t="s">
        <v>3392</v>
      </c>
      <c r="B1865" s="29">
        <v>1500.0</v>
      </c>
      <c r="C1865" s="26">
        <v>1500.0</v>
      </c>
      <c r="D1865" s="27">
        <v>0.0</v>
      </c>
      <c r="E1865" s="28"/>
    </row>
    <row r="1866" hidden="1">
      <c r="A1866" s="31" t="s">
        <v>3394</v>
      </c>
      <c r="B1866" s="29">
        <v>300.0</v>
      </c>
      <c r="C1866" s="26"/>
      <c r="D1866" s="27">
        <v>-300.0</v>
      </c>
      <c r="E1866" s="28"/>
    </row>
    <row r="1867" hidden="1">
      <c r="A1867" s="31" t="s">
        <v>3395</v>
      </c>
      <c r="B1867" s="29">
        <v>0.0</v>
      </c>
      <c r="C1867" s="26"/>
      <c r="D1867" s="27">
        <v>0.0</v>
      </c>
      <c r="E1867" s="28"/>
    </row>
    <row r="1868" hidden="1">
      <c r="A1868" s="31" t="s">
        <v>3397</v>
      </c>
      <c r="B1868" s="29">
        <v>1010.0</v>
      </c>
      <c r="C1868" s="26">
        <v>269.0</v>
      </c>
      <c r="D1868" s="27">
        <v>-741.0</v>
      </c>
      <c r="E1868" s="28" t="s">
        <v>4334</v>
      </c>
    </row>
    <row r="1869" hidden="1">
      <c r="A1869" s="31" t="s">
        <v>3399</v>
      </c>
      <c r="B1869" s="29">
        <v>5960.0</v>
      </c>
      <c r="C1869" s="26">
        <v>6840.0</v>
      </c>
      <c r="D1869" s="27">
        <v>880.0</v>
      </c>
      <c r="E1869" s="34"/>
    </row>
    <row r="1870" hidden="1">
      <c r="A1870" s="58" t="s">
        <v>3400</v>
      </c>
      <c r="B1870" s="29">
        <v>57379.0</v>
      </c>
      <c r="C1870" s="29">
        <v>57379.0</v>
      </c>
      <c r="D1870" s="27">
        <v>0.0</v>
      </c>
      <c r="E1870" s="34"/>
    </row>
    <row r="1871" hidden="1">
      <c r="A1871" s="58" t="s">
        <v>3401</v>
      </c>
      <c r="B1871" s="29">
        <v>34558.0</v>
      </c>
      <c r="C1871" s="59">
        <v>34558.0</v>
      </c>
      <c r="D1871" s="27">
        <v>0.0</v>
      </c>
      <c r="E1871" s="34"/>
    </row>
    <row r="1872" hidden="1">
      <c r="A1872" s="58" t="s">
        <v>3402</v>
      </c>
      <c r="B1872" s="29">
        <v>68061.0</v>
      </c>
      <c r="C1872" s="59">
        <v>68061.0</v>
      </c>
      <c r="D1872" s="27">
        <v>0.0</v>
      </c>
      <c r="E1872" s="34"/>
    </row>
    <row r="1873" hidden="1">
      <c r="A1873" s="58" t="s">
        <v>3403</v>
      </c>
      <c r="B1873" s="29">
        <v>90448.0</v>
      </c>
      <c r="C1873" s="59">
        <v>90698.0</v>
      </c>
      <c r="D1873" s="27">
        <v>250.0</v>
      </c>
      <c r="E1873" s="34"/>
    </row>
    <row r="1874" hidden="1">
      <c r="A1874" s="58" t="s">
        <v>3405</v>
      </c>
      <c r="B1874" s="29">
        <v>4033.0</v>
      </c>
      <c r="C1874" s="59">
        <v>4033.0</v>
      </c>
      <c r="D1874" s="27">
        <v>0.0</v>
      </c>
      <c r="E1874" s="34"/>
    </row>
    <row r="1875" hidden="1">
      <c r="A1875" s="58" t="s">
        <v>3406</v>
      </c>
      <c r="B1875" s="29">
        <v>8395.0</v>
      </c>
      <c r="C1875" s="59">
        <v>8395.0</v>
      </c>
      <c r="D1875" s="27">
        <v>0.0</v>
      </c>
      <c r="E1875" s="34"/>
    </row>
    <row r="1876" hidden="1">
      <c r="A1876" s="35" t="s">
        <v>3407</v>
      </c>
      <c r="B1876" s="29">
        <v>316482.1</v>
      </c>
      <c r="C1876" s="59">
        <v>316732.1</v>
      </c>
      <c r="D1876" s="27">
        <v>250.0</v>
      </c>
      <c r="E1876" s="34"/>
    </row>
    <row r="1877" hidden="1">
      <c r="A1877" s="36" t="s">
        <v>3408</v>
      </c>
      <c r="B1877" s="37">
        <v>4.900000000001455</v>
      </c>
      <c r="C1877" s="27">
        <v>-155.09999999997672</v>
      </c>
      <c r="D1877" s="27">
        <v>-159.99999999997817</v>
      </c>
      <c r="E1877" s="38"/>
    </row>
    <row r="1878" hidden="1"/>
    <row r="1879" hidden="1"/>
    <row r="1880" hidden="1">
      <c r="A1880" s="5" t="s">
        <v>3379</v>
      </c>
      <c r="B1880" s="6"/>
      <c r="C1880" s="6"/>
      <c r="D1880" s="6"/>
      <c r="E1880" s="7"/>
    </row>
    <row r="1881" hidden="1">
      <c r="A1881" s="10"/>
      <c r="B1881" s="11"/>
      <c r="C1881" s="11"/>
      <c r="D1881" s="11"/>
      <c r="E1881" s="12"/>
    </row>
    <row r="1882" hidden="1">
      <c r="A1882" s="5" t="s">
        <v>3381</v>
      </c>
      <c r="B1882" s="6"/>
      <c r="C1882" s="6"/>
      <c r="D1882" s="6"/>
      <c r="E1882" s="7"/>
    </row>
    <row r="1883" hidden="1">
      <c r="A1883" s="10"/>
      <c r="B1883" s="11"/>
      <c r="C1883" s="11"/>
      <c r="D1883" s="11"/>
      <c r="E1883" s="12"/>
    </row>
    <row r="1884" hidden="1">
      <c r="A1884" s="13">
        <v>45894.0</v>
      </c>
      <c r="B1884" s="6"/>
      <c r="C1884" s="54" t="s">
        <v>3382</v>
      </c>
      <c r="D1884" s="15">
        <v>45900.0</v>
      </c>
      <c r="E1884" s="7"/>
    </row>
    <row r="1885" hidden="1">
      <c r="A1885" s="10"/>
      <c r="B1885" s="11"/>
      <c r="C1885" s="16"/>
      <c r="D1885" s="11"/>
      <c r="E1885" s="12"/>
    </row>
    <row r="1886" hidden="1">
      <c r="A1886" s="55" t="s">
        <v>4238</v>
      </c>
      <c r="B1886" s="7"/>
      <c r="C1886" s="16"/>
      <c r="D1886" s="56" t="s">
        <v>4239</v>
      </c>
      <c r="E1886" s="7"/>
    </row>
    <row r="1887" hidden="1">
      <c r="A1887" s="10"/>
      <c r="B1887" s="12"/>
      <c r="C1887" s="16"/>
      <c r="D1887" s="11"/>
      <c r="E1887" s="12"/>
    </row>
    <row r="1888" hidden="1">
      <c r="A1888" s="19" t="s">
        <v>3383</v>
      </c>
      <c r="B1888" s="6"/>
      <c r="C1888" s="6"/>
      <c r="D1888" s="6"/>
      <c r="E1888" s="7"/>
    </row>
    <row r="1889" hidden="1">
      <c r="A1889" s="20" t="s">
        <v>3384</v>
      </c>
      <c r="B1889" s="21" t="s">
        <v>3385</v>
      </c>
      <c r="C1889" s="22" t="s">
        <v>3386</v>
      </c>
      <c r="D1889" s="21" t="s">
        <v>3387</v>
      </c>
      <c r="E1889" s="23" t="s">
        <v>13</v>
      </c>
    </row>
    <row r="1890" hidden="1">
      <c r="A1890" s="57" t="s">
        <v>3388</v>
      </c>
      <c r="B1890" s="25">
        <v>29659.0</v>
      </c>
      <c r="C1890" s="26">
        <v>29662.0</v>
      </c>
      <c r="D1890" s="27">
        <v>3.0</v>
      </c>
      <c r="E1890" s="28" t="s">
        <v>4335</v>
      </c>
    </row>
    <row r="1891" hidden="1">
      <c r="A1891" s="57" t="s">
        <v>3389</v>
      </c>
      <c r="B1891" s="29">
        <v>28953.0</v>
      </c>
      <c r="C1891" s="26">
        <v>28953.0</v>
      </c>
      <c r="D1891" s="27">
        <v>0.0</v>
      </c>
      <c r="E1891" s="28"/>
    </row>
    <row r="1892" hidden="1">
      <c r="A1892" s="57" t="s">
        <v>3390</v>
      </c>
      <c r="B1892" s="29">
        <v>200.0</v>
      </c>
      <c r="C1892" s="26">
        <v>200.0</v>
      </c>
      <c r="D1892" s="27">
        <v>0.0</v>
      </c>
      <c r="E1892" s="28"/>
    </row>
    <row r="1893" hidden="1">
      <c r="A1893" s="57" t="s">
        <v>3392</v>
      </c>
      <c r="B1893" s="29">
        <v>2000.0</v>
      </c>
      <c r="C1893" s="26">
        <v>2000.0</v>
      </c>
      <c r="D1893" s="27">
        <v>0.0</v>
      </c>
      <c r="E1893" s="28"/>
    </row>
    <row r="1894" hidden="1">
      <c r="A1894" s="31" t="s">
        <v>3394</v>
      </c>
      <c r="B1894" s="29">
        <v>333.0</v>
      </c>
      <c r="C1894" s="26">
        <v>133.0</v>
      </c>
      <c r="D1894" s="27">
        <v>-200.0</v>
      </c>
      <c r="E1894" s="28" t="s">
        <v>4336</v>
      </c>
    </row>
    <row r="1895" hidden="1">
      <c r="A1895" s="31" t="s">
        <v>3395</v>
      </c>
      <c r="B1895" s="29">
        <v>0.0</v>
      </c>
      <c r="C1895" s="26"/>
      <c r="D1895" s="27">
        <v>0.0</v>
      </c>
      <c r="E1895" s="28"/>
    </row>
    <row r="1896" hidden="1">
      <c r="A1896" s="31" t="s">
        <v>3397</v>
      </c>
      <c r="B1896" s="29">
        <v>4747.0</v>
      </c>
      <c r="C1896" s="26">
        <v>2700.0</v>
      </c>
      <c r="D1896" s="27">
        <v>-2047.0</v>
      </c>
      <c r="E1896" s="28" t="s">
        <v>4337</v>
      </c>
    </row>
    <row r="1897" hidden="1">
      <c r="A1897" s="31" t="s">
        <v>3399</v>
      </c>
      <c r="B1897" s="29">
        <v>6960.0</v>
      </c>
      <c r="C1897" s="26">
        <v>7080.0</v>
      </c>
      <c r="D1897" s="27">
        <v>120.0</v>
      </c>
      <c r="E1897" s="34"/>
    </row>
    <row r="1898" hidden="1">
      <c r="A1898" s="58" t="s">
        <v>3400</v>
      </c>
      <c r="B1898" s="29">
        <v>64845.0</v>
      </c>
      <c r="C1898" s="29">
        <v>64845.0</v>
      </c>
      <c r="D1898" s="27">
        <v>0.0</v>
      </c>
      <c r="E1898" s="34"/>
    </row>
    <row r="1899" hidden="1">
      <c r="A1899" s="58" t="s">
        <v>3401</v>
      </c>
      <c r="B1899" s="29">
        <v>24487.0</v>
      </c>
      <c r="C1899" s="59">
        <v>24223.0</v>
      </c>
      <c r="D1899" s="27">
        <v>-264.0</v>
      </c>
      <c r="E1899" s="34"/>
    </row>
    <row r="1900" hidden="1">
      <c r="A1900" s="58" t="s">
        <v>3402</v>
      </c>
      <c r="B1900" s="29">
        <v>62138.0</v>
      </c>
      <c r="C1900" s="59">
        <v>62138.0</v>
      </c>
      <c r="D1900" s="27">
        <v>0.0</v>
      </c>
      <c r="E1900" s="34"/>
    </row>
    <row r="1901" hidden="1">
      <c r="A1901" s="58" t="s">
        <v>3403</v>
      </c>
      <c r="B1901" s="29">
        <v>83637.0</v>
      </c>
      <c r="C1901" s="59">
        <v>83637.0</v>
      </c>
      <c r="D1901" s="27">
        <v>0.0</v>
      </c>
      <c r="E1901" s="34"/>
    </row>
    <row r="1902" hidden="1">
      <c r="A1902" s="58" t="s">
        <v>3405</v>
      </c>
      <c r="B1902" s="29">
        <v>1025.0</v>
      </c>
      <c r="C1902" s="59">
        <v>1025.0</v>
      </c>
      <c r="D1902" s="27">
        <v>0.0</v>
      </c>
      <c r="E1902" s="34"/>
    </row>
    <row r="1903" hidden="1">
      <c r="A1903" s="58" t="s">
        <v>3406</v>
      </c>
      <c r="B1903" s="29">
        <v>8626.0</v>
      </c>
      <c r="C1903" s="59">
        <v>8626.0</v>
      </c>
      <c r="D1903" s="27">
        <v>0.0</v>
      </c>
      <c r="E1903" s="34"/>
    </row>
    <row r="1904" hidden="1">
      <c r="A1904" s="35" t="s">
        <v>3407</v>
      </c>
      <c r="B1904" s="29">
        <v>308984.0</v>
      </c>
      <c r="C1904" s="59">
        <v>308720.0</v>
      </c>
      <c r="D1904" s="27">
        <v>-264.0</v>
      </c>
      <c r="E1904" s="34"/>
    </row>
    <row r="1905" hidden="1">
      <c r="A1905" s="36" t="s">
        <v>3408</v>
      </c>
      <c r="B1905" s="37">
        <v>0.0</v>
      </c>
      <c r="C1905" s="27">
        <v>-2124.0</v>
      </c>
      <c r="D1905" s="27">
        <v>-2124.0</v>
      </c>
      <c r="E1905" s="38"/>
    </row>
    <row r="1906" hidden="1"/>
    <row r="1907" hidden="1"/>
    <row r="1908" hidden="1">
      <c r="A1908" s="5" t="s">
        <v>3379</v>
      </c>
      <c r="B1908" s="6"/>
      <c r="C1908" s="6"/>
      <c r="D1908" s="6"/>
      <c r="E1908" s="7"/>
    </row>
    <row r="1909" hidden="1">
      <c r="A1909" s="10"/>
      <c r="B1909" s="11"/>
      <c r="C1909" s="11"/>
      <c r="D1909" s="11"/>
      <c r="E1909" s="12"/>
    </row>
    <row r="1910" hidden="1">
      <c r="A1910" s="5" t="s">
        <v>3381</v>
      </c>
      <c r="B1910" s="6"/>
      <c r="C1910" s="6"/>
      <c r="D1910" s="6"/>
      <c r="E1910" s="7"/>
    </row>
    <row r="1911" hidden="1">
      <c r="A1911" s="10"/>
      <c r="B1911" s="11"/>
      <c r="C1911" s="11"/>
      <c r="D1911" s="11"/>
      <c r="E1911" s="12"/>
    </row>
    <row r="1912" hidden="1">
      <c r="A1912" s="13">
        <v>45901.0</v>
      </c>
      <c r="B1912" s="6"/>
      <c r="C1912" s="54" t="s">
        <v>3382</v>
      </c>
      <c r="D1912" s="15">
        <v>45907.0</v>
      </c>
      <c r="E1912" s="7"/>
    </row>
    <row r="1913" hidden="1">
      <c r="A1913" s="10"/>
      <c r="B1913" s="11"/>
      <c r="C1913" s="16"/>
      <c r="D1913" s="11"/>
      <c r="E1913" s="12"/>
    </row>
    <row r="1914" hidden="1">
      <c r="A1914" s="55" t="s">
        <v>4238</v>
      </c>
      <c r="B1914" s="7"/>
      <c r="C1914" s="16"/>
      <c r="D1914" s="56" t="s">
        <v>4239</v>
      </c>
      <c r="E1914" s="7"/>
    </row>
    <row r="1915" hidden="1">
      <c r="A1915" s="10"/>
      <c r="B1915" s="12"/>
      <c r="C1915" s="16"/>
      <c r="D1915" s="11"/>
      <c r="E1915" s="12"/>
    </row>
    <row r="1916" hidden="1">
      <c r="A1916" s="19" t="s">
        <v>3383</v>
      </c>
      <c r="B1916" s="6"/>
      <c r="C1916" s="6"/>
      <c r="D1916" s="6"/>
      <c r="E1916" s="7"/>
    </row>
    <row r="1917" hidden="1">
      <c r="A1917" s="20" t="s">
        <v>3384</v>
      </c>
      <c r="B1917" s="21" t="s">
        <v>3385</v>
      </c>
      <c r="C1917" s="22" t="s">
        <v>3386</v>
      </c>
      <c r="D1917" s="21" t="s">
        <v>3387</v>
      </c>
      <c r="E1917" s="23" t="s">
        <v>13</v>
      </c>
    </row>
    <row r="1918" hidden="1">
      <c r="A1918" s="57" t="s">
        <v>3388</v>
      </c>
      <c r="B1918" s="25">
        <v>30007.0</v>
      </c>
      <c r="C1918" s="26">
        <v>30007.0</v>
      </c>
      <c r="D1918" s="27">
        <v>0.0</v>
      </c>
      <c r="E1918" s="28" t="s">
        <v>4338</v>
      </c>
    </row>
    <row r="1919" hidden="1">
      <c r="A1919" s="57" t="s">
        <v>3389</v>
      </c>
      <c r="B1919" s="29">
        <v>29393.0</v>
      </c>
      <c r="C1919" s="26">
        <v>29393.0</v>
      </c>
      <c r="D1919" s="27">
        <v>0.0</v>
      </c>
      <c r="E1919" s="28"/>
    </row>
    <row r="1920" hidden="1">
      <c r="A1920" s="57" t="s">
        <v>3390</v>
      </c>
      <c r="B1920" s="29">
        <v>150.0</v>
      </c>
      <c r="C1920" s="26">
        <v>150.0</v>
      </c>
      <c r="D1920" s="27">
        <v>0.0</v>
      </c>
      <c r="E1920" s="28"/>
    </row>
    <row r="1921" hidden="1">
      <c r="A1921" s="57" t="s">
        <v>3392</v>
      </c>
      <c r="B1921" s="29">
        <v>3000.0</v>
      </c>
      <c r="C1921" s="26">
        <v>3000.0</v>
      </c>
      <c r="D1921" s="27">
        <v>0.0</v>
      </c>
      <c r="E1921" s="28"/>
    </row>
    <row r="1922" hidden="1">
      <c r="A1922" s="31" t="s">
        <v>3394</v>
      </c>
      <c r="B1922" s="29">
        <v>0.0</v>
      </c>
      <c r="C1922" s="26"/>
      <c r="D1922" s="27">
        <v>0.0</v>
      </c>
      <c r="E1922" s="28"/>
    </row>
    <row r="1923" hidden="1">
      <c r="A1923" s="31" t="s">
        <v>3395</v>
      </c>
      <c r="B1923" s="29">
        <v>0.0</v>
      </c>
      <c r="C1923" s="26"/>
      <c r="D1923" s="27">
        <v>0.0</v>
      </c>
      <c r="E1923" s="28"/>
    </row>
    <row r="1924" hidden="1">
      <c r="A1924" s="31" t="s">
        <v>3397</v>
      </c>
      <c r="B1924" s="29">
        <v>1413.0</v>
      </c>
      <c r="C1924" s="26">
        <v>1413.0</v>
      </c>
      <c r="D1924" s="27">
        <v>0.0</v>
      </c>
      <c r="E1924" s="28" t="s">
        <v>4339</v>
      </c>
    </row>
    <row r="1925" hidden="1">
      <c r="A1925" s="31" t="s">
        <v>3399</v>
      </c>
      <c r="B1925" s="29">
        <v>5200.0</v>
      </c>
      <c r="C1925" s="26">
        <v>5360.0</v>
      </c>
      <c r="D1925" s="27">
        <v>160.0</v>
      </c>
      <c r="E1925" s="34"/>
    </row>
    <row r="1926" hidden="1">
      <c r="A1926" s="58" t="s">
        <v>3400</v>
      </c>
      <c r="B1926" s="29">
        <v>63004.0</v>
      </c>
      <c r="C1926" s="29">
        <v>63004.0</v>
      </c>
      <c r="D1926" s="27">
        <v>0.0</v>
      </c>
      <c r="E1926" s="34"/>
    </row>
    <row r="1927" hidden="1">
      <c r="A1927" s="58" t="s">
        <v>3401</v>
      </c>
      <c r="B1927" s="29">
        <v>29904.0</v>
      </c>
      <c r="C1927" s="59">
        <v>29904.0</v>
      </c>
      <c r="D1927" s="27">
        <v>0.0</v>
      </c>
      <c r="E1927" s="34"/>
    </row>
    <row r="1928" hidden="1">
      <c r="A1928" s="58" t="s">
        <v>3402</v>
      </c>
      <c r="B1928" s="29">
        <v>71021.0</v>
      </c>
      <c r="C1928" s="59">
        <v>71021.0</v>
      </c>
      <c r="D1928" s="27">
        <v>0.0</v>
      </c>
      <c r="E1928" s="34"/>
    </row>
    <row r="1929" hidden="1">
      <c r="A1929" s="58" t="s">
        <v>3403</v>
      </c>
      <c r="B1929" s="29">
        <v>76752.0</v>
      </c>
      <c r="C1929" s="59">
        <v>76752.0</v>
      </c>
      <c r="D1929" s="27">
        <v>0.0</v>
      </c>
      <c r="E1929" s="34"/>
    </row>
    <row r="1930" hidden="1">
      <c r="A1930" s="58" t="s">
        <v>3405</v>
      </c>
      <c r="B1930" s="29">
        <v>697.0</v>
      </c>
      <c r="C1930" s="59">
        <v>697.0</v>
      </c>
      <c r="D1930" s="27">
        <v>0.0</v>
      </c>
      <c r="E1930" s="34"/>
    </row>
    <row r="1931" hidden="1">
      <c r="A1931" s="58" t="s">
        <v>3406</v>
      </c>
      <c r="B1931" s="29">
        <v>7942.0</v>
      </c>
      <c r="C1931" s="59">
        <v>7942.0</v>
      </c>
      <c r="D1931" s="27">
        <v>0.0</v>
      </c>
      <c r="E1931" s="34"/>
    </row>
    <row r="1932" hidden="1">
      <c r="A1932" s="35" t="s">
        <v>3407</v>
      </c>
      <c r="B1932" s="29">
        <v>310541.4</v>
      </c>
      <c r="C1932" s="59">
        <v>310541.4</v>
      </c>
      <c r="D1932" s="27">
        <v>0.0</v>
      </c>
      <c r="E1932" s="34"/>
    </row>
    <row r="1933" hidden="1">
      <c r="A1933" s="36" t="s">
        <v>3408</v>
      </c>
      <c r="B1933" s="37">
        <v>-0.4000000000014552</v>
      </c>
      <c r="C1933" s="27">
        <v>159.59999999997672</v>
      </c>
      <c r="D1933" s="27">
        <v>159.99999999997817</v>
      </c>
      <c r="E1933" s="38"/>
    </row>
    <row r="1934" hidden="1"/>
    <row r="1935" hidden="1"/>
    <row r="1936" hidden="1">
      <c r="A1936" s="5" t="s">
        <v>3379</v>
      </c>
      <c r="B1936" s="6"/>
      <c r="C1936" s="6"/>
      <c r="D1936" s="6"/>
      <c r="E1936" s="7"/>
    </row>
    <row r="1937" hidden="1">
      <c r="A1937" s="10"/>
      <c r="B1937" s="11"/>
      <c r="C1937" s="11"/>
      <c r="D1937" s="11"/>
      <c r="E1937" s="12"/>
    </row>
    <row r="1938" hidden="1">
      <c r="A1938" s="5" t="s">
        <v>3381</v>
      </c>
      <c r="B1938" s="6"/>
      <c r="C1938" s="6"/>
      <c r="D1938" s="6"/>
      <c r="E1938" s="7"/>
    </row>
    <row r="1939" hidden="1">
      <c r="A1939" s="10"/>
      <c r="B1939" s="11"/>
      <c r="C1939" s="11"/>
      <c r="D1939" s="11"/>
      <c r="E1939" s="12"/>
    </row>
    <row r="1940" hidden="1">
      <c r="A1940" s="13">
        <v>45908.0</v>
      </c>
      <c r="B1940" s="6"/>
      <c r="C1940" s="54" t="s">
        <v>3382</v>
      </c>
      <c r="D1940" s="15">
        <v>45914.0</v>
      </c>
      <c r="E1940" s="7"/>
    </row>
    <row r="1941" hidden="1">
      <c r="A1941" s="10"/>
      <c r="B1941" s="11"/>
      <c r="C1941" s="16"/>
      <c r="D1941" s="11"/>
      <c r="E1941" s="12"/>
    </row>
    <row r="1942" hidden="1">
      <c r="A1942" s="55" t="s">
        <v>4238</v>
      </c>
      <c r="B1942" s="7"/>
      <c r="C1942" s="16"/>
      <c r="D1942" s="56" t="s">
        <v>4239</v>
      </c>
      <c r="E1942" s="7"/>
    </row>
    <row r="1943" hidden="1">
      <c r="A1943" s="10"/>
      <c r="B1943" s="12"/>
      <c r="C1943" s="16"/>
      <c r="D1943" s="11"/>
      <c r="E1943" s="12"/>
    </row>
    <row r="1944" hidden="1">
      <c r="A1944" s="19" t="s">
        <v>3383</v>
      </c>
      <c r="B1944" s="6"/>
      <c r="C1944" s="6"/>
      <c r="D1944" s="6"/>
      <c r="E1944" s="7"/>
    </row>
    <row r="1945" hidden="1">
      <c r="A1945" s="20" t="s">
        <v>3384</v>
      </c>
      <c r="B1945" s="21" t="s">
        <v>3385</v>
      </c>
      <c r="C1945" s="22" t="s">
        <v>3386</v>
      </c>
      <c r="D1945" s="21" t="s">
        <v>3387</v>
      </c>
      <c r="E1945" s="23" t="s">
        <v>13</v>
      </c>
    </row>
    <row r="1946" hidden="1">
      <c r="A1946" s="57" t="s">
        <v>3388</v>
      </c>
      <c r="B1946" s="25">
        <v>33696.0</v>
      </c>
      <c r="C1946" s="26">
        <v>33701.0</v>
      </c>
      <c r="D1946" s="27">
        <v>5.0</v>
      </c>
      <c r="E1946" s="28" t="s">
        <v>4340</v>
      </c>
    </row>
    <row r="1947" hidden="1">
      <c r="A1947" s="57" t="s">
        <v>3389</v>
      </c>
      <c r="B1947" s="29">
        <v>33145.0</v>
      </c>
      <c r="C1947" s="26">
        <v>33145.0</v>
      </c>
      <c r="D1947" s="27">
        <v>0.0</v>
      </c>
      <c r="E1947" s="28"/>
    </row>
    <row r="1948" hidden="1">
      <c r="A1948" s="57" t="s">
        <v>3390</v>
      </c>
      <c r="B1948" s="29">
        <v>300.0</v>
      </c>
      <c r="C1948" s="26">
        <v>300.0</v>
      </c>
      <c r="D1948" s="27">
        <v>0.0</v>
      </c>
      <c r="E1948" s="28"/>
    </row>
    <row r="1949" hidden="1">
      <c r="A1949" s="57" t="s">
        <v>3392</v>
      </c>
      <c r="B1949" s="29">
        <v>1500.0</v>
      </c>
      <c r="C1949" s="26">
        <v>1500.0</v>
      </c>
      <c r="D1949" s="27">
        <v>0.0</v>
      </c>
      <c r="E1949" s="28"/>
    </row>
    <row r="1950" hidden="1">
      <c r="A1950" s="31" t="s">
        <v>3394</v>
      </c>
      <c r="B1950" s="29">
        <v>0.0</v>
      </c>
      <c r="C1950" s="26"/>
      <c r="D1950" s="27">
        <v>0.0</v>
      </c>
      <c r="E1950" s="28"/>
    </row>
    <row r="1951" hidden="1">
      <c r="A1951" s="31" t="s">
        <v>3395</v>
      </c>
      <c r="B1951" s="29">
        <v>0.0</v>
      </c>
      <c r="C1951" s="26"/>
      <c r="D1951" s="27">
        <v>0.0</v>
      </c>
      <c r="E1951" s="28"/>
    </row>
    <row r="1952" hidden="1">
      <c r="A1952" s="31" t="s">
        <v>3397</v>
      </c>
      <c r="B1952" s="29">
        <v>0.0</v>
      </c>
      <c r="C1952" s="26"/>
      <c r="D1952" s="27">
        <v>0.0</v>
      </c>
      <c r="E1952" s="28"/>
    </row>
    <row r="1953" hidden="1">
      <c r="A1953" s="31" t="s">
        <v>3399</v>
      </c>
      <c r="B1953" s="29">
        <v>6720.0</v>
      </c>
      <c r="C1953" s="26">
        <v>6720.0</v>
      </c>
      <c r="D1953" s="27">
        <v>0.0</v>
      </c>
      <c r="E1953" s="34"/>
    </row>
    <row r="1954" hidden="1">
      <c r="A1954" s="58" t="s">
        <v>3400</v>
      </c>
      <c r="B1954" s="29">
        <v>92403.0</v>
      </c>
      <c r="C1954" s="29">
        <v>92403.0</v>
      </c>
      <c r="D1954" s="27">
        <v>0.0</v>
      </c>
      <c r="E1954" s="34"/>
    </row>
    <row r="1955" hidden="1">
      <c r="A1955" s="58" t="s">
        <v>3401</v>
      </c>
      <c r="B1955" s="29">
        <v>35895.0</v>
      </c>
      <c r="C1955" s="59">
        <v>35895.0</v>
      </c>
      <c r="D1955" s="27">
        <v>0.0</v>
      </c>
      <c r="E1955" s="34"/>
    </row>
    <row r="1956" hidden="1">
      <c r="A1956" s="58" t="s">
        <v>3402</v>
      </c>
      <c r="B1956" s="29">
        <v>81921.0</v>
      </c>
      <c r="C1956" s="59">
        <v>81592.0</v>
      </c>
      <c r="D1956" s="27">
        <v>-329.0</v>
      </c>
      <c r="E1956" s="34"/>
    </row>
    <row r="1957" hidden="1">
      <c r="A1957" s="58" t="s">
        <v>3403</v>
      </c>
      <c r="B1957" s="29">
        <v>88213.0</v>
      </c>
      <c r="C1957" s="59">
        <v>88213.0</v>
      </c>
      <c r="D1957" s="27">
        <v>0.0</v>
      </c>
      <c r="E1957" s="34"/>
    </row>
    <row r="1958" hidden="1">
      <c r="A1958" s="58" t="s">
        <v>3405</v>
      </c>
      <c r="B1958" s="29">
        <v>768.0</v>
      </c>
      <c r="C1958" s="59">
        <v>768.0</v>
      </c>
      <c r="D1958" s="27">
        <v>0.0</v>
      </c>
      <c r="E1958" s="34"/>
    </row>
    <row r="1959" hidden="1">
      <c r="A1959" s="58" t="s">
        <v>3406</v>
      </c>
      <c r="B1959" s="29">
        <v>8904.0</v>
      </c>
      <c r="C1959" s="59">
        <v>8904.0</v>
      </c>
      <c r="D1959" s="27">
        <v>0.0</v>
      </c>
      <c r="E1959" s="34"/>
    </row>
    <row r="1960" hidden="1">
      <c r="A1960" s="35" t="s">
        <v>3407</v>
      </c>
      <c r="B1960" s="29">
        <v>374559.5</v>
      </c>
      <c r="C1960" s="59">
        <v>374285.5</v>
      </c>
      <c r="D1960" s="27">
        <v>-274.0</v>
      </c>
      <c r="E1960" s="34"/>
    </row>
    <row r="1961" hidden="1">
      <c r="A1961" s="36" t="s">
        <v>3408</v>
      </c>
      <c r="B1961" s="37">
        <v>1.5</v>
      </c>
      <c r="C1961" s="27">
        <v>-48.5</v>
      </c>
      <c r="D1961" s="27">
        <v>-50.0</v>
      </c>
      <c r="E1961" s="38"/>
    </row>
    <row r="1962" hidden="1"/>
    <row r="1963" hidden="1"/>
    <row r="1964" hidden="1">
      <c r="A1964" s="5" t="s">
        <v>3379</v>
      </c>
      <c r="B1964" s="6"/>
      <c r="C1964" s="6"/>
      <c r="D1964" s="6"/>
      <c r="E1964" s="7"/>
    </row>
    <row r="1965" hidden="1">
      <c r="A1965" s="10"/>
      <c r="B1965" s="11"/>
      <c r="C1965" s="11"/>
      <c r="D1965" s="11"/>
      <c r="E1965" s="12"/>
    </row>
    <row r="1966" hidden="1">
      <c r="A1966" s="5" t="s">
        <v>3381</v>
      </c>
      <c r="B1966" s="6"/>
      <c r="C1966" s="6"/>
      <c r="D1966" s="6"/>
      <c r="E1966" s="7"/>
    </row>
    <row r="1967" hidden="1">
      <c r="A1967" s="10"/>
      <c r="B1967" s="11"/>
      <c r="C1967" s="11"/>
      <c r="D1967" s="11"/>
      <c r="E1967" s="12"/>
    </row>
    <row r="1968" hidden="1">
      <c r="A1968" s="13">
        <v>45915.0</v>
      </c>
      <c r="B1968" s="6"/>
      <c r="C1968" s="54" t="s">
        <v>3382</v>
      </c>
      <c r="D1968" s="15">
        <v>45921.0</v>
      </c>
      <c r="E1968" s="7"/>
    </row>
    <row r="1969" hidden="1">
      <c r="A1969" s="10"/>
      <c r="B1969" s="11"/>
      <c r="C1969" s="16"/>
      <c r="D1969" s="11"/>
      <c r="E1969" s="12"/>
    </row>
    <row r="1970" hidden="1">
      <c r="A1970" s="55" t="s">
        <v>4238</v>
      </c>
      <c r="B1970" s="7"/>
      <c r="C1970" s="16"/>
      <c r="D1970" s="56" t="s">
        <v>4239</v>
      </c>
      <c r="E1970" s="7"/>
    </row>
    <row r="1971" hidden="1">
      <c r="A1971" s="10"/>
      <c r="B1971" s="12"/>
      <c r="C1971" s="16"/>
      <c r="D1971" s="11"/>
      <c r="E1971" s="12"/>
    </row>
    <row r="1972" hidden="1">
      <c r="A1972" s="19" t="s">
        <v>3383</v>
      </c>
      <c r="B1972" s="6"/>
      <c r="C1972" s="6"/>
      <c r="D1972" s="6"/>
      <c r="E1972" s="7"/>
    </row>
    <row r="1973" hidden="1">
      <c r="A1973" s="20" t="s">
        <v>3384</v>
      </c>
      <c r="B1973" s="21" t="s">
        <v>3385</v>
      </c>
      <c r="C1973" s="22" t="s">
        <v>3386</v>
      </c>
      <c r="D1973" s="21" t="s">
        <v>3387</v>
      </c>
      <c r="E1973" s="23" t="s">
        <v>13</v>
      </c>
    </row>
    <row r="1974" hidden="1">
      <c r="A1974" s="57" t="s">
        <v>3388</v>
      </c>
      <c r="B1974" s="25">
        <v>30968.0</v>
      </c>
      <c r="C1974" s="26">
        <v>30869.0</v>
      </c>
      <c r="D1974" s="27">
        <v>-99.0</v>
      </c>
      <c r="E1974" s="28" t="s">
        <v>4341</v>
      </c>
    </row>
    <row r="1975" hidden="1">
      <c r="A1975" s="57" t="s">
        <v>3389</v>
      </c>
      <c r="B1975" s="29">
        <v>38124.0</v>
      </c>
      <c r="C1975" s="26">
        <v>38124.0</v>
      </c>
      <c r="D1975" s="27">
        <v>0.0</v>
      </c>
      <c r="E1975" s="28"/>
    </row>
    <row r="1976" hidden="1">
      <c r="A1976" s="57" t="s">
        <v>3390</v>
      </c>
      <c r="B1976" s="29">
        <v>0.0</v>
      </c>
      <c r="C1976" s="26"/>
      <c r="D1976" s="27">
        <v>0.0</v>
      </c>
      <c r="E1976" s="28"/>
    </row>
    <row r="1977" hidden="1">
      <c r="A1977" s="57" t="s">
        <v>3392</v>
      </c>
      <c r="B1977" s="29">
        <v>4000.0</v>
      </c>
      <c r="C1977" s="26">
        <v>4000.0</v>
      </c>
      <c r="D1977" s="27">
        <v>0.0</v>
      </c>
      <c r="E1977" s="28"/>
    </row>
    <row r="1978" hidden="1">
      <c r="A1978" s="31" t="s">
        <v>3394</v>
      </c>
      <c r="B1978" s="29">
        <v>0.0</v>
      </c>
      <c r="C1978" s="26"/>
      <c r="D1978" s="27">
        <v>0.0</v>
      </c>
      <c r="E1978" s="28"/>
    </row>
    <row r="1979" hidden="1">
      <c r="A1979" s="31" t="s">
        <v>3395</v>
      </c>
      <c r="B1979" s="29">
        <v>170.0</v>
      </c>
      <c r="C1979" s="26">
        <v>170.0</v>
      </c>
      <c r="D1979" s="27">
        <v>0.0</v>
      </c>
      <c r="E1979" s="28"/>
    </row>
    <row r="1980" hidden="1">
      <c r="A1980" s="31" t="s">
        <v>3397</v>
      </c>
      <c r="B1980" s="29">
        <v>1903.0</v>
      </c>
      <c r="C1980" s="26">
        <v>1903.0</v>
      </c>
      <c r="D1980" s="27">
        <v>0.0</v>
      </c>
      <c r="E1980" s="28"/>
    </row>
    <row r="1981" hidden="1">
      <c r="A1981" s="31" t="s">
        <v>3399</v>
      </c>
      <c r="B1981" s="29">
        <v>5280.0</v>
      </c>
      <c r="C1981" s="26">
        <v>5140.0</v>
      </c>
      <c r="D1981" s="27">
        <v>-140.0</v>
      </c>
      <c r="E1981" s="34"/>
    </row>
    <row r="1982" hidden="1">
      <c r="A1982" s="58" t="s">
        <v>3400</v>
      </c>
      <c r="B1982" s="29">
        <v>80129.0</v>
      </c>
      <c r="C1982" s="29">
        <v>80129.0</v>
      </c>
      <c r="D1982" s="27">
        <v>0.0</v>
      </c>
      <c r="E1982" s="34"/>
    </row>
    <row r="1983" hidden="1">
      <c r="A1983" s="58" t="s">
        <v>3401</v>
      </c>
      <c r="B1983" s="29">
        <v>35827.0</v>
      </c>
      <c r="C1983" s="59">
        <v>35827.0</v>
      </c>
      <c r="D1983" s="27">
        <v>0.0</v>
      </c>
      <c r="E1983" s="34"/>
    </row>
    <row r="1984" hidden="1">
      <c r="A1984" s="58" t="s">
        <v>3402</v>
      </c>
      <c r="B1984" s="29">
        <v>73245.0</v>
      </c>
      <c r="C1984" s="59">
        <v>72592.0</v>
      </c>
      <c r="D1984" s="27">
        <v>-653.0</v>
      </c>
      <c r="E1984" s="34"/>
    </row>
    <row r="1985" hidden="1">
      <c r="A1985" s="58" t="s">
        <v>3403</v>
      </c>
      <c r="B1985" s="29">
        <v>87804.0</v>
      </c>
      <c r="C1985" s="59">
        <v>88481.0</v>
      </c>
      <c r="D1985" s="27">
        <v>677.0</v>
      </c>
      <c r="E1985" s="34"/>
    </row>
    <row r="1986" hidden="1">
      <c r="A1986" s="58" t="s">
        <v>3405</v>
      </c>
      <c r="B1986" s="29">
        <v>250.0</v>
      </c>
      <c r="C1986" s="59">
        <v>250.0</v>
      </c>
      <c r="D1986" s="27">
        <v>0.0</v>
      </c>
      <c r="E1986" s="34"/>
    </row>
    <row r="1987" hidden="1">
      <c r="A1987" s="58" t="s">
        <v>3406</v>
      </c>
      <c r="B1987" s="29">
        <v>9669.0</v>
      </c>
      <c r="C1987" s="59">
        <v>9669.0</v>
      </c>
      <c r="D1987" s="27">
        <v>0.0</v>
      </c>
      <c r="E1987" s="34"/>
    </row>
    <row r="1988" hidden="1">
      <c r="A1988" s="35" t="s">
        <v>3407</v>
      </c>
      <c r="B1988" s="29">
        <v>357691.5</v>
      </c>
      <c r="C1988" s="59">
        <v>357715.5</v>
      </c>
      <c r="D1988" s="27">
        <v>24.0</v>
      </c>
      <c r="E1988" s="34"/>
    </row>
    <row r="1989" hidden="1">
      <c r="A1989" s="36" t="s">
        <v>3408</v>
      </c>
      <c r="B1989" s="37">
        <v>8.5</v>
      </c>
      <c r="C1989" s="27">
        <v>-230.5</v>
      </c>
      <c r="D1989" s="27">
        <v>-239.0</v>
      </c>
      <c r="E1989" s="38"/>
    </row>
    <row r="1990" hidden="1"/>
    <row r="1991" hidden="1"/>
    <row r="1992" hidden="1">
      <c r="A1992" s="5" t="s">
        <v>3379</v>
      </c>
      <c r="B1992" s="6"/>
      <c r="C1992" s="6"/>
      <c r="D1992" s="6"/>
      <c r="E1992" s="7"/>
    </row>
    <row r="1993" hidden="1">
      <c r="A1993" s="10"/>
      <c r="B1993" s="11"/>
      <c r="C1993" s="11"/>
      <c r="D1993" s="11"/>
      <c r="E1993" s="12"/>
    </row>
    <row r="1994" hidden="1">
      <c r="A1994" s="5" t="s">
        <v>3381</v>
      </c>
      <c r="B1994" s="6"/>
      <c r="C1994" s="6"/>
      <c r="D1994" s="6"/>
      <c r="E1994" s="7"/>
    </row>
    <row r="1995" hidden="1">
      <c r="A1995" s="10"/>
      <c r="B1995" s="11"/>
      <c r="C1995" s="11"/>
      <c r="D1995" s="11"/>
      <c r="E1995" s="12"/>
    </row>
    <row r="1996" hidden="1">
      <c r="A1996" s="13">
        <v>45922.0</v>
      </c>
      <c r="B1996" s="6"/>
      <c r="C1996" s="54" t="s">
        <v>3382</v>
      </c>
      <c r="D1996" s="15">
        <v>45928.0</v>
      </c>
      <c r="E1996" s="7"/>
    </row>
    <row r="1997" hidden="1">
      <c r="A1997" s="10"/>
      <c r="B1997" s="11"/>
      <c r="C1997" s="16"/>
      <c r="D1997" s="11"/>
      <c r="E1997" s="12"/>
    </row>
    <row r="1998" hidden="1">
      <c r="A1998" s="55" t="s">
        <v>4238</v>
      </c>
      <c r="B1998" s="7"/>
      <c r="C1998" s="16"/>
      <c r="D1998" s="56" t="s">
        <v>4239</v>
      </c>
      <c r="E1998" s="7"/>
    </row>
    <row r="1999" hidden="1">
      <c r="A1999" s="10"/>
      <c r="B1999" s="12"/>
      <c r="C1999" s="16"/>
      <c r="D1999" s="11"/>
      <c r="E1999" s="12"/>
    </row>
    <row r="2000" hidden="1">
      <c r="A2000" s="19" t="s">
        <v>3383</v>
      </c>
      <c r="B2000" s="6"/>
      <c r="C2000" s="6"/>
      <c r="D2000" s="6"/>
      <c r="E2000" s="7"/>
    </row>
    <row r="2001" hidden="1">
      <c r="A2001" s="20" t="s">
        <v>3384</v>
      </c>
      <c r="B2001" s="21" t="s">
        <v>3385</v>
      </c>
      <c r="C2001" s="22" t="s">
        <v>3386</v>
      </c>
      <c r="D2001" s="21" t="s">
        <v>3387</v>
      </c>
      <c r="E2001" s="23" t="s">
        <v>13</v>
      </c>
    </row>
    <row r="2002" hidden="1">
      <c r="A2002" s="57" t="s">
        <v>3388</v>
      </c>
      <c r="B2002" s="25">
        <v>25749.0</v>
      </c>
      <c r="C2002" s="26">
        <v>26249.0</v>
      </c>
      <c r="D2002" s="27">
        <v>500.0</v>
      </c>
      <c r="E2002" s="28" t="s">
        <v>4342</v>
      </c>
    </row>
    <row r="2003" hidden="1">
      <c r="A2003" s="57" t="s">
        <v>3389</v>
      </c>
      <c r="B2003" s="29">
        <v>39052.0</v>
      </c>
      <c r="C2003" s="26">
        <v>39088.0</v>
      </c>
      <c r="D2003" s="27">
        <v>36.0</v>
      </c>
      <c r="E2003" s="28"/>
    </row>
    <row r="2004" hidden="1">
      <c r="A2004" s="57" t="s">
        <v>3390</v>
      </c>
      <c r="B2004" s="29">
        <v>0.0</v>
      </c>
      <c r="C2004" s="26"/>
      <c r="D2004" s="27">
        <v>0.0</v>
      </c>
      <c r="E2004" s="28"/>
    </row>
    <row r="2005" hidden="1">
      <c r="A2005" s="57" t="s">
        <v>3392</v>
      </c>
      <c r="B2005" s="29">
        <v>2000.0</v>
      </c>
      <c r="C2005" s="26">
        <v>2000.0</v>
      </c>
      <c r="D2005" s="27">
        <v>0.0</v>
      </c>
      <c r="E2005" s="28"/>
    </row>
    <row r="2006" hidden="1">
      <c r="A2006" s="31" t="s">
        <v>3394</v>
      </c>
      <c r="B2006" s="29">
        <v>0.0</v>
      </c>
      <c r="C2006" s="26"/>
      <c r="D2006" s="27">
        <v>0.0</v>
      </c>
      <c r="E2006" s="28"/>
    </row>
    <row r="2007" hidden="1">
      <c r="A2007" s="31" t="s">
        <v>3395</v>
      </c>
      <c r="B2007" s="29">
        <v>0.0</v>
      </c>
      <c r="C2007" s="26"/>
      <c r="D2007" s="27">
        <v>0.0</v>
      </c>
      <c r="E2007" s="28"/>
    </row>
    <row r="2008" hidden="1">
      <c r="A2008" s="31" t="s">
        <v>3397</v>
      </c>
      <c r="B2008" s="29">
        <v>8271.0</v>
      </c>
      <c r="C2008" s="26">
        <v>7839.0</v>
      </c>
      <c r="D2008" s="27">
        <v>-432.0</v>
      </c>
      <c r="E2008" s="28" t="s">
        <v>4343</v>
      </c>
    </row>
    <row r="2009" hidden="1">
      <c r="A2009" s="31" t="s">
        <v>3399</v>
      </c>
      <c r="B2009" s="29">
        <v>7720.0</v>
      </c>
      <c r="C2009" s="26">
        <v>8152.0</v>
      </c>
      <c r="D2009" s="27">
        <v>432.0</v>
      </c>
      <c r="E2009" s="28" t="s">
        <v>4344</v>
      </c>
    </row>
    <row r="2010" hidden="1">
      <c r="A2010" s="58" t="s">
        <v>3400</v>
      </c>
      <c r="B2010" s="29">
        <v>91404.0</v>
      </c>
      <c r="C2010" s="29">
        <v>91404.0</v>
      </c>
      <c r="D2010" s="27">
        <v>0.0</v>
      </c>
      <c r="E2010" s="34"/>
    </row>
    <row r="2011" hidden="1">
      <c r="A2011" s="58" t="s">
        <v>3401</v>
      </c>
      <c r="B2011" s="29">
        <v>46520.0</v>
      </c>
      <c r="C2011" s="59">
        <v>46520.0</v>
      </c>
      <c r="D2011" s="27">
        <v>0.0</v>
      </c>
      <c r="E2011" s="34"/>
    </row>
    <row r="2012" hidden="1">
      <c r="A2012" s="58" t="s">
        <v>3402</v>
      </c>
      <c r="B2012" s="29">
        <v>83653.0</v>
      </c>
      <c r="C2012" s="59">
        <v>83653.0</v>
      </c>
      <c r="D2012" s="27">
        <v>0.0</v>
      </c>
      <c r="E2012" s="34"/>
    </row>
    <row r="2013" hidden="1">
      <c r="A2013" s="58" t="s">
        <v>3403</v>
      </c>
      <c r="B2013" s="29">
        <v>104803.0</v>
      </c>
      <c r="C2013" s="59">
        <v>104803.0</v>
      </c>
      <c r="D2013" s="27">
        <v>0.0</v>
      </c>
      <c r="E2013" s="34"/>
    </row>
    <row r="2014" hidden="1">
      <c r="A2014" s="58" t="s">
        <v>3405</v>
      </c>
      <c r="B2014" s="29">
        <v>0.0</v>
      </c>
      <c r="C2014" s="59">
        <v>0.0</v>
      </c>
      <c r="D2014" s="27">
        <v>0.0</v>
      </c>
      <c r="E2014" s="34"/>
    </row>
    <row r="2015" hidden="1">
      <c r="A2015" s="58" t="s">
        <v>3406</v>
      </c>
      <c r="B2015" s="29">
        <v>4942.0</v>
      </c>
      <c r="C2015" s="59">
        <v>4942.0</v>
      </c>
      <c r="D2015" s="27">
        <v>0.0</v>
      </c>
      <c r="E2015" s="34"/>
    </row>
    <row r="2016" hidden="1">
      <c r="A2016" s="35" t="s">
        <v>3407</v>
      </c>
      <c r="B2016" s="29">
        <v>409170.0</v>
      </c>
      <c r="C2016" s="59">
        <v>408881.0</v>
      </c>
      <c r="D2016" s="27">
        <v>-289.0</v>
      </c>
      <c r="E2016" s="34"/>
    </row>
    <row r="2017" hidden="1">
      <c r="A2017" s="36" t="s">
        <v>3408</v>
      </c>
      <c r="B2017" s="37">
        <v>2.0</v>
      </c>
      <c r="C2017" s="27">
        <v>827.0</v>
      </c>
      <c r="D2017" s="27">
        <v>825.0</v>
      </c>
      <c r="E2017" s="38"/>
    </row>
    <row r="2018" hidden="1"/>
    <row r="2019" hidden="1"/>
    <row r="2020" hidden="1">
      <c r="A2020" s="5" t="s">
        <v>3379</v>
      </c>
      <c r="B2020" s="6"/>
      <c r="C2020" s="6"/>
      <c r="D2020" s="6"/>
      <c r="E2020" s="7"/>
    </row>
    <row r="2021" hidden="1">
      <c r="A2021" s="10"/>
      <c r="B2021" s="11"/>
      <c r="C2021" s="11"/>
      <c r="D2021" s="11"/>
      <c r="E2021" s="12"/>
    </row>
    <row r="2022" hidden="1">
      <c r="A2022" s="5" t="s">
        <v>3381</v>
      </c>
      <c r="B2022" s="6"/>
      <c r="C2022" s="6"/>
      <c r="D2022" s="6"/>
      <c r="E2022" s="7"/>
    </row>
    <row r="2023" hidden="1">
      <c r="A2023" s="10"/>
      <c r="B2023" s="11"/>
      <c r="C2023" s="11"/>
      <c r="D2023" s="11"/>
      <c r="E2023" s="12"/>
    </row>
    <row r="2024" hidden="1">
      <c r="A2024" s="13">
        <v>45929.0</v>
      </c>
      <c r="B2024" s="6"/>
      <c r="C2024" s="54" t="s">
        <v>3382</v>
      </c>
      <c r="D2024" s="15">
        <v>45930.0</v>
      </c>
      <c r="E2024" s="7"/>
    </row>
    <row r="2025" hidden="1">
      <c r="A2025" s="10"/>
      <c r="B2025" s="11"/>
      <c r="C2025" s="16"/>
      <c r="D2025" s="11"/>
      <c r="E2025" s="12"/>
    </row>
    <row r="2026" hidden="1">
      <c r="A2026" s="55" t="s">
        <v>4238</v>
      </c>
      <c r="B2026" s="7"/>
      <c r="C2026" s="16"/>
      <c r="D2026" s="56" t="s">
        <v>4240</v>
      </c>
      <c r="E2026" s="7"/>
    </row>
    <row r="2027" hidden="1">
      <c r="A2027" s="10"/>
      <c r="B2027" s="12"/>
      <c r="C2027" s="16"/>
      <c r="D2027" s="11"/>
      <c r="E2027" s="12"/>
    </row>
    <row r="2028" hidden="1">
      <c r="A2028" s="19" t="s">
        <v>3383</v>
      </c>
      <c r="B2028" s="6"/>
      <c r="C2028" s="6"/>
      <c r="D2028" s="6"/>
      <c r="E2028" s="7"/>
    </row>
    <row r="2029" hidden="1">
      <c r="A2029" s="20" t="s">
        <v>3384</v>
      </c>
      <c r="B2029" s="21" t="s">
        <v>3385</v>
      </c>
      <c r="C2029" s="22" t="s">
        <v>3386</v>
      </c>
      <c r="D2029" s="21" t="s">
        <v>3387</v>
      </c>
      <c r="E2029" s="23" t="s">
        <v>13</v>
      </c>
    </row>
    <row r="2030" hidden="1">
      <c r="A2030" s="57" t="s">
        <v>3388</v>
      </c>
      <c r="B2030" s="25">
        <v>4384.0</v>
      </c>
      <c r="C2030" s="26">
        <v>4385.0</v>
      </c>
      <c r="D2030" s="27">
        <v>1.0</v>
      </c>
      <c r="E2030" s="28" t="s">
        <v>4345</v>
      </c>
    </row>
    <row r="2031" hidden="1">
      <c r="A2031" s="57" t="s">
        <v>3389</v>
      </c>
      <c r="B2031" s="29">
        <v>8072.0</v>
      </c>
      <c r="C2031" s="26">
        <v>8072.0</v>
      </c>
      <c r="D2031" s="27">
        <v>0.0</v>
      </c>
      <c r="E2031" s="28"/>
    </row>
    <row r="2032" hidden="1">
      <c r="A2032" s="57" t="s">
        <v>3390</v>
      </c>
      <c r="B2032" s="29">
        <v>0.0</v>
      </c>
      <c r="C2032" s="26"/>
      <c r="D2032" s="27">
        <v>0.0</v>
      </c>
      <c r="E2032" s="28"/>
    </row>
    <row r="2033" hidden="1">
      <c r="A2033" s="57" t="s">
        <v>3392</v>
      </c>
      <c r="B2033" s="29">
        <v>1000.0</v>
      </c>
      <c r="C2033" s="26">
        <v>500.0</v>
      </c>
      <c r="D2033" s="27">
        <v>-500.0</v>
      </c>
      <c r="E2033" s="28"/>
    </row>
    <row r="2034" hidden="1">
      <c r="A2034" s="31" t="s">
        <v>3394</v>
      </c>
      <c r="B2034" s="29">
        <v>0.0</v>
      </c>
      <c r="C2034" s="26"/>
      <c r="D2034" s="27">
        <v>0.0</v>
      </c>
      <c r="E2034" s="28"/>
    </row>
    <row r="2035" hidden="1">
      <c r="A2035" s="31" t="s">
        <v>3395</v>
      </c>
      <c r="B2035" s="29">
        <v>60.0</v>
      </c>
      <c r="C2035" s="26">
        <v>60.0</v>
      </c>
      <c r="D2035" s="27">
        <v>0.0</v>
      </c>
      <c r="E2035" s="28"/>
    </row>
    <row r="2036" hidden="1">
      <c r="A2036" s="31" t="s">
        <v>3397</v>
      </c>
      <c r="B2036" s="29">
        <v>0.0</v>
      </c>
      <c r="C2036" s="26"/>
      <c r="D2036" s="27">
        <v>0.0</v>
      </c>
      <c r="E2036" s="28"/>
    </row>
    <row r="2037" hidden="1">
      <c r="A2037" s="31" t="s">
        <v>3399</v>
      </c>
      <c r="B2037" s="29">
        <v>920.0</v>
      </c>
      <c r="C2037" s="26">
        <v>920.0</v>
      </c>
      <c r="D2037" s="27">
        <v>0.0</v>
      </c>
      <c r="E2037" s="28"/>
    </row>
    <row r="2038" hidden="1">
      <c r="A2038" s="58" t="s">
        <v>3400</v>
      </c>
      <c r="B2038" s="29">
        <v>22502.0</v>
      </c>
      <c r="C2038" s="29">
        <v>22831.0</v>
      </c>
      <c r="D2038" s="27">
        <v>329.0</v>
      </c>
      <c r="E2038" s="34"/>
    </row>
    <row r="2039" hidden="1">
      <c r="A2039" s="58" t="s">
        <v>3401</v>
      </c>
      <c r="B2039" s="29">
        <v>9918.0</v>
      </c>
      <c r="C2039" s="59">
        <v>9918.0</v>
      </c>
      <c r="D2039" s="27">
        <v>0.0</v>
      </c>
      <c r="E2039" s="34"/>
    </row>
    <row r="2040" hidden="1">
      <c r="A2040" s="58" t="s">
        <v>3402</v>
      </c>
      <c r="B2040" s="29">
        <v>14719.0</v>
      </c>
      <c r="C2040" s="59">
        <v>14719.0</v>
      </c>
      <c r="D2040" s="27">
        <v>0.0</v>
      </c>
      <c r="E2040" s="34"/>
    </row>
    <row r="2041" hidden="1">
      <c r="A2041" s="58" t="s">
        <v>3403</v>
      </c>
      <c r="B2041" s="29">
        <v>15255.0</v>
      </c>
      <c r="C2041" s="59">
        <v>15255.0</v>
      </c>
      <c r="D2041" s="27">
        <v>0.0</v>
      </c>
      <c r="E2041" s="34"/>
    </row>
    <row r="2042" hidden="1">
      <c r="A2042" s="58" t="s">
        <v>3405</v>
      </c>
      <c r="B2042" s="29">
        <v>0.0</v>
      </c>
      <c r="C2042" s="59">
        <v>0.0</v>
      </c>
      <c r="D2042" s="27">
        <v>0.0</v>
      </c>
      <c r="E2042" s="34"/>
    </row>
    <row r="2043" hidden="1">
      <c r="A2043" s="58" t="s">
        <v>3406</v>
      </c>
      <c r="B2043" s="29">
        <v>264.0</v>
      </c>
      <c r="C2043" s="59">
        <v>264.0</v>
      </c>
      <c r="D2043" s="27">
        <v>0.0</v>
      </c>
      <c r="E2043" s="34"/>
    </row>
    <row r="2044" hidden="1">
      <c r="A2044" s="35" t="s">
        <v>3407</v>
      </c>
      <c r="B2044" s="29">
        <v>76830.0</v>
      </c>
      <c r="C2044" s="59">
        <v>76830.0</v>
      </c>
      <c r="D2044" s="27">
        <v>0.0</v>
      </c>
      <c r="E2044" s="34"/>
    </row>
    <row r="2045" hidden="1">
      <c r="A2045" s="36" t="s">
        <v>3408</v>
      </c>
      <c r="B2045" s="37">
        <v>0.0</v>
      </c>
      <c r="C2045" s="27">
        <v>-170.0</v>
      </c>
      <c r="D2045" s="27">
        <v>-170.0</v>
      </c>
      <c r="E2045" s="38"/>
    </row>
    <row r="2046" hidden="1"/>
    <row r="2047" hidden="1"/>
    <row r="2048" hidden="1">
      <c r="A2048" s="5" t="s">
        <v>3379</v>
      </c>
      <c r="B2048" s="6"/>
      <c r="C2048" s="6"/>
      <c r="D2048" s="6"/>
      <c r="E2048" s="7"/>
    </row>
    <row r="2049" hidden="1">
      <c r="A2049" s="10"/>
      <c r="B2049" s="11"/>
      <c r="C2049" s="11"/>
      <c r="D2049" s="11"/>
      <c r="E2049" s="12"/>
    </row>
    <row r="2050" hidden="1">
      <c r="A2050" s="5" t="s">
        <v>3381</v>
      </c>
      <c r="B2050" s="6"/>
      <c r="C2050" s="6"/>
      <c r="D2050" s="6"/>
      <c r="E2050" s="7"/>
    </row>
    <row r="2051" hidden="1">
      <c r="A2051" s="10"/>
      <c r="B2051" s="11"/>
      <c r="C2051" s="11"/>
      <c r="D2051" s="11"/>
      <c r="E2051" s="12"/>
    </row>
    <row r="2052" hidden="1">
      <c r="A2052" s="13">
        <v>45931.0</v>
      </c>
      <c r="B2052" s="6"/>
      <c r="C2052" s="54" t="s">
        <v>3382</v>
      </c>
      <c r="D2052" s="15">
        <v>45935.0</v>
      </c>
      <c r="E2052" s="7"/>
    </row>
    <row r="2053" hidden="1">
      <c r="A2053" s="10"/>
      <c r="B2053" s="11"/>
      <c r="C2053" s="16"/>
      <c r="D2053" s="11"/>
      <c r="E2053" s="12"/>
    </row>
    <row r="2054" hidden="1">
      <c r="A2054" s="55" t="s">
        <v>4241</v>
      </c>
      <c r="B2054" s="7"/>
      <c r="C2054" s="16"/>
      <c r="D2054" s="56" t="s">
        <v>4239</v>
      </c>
      <c r="E2054" s="7"/>
    </row>
    <row r="2055" hidden="1">
      <c r="A2055" s="10"/>
      <c r="B2055" s="12"/>
      <c r="C2055" s="16"/>
      <c r="D2055" s="11"/>
      <c r="E2055" s="12"/>
    </row>
    <row r="2056" hidden="1">
      <c r="A2056" s="19" t="s">
        <v>3383</v>
      </c>
      <c r="B2056" s="6"/>
      <c r="C2056" s="6"/>
      <c r="D2056" s="6"/>
      <c r="E2056" s="7"/>
    </row>
    <row r="2057" hidden="1">
      <c r="A2057" s="20" t="s">
        <v>3384</v>
      </c>
      <c r="B2057" s="21" t="s">
        <v>3385</v>
      </c>
      <c r="C2057" s="22" t="s">
        <v>3386</v>
      </c>
      <c r="D2057" s="21" t="s">
        <v>3387</v>
      </c>
      <c r="E2057" s="23" t="s">
        <v>13</v>
      </c>
    </row>
    <row r="2058" hidden="1">
      <c r="A2058" s="57" t="s">
        <v>3388</v>
      </c>
      <c r="B2058" s="25">
        <v>32697.0</v>
      </c>
      <c r="C2058" s="26">
        <v>32697.0</v>
      </c>
      <c r="D2058" s="27">
        <v>0.0</v>
      </c>
      <c r="E2058" s="28" t="s">
        <v>4346</v>
      </c>
    </row>
    <row r="2059" hidden="1">
      <c r="A2059" s="57" t="s">
        <v>3389</v>
      </c>
      <c r="B2059" s="29">
        <v>24529.0</v>
      </c>
      <c r="C2059" s="26">
        <v>24529.0</v>
      </c>
      <c r="D2059" s="27">
        <v>0.0</v>
      </c>
      <c r="E2059" s="28"/>
    </row>
    <row r="2060" hidden="1">
      <c r="A2060" s="57" t="s">
        <v>3390</v>
      </c>
      <c r="B2060" s="29">
        <v>0.0</v>
      </c>
      <c r="C2060" s="26"/>
      <c r="D2060" s="27">
        <v>0.0</v>
      </c>
      <c r="E2060" s="28"/>
    </row>
    <row r="2061" hidden="1">
      <c r="A2061" s="57" t="s">
        <v>3392</v>
      </c>
      <c r="B2061" s="29">
        <v>1600.0</v>
      </c>
      <c r="C2061" s="26">
        <v>1600.0</v>
      </c>
      <c r="D2061" s="27">
        <v>0.0</v>
      </c>
      <c r="E2061" s="28"/>
    </row>
    <row r="2062" hidden="1">
      <c r="A2062" s="31" t="s">
        <v>3394</v>
      </c>
      <c r="B2062" s="29">
        <v>0.0</v>
      </c>
      <c r="C2062" s="26"/>
      <c r="D2062" s="27">
        <v>0.0</v>
      </c>
      <c r="E2062" s="28"/>
    </row>
    <row r="2063" hidden="1">
      <c r="A2063" s="31" t="s">
        <v>3395</v>
      </c>
      <c r="B2063" s="29">
        <v>0.0</v>
      </c>
      <c r="C2063" s="26"/>
      <c r="D2063" s="27">
        <v>0.0</v>
      </c>
      <c r="E2063" s="28"/>
    </row>
    <row r="2064" hidden="1">
      <c r="A2064" s="31" t="s">
        <v>3397</v>
      </c>
      <c r="B2064" s="29">
        <v>0.0</v>
      </c>
      <c r="C2064" s="26"/>
      <c r="D2064" s="27">
        <v>0.0</v>
      </c>
      <c r="E2064" s="28"/>
    </row>
    <row r="2065" hidden="1">
      <c r="A2065" s="31" t="s">
        <v>3399</v>
      </c>
      <c r="B2065" s="29">
        <v>5000.0</v>
      </c>
      <c r="C2065" s="26">
        <v>4720.0</v>
      </c>
      <c r="D2065" s="27">
        <v>-280.0</v>
      </c>
      <c r="E2065" s="28"/>
    </row>
    <row r="2066" hidden="1">
      <c r="A2066" s="58" t="s">
        <v>3400</v>
      </c>
      <c r="B2066" s="29">
        <v>66508.0</v>
      </c>
      <c r="C2066" s="29">
        <v>66508.0</v>
      </c>
      <c r="D2066" s="27">
        <v>0.0</v>
      </c>
      <c r="E2066" s="34"/>
    </row>
    <row r="2067" hidden="1">
      <c r="A2067" s="58" t="s">
        <v>3401</v>
      </c>
      <c r="B2067" s="29">
        <v>27448.0</v>
      </c>
      <c r="C2067" s="59">
        <v>27448.0</v>
      </c>
      <c r="D2067" s="27">
        <v>0.0</v>
      </c>
      <c r="E2067" s="34"/>
    </row>
    <row r="2068" hidden="1">
      <c r="A2068" s="58" t="s">
        <v>3402</v>
      </c>
      <c r="B2068" s="29">
        <v>65370.0</v>
      </c>
      <c r="C2068" s="59">
        <v>65370.0</v>
      </c>
      <c r="D2068" s="27">
        <v>0.0</v>
      </c>
      <c r="E2068" s="34"/>
    </row>
    <row r="2069" hidden="1">
      <c r="A2069" s="58" t="s">
        <v>3403</v>
      </c>
      <c r="B2069" s="29">
        <v>67050.0</v>
      </c>
      <c r="C2069" s="59">
        <v>67050.0</v>
      </c>
      <c r="D2069" s="27">
        <v>0.0</v>
      </c>
      <c r="E2069" s="34"/>
    </row>
    <row r="2070" hidden="1">
      <c r="A2070" s="58" t="s">
        <v>3405</v>
      </c>
      <c r="B2070" s="29">
        <v>0.0</v>
      </c>
      <c r="C2070" s="59">
        <v>0.0</v>
      </c>
      <c r="D2070" s="27">
        <v>0.0</v>
      </c>
      <c r="E2070" s="34"/>
    </row>
    <row r="2071" hidden="1">
      <c r="A2071" s="58" t="s">
        <v>3406</v>
      </c>
      <c r="B2071" s="29">
        <v>8463.0</v>
      </c>
      <c r="C2071" s="59">
        <v>8463.0</v>
      </c>
      <c r="D2071" s="27">
        <v>0.0</v>
      </c>
      <c r="E2071" s="34"/>
    </row>
    <row r="2072" hidden="1">
      <c r="A2072" s="35" t="s">
        <v>3407</v>
      </c>
      <c r="B2072" s="29">
        <v>290201.0</v>
      </c>
      <c r="C2072" s="59">
        <v>290201.0</v>
      </c>
      <c r="D2072" s="27">
        <v>0.0</v>
      </c>
      <c r="E2072" s="34"/>
    </row>
    <row r="2073" hidden="1">
      <c r="A2073" s="36" t="s">
        <v>3408</v>
      </c>
      <c r="B2073" s="37">
        <v>1.0</v>
      </c>
      <c r="C2073" s="27">
        <v>-279.0</v>
      </c>
      <c r="D2073" s="27">
        <v>-280.0</v>
      </c>
      <c r="E2073" s="38"/>
    </row>
    <row r="2074" hidden="1"/>
    <row r="2075" hidden="1"/>
    <row r="2076" hidden="1">
      <c r="A2076" s="5" t="s">
        <v>3379</v>
      </c>
      <c r="B2076" s="6"/>
      <c r="C2076" s="6"/>
      <c r="D2076" s="6"/>
      <c r="E2076" s="7"/>
    </row>
    <row r="2077" hidden="1">
      <c r="A2077" s="10"/>
      <c r="B2077" s="11"/>
      <c r="C2077" s="11"/>
      <c r="D2077" s="11"/>
      <c r="E2077" s="12"/>
    </row>
    <row r="2078" hidden="1">
      <c r="A2078" s="5" t="s">
        <v>3381</v>
      </c>
      <c r="B2078" s="6"/>
      <c r="C2078" s="6"/>
      <c r="D2078" s="6"/>
      <c r="E2078" s="7"/>
    </row>
    <row r="2079" hidden="1">
      <c r="A2079" s="10"/>
      <c r="B2079" s="11"/>
      <c r="C2079" s="11"/>
      <c r="D2079" s="11"/>
      <c r="E2079" s="12"/>
    </row>
    <row r="2080" hidden="1">
      <c r="A2080" s="13">
        <v>45936.0</v>
      </c>
      <c r="B2080" s="6"/>
      <c r="C2080" s="54" t="s">
        <v>3382</v>
      </c>
      <c r="D2080" s="15">
        <v>45942.0</v>
      </c>
      <c r="E2080" s="7"/>
    </row>
    <row r="2081" hidden="1">
      <c r="A2081" s="10"/>
      <c r="B2081" s="11"/>
      <c r="C2081" s="16"/>
      <c r="D2081" s="11"/>
      <c r="E2081" s="12"/>
    </row>
    <row r="2082" hidden="1">
      <c r="A2082" s="55" t="s">
        <v>4238</v>
      </c>
      <c r="B2082" s="7"/>
      <c r="C2082" s="16"/>
      <c r="D2082" s="56" t="s">
        <v>4239</v>
      </c>
      <c r="E2082" s="7"/>
    </row>
    <row r="2083" hidden="1">
      <c r="A2083" s="10"/>
      <c r="B2083" s="12"/>
      <c r="C2083" s="16"/>
      <c r="D2083" s="11"/>
      <c r="E2083" s="12"/>
    </row>
    <row r="2084" hidden="1">
      <c r="A2084" s="19" t="s">
        <v>3383</v>
      </c>
      <c r="B2084" s="6"/>
      <c r="C2084" s="6"/>
      <c r="D2084" s="6"/>
      <c r="E2084" s="7"/>
    </row>
    <row r="2085" hidden="1">
      <c r="A2085" s="20" t="s">
        <v>3384</v>
      </c>
      <c r="B2085" s="21" t="s">
        <v>3385</v>
      </c>
      <c r="C2085" s="22" t="s">
        <v>3386</v>
      </c>
      <c r="D2085" s="21" t="s">
        <v>3387</v>
      </c>
      <c r="E2085" s="23" t="s">
        <v>13</v>
      </c>
    </row>
    <row r="2086" hidden="1">
      <c r="A2086" s="57" t="s">
        <v>3388</v>
      </c>
      <c r="B2086" s="25">
        <v>31420.0</v>
      </c>
      <c r="C2086" s="26">
        <v>31424.0</v>
      </c>
      <c r="D2086" s="27">
        <v>4.0</v>
      </c>
      <c r="E2086" s="28"/>
    </row>
    <row r="2087" hidden="1">
      <c r="A2087" s="57" t="s">
        <v>3389</v>
      </c>
      <c r="B2087" s="29">
        <v>31989.0</v>
      </c>
      <c r="C2087" s="26">
        <v>31989.0</v>
      </c>
      <c r="D2087" s="27">
        <v>0.0</v>
      </c>
      <c r="E2087" s="28"/>
    </row>
    <row r="2088" hidden="1">
      <c r="A2088" s="57" t="s">
        <v>3390</v>
      </c>
      <c r="B2088" s="29">
        <v>0.0</v>
      </c>
      <c r="C2088" s="26"/>
      <c r="D2088" s="27">
        <v>0.0</v>
      </c>
      <c r="E2088" s="28"/>
    </row>
    <row r="2089" hidden="1">
      <c r="A2089" s="57" t="s">
        <v>3392</v>
      </c>
      <c r="B2089" s="29">
        <v>2500.0</v>
      </c>
      <c r="C2089" s="26">
        <v>2500.0</v>
      </c>
      <c r="D2089" s="27">
        <v>0.0</v>
      </c>
      <c r="E2089" s="28"/>
    </row>
    <row r="2090" hidden="1">
      <c r="A2090" s="31" t="s">
        <v>3394</v>
      </c>
      <c r="B2090" s="29">
        <v>280.0</v>
      </c>
      <c r="C2090" s="26"/>
      <c r="D2090" s="27">
        <v>-280.0</v>
      </c>
      <c r="E2090" s="28"/>
    </row>
    <row r="2091" hidden="1">
      <c r="A2091" s="31" t="s">
        <v>3395</v>
      </c>
      <c r="B2091" s="29">
        <v>110.0</v>
      </c>
      <c r="C2091" s="26">
        <v>110.0</v>
      </c>
      <c r="D2091" s="27">
        <v>0.0</v>
      </c>
      <c r="E2091" s="28"/>
    </row>
    <row r="2092" hidden="1">
      <c r="A2092" s="31" t="s">
        <v>3397</v>
      </c>
      <c r="B2092" s="29">
        <v>90.0</v>
      </c>
      <c r="C2092" s="26">
        <v>110.0</v>
      </c>
      <c r="D2092" s="27">
        <v>20.0</v>
      </c>
      <c r="E2092" s="28"/>
    </row>
    <row r="2093" hidden="1">
      <c r="A2093" s="31" t="s">
        <v>3399</v>
      </c>
      <c r="B2093" s="29">
        <v>7000.0</v>
      </c>
      <c r="C2093" s="26">
        <v>6980.0</v>
      </c>
      <c r="D2093" s="27">
        <v>-20.0</v>
      </c>
      <c r="E2093" s="28"/>
    </row>
    <row r="2094" hidden="1">
      <c r="A2094" s="58" t="s">
        <v>3400</v>
      </c>
      <c r="B2094" s="29">
        <v>88529.0</v>
      </c>
      <c r="C2094" s="29">
        <v>88529.0</v>
      </c>
      <c r="D2094" s="27">
        <v>0.0</v>
      </c>
      <c r="E2094" s="34"/>
    </row>
    <row r="2095" hidden="1">
      <c r="A2095" s="58" t="s">
        <v>3401</v>
      </c>
      <c r="B2095" s="29">
        <v>37846.0</v>
      </c>
      <c r="C2095" s="59">
        <v>37846.0</v>
      </c>
      <c r="D2095" s="27">
        <v>0.0</v>
      </c>
      <c r="E2095" s="34"/>
    </row>
    <row r="2096" hidden="1">
      <c r="A2096" s="58" t="s">
        <v>3402</v>
      </c>
      <c r="B2096" s="29">
        <v>92835.0</v>
      </c>
      <c r="C2096" s="59">
        <v>92546.0</v>
      </c>
      <c r="D2096" s="27">
        <v>-289.0</v>
      </c>
      <c r="E2096" s="34"/>
    </row>
    <row r="2097" hidden="1">
      <c r="A2097" s="58" t="s">
        <v>3403</v>
      </c>
      <c r="B2097" s="29">
        <v>101053.0</v>
      </c>
      <c r="C2097" s="59">
        <v>101362.0</v>
      </c>
      <c r="D2097" s="27">
        <v>309.0</v>
      </c>
      <c r="E2097" s="34"/>
    </row>
    <row r="2098" hidden="1">
      <c r="A2098" s="58" t="s">
        <v>3405</v>
      </c>
      <c r="B2098" s="29">
        <v>1893.0</v>
      </c>
      <c r="C2098" s="59">
        <v>1893.0</v>
      </c>
      <c r="D2098" s="27">
        <v>0.0</v>
      </c>
      <c r="E2098" s="34"/>
    </row>
    <row r="2099" hidden="1">
      <c r="A2099" s="58" t="s">
        <v>3406</v>
      </c>
      <c r="B2099" s="29">
        <v>10356.0</v>
      </c>
      <c r="C2099" s="59">
        <v>10356.0</v>
      </c>
      <c r="D2099" s="27">
        <v>0.0</v>
      </c>
      <c r="E2099" s="34"/>
    </row>
    <row r="2100" hidden="1">
      <c r="A2100" s="35" t="s">
        <v>3407</v>
      </c>
      <c r="B2100" s="29">
        <v>395540.2</v>
      </c>
      <c r="C2100" s="59">
        <v>395560.2</v>
      </c>
      <c r="D2100" s="27">
        <v>20.0</v>
      </c>
      <c r="E2100" s="34"/>
    </row>
    <row r="2101" hidden="1">
      <c r="A2101" s="36" t="s">
        <v>3408</v>
      </c>
      <c r="B2101" s="37">
        <v>4.80000000000291</v>
      </c>
      <c r="C2101" s="27">
        <v>-271.20000000001164</v>
      </c>
      <c r="D2101" s="27">
        <v>-276.00000000001455</v>
      </c>
      <c r="E2101" s="38"/>
    </row>
    <row r="2102" hidden="1"/>
    <row r="2103" hidden="1"/>
    <row r="2104" hidden="1">
      <c r="A2104" s="5" t="s">
        <v>3379</v>
      </c>
      <c r="B2104" s="6"/>
      <c r="C2104" s="6"/>
      <c r="D2104" s="6"/>
      <c r="E2104" s="7"/>
    </row>
    <row r="2105" hidden="1">
      <c r="A2105" s="10"/>
      <c r="B2105" s="11"/>
      <c r="C2105" s="11"/>
      <c r="D2105" s="11"/>
      <c r="E2105" s="12"/>
    </row>
    <row r="2106" hidden="1">
      <c r="A2106" s="5" t="s">
        <v>3381</v>
      </c>
      <c r="B2106" s="6"/>
      <c r="C2106" s="6"/>
      <c r="D2106" s="6"/>
      <c r="E2106" s="7"/>
    </row>
    <row r="2107" hidden="1">
      <c r="A2107" s="10"/>
      <c r="B2107" s="11"/>
      <c r="C2107" s="11"/>
      <c r="D2107" s="11"/>
      <c r="E2107" s="12"/>
    </row>
    <row r="2108" hidden="1">
      <c r="A2108" s="13">
        <v>45943.0</v>
      </c>
      <c r="B2108" s="6"/>
      <c r="C2108" s="54" t="s">
        <v>3382</v>
      </c>
      <c r="D2108" s="15">
        <v>45949.0</v>
      </c>
      <c r="E2108" s="7"/>
    </row>
    <row r="2109" hidden="1">
      <c r="A2109" s="10"/>
      <c r="B2109" s="11"/>
      <c r="C2109" s="16"/>
      <c r="D2109" s="11"/>
      <c r="E2109" s="12"/>
    </row>
    <row r="2110" hidden="1">
      <c r="A2110" s="55" t="s">
        <v>4238</v>
      </c>
      <c r="B2110" s="7"/>
      <c r="C2110" s="16"/>
      <c r="D2110" s="56" t="s">
        <v>4239</v>
      </c>
      <c r="E2110" s="7"/>
    </row>
    <row r="2111" hidden="1">
      <c r="A2111" s="10"/>
      <c r="B2111" s="12"/>
      <c r="C2111" s="16"/>
      <c r="D2111" s="11"/>
      <c r="E2111" s="12"/>
    </row>
    <row r="2112" hidden="1">
      <c r="A2112" s="19" t="s">
        <v>3383</v>
      </c>
      <c r="B2112" s="6"/>
      <c r="C2112" s="6"/>
      <c r="D2112" s="6"/>
      <c r="E2112" s="7"/>
    </row>
    <row r="2113" hidden="1">
      <c r="A2113" s="20" t="s">
        <v>3384</v>
      </c>
      <c r="B2113" s="21" t="s">
        <v>3385</v>
      </c>
      <c r="C2113" s="22" t="s">
        <v>3386</v>
      </c>
      <c r="D2113" s="21" t="s">
        <v>3387</v>
      </c>
      <c r="E2113" s="23" t="s">
        <v>13</v>
      </c>
    </row>
    <row r="2114" hidden="1">
      <c r="A2114" s="57" t="s">
        <v>3388</v>
      </c>
      <c r="B2114" s="25">
        <v>28442.0</v>
      </c>
      <c r="C2114" s="26">
        <v>28443.0</v>
      </c>
      <c r="D2114" s="27">
        <v>1.0</v>
      </c>
      <c r="E2114" s="28"/>
    </row>
    <row r="2115" hidden="1">
      <c r="A2115" s="57" t="s">
        <v>3389</v>
      </c>
      <c r="B2115" s="29">
        <v>38583.0</v>
      </c>
      <c r="C2115" s="26">
        <v>38583.0</v>
      </c>
      <c r="D2115" s="27">
        <v>0.0</v>
      </c>
      <c r="E2115" s="28"/>
    </row>
    <row r="2116" hidden="1">
      <c r="A2116" s="57" t="s">
        <v>3390</v>
      </c>
      <c r="B2116" s="29">
        <v>100.0</v>
      </c>
      <c r="C2116" s="26">
        <v>100.0</v>
      </c>
      <c r="D2116" s="27">
        <v>0.0</v>
      </c>
      <c r="E2116" s="28"/>
    </row>
    <row r="2117" hidden="1">
      <c r="A2117" s="57" t="s">
        <v>3392</v>
      </c>
      <c r="B2117" s="29">
        <v>2100.0</v>
      </c>
      <c r="C2117" s="26">
        <v>2100.0</v>
      </c>
      <c r="D2117" s="27">
        <v>0.0</v>
      </c>
      <c r="E2117" s="28"/>
    </row>
    <row r="2118" hidden="1">
      <c r="A2118" s="31" t="s">
        <v>3394</v>
      </c>
      <c r="B2118" s="29">
        <v>240.0</v>
      </c>
      <c r="C2118" s="26"/>
      <c r="D2118" s="27">
        <v>-240.0</v>
      </c>
      <c r="E2118" s="28"/>
    </row>
    <row r="2119" hidden="1">
      <c r="A2119" s="31" t="s">
        <v>3395</v>
      </c>
      <c r="B2119" s="29">
        <v>0.0</v>
      </c>
      <c r="C2119" s="26"/>
      <c r="D2119" s="27">
        <v>0.0</v>
      </c>
      <c r="E2119" s="28"/>
    </row>
    <row r="2120" hidden="1">
      <c r="A2120" s="31" t="s">
        <v>3397</v>
      </c>
      <c r="B2120" s="29">
        <v>5801.0</v>
      </c>
      <c r="C2120" s="26">
        <v>5801.0</v>
      </c>
      <c r="D2120" s="27">
        <v>0.0</v>
      </c>
      <c r="E2120" s="28" t="s">
        <v>4347</v>
      </c>
    </row>
    <row r="2121" hidden="1">
      <c r="A2121" s="31" t="s">
        <v>3399</v>
      </c>
      <c r="B2121" s="29">
        <v>8200.0</v>
      </c>
      <c r="C2121" s="26">
        <v>8120.0</v>
      </c>
      <c r="D2121" s="27">
        <v>-80.0</v>
      </c>
      <c r="E2121" s="28"/>
    </row>
    <row r="2122" hidden="1">
      <c r="A2122" s="58" t="s">
        <v>3400</v>
      </c>
      <c r="B2122" s="29">
        <v>81161.0</v>
      </c>
      <c r="C2122" s="29">
        <v>81161.0</v>
      </c>
      <c r="D2122" s="27">
        <v>0.0</v>
      </c>
      <c r="E2122" s="34"/>
    </row>
    <row r="2123" hidden="1">
      <c r="A2123" s="58" t="s">
        <v>3401</v>
      </c>
      <c r="B2123" s="29">
        <v>40012.0</v>
      </c>
      <c r="C2123" s="59">
        <v>40012.0</v>
      </c>
      <c r="D2123" s="27">
        <v>0.0</v>
      </c>
      <c r="E2123" s="34"/>
    </row>
    <row r="2124" hidden="1">
      <c r="A2124" s="58" t="s">
        <v>3402</v>
      </c>
      <c r="B2124" s="29">
        <v>85561.0</v>
      </c>
      <c r="C2124" s="59">
        <v>85232.0</v>
      </c>
      <c r="D2124" s="27">
        <v>-329.0</v>
      </c>
      <c r="E2124" s="34"/>
    </row>
    <row r="2125" hidden="1">
      <c r="A2125" s="58" t="s">
        <v>3403</v>
      </c>
      <c r="B2125" s="29">
        <v>103847.0</v>
      </c>
      <c r="C2125" s="59">
        <v>103847.0</v>
      </c>
      <c r="D2125" s="27">
        <v>0.0</v>
      </c>
      <c r="E2125" s="34"/>
    </row>
    <row r="2126" hidden="1">
      <c r="A2126" s="58" t="s">
        <v>3405</v>
      </c>
      <c r="B2126" s="29">
        <v>793.0</v>
      </c>
      <c r="C2126" s="59">
        <v>793.0</v>
      </c>
      <c r="D2126" s="27">
        <v>0.0</v>
      </c>
      <c r="E2126" s="34"/>
    </row>
    <row r="2127" hidden="1">
      <c r="A2127" s="58" t="s">
        <v>3406</v>
      </c>
      <c r="B2127" s="29">
        <v>13735.0</v>
      </c>
      <c r="C2127" s="59">
        <v>13735.0</v>
      </c>
      <c r="D2127" s="27">
        <v>0.0</v>
      </c>
      <c r="E2127" s="34"/>
    </row>
    <row r="2128" hidden="1">
      <c r="A2128" s="35" t="s">
        <v>3407</v>
      </c>
      <c r="B2128" s="29">
        <v>394838.5</v>
      </c>
      <c r="C2128" s="59">
        <v>394509.5</v>
      </c>
      <c r="D2128" s="27">
        <v>-329.0</v>
      </c>
      <c r="E2128" s="34"/>
    </row>
    <row r="2129" hidden="1">
      <c r="A2129" s="36" t="s">
        <v>3408</v>
      </c>
      <c r="B2129" s="37">
        <v>1.5</v>
      </c>
      <c r="C2129" s="27">
        <v>-317.5</v>
      </c>
      <c r="D2129" s="27">
        <v>-319.0</v>
      </c>
      <c r="E2129" s="38"/>
    </row>
    <row r="2130" hidden="1"/>
    <row r="2131" hidden="1"/>
    <row r="2132" hidden="1">
      <c r="A2132" s="5" t="s">
        <v>3379</v>
      </c>
      <c r="B2132" s="6"/>
      <c r="C2132" s="6"/>
      <c r="D2132" s="6"/>
      <c r="E2132" s="7"/>
    </row>
    <row r="2133" hidden="1">
      <c r="A2133" s="10"/>
      <c r="B2133" s="11"/>
      <c r="C2133" s="11"/>
      <c r="D2133" s="11"/>
      <c r="E2133" s="12"/>
    </row>
    <row r="2134" hidden="1">
      <c r="A2134" s="5" t="s">
        <v>3381</v>
      </c>
      <c r="B2134" s="6"/>
      <c r="C2134" s="6"/>
      <c r="D2134" s="6"/>
      <c r="E2134" s="7"/>
    </row>
    <row r="2135" hidden="1">
      <c r="A2135" s="10"/>
      <c r="B2135" s="11"/>
      <c r="C2135" s="11"/>
      <c r="D2135" s="11"/>
      <c r="E2135" s="12"/>
    </row>
    <row r="2136" hidden="1">
      <c r="A2136" s="13">
        <v>45950.0</v>
      </c>
      <c r="B2136" s="6"/>
      <c r="C2136" s="54" t="s">
        <v>3382</v>
      </c>
      <c r="D2136" s="15">
        <v>45956.0</v>
      </c>
      <c r="E2136" s="7"/>
    </row>
    <row r="2137" hidden="1">
      <c r="A2137" s="10"/>
      <c r="B2137" s="11"/>
      <c r="C2137" s="16"/>
      <c r="D2137" s="11"/>
      <c r="E2137" s="12"/>
    </row>
    <row r="2138" hidden="1">
      <c r="A2138" s="55" t="s">
        <v>4238</v>
      </c>
      <c r="B2138" s="7"/>
      <c r="C2138" s="16"/>
      <c r="D2138" s="56" t="s">
        <v>4239</v>
      </c>
      <c r="E2138" s="7"/>
    </row>
    <row r="2139" hidden="1">
      <c r="A2139" s="10"/>
      <c r="B2139" s="12"/>
      <c r="C2139" s="16"/>
      <c r="D2139" s="11"/>
      <c r="E2139" s="12"/>
    </row>
    <row r="2140" hidden="1">
      <c r="A2140" s="19" t="s">
        <v>3383</v>
      </c>
      <c r="B2140" s="6"/>
      <c r="C2140" s="6"/>
      <c r="D2140" s="6"/>
      <c r="E2140" s="7"/>
    </row>
    <row r="2141" hidden="1">
      <c r="A2141" s="20" t="s">
        <v>3384</v>
      </c>
      <c r="B2141" s="21" t="s">
        <v>3385</v>
      </c>
      <c r="C2141" s="22" t="s">
        <v>3386</v>
      </c>
      <c r="D2141" s="21" t="s">
        <v>3387</v>
      </c>
      <c r="E2141" s="23" t="s">
        <v>13</v>
      </c>
    </row>
    <row r="2142" hidden="1">
      <c r="A2142" s="57" t="s">
        <v>3388</v>
      </c>
      <c r="B2142" s="25">
        <v>37588.0</v>
      </c>
      <c r="C2142" s="26">
        <v>33490.0</v>
      </c>
      <c r="D2142" s="27">
        <v>-4098.0</v>
      </c>
      <c r="E2142" s="28"/>
    </row>
    <row r="2143" hidden="1">
      <c r="A2143" s="57" t="s">
        <v>3389</v>
      </c>
      <c r="B2143" s="29">
        <v>38001.0</v>
      </c>
      <c r="C2143" s="26">
        <v>38001.0</v>
      </c>
      <c r="D2143" s="27">
        <v>0.0</v>
      </c>
      <c r="E2143" s="28"/>
    </row>
    <row r="2144" hidden="1">
      <c r="A2144" s="57" t="s">
        <v>3390</v>
      </c>
      <c r="B2144" s="29">
        <v>120.0</v>
      </c>
      <c r="C2144" s="26">
        <v>120.0</v>
      </c>
      <c r="D2144" s="27">
        <v>0.0</v>
      </c>
      <c r="E2144" s="28"/>
    </row>
    <row r="2145" hidden="1">
      <c r="A2145" s="57" t="s">
        <v>3392</v>
      </c>
      <c r="B2145" s="29">
        <v>2500.0</v>
      </c>
      <c r="C2145" s="26">
        <v>6500.0</v>
      </c>
      <c r="D2145" s="27">
        <v>4000.0</v>
      </c>
      <c r="E2145" s="28" t="s">
        <v>4348</v>
      </c>
    </row>
    <row r="2146" hidden="1">
      <c r="A2146" s="31" t="s">
        <v>3394</v>
      </c>
      <c r="B2146" s="29">
        <v>0.0</v>
      </c>
      <c r="C2146" s="26"/>
      <c r="D2146" s="27">
        <v>0.0</v>
      </c>
      <c r="E2146" s="28"/>
    </row>
    <row r="2147" hidden="1">
      <c r="A2147" s="31" t="s">
        <v>3395</v>
      </c>
      <c r="B2147" s="29">
        <v>0.0</v>
      </c>
      <c r="C2147" s="26"/>
      <c r="D2147" s="27">
        <v>0.0</v>
      </c>
      <c r="E2147" s="28"/>
    </row>
    <row r="2148" hidden="1">
      <c r="A2148" s="31" t="s">
        <v>3397</v>
      </c>
      <c r="B2148" s="29">
        <v>0.0</v>
      </c>
      <c r="C2148" s="26"/>
      <c r="D2148" s="27">
        <v>0.0</v>
      </c>
      <c r="E2148" s="28"/>
    </row>
    <row r="2149" hidden="1">
      <c r="A2149" s="31" t="s">
        <v>3399</v>
      </c>
      <c r="B2149" s="29">
        <v>7760.0</v>
      </c>
      <c r="C2149" s="26">
        <v>7760.0</v>
      </c>
      <c r="D2149" s="27">
        <v>0.0</v>
      </c>
      <c r="E2149" s="28"/>
    </row>
    <row r="2150" hidden="1">
      <c r="A2150" s="58" t="s">
        <v>3400</v>
      </c>
      <c r="B2150" s="29">
        <v>95502.0</v>
      </c>
      <c r="C2150" s="29">
        <v>95502.0</v>
      </c>
      <c r="D2150" s="27">
        <v>0.0</v>
      </c>
      <c r="E2150" s="34"/>
    </row>
    <row r="2151" hidden="1">
      <c r="A2151" s="58" t="s">
        <v>3401</v>
      </c>
      <c r="B2151" s="29">
        <v>34058.0</v>
      </c>
      <c r="C2151" s="59">
        <v>34058.0</v>
      </c>
      <c r="D2151" s="27">
        <v>0.0</v>
      </c>
      <c r="E2151" s="34"/>
    </row>
    <row r="2152" hidden="1">
      <c r="A2152" s="58" t="s">
        <v>3402</v>
      </c>
      <c r="B2152" s="29">
        <v>74393.0</v>
      </c>
      <c r="C2152" s="59">
        <v>74393.0</v>
      </c>
      <c r="D2152" s="27">
        <v>0.0</v>
      </c>
      <c r="E2152" s="34"/>
    </row>
    <row r="2153" hidden="1">
      <c r="A2153" s="58" t="s">
        <v>3403</v>
      </c>
      <c r="B2153" s="29">
        <v>93512.0</v>
      </c>
      <c r="C2153" s="59">
        <v>93975.0</v>
      </c>
      <c r="D2153" s="27">
        <v>463.0</v>
      </c>
      <c r="E2153" s="34"/>
    </row>
    <row r="2154" hidden="1">
      <c r="A2154" s="58" t="s">
        <v>3405</v>
      </c>
      <c r="B2154" s="29">
        <v>697.0</v>
      </c>
      <c r="C2154" s="59">
        <v>697.0</v>
      </c>
      <c r="D2154" s="27">
        <v>0.0</v>
      </c>
      <c r="E2154" s="34"/>
    </row>
    <row r="2155" hidden="1">
      <c r="A2155" s="58" t="s">
        <v>3406</v>
      </c>
      <c r="B2155" s="29">
        <v>10515.0</v>
      </c>
      <c r="C2155" s="59">
        <v>10515.0</v>
      </c>
      <c r="D2155" s="27">
        <v>0.0</v>
      </c>
      <c r="E2155" s="34"/>
    </row>
    <row r="2156" hidden="1">
      <c r="A2156" s="35" t="s">
        <v>3407</v>
      </c>
      <c r="B2156" s="29">
        <v>384130.5</v>
      </c>
      <c r="C2156" s="59">
        <v>384593.5</v>
      </c>
      <c r="D2156" s="27">
        <v>463.0</v>
      </c>
      <c r="E2156" s="34"/>
    </row>
    <row r="2157" hidden="1">
      <c r="A2157" s="36" t="s">
        <v>3408</v>
      </c>
      <c r="B2157" s="37">
        <v>0.5</v>
      </c>
      <c r="C2157" s="27">
        <v>-97.5</v>
      </c>
      <c r="D2157" s="27">
        <v>-98.0</v>
      </c>
      <c r="E2157" s="38"/>
    </row>
    <row r="2158" hidden="1"/>
    <row r="2159" hidden="1"/>
    <row r="2160" hidden="1">
      <c r="A2160" s="5" t="s">
        <v>3379</v>
      </c>
      <c r="B2160" s="6"/>
      <c r="C2160" s="6"/>
      <c r="D2160" s="6"/>
      <c r="E2160" s="7"/>
    </row>
    <row r="2161" hidden="1">
      <c r="A2161" s="10"/>
      <c r="B2161" s="11"/>
      <c r="C2161" s="11"/>
      <c r="D2161" s="11"/>
      <c r="E2161" s="12"/>
    </row>
    <row r="2162" hidden="1">
      <c r="A2162" s="5" t="s">
        <v>3381</v>
      </c>
      <c r="B2162" s="6"/>
      <c r="C2162" s="6"/>
      <c r="D2162" s="6"/>
      <c r="E2162" s="7"/>
    </row>
    <row r="2163" hidden="1">
      <c r="A2163" s="10"/>
      <c r="B2163" s="11"/>
      <c r="C2163" s="11"/>
      <c r="D2163" s="11"/>
      <c r="E2163" s="12"/>
    </row>
    <row r="2164" hidden="1">
      <c r="A2164" s="13">
        <v>45950.0</v>
      </c>
      <c r="B2164" s="6"/>
      <c r="C2164" s="54" t="s">
        <v>3382</v>
      </c>
      <c r="D2164" s="15">
        <v>45956.0</v>
      </c>
      <c r="E2164" s="7"/>
    </row>
    <row r="2165" hidden="1">
      <c r="A2165" s="10"/>
      <c r="B2165" s="11"/>
      <c r="C2165" s="16"/>
      <c r="D2165" s="11"/>
      <c r="E2165" s="12"/>
    </row>
    <row r="2166" hidden="1">
      <c r="A2166" s="55" t="s">
        <v>4238</v>
      </c>
      <c r="B2166" s="7"/>
      <c r="C2166" s="16"/>
      <c r="D2166" s="56" t="s">
        <v>4239</v>
      </c>
      <c r="E2166" s="7"/>
    </row>
    <row r="2167" hidden="1">
      <c r="A2167" s="10"/>
      <c r="B2167" s="12"/>
      <c r="C2167" s="16"/>
      <c r="D2167" s="11"/>
      <c r="E2167" s="12"/>
    </row>
    <row r="2168" hidden="1">
      <c r="A2168" s="19" t="s">
        <v>3383</v>
      </c>
      <c r="B2168" s="6"/>
      <c r="C2168" s="6"/>
      <c r="D2168" s="6"/>
      <c r="E2168" s="7"/>
    </row>
    <row r="2169" hidden="1">
      <c r="A2169" s="20" t="s">
        <v>3384</v>
      </c>
      <c r="B2169" s="21" t="s">
        <v>3385</v>
      </c>
      <c r="C2169" s="22" t="s">
        <v>3386</v>
      </c>
      <c r="D2169" s="21" t="s">
        <v>3387</v>
      </c>
      <c r="E2169" s="23" t="s">
        <v>13</v>
      </c>
    </row>
    <row r="2170" hidden="1">
      <c r="A2170" s="57" t="s">
        <v>3388</v>
      </c>
      <c r="B2170" s="25">
        <v>37588.0</v>
      </c>
      <c r="C2170" s="26">
        <v>33490.0</v>
      </c>
      <c r="D2170" s="27">
        <v>-4098.0</v>
      </c>
      <c r="E2170" s="28"/>
    </row>
    <row r="2171" hidden="1">
      <c r="A2171" s="57" t="s">
        <v>3389</v>
      </c>
      <c r="B2171" s="29">
        <v>38001.0</v>
      </c>
      <c r="C2171" s="26">
        <v>38001.0</v>
      </c>
      <c r="D2171" s="27">
        <v>0.0</v>
      </c>
      <c r="E2171" s="28"/>
    </row>
    <row r="2172" hidden="1">
      <c r="A2172" s="57" t="s">
        <v>3390</v>
      </c>
      <c r="B2172" s="29">
        <v>120.0</v>
      </c>
      <c r="C2172" s="26">
        <v>120.0</v>
      </c>
      <c r="D2172" s="27">
        <v>0.0</v>
      </c>
      <c r="E2172" s="28"/>
    </row>
    <row r="2173" hidden="1">
      <c r="A2173" s="57" t="s">
        <v>3392</v>
      </c>
      <c r="B2173" s="29">
        <v>2500.0</v>
      </c>
      <c r="C2173" s="26">
        <v>6500.0</v>
      </c>
      <c r="D2173" s="27">
        <v>4000.0</v>
      </c>
      <c r="E2173" s="28"/>
    </row>
    <row r="2174" hidden="1">
      <c r="A2174" s="31" t="s">
        <v>3394</v>
      </c>
      <c r="B2174" s="29">
        <v>0.0</v>
      </c>
      <c r="C2174" s="26"/>
      <c r="D2174" s="27">
        <v>0.0</v>
      </c>
      <c r="E2174" s="28"/>
    </row>
    <row r="2175" hidden="1">
      <c r="A2175" s="31" t="s">
        <v>3395</v>
      </c>
      <c r="B2175" s="29">
        <v>0.0</v>
      </c>
      <c r="C2175" s="26"/>
      <c r="D2175" s="27">
        <v>0.0</v>
      </c>
      <c r="E2175" s="28"/>
    </row>
    <row r="2176" hidden="1">
      <c r="A2176" s="31" t="s">
        <v>3397</v>
      </c>
      <c r="B2176" s="29">
        <v>0.0</v>
      </c>
      <c r="C2176" s="26"/>
      <c r="D2176" s="27">
        <v>0.0</v>
      </c>
      <c r="E2176" s="28"/>
    </row>
    <row r="2177" hidden="1">
      <c r="A2177" s="31" t="s">
        <v>3399</v>
      </c>
      <c r="B2177" s="29">
        <v>7760.0</v>
      </c>
      <c r="C2177" s="26">
        <v>7760.0</v>
      </c>
      <c r="D2177" s="27">
        <v>0.0</v>
      </c>
      <c r="E2177" s="28"/>
    </row>
    <row r="2178" hidden="1">
      <c r="A2178" s="58" t="s">
        <v>3400</v>
      </c>
      <c r="B2178" s="29">
        <v>95502.0</v>
      </c>
      <c r="C2178" s="29">
        <v>95502.0</v>
      </c>
      <c r="D2178" s="27">
        <v>0.0</v>
      </c>
      <c r="E2178" s="34"/>
    </row>
    <row r="2179" hidden="1">
      <c r="A2179" s="58" t="s">
        <v>3401</v>
      </c>
      <c r="B2179" s="29">
        <v>34058.0</v>
      </c>
      <c r="C2179" s="59">
        <v>34058.0</v>
      </c>
      <c r="D2179" s="27">
        <v>0.0</v>
      </c>
      <c r="E2179" s="34"/>
    </row>
    <row r="2180" hidden="1">
      <c r="A2180" s="58" t="s">
        <v>3402</v>
      </c>
      <c r="B2180" s="29">
        <v>74393.0</v>
      </c>
      <c r="C2180" s="59">
        <v>74393.0</v>
      </c>
      <c r="D2180" s="27">
        <v>0.0</v>
      </c>
      <c r="E2180" s="34"/>
    </row>
    <row r="2181" hidden="1">
      <c r="A2181" s="58" t="s">
        <v>3403</v>
      </c>
      <c r="B2181" s="29">
        <v>93512.0</v>
      </c>
      <c r="C2181" s="59">
        <v>93975.0</v>
      </c>
      <c r="D2181" s="27">
        <v>463.0</v>
      </c>
      <c r="E2181" s="34"/>
    </row>
    <row r="2182" hidden="1">
      <c r="A2182" s="58" t="s">
        <v>3405</v>
      </c>
      <c r="B2182" s="29">
        <v>697.0</v>
      </c>
      <c r="C2182" s="59">
        <v>697.0</v>
      </c>
      <c r="D2182" s="27">
        <v>0.0</v>
      </c>
      <c r="E2182" s="34"/>
    </row>
    <row r="2183" hidden="1">
      <c r="A2183" s="58" t="s">
        <v>3406</v>
      </c>
      <c r="B2183" s="29">
        <v>10515.0</v>
      </c>
      <c r="C2183" s="59">
        <v>10515.0</v>
      </c>
      <c r="D2183" s="27">
        <v>0.0</v>
      </c>
      <c r="E2183" s="34"/>
    </row>
    <row r="2184" hidden="1">
      <c r="A2184" s="35" t="s">
        <v>3407</v>
      </c>
      <c r="B2184" s="29">
        <v>384130.5</v>
      </c>
      <c r="C2184" s="59">
        <v>384593.5</v>
      </c>
      <c r="D2184" s="27">
        <v>463.0</v>
      </c>
      <c r="E2184" s="34"/>
    </row>
    <row r="2185" hidden="1">
      <c r="A2185" s="36" t="s">
        <v>3408</v>
      </c>
      <c r="B2185" s="37">
        <v>0.5</v>
      </c>
      <c r="C2185" s="27">
        <v>-97.5</v>
      </c>
      <c r="D2185" s="27">
        <v>-98.0</v>
      </c>
      <c r="E2185" s="38"/>
    </row>
    <row r="2186" hidden="1"/>
    <row r="2187" hidden="1"/>
    <row r="2188" hidden="1">
      <c r="A2188" s="5" t="s">
        <v>3379</v>
      </c>
      <c r="B2188" s="6"/>
      <c r="C2188" s="6"/>
      <c r="D2188" s="6"/>
      <c r="E2188" s="7"/>
    </row>
    <row r="2189" hidden="1">
      <c r="A2189" s="10"/>
      <c r="B2189" s="11"/>
      <c r="C2189" s="11"/>
      <c r="D2189" s="11"/>
      <c r="E2189" s="12"/>
    </row>
    <row r="2190" hidden="1">
      <c r="A2190" s="5" t="s">
        <v>3381</v>
      </c>
      <c r="B2190" s="6"/>
      <c r="C2190" s="6"/>
      <c r="D2190" s="6"/>
      <c r="E2190" s="7"/>
    </row>
    <row r="2191" hidden="1">
      <c r="A2191" s="10"/>
      <c r="B2191" s="11"/>
      <c r="C2191" s="11"/>
      <c r="D2191" s="11"/>
      <c r="E2191" s="12"/>
    </row>
    <row r="2192" hidden="1">
      <c r="A2192" s="13">
        <v>45957.0</v>
      </c>
      <c r="B2192" s="6"/>
      <c r="C2192" s="54" t="s">
        <v>3382</v>
      </c>
      <c r="D2192" s="15">
        <v>45961.0</v>
      </c>
      <c r="E2192" s="7"/>
    </row>
    <row r="2193" hidden="1">
      <c r="A2193" s="10"/>
      <c r="B2193" s="11"/>
      <c r="C2193" s="16"/>
      <c r="D2193" s="11"/>
      <c r="E2193" s="12"/>
    </row>
    <row r="2194" hidden="1">
      <c r="A2194" s="55" t="s">
        <v>4238</v>
      </c>
      <c r="B2194" s="7"/>
      <c r="C2194" s="16"/>
      <c r="D2194" s="56" t="s">
        <v>4245</v>
      </c>
      <c r="E2194" s="7"/>
    </row>
    <row r="2195" hidden="1">
      <c r="A2195" s="10"/>
      <c r="B2195" s="12"/>
      <c r="C2195" s="16"/>
      <c r="D2195" s="11"/>
      <c r="E2195" s="12"/>
    </row>
    <row r="2196" hidden="1">
      <c r="A2196" s="19" t="s">
        <v>3383</v>
      </c>
      <c r="B2196" s="6"/>
      <c r="C2196" s="6"/>
      <c r="D2196" s="6"/>
      <c r="E2196" s="7"/>
    </row>
    <row r="2197" hidden="1">
      <c r="A2197" s="20" t="s">
        <v>3384</v>
      </c>
      <c r="B2197" s="21" t="s">
        <v>3385</v>
      </c>
      <c r="C2197" s="22" t="s">
        <v>3386</v>
      </c>
      <c r="D2197" s="21" t="s">
        <v>3387</v>
      </c>
      <c r="E2197" s="23" t="s">
        <v>13</v>
      </c>
    </row>
    <row r="2198" hidden="1">
      <c r="A2198" s="57" t="s">
        <v>3388</v>
      </c>
      <c r="B2198" s="25">
        <v>19966.0</v>
      </c>
      <c r="C2198" s="26">
        <v>6772.0</v>
      </c>
      <c r="D2198" s="27">
        <v>-13194.0</v>
      </c>
      <c r="E2198" s="28"/>
    </row>
    <row r="2199" hidden="1">
      <c r="A2199" s="57" t="s">
        <v>3389</v>
      </c>
      <c r="B2199" s="29">
        <v>24677.0</v>
      </c>
      <c r="C2199" s="26">
        <v>24677.0</v>
      </c>
      <c r="D2199" s="27">
        <v>0.0</v>
      </c>
      <c r="E2199" s="28"/>
    </row>
    <row r="2200" hidden="1">
      <c r="A2200" s="57" t="s">
        <v>3390</v>
      </c>
      <c r="B2200" s="29">
        <v>0.0</v>
      </c>
      <c r="C2200" s="26"/>
      <c r="D2200" s="27">
        <v>0.0</v>
      </c>
      <c r="E2200" s="28"/>
    </row>
    <row r="2201" hidden="1">
      <c r="A2201" s="57" t="s">
        <v>3392</v>
      </c>
      <c r="B2201" s="29">
        <v>2000.0</v>
      </c>
      <c r="C2201" s="26">
        <v>4000.0</v>
      </c>
      <c r="D2201" s="27">
        <v>2000.0</v>
      </c>
      <c r="E2201" s="28" t="s">
        <v>4349</v>
      </c>
    </row>
    <row r="2202" hidden="1">
      <c r="A2202" s="31" t="s">
        <v>3394</v>
      </c>
      <c r="B2202" s="29">
        <v>0.0</v>
      </c>
      <c r="C2202" s="26"/>
      <c r="D2202" s="27">
        <v>0.0</v>
      </c>
      <c r="E2202" s="28"/>
    </row>
    <row r="2203" hidden="1">
      <c r="A2203" s="31" t="s">
        <v>3395</v>
      </c>
      <c r="B2203" s="29">
        <v>110.0</v>
      </c>
      <c r="C2203" s="26">
        <v>110.0</v>
      </c>
      <c r="D2203" s="27">
        <v>0.0</v>
      </c>
      <c r="E2203" s="28"/>
    </row>
    <row r="2204" hidden="1">
      <c r="A2204" s="31" t="s">
        <v>3397</v>
      </c>
      <c r="B2204" s="29">
        <v>0.0</v>
      </c>
      <c r="C2204" s="26">
        <v>11194.0</v>
      </c>
      <c r="D2204" s="27">
        <v>11194.0</v>
      </c>
      <c r="E2204" s="28" t="s">
        <v>4350</v>
      </c>
    </row>
    <row r="2205" hidden="1">
      <c r="A2205" s="31" t="s">
        <v>3399</v>
      </c>
      <c r="B2205" s="29">
        <v>4720.0</v>
      </c>
      <c r="C2205" s="26">
        <v>4720.0</v>
      </c>
      <c r="D2205" s="27">
        <v>0.0</v>
      </c>
      <c r="E2205" s="28"/>
    </row>
    <row r="2206" hidden="1">
      <c r="A2206" s="58" t="s">
        <v>3400</v>
      </c>
      <c r="B2206" s="29">
        <v>64061.0</v>
      </c>
      <c r="C2206" s="29">
        <v>64061.0</v>
      </c>
      <c r="D2206" s="27">
        <v>0.0</v>
      </c>
      <c r="E2206" s="34"/>
    </row>
    <row r="2207" hidden="1">
      <c r="A2207" s="58" t="s">
        <v>3401</v>
      </c>
      <c r="B2207" s="29">
        <v>21537.0</v>
      </c>
      <c r="C2207" s="59">
        <v>21537.0</v>
      </c>
      <c r="D2207" s="27">
        <v>0.0</v>
      </c>
      <c r="E2207" s="34"/>
    </row>
    <row r="2208" hidden="1">
      <c r="A2208" s="58" t="s">
        <v>3402</v>
      </c>
      <c r="B2208" s="29">
        <v>49652.0</v>
      </c>
      <c r="C2208" s="59">
        <v>49652.0</v>
      </c>
      <c r="D2208" s="27">
        <v>0.0</v>
      </c>
      <c r="E2208" s="34"/>
    </row>
    <row r="2209" hidden="1">
      <c r="A2209" s="58" t="s">
        <v>3403</v>
      </c>
      <c r="B2209" s="29">
        <v>70461.5</v>
      </c>
      <c r="C2209" s="59">
        <v>70461.5</v>
      </c>
      <c r="D2209" s="27">
        <v>0.0</v>
      </c>
      <c r="E2209" s="34"/>
    </row>
    <row r="2210" hidden="1">
      <c r="A2210" s="58" t="s">
        <v>3405</v>
      </c>
      <c r="B2210" s="29">
        <v>0.0</v>
      </c>
      <c r="C2210" s="59">
        <v>0.0</v>
      </c>
      <c r="D2210" s="27">
        <v>0.0</v>
      </c>
      <c r="E2210" s="34"/>
    </row>
    <row r="2211" hidden="1">
      <c r="A2211" s="58" t="s">
        <v>3406</v>
      </c>
      <c r="B2211" s="29">
        <v>7860.0</v>
      </c>
      <c r="C2211" s="59">
        <v>7860.0</v>
      </c>
      <c r="D2211" s="27">
        <v>0.0</v>
      </c>
      <c r="E2211" s="34"/>
    </row>
    <row r="2212" hidden="1">
      <c r="A2212" s="35" t="s">
        <v>3407</v>
      </c>
      <c r="B2212" s="29">
        <v>257184.0</v>
      </c>
      <c r="C2212" s="59">
        <v>257184.0</v>
      </c>
      <c r="D2212" s="27">
        <v>0.0</v>
      </c>
      <c r="E2212" s="34"/>
    </row>
    <row r="2213" hidden="1">
      <c r="A2213" s="36" t="s">
        <v>3408</v>
      </c>
      <c r="B2213" s="37">
        <v>0.5</v>
      </c>
      <c r="C2213" s="27">
        <v>0.5</v>
      </c>
      <c r="D2213" s="27">
        <v>0.0</v>
      </c>
      <c r="E2213" s="38"/>
    </row>
    <row r="2214" hidden="1"/>
    <row r="2215" hidden="1"/>
    <row r="2216" hidden="1">
      <c r="A2216" s="5" t="s">
        <v>3379</v>
      </c>
      <c r="B2216" s="6"/>
      <c r="C2216" s="6"/>
      <c r="D2216" s="6"/>
      <c r="E2216" s="7"/>
    </row>
    <row r="2217" hidden="1">
      <c r="A2217" s="10"/>
      <c r="B2217" s="11"/>
      <c r="C2217" s="11"/>
      <c r="D2217" s="11"/>
      <c r="E2217" s="12"/>
    </row>
    <row r="2218" hidden="1">
      <c r="A2218" s="5" t="s">
        <v>3381</v>
      </c>
      <c r="B2218" s="6"/>
      <c r="C2218" s="6"/>
      <c r="D2218" s="6"/>
      <c r="E2218" s="7"/>
    </row>
    <row r="2219" hidden="1">
      <c r="A2219" s="10"/>
      <c r="B2219" s="11"/>
      <c r="C2219" s="11"/>
      <c r="D2219" s="11"/>
      <c r="E2219" s="12"/>
    </row>
    <row r="2220" hidden="1">
      <c r="A2220" s="13">
        <v>45962.0</v>
      </c>
      <c r="B2220" s="6"/>
      <c r="C2220" s="54" t="s">
        <v>3382</v>
      </c>
      <c r="D2220" s="15">
        <v>45963.0</v>
      </c>
      <c r="E2220" s="7"/>
    </row>
    <row r="2221" hidden="1">
      <c r="A2221" s="10"/>
      <c r="B2221" s="11"/>
      <c r="C2221" s="16"/>
      <c r="D2221" s="11"/>
      <c r="E2221" s="12"/>
    </row>
    <row r="2222" hidden="1">
      <c r="A2222" s="55" t="s">
        <v>4247</v>
      </c>
      <c r="B2222" s="7"/>
      <c r="C2222" s="16"/>
      <c r="D2222" s="56" t="s">
        <v>4239</v>
      </c>
      <c r="E2222" s="7"/>
    </row>
    <row r="2223" hidden="1">
      <c r="A2223" s="10"/>
      <c r="B2223" s="12"/>
      <c r="C2223" s="16"/>
      <c r="D2223" s="11"/>
      <c r="E2223" s="12"/>
    </row>
    <row r="2224" hidden="1">
      <c r="A2224" s="19" t="s">
        <v>3383</v>
      </c>
      <c r="B2224" s="6"/>
      <c r="C2224" s="6"/>
      <c r="D2224" s="6"/>
      <c r="E2224" s="7"/>
    </row>
    <row r="2225" hidden="1">
      <c r="A2225" s="20" t="s">
        <v>3384</v>
      </c>
      <c r="B2225" s="21" t="s">
        <v>3385</v>
      </c>
      <c r="C2225" s="22" t="s">
        <v>3386</v>
      </c>
      <c r="D2225" s="21" t="s">
        <v>3387</v>
      </c>
      <c r="E2225" s="23" t="s">
        <v>13</v>
      </c>
    </row>
    <row r="2226" hidden="1">
      <c r="A2226" s="57" t="s">
        <v>3388</v>
      </c>
      <c r="B2226" s="25">
        <v>15909.0</v>
      </c>
      <c r="C2226" s="26">
        <v>13080.0</v>
      </c>
      <c r="D2226" s="27">
        <v>-2829.0</v>
      </c>
      <c r="E2226" s="28"/>
    </row>
    <row r="2227" hidden="1">
      <c r="A2227" s="57" t="s">
        <v>3389</v>
      </c>
      <c r="B2227" s="29">
        <v>8264.0</v>
      </c>
      <c r="C2227" s="26">
        <v>8264.0</v>
      </c>
      <c r="D2227" s="27">
        <v>0.0</v>
      </c>
      <c r="E2227" s="28"/>
    </row>
    <row r="2228" hidden="1">
      <c r="A2228" s="57" t="s">
        <v>3390</v>
      </c>
      <c r="B2228" s="29">
        <v>0.0</v>
      </c>
      <c r="C2228" s="26"/>
      <c r="D2228" s="27">
        <v>0.0</v>
      </c>
      <c r="E2228" s="28"/>
    </row>
    <row r="2229" hidden="1">
      <c r="A2229" s="57" t="s">
        <v>3392</v>
      </c>
      <c r="B2229" s="29">
        <v>1000.0</v>
      </c>
      <c r="C2229" s="26">
        <v>3829.0</v>
      </c>
      <c r="D2229" s="27">
        <v>2829.0</v>
      </c>
      <c r="E2229" s="28" t="s">
        <v>4351</v>
      </c>
    </row>
    <row r="2230" hidden="1">
      <c r="A2230" s="31" t="s">
        <v>3394</v>
      </c>
      <c r="B2230" s="29">
        <v>0.0</v>
      </c>
      <c r="C2230" s="26"/>
      <c r="D2230" s="27">
        <v>0.0</v>
      </c>
      <c r="E2230" s="28"/>
    </row>
    <row r="2231" hidden="1">
      <c r="A2231" s="31" t="s">
        <v>3395</v>
      </c>
      <c r="B2231" s="29">
        <v>0.0</v>
      </c>
      <c r="C2231" s="26"/>
      <c r="D2231" s="27">
        <v>0.0</v>
      </c>
      <c r="E2231" s="28"/>
    </row>
    <row r="2232" hidden="1">
      <c r="A2232" s="31" t="s">
        <v>3397</v>
      </c>
      <c r="B2232" s="29">
        <v>0.0</v>
      </c>
      <c r="C2232" s="26"/>
      <c r="D2232" s="27">
        <v>0.0</v>
      </c>
      <c r="E2232" s="28"/>
    </row>
    <row r="2233" hidden="1">
      <c r="A2233" s="31" t="s">
        <v>3399</v>
      </c>
      <c r="B2233" s="29">
        <v>3040.0</v>
      </c>
      <c r="C2233" s="26">
        <v>3040.0</v>
      </c>
      <c r="D2233" s="27">
        <v>0.0</v>
      </c>
      <c r="E2233" s="28"/>
    </row>
    <row r="2234" hidden="1">
      <c r="A2234" s="58" t="s">
        <v>3400</v>
      </c>
      <c r="B2234" s="29">
        <v>26137.0</v>
      </c>
      <c r="C2234" s="29">
        <v>26137.0</v>
      </c>
      <c r="D2234" s="27">
        <v>0.0</v>
      </c>
      <c r="E2234" s="34"/>
    </row>
    <row r="2235" hidden="1">
      <c r="A2235" s="58" t="s">
        <v>3401</v>
      </c>
      <c r="B2235" s="29">
        <v>7514.0</v>
      </c>
      <c r="C2235" s="59">
        <v>7514.0</v>
      </c>
      <c r="D2235" s="27">
        <v>0.0</v>
      </c>
      <c r="E2235" s="34"/>
    </row>
    <row r="2236" hidden="1">
      <c r="A2236" s="58" t="s">
        <v>3402</v>
      </c>
      <c r="B2236" s="29">
        <v>21086.0</v>
      </c>
      <c r="C2236" s="59">
        <v>21086.0</v>
      </c>
      <c r="D2236" s="27">
        <v>0.0</v>
      </c>
      <c r="E2236" s="34"/>
    </row>
    <row r="2237" hidden="1">
      <c r="A2237" s="58" t="s">
        <v>3403</v>
      </c>
      <c r="B2237" s="29">
        <v>31154.0</v>
      </c>
      <c r="C2237" s="59">
        <v>31154.0</v>
      </c>
      <c r="D2237" s="27">
        <v>0.0</v>
      </c>
      <c r="E2237" s="34"/>
    </row>
    <row r="2238" hidden="1">
      <c r="A2238" s="58" t="s">
        <v>3405</v>
      </c>
      <c r="B2238" s="29">
        <v>0.0</v>
      </c>
      <c r="C2238" s="59">
        <v>0.0</v>
      </c>
      <c r="D2238" s="27">
        <v>0.0</v>
      </c>
      <c r="E2238" s="34"/>
    </row>
    <row r="2239" hidden="1">
      <c r="A2239" s="58" t="s">
        <v>3406</v>
      </c>
      <c r="B2239" s="29">
        <v>5366.0</v>
      </c>
      <c r="C2239" s="59">
        <v>5366.0</v>
      </c>
      <c r="D2239" s="27">
        <v>0.0</v>
      </c>
      <c r="E2239" s="34"/>
    </row>
    <row r="2240" hidden="1">
      <c r="A2240" s="35" t="s">
        <v>3407</v>
      </c>
      <c r="B2240" s="29">
        <v>114104.0</v>
      </c>
      <c r="C2240" s="59">
        <v>114104.0</v>
      </c>
      <c r="D2240" s="27">
        <v>0.0</v>
      </c>
      <c r="E2240" s="34"/>
    </row>
    <row r="2241" hidden="1">
      <c r="A2241" s="36" t="s">
        <v>3408</v>
      </c>
      <c r="B2241" s="37">
        <v>0.0</v>
      </c>
      <c r="C2241" s="27">
        <v>0.0</v>
      </c>
      <c r="D2241" s="27">
        <v>0.0</v>
      </c>
      <c r="E2241" s="38"/>
    </row>
    <row r="2242" hidden="1"/>
    <row r="2243" hidden="1"/>
    <row r="2244" hidden="1">
      <c r="A2244" s="5" t="s">
        <v>3379</v>
      </c>
      <c r="B2244" s="6"/>
      <c r="C2244" s="6"/>
      <c r="D2244" s="6"/>
      <c r="E2244" s="7"/>
    </row>
    <row r="2245" hidden="1">
      <c r="A2245" s="10"/>
      <c r="B2245" s="11"/>
      <c r="C2245" s="11"/>
      <c r="D2245" s="11"/>
      <c r="E2245" s="12"/>
    </row>
    <row r="2246" hidden="1">
      <c r="A2246" s="5" t="s">
        <v>3381</v>
      </c>
      <c r="B2246" s="6"/>
      <c r="C2246" s="6"/>
      <c r="D2246" s="6"/>
      <c r="E2246" s="7"/>
    </row>
    <row r="2247" hidden="1">
      <c r="A2247" s="10"/>
      <c r="B2247" s="11"/>
      <c r="C2247" s="11"/>
      <c r="D2247" s="11"/>
      <c r="E2247" s="12"/>
    </row>
    <row r="2248" hidden="1">
      <c r="A2248" s="13">
        <v>45964.0</v>
      </c>
      <c r="B2248" s="6"/>
      <c r="C2248" s="54" t="s">
        <v>3382</v>
      </c>
      <c r="D2248" s="15">
        <v>45970.0</v>
      </c>
      <c r="E2248" s="7"/>
    </row>
    <row r="2249" hidden="1">
      <c r="A2249" s="10"/>
      <c r="B2249" s="11"/>
      <c r="C2249" s="16"/>
      <c r="D2249" s="11"/>
      <c r="E2249" s="12"/>
    </row>
    <row r="2250" hidden="1">
      <c r="A2250" s="55" t="s">
        <v>4238</v>
      </c>
      <c r="B2250" s="7"/>
      <c r="C2250" s="16"/>
      <c r="D2250" s="56" t="s">
        <v>4239</v>
      </c>
      <c r="E2250" s="7"/>
    </row>
    <row r="2251" hidden="1">
      <c r="A2251" s="10"/>
      <c r="B2251" s="12"/>
      <c r="C2251" s="16"/>
      <c r="D2251" s="11"/>
      <c r="E2251" s="12"/>
    </row>
    <row r="2252" hidden="1">
      <c r="A2252" s="19" t="s">
        <v>3383</v>
      </c>
      <c r="B2252" s="6"/>
      <c r="C2252" s="6"/>
      <c r="D2252" s="6"/>
      <c r="E2252" s="7"/>
    </row>
    <row r="2253" hidden="1">
      <c r="A2253" s="20" t="s">
        <v>3384</v>
      </c>
      <c r="B2253" s="21" t="s">
        <v>3385</v>
      </c>
      <c r="C2253" s="22" t="s">
        <v>3386</v>
      </c>
      <c r="D2253" s="21" t="s">
        <v>3387</v>
      </c>
      <c r="E2253" s="23" t="s">
        <v>13</v>
      </c>
    </row>
    <row r="2254" hidden="1">
      <c r="A2254" s="57" t="s">
        <v>3388</v>
      </c>
      <c r="B2254" s="25">
        <v>33094.0</v>
      </c>
      <c r="C2254" s="26">
        <v>19898.0</v>
      </c>
      <c r="D2254" s="27">
        <v>-13196.0</v>
      </c>
      <c r="E2254" s="28"/>
    </row>
    <row r="2255" hidden="1">
      <c r="A2255" s="57" t="s">
        <v>3389</v>
      </c>
      <c r="B2255" s="29">
        <v>36063.0</v>
      </c>
      <c r="C2255" s="26">
        <v>36063.0</v>
      </c>
      <c r="D2255" s="27">
        <v>0.0</v>
      </c>
      <c r="E2255" s="28"/>
    </row>
    <row r="2256" hidden="1">
      <c r="A2256" s="57" t="s">
        <v>3390</v>
      </c>
      <c r="B2256" s="29">
        <v>0.0</v>
      </c>
      <c r="C2256" s="26"/>
      <c r="D2256" s="27">
        <v>0.0</v>
      </c>
      <c r="E2256" s="28" t="s">
        <v>3391</v>
      </c>
    </row>
    <row r="2257" hidden="1">
      <c r="A2257" s="57" t="s">
        <v>3392</v>
      </c>
      <c r="B2257" s="29">
        <v>3000.0</v>
      </c>
      <c r="C2257" s="26">
        <v>4999.0</v>
      </c>
      <c r="D2257" s="27">
        <v>1999.0</v>
      </c>
      <c r="E2257" s="28" t="s">
        <v>4352</v>
      </c>
    </row>
    <row r="2258" hidden="1">
      <c r="A2258" s="31" t="s">
        <v>3394</v>
      </c>
      <c r="B2258" s="29">
        <v>0.0</v>
      </c>
      <c r="C2258" s="26"/>
      <c r="D2258" s="27">
        <v>0.0</v>
      </c>
      <c r="E2258" s="28"/>
    </row>
    <row r="2259" hidden="1">
      <c r="A2259" s="31" t="s">
        <v>3395</v>
      </c>
      <c r="B2259" s="29">
        <v>0.0</v>
      </c>
      <c r="C2259" s="26">
        <v>11194.0</v>
      </c>
      <c r="D2259" s="27">
        <v>11194.0</v>
      </c>
      <c r="E2259" s="28" t="s">
        <v>4353</v>
      </c>
    </row>
    <row r="2260" hidden="1">
      <c r="A2260" s="31" t="s">
        <v>3397</v>
      </c>
      <c r="B2260" s="29">
        <v>1335.0</v>
      </c>
      <c r="C2260" s="26">
        <v>1335.0</v>
      </c>
      <c r="D2260" s="27">
        <v>0.0</v>
      </c>
      <c r="E2260" s="28" t="s">
        <v>4354</v>
      </c>
    </row>
    <row r="2261" hidden="1">
      <c r="A2261" s="31" t="s">
        <v>3399</v>
      </c>
      <c r="B2261" s="29">
        <v>6680.0</v>
      </c>
      <c r="C2261" s="26">
        <v>6680.0</v>
      </c>
      <c r="D2261" s="27">
        <v>0.0</v>
      </c>
      <c r="E2261" s="28"/>
    </row>
    <row r="2262" hidden="1">
      <c r="A2262" s="58" t="s">
        <v>3400</v>
      </c>
      <c r="B2262" s="29">
        <v>87700.0</v>
      </c>
      <c r="C2262" s="29">
        <v>87700.0</v>
      </c>
      <c r="D2262" s="27">
        <v>0.0</v>
      </c>
      <c r="E2262" s="34"/>
    </row>
    <row r="2263" hidden="1">
      <c r="A2263" s="58" t="s">
        <v>3401</v>
      </c>
      <c r="B2263" s="29">
        <v>32116.0</v>
      </c>
      <c r="C2263" s="59">
        <v>32679.0</v>
      </c>
      <c r="D2263" s="27">
        <v>563.0</v>
      </c>
      <c r="E2263" s="34"/>
    </row>
    <row r="2264" hidden="1">
      <c r="A2264" s="58" t="s">
        <v>3402</v>
      </c>
      <c r="B2264" s="29">
        <v>77893.0</v>
      </c>
      <c r="C2264" s="59">
        <v>77893.0</v>
      </c>
      <c r="D2264" s="27">
        <v>0.0</v>
      </c>
      <c r="E2264" s="34"/>
    </row>
    <row r="2265" hidden="1">
      <c r="A2265" s="58" t="s">
        <v>3403</v>
      </c>
      <c r="B2265" s="29">
        <v>96280.5</v>
      </c>
      <c r="C2265" s="59">
        <v>96918.5</v>
      </c>
      <c r="D2265" s="27">
        <v>638.0</v>
      </c>
      <c r="E2265" s="34"/>
    </row>
    <row r="2266" hidden="1">
      <c r="A2266" s="58" t="s">
        <v>3405</v>
      </c>
      <c r="B2266" s="29">
        <v>497.0</v>
      </c>
      <c r="C2266" s="59">
        <v>497.0</v>
      </c>
      <c r="D2266" s="27">
        <v>0.0</v>
      </c>
      <c r="E2266" s="34"/>
    </row>
    <row r="2267" hidden="1">
      <c r="A2267" s="58" t="s">
        <v>3406</v>
      </c>
      <c r="B2267" s="29">
        <v>12292.0</v>
      </c>
      <c r="C2267" s="59">
        <v>12292.0</v>
      </c>
      <c r="D2267" s="27">
        <v>0.0</v>
      </c>
      <c r="E2267" s="34"/>
    </row>
    <row r="2268" hidden="1">
      <c r="A2268" s="35" t="s">
        <v>3407</v>
      </c>
      <c r="B2268" s="29">
        <v>374655.5</v>
      </c>
      <c r="C2268" s="59">
        <v>375856.5</v>
      </c>
      <c r="D2268" s="27">
        <v>1201.0</v>
      </c>
      <c r="E2268" s="34"/>
    </row>
    <row r="2269" hidden="1">
      <c r="A2269" s="36" t="s">
        <v>3408</v>
      </c>
      <c r="B2269" s="37">
        <v>3.0</v>
      </c>
      <c r="C2269" s="27">
        <v>0.0</v>
      </c>
      <c r="D2269" s="27">
        <v>-3.0</v>
      </c>
      <c r="E2269" s="38"/>
    </row>
    <row r="2270" hidden="1"/>
    <row r="2271" hidden="1"/>
    <row r="2272" hidden="1">
      <c r="A2272" s="5" t="s">
        <v>3379</v>
      </c>
      <c r="B2272" s="6"/>
      <c r="C2272" s="6"/>
      <c r="D2272" s="6"/>
      <c r="E2272" s="7"/>
    </row>
    <row r="2273" hidden="1">
      <c r="A2273" s="10"/>
      <c r="B2273" s="11"/>
      <c r="C2273" s="11"/>
      <c r="D2273" s="11"/>
      <c r="E2273" s="12"/>
    </row>
    <row r="2274" hidden="1">
      <c r="A2274" s="5" t="s">
        <v>3381</v>
      </c>
      <c r="B2274" s="6"/>
      <c r="C2274" s="6"/>
      <c r="D2274" s="6"/>
      <c r="E2274" s="7"/>
    </row>
    <row r="2275" hidden="1">
      <c r="A2275" s="10"/>
      <c r="B2275" s="11"/>
      <c r="C2275" s="11"/>
      <c r="D2275" s="11"/>
      <c r="E2275" s="12"/>
    </row>
    <row r="2276" hidden="1">
      <c r="A2276" s="13">
        <v>45964.0</v>
      </c>
      <c r="B2276" s="6"/>
      <c r="C2276" s="54" t="s">
        <v>3382</v>
      </c>
      <c r="D2276" s="15">
        <v>45970.0</v>
      </c>
      <c r="E2276" s="7"/>
    </row>
    <row r="2277" hidden="1">
      <c r="A2277" s="10"/>
      <c r="B2277" s="11"/>
      <c r="C2277" s="16"/>
      <c r="D2277" s="11"/>
      <c r="E2277" s="12"/>
    </row>
    <row r="2278" hidden="1">
      <c r="A2278" s="55" t="s">
        <v>4238</v>
      </c>
      <c r="B2278" s="7"/>
      <c r="C2278" s="16"/>
      <c r="D2278" s="56" t="s">
        <v>4239</v>
      </c>
      <c r="E2278" s="7"/>
    </row>
    <row r="2279" hidden="1">
      <c r="A2279" s="10"/>
      <c r="B2279" s="12"/>
      <c r="C2279" s="16"/>
      <c r="D2279" s="11"/>
      <c r="E2279" s="12"/>
    </row>
    <row r="2280" hidden="1">
      <c r="A2280" s="19" t="s">
        <v>3383</v>
      </c>
      <c r="B2280" s="6"/>
      <c r="C2280" s="6"/>
      <c r="D2280" s="6"/>
      <c r="E2280" s="7"/>
    </row>
    <row r="2281" hidden="1">
      <c r="A2281" s="20" t="s">
        <v>3384</v>
      </c>
      <c r="B2281" s="21" t="s">
        <v>3385</v>
      </c>
      <c r="C2281" s="22" t="s">
        <v>3386</v>
      </c>
      <c r="D2281" s="21" t="s">
        <v>3387</v>
      </c>
      <c r="E2281" s="23" t="s">
        <v>13</v>
      </c>
    </row>
    <row r="2282" hidden="1">
      <c r="A2282" s="57" t="s">
        <v>3388</v>
      </c>
      <c r="B2282" s="25">
        <v>33094.0</v>
      </c>
      <c r="C2282" s="26">
        <v>19898.0</v>
      </c>
      <c r="D2282" s="27">
        <v>-13196.0</v>
      </c>
      <c r="E2282" s="28"/>
    </row>
    <row r="2283" hidden="1">
      <c r="A2283" s="57" t="s">
        <v>3389</v>
      </c>
      <c r="B2283" s="29">
        <v>36063.0</v>
      </c>
      <c r="C2283" s="26">
        <v>36063.0</v>
      </c>
      <c r="D2283" s="27">
        <v>0.0</v>
      </c>
      <c r="E2283" s="28"/>
    </row>
    <row r="2284" hidden="1">
      <c r="A2284" s="57" t="s">
        <v>3390</v>
      </c>
      <c r="B2284" s="29">
        <v>0.0</v>
      </c>
      <c r="C2284" s="26"/>
      <c r="D2284" s="27">
        <v>0.0</v>
      </c>
      <c r="E2284" s="28" t="s">
        <v>3391</v>
      </c>
    </row>
    <row r="2285" hidden="1">
      <c r="A2285" s="57" t="s">
        <v>3392</v>
      </c>
      <c r="B2285" s="29">
        <v>3000.0</v>
      </c>
      <c r="C2285" s="26">
        <v>4999.0</v>
      </c>
      <c r="D2285" s="27">
        <v>1999.0</v>
      </c>
      <c r="E2285" s="28" t="s">
        <v>4352</v>
      </c>
    </row>
    <row r="2286" hidden="1">
      <c r="A2286" s="31" t="s">
        <v>3394</v>
      </c>
      <c r="B2286" s="29">
        <v>0.0</v>
      </c>
      <c r="C2286" s="26"/>
      <c r="D2286" s="27">
        <v>0.0</v>
      </c>
      <c r="E2286" s="28"/>
    </row>
    <row r="2287" hidden="1">
      <c r="A2287" s="31" t="s">
        <v>3395</v>
      </c>
      <c r="B2287" s="29">
        <v>0.0</v>
      </c>
      <c r="C2287" s="26">
        <v>11194.0</v>
      </c>
      <c r="D2287" s="27">
        <v>11194.0</v>
      </c>
      <c r="E2287" s="28" t="s">
        <v>4353</v>
      </c>
    </row>
    <row r="2288" hidden="1">
      <c r="A2288" s="31" t="s">
        <v>3397</v>
      </c>
      <c r="B2288" s="29">
        <v>1335.0</v>
      </c>
      <c r="C2288" s="26">
        <v>1335.0</v>
      </c>
      <c r="D2288" s="27">
        <v>0.0</v>
      </c>
      <c r="E2288" s="28" t="s">
        <v>4354</v>
      </c>
    </row>
    <row r="2289" hidden="1">
      <c r="A2289" s="31" t="s">
        <v>3399</v>
      </c>
      <c r="B2289" s="29">
        <v>6680.0</v>
      </c>
      <c r="C2289" s="26">
        <v>6680.0</v>
      </c>
      <c r="D2289" s="27">
        <v>0.0</v>
      </c>
      <c r="E2289" s="28"/>
    </row>
    <row r="2290" hidden="1">
      <c r="A2290" s="58" t="s">
        <v>3400</v>
      </c>
      <c r="B2290" s="29">
        <v>87700.0</v>
      </c>
      <c r="C2290" s="29">
        <v>87700.0</v>
      </c>
      <c r="D2290" s="27">
        <v>0.0</v>
      </c>
      <c r="E2290" s="34"/>
    </row>
    <row r="2291" hidden="1">
      <c r="A2291" s="58" t="s">
        <v>3401</v>
      </c>
      <c r="B2291" s="29">
        <v>32116.0</v>
      </c>
      <c r="C2291" s="59">
        <v>32679.0</v>
      </c>
      <c r="D2291" s="27">
        <v>563.0</v>
      </c>
      <c r="E2291" s="34"/>
    </row>
    <row r="2292" hidden="1">
      <c r="A2292" s="58" t="s">
        <v>3402</v>
      </c>
      <c r="B2292" s="29">
        <v>77893.0</v>
      </c>
      <c r="C2292" s="59">
        <v>77893.0</v>
      </c>
      <c r="D2292" s="27">
        <v>0.0</v>
      </c>
      <c r="E2292" s="34"/>
    </row>
    <row r="2293" hidden="1">
      <c r="A2293" s="58" t="s">
        <v>3403</v>
      </c>
      <c r="B2293" s="29">
        <v>96280.5</v>
      </c>
      <c r="C2293" s="59">
        <v>96918.5</v>
      </c>
      <c r="D2293" s="27">
        <v>638.0</v>
      </c>
      <c r="E2293" s="34"/>
    </row>
    <row r="2294" hidden="1">
      <c r="A2294" s="58" t="s">
        <v>3405</v>
      </c>
      <c r="B2294" s="29">
        <v>497.0</v>
      </c>
      <c r="C2294" s="59">
        <v>497.0</v>
      </c>
      <c r="D2294" s="27">
        <v>0.0</v>
      </c>
      <c r="E2294" s="34"/>
    </row>
    <row r="2295" hidden="1">
      <c r="A2295" s="58" t="s">
        <v>3406</v>
      </c>
      <c r="B2295" s="29">
        <v>12292.0</v>
      </c>
      <c r="C2295" s="59">
        <v>12292.0</v>
      </c>
      <c r="D2295" s="27">
        <v>0.0</v>
      </c>
      <c r="E2295" s="34"/>
    </row>
    <row r="2296" hidden="1">
      <c r="A2296" s="35" t="s">
        <v>3407</v>
      </c>
      <c r="B2296" s="29">
        <v>374655.5</v>
      </c>
      <c r="C2296" s="59">
        <v>375856.5</v>
      </c>
      <c r="D2296" s="27">
        <v>1201.0</v>
      </c>
      <c r="E2296" s="34"/>
    </row>
    <row r="2297" hidden="1">
      <c r="A2297" s="36" t="s">
        <v>3408</v>
      </c>
      <c r="B2297" s="37">
        <v>3.0</v>
      </c>
      <c r="C2297" s="27">
        <v>0.0</v>
      </c>
      <c r="D2297" s="27">
        <v>-3.0</v>
      </c>
      <c r="E2297" s="38"/>
    </row>
    <row r="2298" hidden="1"/>
    <row r="2299" hidden="1"/>
    <row r="2300" hidden="1">
      <c r="A2300" s="5" t="s">
        <v>3379</v>
      </c>
      <c r="B2300" s="6"/>
      <c r="C2300" s="6"/>
      <c r="D2300" s="6"/>
      <c r="E2300" s="7"/>
    </row>
    <row r="2301" hidden="1">
      <c r="A2301" s="10"/>
      <c r="B2301" s="11"/>
      <c r="C2301" s="11"/>
      <c r="D2301" s="11"/>
      <c r="E2301" s="12"/>
    </row>
    <row r="2302" hidden="1">
      <c r="A2302" s="5" t="s">
        <v>3381</v>
      </c>
      <c r="B2302" s="6"/>
      <c r="C2302" s="6"/>
      <c r="D2302" s="6"/>
      <c r="E2302" s="7"/>
    </row>
    <row r="2303" hidden="1">
      <c r="A2303" s="10"/>
      <c r="B2303" s="11"/>
      <c r="C2303" s="11"/>
      <c r="D2303" s="11"/>
      <c r="E2303" s="12"/>
    </row>
    <row r="2304" hidden="1">
      <c r="A2304" s="13">
        <v>45971.0</v>
      </c>
      <c r="B2304" s="6"/>
      <c r="C2304" s="54" t="s">
        <v>3382</v>
      </c>
      <c r="D2304" s="15">
        <v>45977.0</v>
      </c>
      <c r="E2304" s="7"/>
    </row>
    <row r="2305" hidden="1">
      <c r="A2305" s="10"/>
      <c r="B2305" s="11"/>
      <c r="C2305" s="16"/>
      <c r="D2305" s="11"/>
      <c r="E2305" s="12"/>
    </row>
    <row r="2306" hidden="1">
      <c r="A2306" s="55" t="s">
        <v>4238</v>
      </c>
      <c r="B2306" s="7"/>
      <c r="C2306" s="16"/>
      <c r="D2306" s="56" t="s">
        <v>4239</v>
      </c>
      <c r="E2306" s="7"/>
    </row>
    <row r="2307" hidden="1">
      <c r="A2307" s="10"/>
      <c r="B2307" s="12"/>
      <c r="C2307" s="16"/>
      <c r="D2307" s="11"/>
      <c r="E2307" s="12"/>
    </row>
    <row r="2308" hidden="1">
      <c r="A2308" s="19" t="s">
        <v>3383</v>
      </c>
      <c r="B2308" s="6"/>
      <c r="C2308" s="6"/>
      <c r="D2308" s="6"/>
      <c r="E2308" s="7"/>
    </row>
    <row r="2309" hidden="1">
      <c r="A2309" s="20" t="s">
        <v>3384</v>
      </c>
      <c r="B2309" s="21" t="s">
        <v>3385</v>
      </c>
      <c r="C2309" s="22" t="s">
        <v>3386</v>
      </c>
      <c r="D2309" s="21" t="s">
        <v>3387</v>
      </c>
      <c r="E2309" s="23" t="s">
        <v>13</v>
      </c>
    </row>
    <row r="2310" hidden="1">
      <c r="A2310" s="57" t="s">
        <v>3388</v>
      </c>
      <c r="B2310" s="25">
        <v>31094.0</v>
      </c>
      <c r="C2310" s="26">
        <v>12000.0</v>
      </c>
      <c r="D2310" s="27">
        <v>-19094.0</v>
      </c>
      <c r="E2310" s="28"/>
    </row>
    <row r="2311" hidden="1">
      <c r="A2311" s="57" t="s">
        <v>3389</v>
      </c>
      <c r="B2311" s="29">
        <v>33215.0</v>
      </c>
      <c r="C2311" s="26">
        <v>33215.0</v>
      </c>
      <c r="D2311" s="27">
        <v>0.0</v>
      </c>
      <c r="E2311" s="28"/>
    </row>
    <row r="2312" hidden="1">
      <c r="A2312" s="57" t="s">
        <v>3390</v>
      </c>
      <c r="B2312" s="29">
        <v>0.0</v>
      </c>
      <c r="C2312" s="26"/>
      <c r="D2312" s="27">
        <v>0.0</v>
      </c>
      <c r="E2312" s="28" t="s">
        <v>3391</v>
      </c>
    </row>
    <row r="2313" hidden="1">
      <c r="A2313" s="57" t="s">
        <v>3392</v>
      </c>
      <c r="B2313" s="29">
        <v>3200.0</v>
      </c>
      <c r="C2313" s="26">
        <v>7200.0</v>
      </c>
      <c r="D2313" s="27">
        <v>4000.0</v>
      </c>
      <c r="E2313" s="28" t="s">
        <v>4352</v>
      </c>
    </row>
    <row r="2314" hidden="1">
      <c r="A2314" s="31" t="s">
        <v>3394</v>
      </c>
      <c r="B2314" s="29">
        <v>0.0</v>
      </c>
      <c r="C2314" s="26"/>
      <c r="D2314" s="27">
        <v>0.0</v>
      </c>
      <c r="E2314" s="28"/>
    </row>
    <row r="2315" hidden="1">
      <c r="A2315" s="31" t="s">
        <v>3395</v>
      </c>
      <c r="B2315" s="29">
        <v>0.0</v>
      </c>
      <c r="C2315" s="26"/>
      <c r="D2315" s="27">
        <v>0.0</v>
      </c>
      <c r="E2315" s="28"/>
    </row>
    <row r="2316" hidden="1">
      <c r="A2316" s="31" t="s">
        <v>3397</v>
      </c>
      <c r="B2316" s="29">
        <v>9900.0</v>
      </c>
      <c r="C2316" s="26">
        <v>25012.0</v>
      </c>
      <c r="D2316" s="27">
        <v>15112.0</v>
      </c>
      <c r="E2316" s="28" t="s">
        <v>4355</v>
      </c>
    </row>
    <row r="2317" hidden="1">
      <c r="A2317" s="31" t="s">
        <v>3399</v>
      </c>
      <c r="B2317" s="29">
        <v>6880.0</v>
      </c>
      <c r="C2317" s="26">
        <v>6880.0</v>
      </c>
      <c r="D2317" s="27">
        <v>0.0</v>
      </c>
      <c r="E2317" s="28"/>
    </row>
    <row r="2318" hidden="1">
      <c r="A2318" s="58" t="s">
        <v>3400</v>
      </c>
      <c r="B2318" s="29">
        <v>113971.0</v>
      </c>
      <c r="C2318" s="29">
        <v>113971.0</v>
      </c>
      <c r="D2318" s="27">
        <v>0.0</v>
      </c>
      <c r="E2318" s="34"/>
    </row>
    <row r="2319" hidden="1">
      <c r="A2319" s="58" t="s">
        <v>3401</v>
      </c>
      <c r="B2319" s="29">
        <v>40467.0</v>
      </c>
      <c r="C2319" s="59">
        <v>40467.0</v>
      </c>
      <c r="D2319" s="27">
        <v>0.0</v>
      </c>
      <c r="E2319" s="34"/>
    </row>
    <row r="2320" hidden="1">
      <c r="A2320" s="58" t="s">
        <v>3402</v>
      </c>
      <c r="B2320" s="29">
        <v>80827.0</v>
      </c>
      <c r="C2320" s="59">
        <v>80403.0</v>
      </c>
      <c r="D2320" s="27">
        <v>-424.0</v>
      </c>
      <c r="E2320" s="34"/>
    </row>
    <row r="2321" hidden="1">
      <c r="A2321" s="58" t="s">
        <v>3403</v>
      </c>
      <c r="B2321" s="29">
        <v>103494.0</v>
      </c>
      <c r="C2321" s="59">
        <v>103494.0</v>
      </c>
      <c r="D2321" s="27">
        <v>0.0</v>
      </c>
      <c r="E2321" s="34"/>
    </row>
    <row r="2322" hidden="1">
      <c r="A2322" s="58" t="s">
        <v>3405</v>
      </c>
      <c r="B2322" s="29">
        <v>250.0</v>
      </c>
      <c r="C2322" s="59">
        <v>250.0</v>
      </c>
      <c r="D2322" s="27">
        <v>0.0</v>
      </c>
      <c r="E2322" s="34"/>
    </row>
    <row r="2323" hidden="1">
      <c r="A2323" s="58" t="s">
        <v>3406</v>
      </c>
      <c r="B2323" s="29">
        <v>16575.0</v>
      </c>
      <c r="C2323" s="59">
        <v>16575.0</v>
      </c>
      <c r="D2323" s="27">
        <v>0.0</v>
      </c>
      <c r="E2323" s="34"/>
    </row>
    <row r="2324" hidden="1">
      <c r="A2324" s="35" t="s">
        <v>3407</v>
      </c>
      <c r="B2324" s="29">
        <v>423284.0</v>
      </c>
      <c r="C2324" s="59">
        <v>422860.0</v>
      </c>
      <c r="D2324" s="27">
        <v>-424.0</v>
      </c>
      <c r="E2324" s="34"/>
    </row>
    <row r="2325" hidden="1">
      <c r="A2325" s="36" t="s">
        <v>3408</v>
      </c>
      <c r="B2325" s="37">
        <v>14.0</v>
      </c>
      <c r="C2325" s="27">
        <v>32.0</v>
      </c>
      <c r="D2325" s="27">
        <v>18.0</v>
      </c>
      <c r="E2325" s="38"/>
    </row>
    <row r="2326" hidden="1"/>
    <row r="2327" hidden="1"/>
    <row r="2328" hidden="1">
      <c r="A2328" s="5" t="s">
        <v>3379</v>
      </c>
      <c r="B2328" s="6"/>
      <c r="C2328" s="6"/>
      <c r="D2328" s="6"/>
      <c r="E2328" s="7"/>
    </row>
    <row r="2329" hidden="1">
      <c r="A2329" s="10"/>
      <c r="B2329" s="11"/>
      <c r="C2329" s="11"/>
      <c r="D2329" s="11"/>
      <c r="E2329" s="12"/>
    </row>
    <row r="2330" hidden="1">
      <c r="A2330" s="5" t="s">
        <v>3381</v>
      </c>
      <c r="B2330" s="6"/>
      <c r="C2330" s="6"/>
      <c r="D2330" s="6"/>
      <c r="E2330" s="7"/>
    </row>
    <row r="2331" hidden="1">
      <c r="A2331" s="10"/>
      <c r="B2331" s="11"/>
      <c r="C2331" s="11"/>
      <c r="D2331" s="11"/>
      <c r="E2331" s="12"/>
    </row>
    <row r="2332" hidden="1">
      <c r="A2332" s="13">
        <v>45978.0</v>
      </c>
      <c r="B2332" s="6"/>
      <c r="C2332" s="54" t="s">
        <v>3382</v>
      </c>
      <c r="D2332" s="15">
        <v>45984.0</v>
      </c>
      <c r="E2332" s="7"/>
    </row>
    <row r="2333" hidden="1">
      <c r="A2333" s="10"/>
      <c r="B2333" s="11"/>
      <c r="C2333" s="16"/>
      <c r="D2333" s="11"/>
      <c r="E2333" s="12"/>
    </row>
    <row r="2334" hidden="1">
      <c r="A2334" s="55" t="s">
        <v>4238</v>
      </c>
      <c r="B2334" s="7"/>
      <c r="C2334" s="16"/>
      <c r="D2334" s="56" t="s">
        <v>4239</v>
      </c>
      <c r="E2334" s="7"/>
    </row>
    <row r="2335" hidden="1">
      <c r="A2335" s="10"/>
      <c r="B2335" s="12"/>
      <c r="C2335" s="16"/>
      <c r="D2335" s="11"/>
      <c r="E2335" s="12"/>
    </row>
    <row r="2336" hidden="1">
      <c r="A2336" s="19" t="s">
        <v>3383</v>
      </c>
      <c r="B2336" s="6"/>
      <c r="C2336" s="6"/>
      <c r="D2336" s="6"/>
      <c r="E2336" s="7"/>
    </row>
    <row r="2337" hidden="1">
      <c r="A2337" s="20" t="s">
        <v>3384</v>
      </c>
      <c r="B2337" s="21" t="s">
        <v>3385</v>
      </c>
      <c r="C2337" s="22" t="s">
        <v>3386</v>
      </c>
      <c r="D2337" s="21" t="s">
        <v>3387</v>
      </c>
      <c r="E2337" s="23" t="s">
        <v>13</v>
      </c>
    </row>
    <row r="2338" hidden="1">
      <c r="A2338" s="57" t="s">
        <v>3388</v>
      </c>
      <c r="B2338" s="25">
        <v>33588.0</v>
      </c>
      <c r="C2338" s="26">
        <v>15470.0</v>
      </c>
      <c r="D2338" s="27">
        <v>-18118.0</v>
      </c>
      <c r="E2338" s="28"/>
    </row>
    <row r="2339" hidden="1">
      <c r="A2339" s="57" t="s">
        <v>3389</v>
      </c>
      <c r="B2339" s="29">
        <v>32906.0</v>
      </c>
      <c r="C2339" s="26">
        <v>32906.0</v>
      </c>
      <c r="D2339" s="27">
        <v>0.0</v>
      </c>
      <c r="E2339" s="28"/>
    </row>
    <row r="2340" hidden="1">
      <c r="A2340" s="57" t="s">
        <v>3390</v>
      </c>
      <c r="B2340" s="29">
        <v>450.0</v>
      </c>
      <c r="C2340" s="26">
        <v>450.0</v>
      </c>
      <c r="D2340" s="27">
        <v>0.0</v>
      </c>
      <c r="E2340" s="28" t="s">
        <v>3391</v>
      </c>
    </row>
    <row r="2341" hidden="1">
      <c r="A2341" s="57" t="s">
        <v>3392</v>
      </c>
      <c r="B2341" s="25">
        <v>4088.0</v>
      </c>
      <c r="C2341" s="26">
        <v>8090.0</v>
      </c>
      <c r="D2341" s="27">
        <v>4002.0</v>
      </c>
      <c r="E2341" s="28" t="s">
        <v>4356</v>
      </c>
    </row>
    <row r="2342" hidden="1">
      <c r="A2342" s="31" t="s">
        <v>3394</v>
      </c>
      <c r="B2342" s="29">
        <v>0.0</v>
      </c>
      <c r="C2342" s="26"/>
      <c r="D2342" s="27">
        <v>0.0</v>
      </c>
      <c r="E2342" s="28"/>
    </row>
    <row r="2343" hidden="1">
      <c r="A2343" s="31" t="s">
        <v>3395</v>
      </c>
      <c r="B2343" s="29">
        <v>0.0</v>
      </c>
      <c r="C2343" s="26">
        <v>14116.0</v>
      </c>
      <c r="D2343" s="27">
        <v>14116.0</v>
      </c>
      <c r="E2343" s="28" t="s">
        <v>4353</v>
      </c>
    </row>
    <row r="2344" hidden="1">
      <c r="A2344" s="31" t="s">
        <v>3397</v>
      </c>
      <c r="B2344" s="29">
        <v>9529.0</v>
      </c>
      <c r="C2344" s="26">
        <v>9609.0</v>
      </c>
      <c r="D2344" s="27">
        <v>80.0</v>
      </c>
      <c r="E2344" s="28"/>
    </row>
    <row r="2345" hidden="1">
      <c r="A2345" s="31" t="s">
        <v>3399</v>
      </c>
      <c r="B2345" s="29">
        <v>4840.0</v>
      </c>
      <c r="C2345" s="26">
        <v>4780.0</v>
      </c>
      <c r="D2345" s="27">
        <v>-60.0</v>
      </c>
      <c r="E2345" s="28"/>
    </row>
    <row r="2346" hidden="1">
      <c r="A2346" s="58" t="s">
        <v>3400</v>
      </c>
      <c r="B2346" s="29">
        <v>96549.0</v>
      </c>
      <c r="C2346" s="29">
        <v>96549.0</v>
      </c>
      <c r="D2346" s="27">
        <v>0.0</v>
      </c>
      <c r="E2346" s="34"/>
    </row>
    <row r="2347" hidden="1">
      <c r="A2347" s="58" t="s">
        <v>3401</v>
      </c>
      <c r="B2347" s="29">
        <v>39437.0</v>
      </c>
      <c r="C2347" s="59">
        <v>39437.0</v>
      </c>
      <c r="D2347" s="27">
        <v>0.0</v>
      </c>
      <c r="E2347" s="34"/>
    </row>
    <row r="2348" hidden="1">
      <c r="A2348" s="58" t="s">
        <v>3402</v>
      </c>
      <c r="B2348" s="29">
        <v>79653.0</v>
      </c>
      <c r="C2348" s="59">
        <v>79653.0</v>
      </c>
      <c r="D2348" s="27">
        <v>0.0</v>
      </c>
      <c r="E2348" s="34"/>
    </row>
    <row r="2349" hidden="1">
      <c r="A2349" s="58" t="s">
        <v>3403</v>
      </c>
      <c r="B2349" s="29">
        <v>95950.0</v>
      </c>
      <c r="C2349" s="59">
        <v>95950.0</v>
      </c>
      <c r="D2349" s="27">
        <v>0.0</v>
      </c>
      <c r="E2349" s="34"/>
    </row>
    <row r="2350" hidden="1">
      <c r="A2350" s="58" t="s">
        <v>3405</v>
      </c>
      <c r="B2350" s="29">
        <v>0.0</v>
      </c>
      <c r="C2350" s="59">
        <v>0.0</v>
      </c>
      <c r="D2350" s="27">
        <v>0.0</v>
      </c>
      <c r="E2350" s="34"/>
    </row>
    <row r="2351" hidden="1">
      <c r="A2351" s="58" t="s">
        <v>3406</v>
      </c>
      <c r="B2351" s="29">
        <v>11067.0</v>
      </c>
      <c r="C2351" s="59">
        <v>11067.0</v>
      </c>
      <c r="D2351" s="27">
        <v>0.0</v>
      </c>
      <c r="E2351" s="34"/>
    </row>
    <row r="2352" hidden="1">
      <c r="A2352" s="35" t="s">
        <v>3407</v>
      </c>
      <c r="B2352" s="29">
        <v>396987.5</v>
      </c>
      <c r="C2352" s="59">
        <v>396987.5</v>
      </c>
      <c r="D2352" s="27">
        <v>0.0</v>
      </c>
      <c r="E2352" s="34"/>
    </row>
    <row r="2353" hidden="1">
      <c r="A2353" s="36" t="s">
        <v>3408</v>
      </c>
      <c r="B2353" s="37">
        <v>2.5</v>
      </c>
      <c r="C2353" s="27">
        <v>22.5</v>
      </c>
      <c r="D2353" s="27">
        <v>20.0</v>
      </c>
      <c r="E2353" s="38"/>
    </row>
    <row r="2354" hidden="1"/>
    <row r="2355" hidden="1"/>
    <row r="2356" hidden="1">
      <c r="A2356" s="5" t="s">
        <v>3379</v>
      </c>
      <c r="B2356" s="6"/>
      <c r="C2356" s="6"/>
      <c r="D2356" s="6"/>
      <c r="E2356" s="7"/>
    </row>
    <row r="2357" hidden="1">
      <c r="A2357" s="10"/>
      <c r="B2357" s="11"/>
      <c r="C2357" s="11"/>
      <c r="D2357" s="11"/>
      <c r="E2357" s="12"/>
    </row>
    <row r="2358" hidden="1">
      <c r="A2358" s="5" t="s">
        <v>3381</v>
      </c>
      <c r="B2358" s="6"/>
      <c r="C2358" s="6"/>
      <c r="D2358" s="6"/>
      <c r="E2358" s="7"/>
    </row>
    <row r="2359" hidden="1">
      <c r="A2359" s="10"/>
      <c r="B2359" s="11"/>
      <c r="C2359" s="11"/>
      <c r="D2359" s="11"/>
      <c r="E2359" s="12"/>
    </row>
    <row r="2360" hidden="1">
      <c r="A2360" s="13">
        <v>45985.0</v>
      </c>
      <c r="B2360" s="6"/>
      <c r="C2360" s="54" t="s">
        <v>3382</v>
      </c>
      <c r="D2360" s="15">
        <v>45991.0</v>
      </c>
      <c r="E2360" s="7"/>
    </row>
    <row r="2361" hidden="1">
      <c r="A2361" s="10"/>
      <c r="B2361" s="11"/>
      <c r="C2361" s="16"/>
      <c r="D2361" s="11"/>
      <c r="E2361" s="12"/>
    </row>
    <row r="2362" hidden="1">
      <c r="A2362" s="55" t="s">
        <v>4238</v>
      </c>
      <c r="B2362" s="7"/>
      <c r="C2362" s="16"/>
      <c r="D2362" s="56" t="s">
        <v>4239</v>
      </c>
      <c r="E2362" s="7"/>
    </row>
    <row r="2363" hidden="1">
      <c r="A2363" s="10"/>
      <c r="B2363" s="12"/>
      <c r="C2363" s="16"/>
      <c r="D2363" s="11"/>
      <c r="E2363" s="12"/>
    </row>
    <row r="2364" hidden="1">
      <c r="A2364" s="19" t="s">
        <v>3383</v>
      </c>
      <c r="B2364" s="6"/>
      <c r="C2364" s="6"/>
      <c r="D2364" s="6"/>
      <c r="E2364" s="7"/>
    </row>
    <row r="2365" hidden="1">
      <c r="A2365" s="20" t="s">
        <v>3384</v>
      </c>
      <c r="B2365" s="21" t="s">
        <v>3385</v>
      </c>
      <c r="C2365" s="22" t="s">
        <v>3386</v>
      </c>
      <c r="D2365" s="21" t="s">
        <v>3387</v>
      </c>
      <c r="E2365" s="23" t="s">
        <v>13</v>
      </c>
    </row>
    <row r="2366" hidden="1">
      <c r="A2366" s="57" t="s">
        <v>3388</v>
      </c>
      <c r="B2366" s="25">
        <v>31096.0</v>
      </c>
      <c r="C2366" s="26">
        <v>10505.0</v>
      </c>
      <c r="D2366" s="27">
        <v>-20591.0</v>
      </c>
      <c r="E2366" s="28"/>
    </row>
    <row r="2367" hidden="1">
      <c r="A2367" s="57" t="s">
        <v>3389</v>
      </c>
      <c r="B2367" s="29">
        <v>35131.0</v>
      </c>
      <c r="C2367" s="26">
        <v>35131.0</v>
      </c>
      <c r="D2367" s="27">
        <v>0.0</v>
      </c>
      <c r="E2367" s="28"/>
    </row>
    <row r="2368" hidden="1">
      <c r="A2368" s="57" t="s">
        <v>3390</v>
      </c>
      <c r="B2368" s="29">
        <v>0.0</v>
      </c>
      <c r="C2368" s="26"/>
      <c r="D2368" s="27">
        <v>0.0</v>
      </c>
      <c r="E2368" s="28" t="s">
        <v>3391</v>
      </c>
    </row>
    <row r="2369" hidden="1">
      <c r="A2369" s="57" t="s">
        <v>3392</v>
      </c>
      <c r="B2369" s="25">
        <v>6200.0</v>
      </c>
      <c r="C2369" s="26">
        <v>8200.0</v>
      </c>
      <c r="D2369" s="27">
        <v>2000.0</v>
      </c>
      <c r="E2369" s="28" t="s">
        <v>4357</v>
      </c>
    </row>
    <row r="2370" hidden="1">
      <c r="A2370" s="31" t="s">
        <v>3394</v>
      </c>
      <c r="B2370" s="29">
        <v>0.0</v>
      </c>
      <c r="C2370" s="26"/>
      <c r="D2370" s="27">
        <v>0.0</v>
      </c>
      <c r="E2370" s="28"/>
    </row>
    <row r="2371" hidden="1">
      <c r="A2371" s="31" t="s">
        <v>3395</v>
      </c>
      <c r="B2371" s="29">
        <v>190.0</v>
      </c>
      <c r="C2371" s="26">
        <v>17782.0</v>
      </c>
      <c r="D2371" s="27">
        <v>17592.0</v>
      </c>
      <c r="E2371" s="28" t="s">
        <v>4358</v>
      </c>
    </row>
    <row r="2372" hidden="1">
      <c r="A2372" s="31" t="s">
        <v>3397</v>
      </c>
      <c r="B2372" s="29">
        <v>770.0</v>
      </c>
      <c r="C2372" s="26">
        <v>770.0</v>
      </c>
      <c r="D2372" s="27">
        <v>0.0</v>
      </c>
      <c r="E2372" s="28" t="s">
        <v>4359</v>
      </c>
    </row>
    <row r="2373" hidden="1">
      <c r="A2373" s="31" t="s">
        <v>3399</v>
      </c>
      <c r="B2373" s="29">
        <v>4760.0</v>
      </c>
      <c r="C2373" s="26">
        <v>4660.0</v>
      </c>
      <c r="D2373" s="27">
        <v>-100.0</v>
      </c>
      <c r="E2373" s="28"/>
    </row>
    <row r="2374" hidden="1">
      <c r="A2374" s="58" t="s">
        <v>3400</v>
      </c>
      <c r="B2374" s="29">
        <v>86861.0</v>
      </c>
      <c r="C2374" s="29">
        <v>86861.0</v>
      </c>
      <c r="D2374" s="27">
        <v>0.0</v>
      </c>
      <c r="E2374" s="34"/>
    </row>
    <row r="2375" hidden="1">
      <c r="A2375" s="58" t="s">
        <v>3401</v>
      </c>
      <c r="B2375" s="29">
        <v>31256.0</v>
      </c>
      <c r="C2375" s="59">
        <v>31256.0</v>
      </c>
      <c r="D2375" s="27">
        <v>0.0</v>
      </c>
      <c r="E2375" s="34"/>
    </row>
    <row r="2376" hidden="1">
      <c r="A2376" s="58" t="s">
        <v>3402</v>
      </c>
      <c r="B2376" s="29">
        <v>96323.0</v>
      </c>
      <c r="C2376" s="59">
        <v>96323.0</v>
      </c>
      <c r="D2376" s="27">
        <v>0.0</v>
      </c>
      <c r="E2376" s="34"/>
    </row>
    <row r="2377" hidden="1">
      <c r="A2377" s="58" t="s">
        <v>3403</v>
      </c>
      <c r="B2377" s="29">
        <v>114353.0</v>
      </c>
      <c r="C2377" s="59">
        <v>114353.0</v>
      </c>
      <c r="D2377" s="27">
        <v>0.0</v>
      </c>
      <c r="E2377" s="34"/>
    </row>
    <row r="2378" hidden="1">
      <c r="A2378" s="58" t="s">
        <v>3405</v>
      </c>
      <c r="B2378" s="29">
        <v>0.0</v>
      </c>
      <c r="C2378" s="59">
        <v>0.0</v>
      </c>
      <c r="D2378" s="27">
        <v>0.0</v>
      </c>
      <c r="E2378" s="34"/>
    </row>
    <row r="2379" hidden="1">
      <c r="A2379" s="58" t="s">
        <v>3406</v>
      </c>
      <c r="B2379" s="29">
        <v>12365.0</v>
      </c>
      <c r="C2379" s="59">
        <v>12365.0</v>
      </c>
      <c r="D2379" s="27">
        <v>0.0</v>
      </c>
      <c r="E2379" s="34"/>
    </row>
    <row r="2380" hidden="1">
      <c r="A2380" s="35" t="s">
        <v>3407</v>
      </c>
      <c r="B2380" s="29">
        <v>406939.0</v>
      </c>
      <c r="C2380" s="59">
        <v>406939.0</v>
      </c>
      <c r="D2380" s="27">
        <v>0.0</v>
      </c>
      <c r="E2380" s="34"/>
    </row>
    <row r="2381" hidden="1">
      <c r="A2381" s="36" t="s">
        <v>3408</v>
      </c>
      <c r="B2381" s="37">
        <v>1.0</v>
      </c>
      <c r="C2381" s="27">
        <v>-1098.0</v>
      </c>
      <c r="D2381" s="27">
        <v>-1099.0</v>
      </c>
      <c r="E2381" s="38" t="s">
        <v>4360</v>
      </c>
    </row>
    <row r="2382" hidden="1"/>
    <row r="2383" hidden="1"/>
    <row r="2384" hidden="1">
      <c r="A2384" s="5" t="s">
        <v>3379</v>
      </c>
      <c r="B2384" s="6"/>
      <c r="C2384" s="6"/>
      <c r="D2384" s="6"/>
      <c r="E2384" s="7"/>
    </row>
    <row r="2385" hidden="1">
      <c r="A2385" s="10"/>
      <c r="B2385" s="11"/>
      <c r="C2385" s="11"/>
      <c r="D2385" s="11"/>
      <c r="E2385" s="12"/>
    </row>
    <row r="2386" hidden="1">
      <c r="A2386" s="5" t="s">
        <v>3381</v>
      </c>
      <c r="B2386" s="6"/>
      <c r="C2386" s="6"/>
      <c r="D2386" s="6"/>
      <c r="E2386" s="7"/>
    </row>
    <row r="2387" hidden="1">
      <c r="A2387" s="10"/>
      <c r="B2387" s="11"/>
      <c r="C2387" s="11"/>
      <c r="D2387" s="11"/>
      <c r="E2387" s="12"/>
    </row>
    <row r="2388" hidden="1">
      <c r="A2388" s="13">
        <v>45992.0</v>
      </c>
      <c r="B2388" s="6"/>
      <c r="C2388" s="54" t="s">
        <v>3382</v>
      </c>
      <c r="D2388" s="15">
        <v>45998.0</v>
      </c>
      <c r="E2388" s="7"/>
    </row>
    <row r="2389" hidden="1">
      <c r="A2389" s="10"/>
      <c r="B2389" s="11"/>
      <c r="C2389" s="16"/>
      <c r="D2389" s="11"/>
      <c r="E2389" s="12"/>
    </row>
    <row r="2390" hidden="1">
      <c r="A2390" s="55" t="s">
        <v>4238</v>
      </c>
      <c r="B2390" s="7"/>
      <c r="C2390" s="16"/>
      <c r="D2390" s="56" t="s">
        <v>4239</v>
      </c>
      <c r="E2390" s="7"/>
    </row>
    <row r="2391" hidden="1">
      <c r="A2391" s="10"/>
      <c r="B2391" s="12"/>
      <c r="C2391" s="16"/>
      <c r="D2391" s="11"/>
      <c r="E2391" s="12"/>
    </row>
    <row r="2392" hidden="1">
      <c r="A2392" s="19" t="s">
        <v>3383</v>
      </c>
      <c r="B2392" s="6"/>
      <c r="C2392" s="6"/>
      <c r="D2392" s="6"/>
      <c r="E2392" s="7"/>
    </row>
    <row r="2393" hidden="1">
      <c r="A2393" s="20" t="s">
        <v>3384</v>
      </c>
      <c r="B2393" s="21" t="s">
        <v>3385</v>
      </c>
      <c r="C2393" s="22" t="s">
        <v>3386</v>
      </c>
      <c r="D2393" s="21" t="s">
        <v>3387</v>
      </c>
      <c r="E2393" s="23" t="s">
        <v>13</v>
      </c>
    </row>
    <row r="2394" hidden="1">
      <c r="A2394" s="57" t="s">
        <v>3388</v>
      </c>
      <c r="B2394" s="25">
        <v>34169.0</v>
      </c>
      <c r="C2394" s="26">
        <v>25660.0</v>
      </c>
      <c r="D2394" s="27">
        <v>-8509.0</v>
      </c>
      <c r="E2394" s="28" t="s">
        <v>4361</v>
      </c>
    </row>
    <row r="2395" hidden="1">
      <c r="A2395" s="57" t="s">
        <v>3389</v>
      </c>
      <c r="B2395" s="29">
        <v>37476.5</v>
      </c>
      <c r="C2395" s="26">
        <v>37476.5</v>
      </c>
      <c r="D2395" s="27">
        <v>0.0</v>
      </c>
      <c r="E2395" s="28"/>
    </row>
    <row r="2396" hidden="1">
      <c r="A2396" s="57" t="s">
        <v>3390</v>
      </c>
      <c r="B2396" s="29">
        <v>0.0</v>
      </c>
      <c r="C2396" s="26"/>
      <c r="D2396" s="27">
        <v>0.0</v>
      </c>
      <c r="E2396" s="28" t="s">
        <v>3391</v>
      </c>
    </row>
    <row r="2397" hidden="1">
      <c r="A2397" s="57" t="s">
        <v>3392</v>
      </c>
      <c r="B2397" s="25">
        <v>4500.0</v>
      </c>
      <c r="C2397" s="26">
        <v>8500.0</v>
      </c>
      <c r="D2397" s="27">
        <v>4000.0</v>
      </c>
      <c r="E2397" s="28" t="s">
        <v>4362</v>
      </c>
    </row>
    <row r="2398" hidden="1">
      <c r="A2398" s="31" t="s">
        <v>3394</v>
      </c>
      <c r="B2398" s="29">
        <v>0.0</v>
      </c>
      <c r="C2398" s="26"/>
      <c r="D2398" s="27">
        <v>0.0</v>
      </c>
      <c r="E2398" s="28"/>
    </row>
    <row r="2399" hidden="1">
      <c r="A2399" s="31" t="s">
        <v>3395</v>
      </c>
      <c r="B2399" s="29">
        <v>166.0</v>
      </c>
      <c r="C2399" s="26">
        <v>5676.0</v>
      </c>
      <c r="D2399" s="27">
        <v>5510.0</v>
      </c>
      <c r="E2399" s="28" t="s">
        <v>4363</v>
      </c>
    </row>
    <row r="2400" hidden="1">
      <c r="A2400" s="31" t="s">
        <v>3397</v>
      </c>
      <c r="B2400" s="29">
        <v>1010.0</v>
      </c>
      <c r="C2400" s="26">
        <v>1010.0</v>
      </c>
      <c r="D2400" s="27">
        <v>0.0</v>
      </c>
      <c r="E2400" s="28"/>
    </row>
    <row r="2401" hidden="1">
      <c r="A2401" s="31" t="s">
        <v>3399</v>
      </c>
      <c r="B2401" s="29">
        <v>4080.0</v>
      </c>
      <c r="C2401" s="26">
        <v>4080.0</v>
      </c>
      <c r="D2401" s="27">
        <v>0.0</v>
      </c>
      <c r="E2401" s="28"/>
    </row>
    <row r="2402" hidden="1">
      <c r="A2402" s="58" t="s">
        <v>3400</v>
      </c>
      <c r="B2402" s="29">
        <v>93929.0</v>
      </c>
      <c r="C2402" s="29">
        <v>93929.0</v>
      </c>
      <c r="D2402" s="27">
        <v>0.0</v>
      </c>
      <c r="E2402" s="34"/>
    </row>
    <row r="2403" hidden="1">
      <c r="A2403" s="58" t="s">
        <v>3401</v>
      </c>
      <c r="B2403" s="29">
        <v>39718.0</v>
      </c>
      <c r="C2403" s="59">
        <v>39295.0</v>
      </c>
      <c r="D2403" s="27">
        <v>-423.0</v>
      </c>
      <c r="E2403" s="34"/>
    </row>
    <row r="2404" hidden="1">
      <c r="A2404" s="58" t="s">
        <v>3402</v>
      </c>
      <c r="B2404" s="29">
        <v>95487.0</v>
      </c>
      <c r="C2404" s="59">
        <v>95118.0</v>
      </c>
      <c r="D2404" s="27">
        <v>-369.0</v>
      </c>
      <c r="E2404" s="34"/>
    </row>
    <row r="2405" hidden="1">
      <c r="A2405" s="58" t="s">
        <v>3403</v>
      </c>
      <c r="B2405" s="29">
        <v>98615.0</v>
      </c>
      <c r="C2405" s="59">
        <v>98615.0</v>
      </c>
      <c r="D2405" s="27">
        <v>0.0</v>
      </c>
      <c r="E2405" s="34"/>
    </row>
    <row r="2406" hidden="1">
      <c r="A2406" s="58" t="s">
        <v>3405</v>
      </c>
      <c r="B2406" s="29">
        <v>393.0</v>
      </c>
      <c r="C2406" s="59">
        <v>393.0</v>
      </c>
      <c r="D2406" s="27">
        <v>0.0</v>
      </c>
      <c r="E2406" s="34"/>
    </row>
    <row r="2407" hidden="1">
      <c r="A2407" s="58" t="s">
        <v>3406</v>
      </c>
      <c r="B2407" s="29">
        <v>10357.0</v>
      </c>
      <c r="C2407" s="59">
        <v>10357.0</v>
      </c>
      <c r="D2407" s="27">
        <v>0.0</v>
      </c>
      <c r="E2407" s="34"/>
    </row>
    <row r="2408" hidden="1">
      <c r="A2408" s="35" t="s">
        <v>3407</v>
      </c>
      <c r="B2408" s="29">
        <v>409543.0</v>
      </c>
      <c r="C2408" s="59">
        <v>408751.0</v>
      </c>
      <c r="D2408" s="27">
        <v>-792.0</v>
      </c>
      <c r="E2408" s="34"/>
    </row>
    <row r="2409" hidden="1">
      <c r="A2409" s="36" t="s">
        <v>3408</v>
      </c>
      <c r="B2409" s="37">
        <v>0.5</v>
      </c>
      <c r="C2409" s="27">
        <v>1001.5</v>
      </c>
      <c r="D2409" s="27">
        <v>1001.0</v>
      </c>
      <c r="E2409" s="38" t="s">
        <v>4360</v>
      </c>
    </row>
    <row r="2410" hidden="1"/>
    <row r="2411" hidden="1"/>
    <row r="2412" hidden="1">
      <c r="A2412" s="5" t="s">
        <v>3379</v>
      </c>
      <c r="B2412" s="6"/>
      <c r="C2412" s="6"/>
      <c r="D2412" s="6"/>
      <c r="E2412" s="7"/>
    </row>
    <row r="2413" hidden="1">
      <c r="A2413" s="10"/>
      <c r="B2413" s="11"/>
      <c r="C2413" s="11"/>
      <c r="D2413" s="11"/>
      <c r="E2413" s="12"/>
    </row>
    <row r="2414" hidden="1">
      <c r="A2414" s="5" t="s">
        <v>3381</v>
      </c>
      <c r="B2414" s="6"/>
      <c r="C2414" s="6"/>
      <c r="D2414" s="6"/>
      <c r="E2414" s="7"/>
    </row>
    <row r="2415" hidden="1">
      <c r="A2415" s="10"/>
      <c r="B2415" s="11"/>
      <c r="C2415" s="11"/>
      <c r="D2415" s="11"/>
      <c r="E2415" s="12"/>
    </row>
    <row r="2416" hidden="1">
      <c r="A2416" s="13">
        <v>45992.0</v>
      </c>
      <c r="B2416" s="6"/>
      <c r="C2416" s="54" t="s">
        <v>3382</v>
      </c>
      <c r="D2416" s="15">
        <v>45998.0</v>
      </c>
      <c r="E2416" s="7"/>
    </row>
    <row r="2417" hidden="1">
      <c r="A2417" s="10"/>
      <c r="B2417" s="11"/>
      <c r="C2417" s="16"/>
      <c r="D2417" s="11"/>
      <c r="E2417" s="12"/>
    </row>
    <row r="2418" hidden="1">
      <c r="A2418" s="55" t="s">
        <v>4238</v>
      </c>
      <c r="B2418" s="7"/>
      <c r="C2418" s="16"/>
      <c r="D2418" s="56" t="s">
        <v>4239</v>
      </c>
      <c r="E2418" s="7"/>
    </row>
    <row r="2419" hidden="1">
      <c r="A2419" s="10"/>
      <c r="B2419" s="12"/>
      <c r="C2419" s="16"/>
      <c r="D2419" s="11"/>
      <c r="E2419" s="12"/>
    </row>
    <row r="2420" hidden="1">
      <c r="A2420" s="19" t="s">
        <v>3383</v>
      </c>
      <c r="B2420" s="6"/>
      <c r="C2420" s="6"/>
      <c r="D2420" s="6"/>
      <c r="E2420" s="7"/>
    </row>
    <row r="2421" hidden="1">
      <c r="A2421" s="20" t="s">
        <v>3384</v>
      </c>
      <c r="B2421" s="21" t="s">
        <v>3385</v>
      </c>
      <c r="C2421" s="22" t="s">
        <v>3386</v>
      </c>
      <c r="D2421" s="21" t="s">
        <v>3387</v>
      </c>
      <c r="E2421" s="23" t="s">
        <v>13</v>
      </c>
    </row>
    <row r="2422" hidden="1">
      <c r="A2422" s="57" t="s">
        <v>3388</v>
      </c>
      <c r="B2422" s="25">
        <v>34169.0</v>
      </c>
      <c r="C2422" s="26">
        <v>25660.0</v>
      </c>
      <c r="D2422" s="27">
        <v>-8509.0</v>
      </c>
      <c r="E2422" s="28" t="s">
        <v>4361</v>
      </c>
    </row>
    <row r="2423" hidden="1">
      <c r="A2423" s="57" t="s">
        <v>3389</v>
      </c>
      <c r="B2423" s="29">
        <v>37476.5</v>
      </c>
      <c r="C2423" s="26">
        <v>37476.5</v>
      </c>
      <c r="D2423" s="27">
        <v>0.0</v>
      </c>
      <c r="E2423" s="28"/>
    </row>
    <row r="2424" hidden="1">
      <c r="A2424" s="57" t="s">
        <v>3390</v>
      </c>
      <c r="B2424" s="29">
        <v>0.0</v>
      </c>
      <c r="C2424" s="26"/>
      <c r="D2424" s="27">
        <v>0.0</v>
      </c>
      <c r="E2424" s="28" t="s">
        <v>3391</v>
      </c>
    </row>
    <row r="2425" hidden="1">
      <c r="A2425" s="57" t="s">
        <v>3392</v>
      </c>
      <c r="B2425" s="25">
        <v>4500.0</v>
      </c>
      <c r="C2425" s="26">
        <v>8500.0</v>
      </c>
      <c r="D2425" s="27">
        <v>4000.0</v>
      </c>
      <c r="E2425" s="28" t="s">
        <v>4362</v>
      </c>
    </row>
    <row r="2426" hidden="1">
      <c r="A2426" s="31" t="s">
        <v>3394</v>
      </c>
      <c r="B2426" s="29">
        <v>0.0</v>
      </c>
      <c r="C2426" s="26"/>
      <c r="D2426" s="27">
        <v>0.0</v>
      </c>
      <c r="E2426" s="28"/>
    </row>
    <row r="2427" hidden="1">
      <c r="A2427" s="31" t="s">
        <v>3395</v>
      </c>
      <c r="B2427" s="29">
        <v>166.0</v>
      </c>
      <c r="C2427" s="26">
        <v>5676.0</v>
      </c>
      <c r="D2427" s="27">
        <v>5510.0</v>
      </c>
      <c r="E2427" s="28" t="s">
        <v>4363</v>
      </c>
    </row>
    <row r="2428" hidden="1">
      <c r="A2428" s="31" t="s">
        <v>3397</v>
      </c>
      <c r="B2428" s="29">
        <v>1010.0</v>
      </c>
      <c r="C2428" s="26">
        <v>1010.0</v>
      </c>
      <c r="D2428" s="27">
        <v>0.0</v>
      </c>
      <c r="E2428" s="28" t="s">
        <v>4364</v>
      </c>
    </row>
    <row r="2429" hidden="1">
      <c r="A2429" s="31" t="s">
        <v>3399</v>
      </c>
      <c r="B2429" s="29">
        <v>4080.0</v>
      </c>
      <c r="C2429" s="26">
        <v>4080.0</v>
      </c>
      <c r="D2429" s="27">
        <v>0.0</v>
      </c>
      <c r="E2429" s="28"/>
    </row>
    <row r="2430" hidden="1">
      <c r="A2430" s="58" t="s">
        <v>3400</v>
      </c>
      <c r="B2430" s="29">
        <v>93929.0</v>
      </c>
      <c r="C2430" s="29">
        <v>93929.0</v>
      </c>
      <c r="D2430" s="27">
        <v>0.0</v>
      </c>
      <c r="E2430" s="34"/>
    </row>
    <row r="2431" hidden="1">
      <c r="A2431" s="58" t="s">
        <v>3401</v>
      </c>
      <c r="B2431" s="29">
        <v>39718.0</v>
      </c>
      <c r="C2431" s="59">
        <v>39295.0</v>
      </c>
      <c r="D2431" s="27">
        <v>-423.0</v>
      </c>
      <c r="E2431" s="34"/>
    </row>
    <row r="2432" hidden="1">
      <c r="A2432" s="58" t="s">
        <v>3402</v>
      </c>
      <c r="B2432" s="29">
        <v>95487.0</v>
      </c>
      <c r="C2432" s="59">
        <v>95118.0</v>
      </c>
      <c r="D2432" s="27">
        <v>-369.0</v>
      </c>
      <c r="E2432" s="34"/>
    </row>
    <row r="2433" hidden="1">
      <c r="A2433" s="58" t="s">
        <v>3403</v>
      </c>
      <c r="B2433" s="29">
        <v>98615.0</v>
      </c>
      <c r="C2433" s="59">
        <v>98615.0</v>
      </c>
      <c r="D2433" s="27">
        <v>0.0</v>
      </c>
      <c r="E2433" s="34"/>
    </row>
    <row r="2434" hidden="1">
      <c r="A2434" s="58" t="s">
        <v>3405</v>
      </c>
      <c r="B2434" s="29">
        <v>393.0</v>
      </c>
      <c r="C2434" s="59">
        <v>393.0</v>
      </c>
      <c r="D2434" s="27">
        <v>0.0</v>
      </c>
      <c r="E2434" s="34"/>
    </row>
    <row r="2435" hidden="1">
      <c r="A2435" s="58" t="s">
        <v>3406</v>
      </c>
      <c r="B2435" s="29">
        <v>10357.0</v>
      </c>
      <c r="C2435" s="59">
        <v>10357.0</v>
      </c>
      <c r="D2435" s="27">
        <v>0.0</v>
      </c>
      <c r="E2435" s="34"/>
    </row>
    <row r="2436" hidden="1">
      <c r="A2436" s="35" t="s">
        <v>3407</v>
      </c>
      <c r="B2436" s="29">
        <v>409543.0</v>
      </c>
      <c r="C2436" s="59">
        <v>408751.0</v>
      </c>
      <c r="D2436" s="27">
        <v>-792.0</v>
      </c>
      <c r="E2436" s="34"/>
    </row>
    <row r="2437" hidden="1">
      <c r="A2437" s="36" t="s">
        <v>3408</v>
      </c>
      <c r="B2437" s="37">
        <v>0.5</v>
      </c>
      <c r="C2437" s="27">
        <v>1001.5</v>
      </c>
      <c r="D2437" s="27">
        <v>1001.0</v>
      </c>
      <c r="E2437" s="38" t="s">
        <v>4360</v>
      </c>
    </row>
    <row r="2438" hidden="1"/>
    <row r="2439" hidden="1"/>
    <row r="2440" hidden="1">
      <c r="A2440" s="5" t="s">
        <v>3379</v>
      </c>
      <c r="B2440" s="6"/>
      <c r="C2440" s="6"/>
      <c r="D2440" s="6"/>
      <c r="E2440" s="7"/>
    </row>
    <row r="2441" hidden="1">
      <c r="A2441" s="10"/>
      <c r="B2441" s="11"/>
      <c r="C2441" s="11"/>
      <c r="D2441" s="11"/>
      <c r="E2441" s="12"/>
    </row>
    <row r="2442" hidden="1">
      <c r="A2442" s="5" t="s">
        <v>3381</v>
      </c>
      <c r="B2442" s="6"/>
      <c r="C2442" s="6"/>
      <c r="D2442" s="6"/>
      <c r="E2442" s="7"/>
    </row>
    <row r="2443" hidden="1">
      <c r="A2443" s="10"/>
      <c r="B2443" s="11"/>
      <c r="C2443" s="11"/>
      <c r="D2443" s="11"/>
      <c r="E2443" s="12"/>
    </row>
    <row r="2444" hidden="1">
      <c r="A2444" s="13">
        <v>45992.0</v>
      </c>
      <c r="B2444" s="6"/>
      <c r="C2444" s="54" t="s">
        <v>3382</v>
      </c>
      <c r="D2444" s="15">
        <v>45998.0</v>
      </c>
      <c r="E2444" s="7"/>
    </row>
    <row r="2445" hidden="1">
      <c r="A2445" s="10"/>
      <c r="B2445" s="11"/>
      <c r="C2445" s="16"/>
      <c r="D2445" s="11"/>
      <c r="E2445" s="12"/>
    </row>
    <row r="2446" hidden="1">
      <c r="A2446" s="55" t="s">
        <v>4238</v>
      </c>
      <c r="B2446" s="7"/>
      <c r="C2446" s="16"/>
      <c r="D2446" s="56" t="s">
        <v>4239</v>
      </c>
      <c r="E2446" s="7"/>
    </row>
    <row r="2447" hidden="1">
      <c r="A2447" s="10"/>
      <c r="B2447" s="12"/>
      <c r="C2447" s="16"/>
      <c r="D2447" s="11"/>
      <c r="E2447" s="12"/>
    </row>
    <row r="2448" hidden="1">
      <c r="A2448" s="19" t="s">
        <v>3383</v>
      </c>
      <c r="B2448" s="6"/>
      <c r="C2448" s="6"/>
      <c r="D2448" s="6"/>
      <c r="E2448" s="7"/>
    </row>
    <row r="2449" hidden="1">
      <c r="A2449" s="20" t="s">
        <v>3384</v>
      </c>
      <c r="B2449" s="21" t="s">
        <v>3385</v>
      </c>
      <c r="C2449" s="22" t="s">
        <v>3386</v>
      </c>
      <c r="D2449" s="21" t="s">
        <v>3387</v>
      </c>
      <c r="E2449" s="23" t="s">
        <v>13</v>
      </c>
    </row>
    <row r="2450" hidden="1">
      <c r="A2450" s="57" t="s">
        <v>3388</v>
      </c>
      <c r="B2450" s="25">
        <v>34169.0</v>
      </c>
      <c r="C2450" s="26">
        <v>25660.0</v>
      </c>
      <c r="D2450" s="27">
        <v>-8509.0</v>
      </c>
      <c r="E2450" s="28" t="s">
        <v>4361</v>
      </c>
    </row>
    <row r="2451" hidden="1">
      <c r="A2451" s="57" t="s">
        <v>3389</v>
      </c>
      <c r="B2451" s="29">
        <v>37476.5</v>
      </c>
      <c r="C2451" s="26">
        <v>37476.5</v>
      </c>
      <c r="D2451" s="27">
        <v>0.0</v>
      </c>
      <c r="E2451" s="28"/>
    </row>
    <row r="2452" hidden="1">
      <c r="A2452" s="57" t="s">
        <v>3390</v>
      </c>
      <c r="B2452" s="29">
        <v>0.0</v>
      </c>
      <c r="C2452" s="26"/>
      <c r="D2452" s="27">
        <v>0.0</v>
      </c>
      <c r="E2452" s="28" t="s">
        <v>3391</v>
      </c>
    </row>
    <row r="2453" hidden="1">
      <c r="A2453" s="57" t="s">
        <v>3392</v>
      </c>
      <c r="B2453" s="25">
        <v>4500.0</v>
      </c>
      <c r="C2453" s="26">
        <v>8500.0</v>
      </c>
      <c r="D2453" s="27">
        <v>4000.0</v>
      </c>
      <c r="E2453" s="28" t="s">
        <v>4362</v>
      </c>
    </row>
    <row r="2454" hidden="1">
      <c r="A2454" s="31" t="s">
        <v>3394</v>
      </c>
      <c r="B2454" s="29">
        <v>0.0</v>
      </c>
      <c r="C2454" s="26"/>
      <c r="D2454" s="27">
        <v>0.0</v>
      </c>
      <c r="E2454" s="28"/>
    </row>
    <row r="2455" hidden="1">
      <c r="A2455" s="31" t="s">
        <v>3395</v>
      </c>
      <c r="B2455" s="29">
        <v>166.0</v>
      </c>
      <c r="C2455" s="26">
        <v>5676.0</v>
      </c>
      <c r="D2455" s="27">
        <v>5510.0</v>
      </c>
      <c r="E2455" s="28" t="s">
        <v>4363</v>
      </c>
    </row>
    <row r="2456" hidden="1">
      <c r="A2456" s="31" t="s">
        <v>3397</v>
      </c>
      <c r="B2456" s="29">
        <v>1010.0</v>
      </c>
      <c r="C2456" s="26">
        <v>1010.0</v>
      </c>
      <c r="D2456" s="27">
        <v>0.0</v>
      </c>
      <c r="E2456" s="28" t="s">
        <v>4364</v>
      </c>
    </row>
    <row r="2457" hidden="1">
      <c r="A2457" s="31" t="s">
        <v>3399</v>
      </c>
      <c r="B2457" s="29">
        <v>4080.0</v>
      </c>
      <c r="C2457" s="26">
        <v>4080.0</v>
      </c>
      <c r="D2457" s="27">
        <v>0.0</v>
      </c>
      <c r="E2457" s="28"/>
    </row>
    <row r="2458" hidden="1">
      <c r="A2458" s="58" t="s">
        <v>3400</v>
      </c>
      <c r="B2458" s="29">
        <v>93929.0</v>
      </c>
      <c r="C2458" s="29">
        <v>93929.0</v>
      </c>
      <c r="D2458" s="27">
        <v>0.0</v>
      </c>
      <c r="E2458" s="34"/>
    </row>
    <row r="2459" hidden="1">
      <c r="A2459" s="58" t="s">
        <v>3401</v>
      </c>
      <c r="B2459" s="29">
        <v>39718.0</v>
      </c>
      <c r="C2459" s="59">
        <v>39295.0</v>
      </c>
      <c r="D2459" s="27">
        <v>-423.0</v>
      </c>
      <c r="E2459" s="34"/>
    </row>
    <row r="2460" hidden="1">
      <c r="A2460" s="58" t="s">
        <v>3402</v>
      </c>
      <c r="B2460" s="29">
        <v>95487.0</v>
      </c>
      <c r="C2460" s="59">
        <v>95118.0</v>
      </c>
      <c r="D2460" s="27">
        <v>-369.0</v>
      </c>
      <c r="E2460" s="34"/>
    </row>
    <row r="2461" hidden="1">
      <c r="A2461" s="58" t="s">
        <v>3403</v>
      </c>
      <c r="B2461" s="29">
        <v>98615.0</v>
      </c>
      <c r="C2461" s="59">
        <v>98615.0</v>
      </c>
      <c r="D2461" s="27">
        <v>0.0</v>
      </c>
      <c r="E2461" s="34"/>
    </row>
    <row r="2462" hidden="1">
      <c r="A2462" s="58" t="s">
        <v>3405</v>
      </c>
      <c r="B2462" s="29">
        <v>393.0</v>
      </c>
      <c r="C2462" s="59">
        <v>393.0</v>
      </c>
      <c r="D2462" s="27">
        <v>0.0</v>
      </c>
      <c r="E2462" s="34"/>
    </row>
    <row r="2463" hidden="1">
      <c r="A2463" s="58" t="s">
        <v>3406</v>
      </c>
      <c r="B2463" s="29">
        <v>10357.0</v>
      </c>
      <c r="C2463" s="59">
        <v>10357.0</v>
      </c>
      <c r="D2463" s="27">
        <v>0.0</v>
      </c>
      <c r="E2463" s="34"/>
    </row>
    <row r="2464" hidden="1">
      <c r="A2464" s="35" t="s">
        <v>3407</v>
      </c>
      <c r="B2464" s="29">
        <v>409543.0</v>
      </c>
      <c r="C2464" s="59">
        <v>408751.0</v>
      </c>
      <c r="D2464" s="27">
        <v>-792.0</v>
      </c>
      <c r="E2464" s="34"/>
    </row>
    <row r="2465" hidden="1">
      <c r="A2465" s="36" t="s">
        <v>3408</v>
      </c>
      <c r="B2465" s="37">
        <v>0.5</v>
      </c>
      <c r="C2465" s="27">
        <v>1001.5</v>
      </c>
      <c r="D2465" s="27">
        <v>1001.0</v>
      </c>
      <c r="E2465" s="38" t="s">
        <v>4360</v>
      </c>
    </row>
    <row r="2466" hidden="1"/>
    <row r="2467" hidden="1"/>
    <row r="2468" hidden="1">
      <c r="A2468" s="5" t="s">
        <v>3379</v>
      </c>
      <c r="B2468" s="6"/>
      <c r="C2468" s="6"/>
      <c r="D2468" s="6"/>
      <c r="E2468" s="7"/>
    </row>
    <row r="2469" hidden="1">
      <c r="A2469" s="10"/>
      <c r="B2469" s="11"/>
      <c r="C2469" s="11"/>
      <c r="D2469" s="11"/>
      <c r="E2469" s="12"/>
    </row>
    <row r="2470" hidden="1">
      <c r="A2470" s="5" t="s">
        <v>3381</v>
      </c>
      <c r="B2470" s="6"/>
      <c r="C2470" s="6"/>
      <c r="D2470" s="6"/>
      <c r="E2470" s="7"/>
    </row>
    <row r="2471" hidden="1">
      <c r="A2471" s="10"/>
      <c r="B2471" s="11"/>
      <c r="C2471" s="11"/>
      <c r="D2471" s="11"/>
      <c r="E2471" s="12"/>
    </row>
    <row r="2472" hidden="1">
      <c r="A2472" s="13">
        <v>45999.0</v>
      </c>
      <c r="B2472" s="6"/>
      <c r="C2472" s="54" t="s">
        <v>3382</v>
      </c>
      <c r="D2472" s="15">
        <v>46005.0</v>
      </c>
      <c r="E2472" s="7"/>
    </row>
    <row r="2473" hidden="1">
      <c r="A2473" s="10"/>
      <c r="B2473" s="11"/>
      <c r="C2473" s="16"/>
      <c r="D2473" s="11"/>
      <c r="E2473" s="12"/>
    </row>
    <row r="2474" hidden="1">
      <c r="A2474" s="55" t="s">
        <v>4238</v>
      </c>
      <c r="B2474" s="7"/>
      <c r="C2474" s="16"/>
      <c r="D2474" s="56" t="s">
        <v>4239</v>
      </c>
      <c r="E2474" s="7"/>
    </row>
    <row r="2475" hidden="1">
      <c r="A2475" s="10"/>
      <c r="B2475" s="12"/>
      <c r="C2475" s="16"/>
      <c r="D2475" s="11"/>
      <c r="E2475" s="12"/>
    </row>
    <row r="2476" hidden="1">
      <c r="A2476" s="19" t="s">
        <v>3383</v>
      </c>
      <c r="B2476" s="6"/>
      <c r="C2476" s="6"/>
      <c r="D2476" s="6"/>
      <c r="E2476" s="7"/>
    </row>
    <row r="2477" hidden="1">
      <c r="A2477" s="20" t="s">
        <v>3384</v>
      </c>
      <c r="B2477" s="21" t="s">
        <v>3385</v>
      </c>
      <c r="C2477" s="22" t="s">
        <v>3386</v>
      </c>
      <c r="D2477" s="21" t="s">
        <v>3387</v>
      </c>
      <c r="E2477" s="23" t="s">
        <v>13</v>
      </c>
    </row>
    <row r="2478" hidden="1">
      <c r="A2478" s="57" t="s">
        <v>3388</v>
      </c>
      <c r="B2478" s="25">
        <v>34123.0</v>
      </c>
      <c r="C2478" s="26">
        <v>14000.0</v>
      </c>
      <c r="D2478" s="27">
        <v>-20123.0</v>
      </c>
      <c r="E2478" s="28"/>
    </row>
    <row r="2479" hidden="1">
      <c r="A2479" s="57" t="s">
        <v>3389</v>
      </c>
      <c r="B2479" s="29">
        <v>43162.0</v>
      </c>
      <c r="C2479" s="26">
        <v>43162.0</v>
      </c>
      <c r="D2479" s="27">
        <v>0.0</v>
      </c>
      <c r="E2479" s="28"/>
    </row>
    <row r="2480" hidden="1">
      <c r="A2480" s="57" t="s">
        <v>3390</v>
      </c>
      <c r="B2480" s="29">
        <v>655.0</v>
      </c>
      <c r="C2480" s="26">
        <v>655.0</v>
      </c>
      <c r="D2480" s="27">
        <v>0.0</v>
      </c>
      <c r="E2480" s="28" t="s">
        <v>3391</v>
      </c>
    </row>
    <row r="2481" hidden="1">
      <c r="A2481" s="57" t="s">
        <v>3392</v>
      </c>
      <c r="B2481" s="25">
        <v>5500.0</v>
      </c>
      <c r="C2481" s="26">
        <v>7500.0</v>
      </c>
      <c r="D2481" s="27">
        <v>2000.0</v>
      </c>
      <c r="E2481" s="28" t="s">
        <v>4365</v>
      </c>
    </row>
    <row r="2482" hidden="1">
      <c r="A2482" s="31" t="s">
        <v>3394</v>
      </c>
      <c r="B2482" s="29">
        <v>0.0</v>
      </c>
      <c r="C2482" s="26"/>
      <c r="D2482" s="27">
        <v>0.0</v>
      </c>
      <c r="E2482" s="28"/>
    </row>
    <row r="2483" hidden="1">
      <c r="A2483" s="31" t="s">
        <v>3395</v>
      </c>
      <c r="B2483" s="29">
        <v>0.0</v>
      </c>
      <c r="C2483" s="26">
        <v>18188.0</v>
      </c>
      <c r="D2483" s="27">
        <v>18188.0</v>
      </c>
      <c r="E2483" s="28" t="s">
        <v>4353</v>
      </c>
    </row>
    <row r="2484" hidden="1">
      <c r="A2484" s="31" t="s">
        <v>3397</v>
      </c>
      <c r="B2484" s="29">
        <v>4309.0</v>
      </c>
      <c r="C2484" s="26">
        <v>4309.0</v>
      </c>
      <c r="D2484" s="27">
        <v>0.0</v>
      </c>
      <c r="E2484" s="28"/>
    </row>
    <row r="2485" hidden="1">
      <c r="A2485" s="31" t="s">
        <v>3399</v>
      </c>
      <c r="B2485" s="29">
        <v>5240.0</v>
      </c>
      <c r="C2485" s="26">
        <v>5200.0</v>
      </c>
      <c r="D2485" s="27">
        <v>-40.0</v>
      </c>
      <c r="E2485" s="28"/>
    </row>
    <row r="2486" hidden="1">
      <c r="A2486" s="58" t="s">
        <v>3400</v>
      </c>
      <c r="B2486" s="29">
        <v>101193.0</v>
      </c>
      <c r="C2486" s="29">
        <v>101193.0</v>
      </c>
      <c r="D2486" s="27">
        <v>0.0</v>
      </c>
      <c r="E2486" s="34"/>
    </row>
    <row r="2487" hidden="1">
      <c r="A2487" s="58" t="s">
        <v>3401</v>
      </c>
      <c r="B2487" s="29">
        <v>34074.0</v>
      </c>
      <c r="C2487" s="59">
        <v>34074.0</v>
      </c>
      <c r="D2487" s="27">
        <v>0.0</v>
      </c>
      <c r="E2487" s="34"/>
    </row>
    <row r="2488" hidden="1">
      <c r="A2488" s="58" t="s">
        <v>3402</v>
      </c>
      <c r="B2488" s="29">
        <v>92760.0</v>
      </c>
      <c r="C2488" s="59">
        <v>92760.0</v>
      </c>
      <c r="D2488" s="27">
        <v>0.0</v>
      </c>
      <c r="E2488" s="34"/>
    </row>
    <row r="2489" hidden="1">
      <c r="A2489" s="58" t="s">
        <v>3403</v>
      </c>
      <c r="B2489" s="29">
        <v>105442.0</v>
      </c>
      <c r="C2489" s="59">
        <v>105442.0</v>
      </c>
      <c r="D2489" s="27">
        <v>0.0</v>
      </c>
      <c r="E2489" s="34"/>
    </row>
    <row r="2490" hidden="1">
      <c r="A2490" s="58" t="s">
        <v>3405</v>
      </c>
      <c r="B2490" s="29">
        <v>0.0</v>
      </c>
      <c r="C2490" s="59">
        <v>0.0</v>
      </c>
      <c r="D2490" s="27">
        <v>0.0</v>
      </c>
      <c r="E2490" s="34"/>
    </row>
    <row r="2491" hidden="1">
      <c r="A2491" s="58" t="s">
        <v>3406</v>
      </c>
      <c r="B2491" s="29">
        <v>14717.0</v>
      </c>
      <c r="C2491" s="59">
        <v>14717.0</v>
      </c>
      <c r="D2491" s="27">
        <v>0.0</v>
      </c>
      <c r="E2491" s="34"/>
    </row>
    <row r="2492" hidden="1">
      <c r="A2492" s="35" t="s">
        <v>3407</v>
      </c>
      <c r="B2492" s="29">
        <v>426449.0</v>
      </c>
      <c r="C2492" s="59">
        <v>426449.0</v>
      </c>
      <c r="D2492" s="27">
        <v>0.0</v>
      </c>
      <c r="E2492" s="34"/>
    </row>
    <row r="2493" hidden="1">
      <c r="A2493" s="36" t="s">
        <v>3408</v>
      </c>
      <c r="B2493" s="37">
        <v>9.0</v>
      </c>
      <c r="C2493" s="27">
        <v>34.0</v>
      </c>
      <c r="D2493" s="27">
        <v>25.0</v>
      </c>
      <c r="E2493" s="38"/>
    </row>
    <row r="2494" hidden="1"/>
    <row r="2495" hidden="1"/>
    <row r="2496" hidden="1">
      <c r="A2496" s="5" t="s">
        <v>3379</v>
      </c>
      <c r="B2496" s="6"/>
      <c r="C2496" s="6"/>
      <c r="D2496" s="6"/>
      <c r="E2496" s="7"/>
    </row>
    <row r="2497" hidden="1">
      <c r="A2497" s="10"/>
      <c r="B2497" s="11"/>
      <c r="C2497" s="11"/>
      <c r="D2497" s="11"/>
      <c r="E2497" s="12"/>
    </row>
    <row r="2498" hidden="1">
      <c r="A2498" s="5" t="s">
        <v>3381</v>
      </c>
      <c r="B2498" s="6"/>
      <c r="C2498" s="6"/>
      <c r="D2498" s="6"/>
      <c r="E2498" s="7"/>
    </row>
    <row r="2499" hidden="1">
      <c r="A2499" s="10"/>
      <c r="B2499" s="11"/>
      <c r="C2499" s="11"/>
      <c r="D2499" s="11"/>
      <c r="E2499" s="12"/>
    </row>
    <row r="2500" hidden="1">
      <c r="A2500" s="13">
        <v>45999.0</v>
      </c>
      <c r="B2500" s="6"/>
      <c r="C2500" s="54" t="s">
        <v>3382</v>
      </c>
      <c r="D2500" s="15">
        <v>46005.0</v>
      </c>
      <c r="E2500" s="7"/>
    </row>
    <row r="2501" hidden="1">
      <c r="A2501" s="10"/>
      <c r="B2501" s="11"/>
      <c r="C2501" s="16"/>
      <c r="D2501" s="11"/>
      <c r="E2501" s="12"/>
    </row>
    <row r="2502" hidden="1">
      <c r="A2502" s="55" t="s">
        <v>4238</v>
      </c>
      <c r="B2502" s="7"/>
      <c r="C2502" s="16"/>
      <c r="D2502" s="56" t="s">
        <v>4239</v>
      </c>
      <c r="E2502" s="7"/>
    </row>
    <row r="2503" hidden="1">
      <c r="A2503" s="10"/>
      <c r="B2503" s="12"/>
      <c r="C2503" s="16"/>
      <c r="D2503" s="11"/>
      <c r="E2503" s="12"/>
    </row>
    <row r="2504" hidden="1">
      <c r="A2504" s="19" t="s">
        <v>3383</v>
      </c>
      <c r="B2504" s="6"/>
      <c r="C2504" s="6"/>
      <c r="D2504" s="6"/>
      <c r="E2504" s="7"/>
    </row>
    <row r="2505" hidden="1">
      <c r="A2505" s="20" t="s">
        <v>3384</v>
      </c>
      <c r="B2505" s="21" t="s">
        <v>3385</v>
      </c>
      <c r="C2505" s="22" t="s">
        <v>3386</v>
      </c>
      <c r="D2505" s="21" t="s">
        <v>3387</v>
      </c>
      <c r="E2505" s="23" t="s">
        <v>13</v>
      </c>
    </row>
    <row r="2506" hidden="1">
      <c r="A2506" s="57" t="s">
        <v>3388</v>
      </c>
      <c r="B2506" s="25">
        <v>34123.0</v>
      </c>
      <c r="C2506" s="26">
        <v>14000.0</v>
      </c>
      <c r="D2506" s="27">
        <v>-20123.0</v>
      </c>
      <c r="E2506" s="28"/>
    </row>
    <row r="2507" hidden="1">
      <c r="A2507" s="57" t="s">
        <v>3389</v>
      </c>
      <c r="B2507" s="29">
        <v>43162.0</v>
      </c>
      <c r="C2507" s="26">
        <v>43162.0</v>
      </c>
      <c r="D2507" s="27">
        <v>0.0</v>
      </c>
      <c r="E2507" s="28"/>
    </row>
    <row r="2508" hidden="1">
      <c r="A2508" s="57" t="s">
        <v>3390</v>
      </c>
      <c r="B2508" s="29">
        <v>655.0</v>
      </c>
      <c r="C2508" s="26">
        <v>655.0</v>
      </c>
      <c r="D2508" s="27">
        <v>0.0</v>
      </c>
      <c r="E2508" s="28" t="s">
        <v>3391</v>
      </c>
    </row>
    <row r="2509" hidden="1">
      <c r="A2509" s="57" t="s">
        <v>3392</v>
      </c>
      <c r="B2509" s="25">
        <v>5500.0</v>
      </c>
      <c r="C2509" s="26">
        <v>7500.0</v>
      </c>
      <c r="D2509" s="27">
        <v>2000.0</v>
      </c>
      <c r="E2509" s="28" t="s">
        <v>4365</v>
      </c>
    </row>
    <row r="2510" hidden="1">
      <c r="A2510" s="31" t="s">
        <v>3394</v>
      </c>
      <c r="B2510" s="29">
        <v>0.0</v>
      </c>
      <c r="C2510" s="26"/>
      <c r="D2510" s="27">
        <v>0.0</v>
      </c>
      <c r="E2510" s="28"/>
    </row>
    <row r="2511" hidden="1">
      <c r="A2511" s="31" t="s">
        <v>3395</v>
      </c>
      <c r="B2511" s="29">
        <v>0.0</v>
      </c>
      <c r="C2511" s="26">
        <v>18188.0</v>
      </c>
      <c r="D2511" s="27">
        <v>18188.0</v>
      </c>
      <c r="E2511" s="28" t="s">
        <v>4353</v>
      </c>
    </row>
    <row r="2512" hidden="1">
      <c r="A2512" s="31" t="s">
        <v>3397</v>
      </c>
      <c r="B2512" s="29">
        <v>4309.0</v>
      </c>
      <c r="C2512" s="26">
        <v>4309.0</v>
      </c>
      <c r="D2512" s="27">
        <v>0.0</v>
      </c>
      <c r="E2512" s="28" t="s">
        <v>4366</v>
      </c>
    </row>
    <row r="2513" hidden="1">
      <c r="A2513" s="31" t="s">
        <v>3399</v>
      </c>
      <c r="B2513" s="29">
        <v>5240.0</v>
      </c>
      <c r="C2513" s="26">
        <v>5200.0</v>
      </c>
      <c r="D2513" s="27">
        <v>-40.0</v>
      </c>
      <c r="E2513" s="28"/>
    </row>
    <row r="2514" hidden="1">
      <c r="A2514" s="58" t="s">
        <v>3400</v>
      </c>
      <c r="B2514" s="29">
        <v>101193.0</v>
      </c>
      <c r="C2514" s="29">
        <v>101193.0</v>
      </c>
      <c r="D2514" s="27">
        <v>0.0</v>
      </c>
      <c r="E2514" s="34"/>
    </row>
    <row r="2515" hidden="1">
      <c r="A2515" s="58" t="s">
        <v>3401</v>
      </c>
      <c r="B2515" s="29">
        <v>34074.0</v>
      </c>
      <c r="C2515" s="59">
        <v>34074.0</v>
      </c>
      <c r="D2515" s="27">
        <v>0.0</v>
      </c>
      <c r="E2515" s="34"/>
    </row>
    <row r="2516" hidden="1">
      <c r="A2516" s="58" t="s">
        <v>3402</v>
      </c>
      <c r="B2516" s="29">
        <v>92760.0</v>
      </c>
      <c r="C2516" s="59">
        <v>92760.0</v>
      </c>
      <c r="D2516" s="27">
        <v>0.0</v>
      </c>
      <c r="E2516" s="34"/>
    </row>
    <row r="2517" hidden="1">
      <c r="A2517" s="58" t="s">
        <v>3403</v>
      </c>
      <c r="B2517" s="29">
        <v>105442.0</v>
      </c>
      <c r="C2517" s="59">
        <v>105442.0</v>
      </c>
      <c r="D2517" s="27">
        <v>0.0</v>
      </c>
      <c r="E2517" s="34"/>
    </row>
    <row r="2518" hidden="1">
      <c r="A2518" s="58" t="s">
        <v>3405</v>
      </c>
      <c r="B2518" s="29">
        <v>0.0</v>
      </c>
      <c r="C2518" s="59">
        <v>0.0</v>
      </c>
      <c r="D2518" s="27">
        <v>0.0</v>
      </c>
      <c r="E2518" s="34"/>
    </row>
    <row r="2519" hidden="1">
      <c r="A2519" s="58" t="s">
        <v>3406</v>
      </c>
      <c r="B2519" s="29">
        <v>14717.0</v>
      </c>
      <c r="C2519" s="59">
        <v>14717.0</v>
      </c>
      <c r="D2519" s="27">
        <v>0.0</v>
      </c>
      <c r="E2519" s="34"/>
    </row>
    <row r="2520" hidden="1">
      <c r="A2520" s="35" t="s">
        <v>3407</v>
      </c>
      <c r="B2520" s="29">
        <v>426449.0</v>
      </c>
      <c r="C2520" s="59">
        <v>426449.0</v>
      </c>
      <c r="D2520" s="27">
        <v>0.0</v>
      </c>
      <c r="E2520" s="34"/>
    </row>
    <row r="2521" hidden="1">
      <c r="A2521" s="36" t="s">
        <v>3408</v>
      </c>
      <c r="B2521" s="37">
        <v>9.0</v>
      </c>
      <c r="C2521" s="27">
        <v>34.0</v>
      </c>
      <c r="D2521" s="27">
        <v>25.0</v>
      </c>
      <c r="E2521" s="38"/>
    </row>
    <row r="2522" hidden="1"/>
    <row r="2523" hidden="1"/>
    <row r="2524" hidden="1">
      <c r="A2524" s="5" t="s">
        <v>3379</v>
      </c>
      <c r="B2524" s="6"/>
      <c r="C2524" s="6"/>
      <c r="D2524" s="6"/>
      <c r="E2524" s="7"/>
    </row>
    <row r="2525" hidden="1">
      <c r="A2525" s="10"/>
      <c r="B2525" s="11"/>
      <c r="C2525" s="11"/>
      <c r="D2525" s="11"/>
      <c r="E2525" s="12"/>
    </row>
    <row r="2526" hidden="1">
      <c r="A2526" s="5" t="s">
        <v>3381</v>
      </c>
      <c r="B2526" s="6"/>
      <c r="C2526" s="6"/>
      <c r="D2526" s="6"/>
      <c r="E2526" s="7"/>
    </row>
    <row r="2527" hidden="1">
      <c r="A2527" s="10"/>
      <c r="B2527" s="11"/>
      <c r="C2527" s="11"/>
      <c r="D2527" s="11"/>
      <c r="E2527" s="12"/>
    </row>
    <row r="2528" hidden="1">
      <c r="A2528" s="13">
        <v>46006.0</v>
      </c>
      <c r="B2528" s="6"/>
      <c r="C2528" s="54" t="s">
        <v>3382</v>
      </c>
      <c r="D2528" s="15">
        <v>46012.0</v>
      </c>
      <c r="E2528" s="7"/>
    </row>
    <row r="2529" hidden="1">
      <c r="A2529" s="10"/>
      <c r="B2529" s="11"/>
      <c r="C2529" s="16"/>
      <c r="D2529" s="11"/>
      <c r="E2529" s="12"/>
    </row>
    <row r="2530" hidden="1">
      <c r="A2530" s="55" t="s">
        <v>4238</v>
      </c>
      <c r="B2530" s="7"/>
      <c r="C2530" s="16"/>
      <c r="D2530" s="56" t="s">
        <v>4239</v>
      </c>
      <c r="E2530" s="7"/>
    </row>
    <row r="2531" hidden="1">
      <c r="A2531" s="10"/>
      <c r="B2531" s="12"/>
      <c r="C2531" s="16"/>
      <c r="D2531" s="11"/>
      <c r="E2531" s="12"/>
    </row>
    <row r="2532" hidden="1">
      <c r="A2532" s="19" t="s">
        <v>3383</v>
      </c>
      <c r="B2532" s="6"/>
      <c r="C2532" s="6"/>
      <c r="D2532" s="6"/>
      <c r="E2532" s="7"/>
    </row>
    <row r="2533" hidden="1">
      <c r="A2533" s="20" t="s">
        <v>3384</v>
      </c>
      <c r="B2533" s="21" t="s">
        <v>3385</v>
      </c>
      <c r="C2533" s="22" t="s">
        <v>3386</v>
      </c>
      <c r="D2533" s="21" t="s">
        <v>3387</v>
      </c>
      <c r="E2533" s="23" t="s">
        <v>13</v>
      </c>
    </row>
    <row r="2534" hidden="1">
      <c r="A2534" s="57" t="s">
        <v>3388</v>
      </c>
      <c r="B2534" s="25">
        <v>34226.0</v>
      </c>
      <c r="C2534" s="26">
        <v>15130.0</v>
      </c>
      <c r="D2534" s="27">
        <v>-19096.0</v>
      </c>
      <c r="E2534" s="28"/>
    </row>
    <row r="2535" hidden="1">
      <c r="A2535" s="57" t="s">
        <v>3389</v>
      </c>
      <c r="B2535" s="29">
        <v>34004.0</v>
      </c>
      <c r="C2535" s="26">
        <v>34004.0</v>
      </c>
      <c r="D2535" s="27">
        <v>0.0</v>
      </c>
      <c r="E2535" s="28"/>
    </row>
    <row r="2536" hidden="1">
      <c r="A2536" s="57" t="s">
        <v>3390</v>
      </c>
      <c r="B2536" s="29">
        <v>1540.0</v>
      </c>
      <c r="C2536" s="26">
        <v>1540.0</v>
      </c>
      <c r="D2536" s="27">
        <v>0.0</v>
      </c>
      <c r="E2536" s="28" t="s">
        <v>3391</v>
      </c>
    </row>
    <row r="2537" hidden="1">
      <c r="A2537" s="57" t="s">
        <v>3392</v>
      </c>
      <c r="B2537" s="25">
        <v>4500.0</v>
      </c>
      <c r="C2537" s="26">
        <v>7945.0</v>
      </c>
      <c r="D2537" s="27">
        <v>3445.0</v>
      </c>
      <c r="E2537" s="28" t="s">
        <v>4367</v>
      </c>
    </row>
    <row r="2538" hidden="1">
      <c r="A2538" s="31" t="s">
        <v>3394</v>
      </c>
      <c r="B2538" s="29">
        <v>2080.0</v>
      </c>
      <c r="C2538" s="26">
        <v>501.0</v>
      </c>
      <c r="D2538" s="27">
        <v>-1579.0</v>
      </c>
      <c r="E2538" s="28" t="s">
        <v>4368</v>
      </c>
    </row>
    <row r="2539" hidden="1">
      <c r="A2539" s="31" t="s">
        <v>3395</v>
      </c>
      <c r="B2539" s="29">
        <v>110.0</v>
      </c>
      <c r="C2539" s="26">
        <v>16792.0</v>
      </c>
      <c r="D2539" s="27">
        <v>16682.0</v>
      </c>
      <c r="E2539" s="28" t="s">
        <v>4369</v>
      </c>
    </row>
    <row r="2540" hidden="1">
      <c r="A2540" s="31" t="s">
        <v>3397</v>
      </c>
      <c r="B2540" s="29">
        <v>3000.0</v>
      </c>
      <c r="C2540" s="26">
        <v>3572.0</v>
      </c>
      <c r="D2540" s="27">
        <v>572.0</v>
      </c>
      <c r="E2540" s="28" t="s">
        <v>4370</v>
      </c>
    </row>
    <row r="2541" hidden="1">
      <c r="A2541" s="31" t="s">
        <v>3399</v>
      </c>
      <c r="B2541" s="29">
        <v>4520.0</v>
      </c>
      <c r="C2541" s="26">
        <v>4600.0</v>
      </c>
      <c r="D2541" s="27">
        <v>80.0</v>
      </c>
      <c r="E2541" s="28"/>
    </row>
    <row r="2542" hidden="1">
      <c r="A2542" s="58" t="s">
        <v>3400</v>
      </c>
      <c r="B2542" s="29">
        <v>106676.0</v>
      </c>
      <c r="C2542" s="29">
        <v>106676.0</v>
      </c>
      <c r="D2542" s="27">
        <v>0.0</v>
      </c>
      <c r="E2542" s="34"/>
    </row>
    <row r="2543" hidden="1">
      <c r="A2543" s="58" t="s">
        <v>3401</v>
      </c>
      <c r="B2543" s="29">
        <v>36742.0</v>
      </c>
      <c r="C2543" s="59">
        <v>36742.0</v>
      </c>
      <c r="D2543" s="27">
        <v>0.0</v>
      </c>
      <c r="E2543" s="34"/>
    </row>
    <row r="2544" hidden="1">
      <c r="A2544" s="58" t="s">
        <v>3402</v>
      </c>
      <c r="B2544" s="29">
        <v>106640.0</v>
      </c>
      <c r="C2544" s="59">
        <v>106640.0</v>
      </c>
      <c r="D2544" s="27">
        <v>0.0</v>
      </c>
      <c r="E2544" s="34"/>
    </row>
    <row r="2545" hidden="1">
      <c r="A2545" s="58" t="s">
        <v>3403</v>
      </c>
      <c r="B2545" s="29">
        <v>107106.0</v>
      </c>
      <c r="C2545" s="59">
        <v>107106.0</v>
      </c>
      <c r="D2545" s="27">
        <v>0.0</v>
      </c>
      <c r="E2545" s="34"/>
    </row>
    <row r="2546" hidden="1">
      <c r="A2546" s="58" t="s">
        <v>3405</v>
      </c>
      <c r="B2546" s="29">
        <v>795.0</v>
      </c>
      <c r="C2546" s="59">
        <v>795.0</v>
      </c>
      <c r="D2546" s="27">
        <v>0.0</v>
      </c>
      <c r="E2546" s="34"/>
    </row>
    <row r="2547" hidden="1">
      <c r="A2547" s="58" t="s">
        <v>3406</v>
      </c>
      <c r="B2547" s="29">
        <v>14122.0</v>
      </c>
      <c r="C2547" s="59">
        <v>14122.0</v>
      </c>
      <c r="D2547" s="27">
        <v>0.0</v>
      </c>
      <c r="E2547" s="34"/>
    </row>
    <row r="2548" hidden="1">
      <c r="A2548" s="35" t="s">
        <v>3407</v>
      </c>
      <c r="B2548" s="29">
        <v>441896.5</v>
      </c>
      <c r="C2548" s="59">
        <v>441896.5</v>
      </c>
      <c r="D2548" s="27">
        <v>0.0</v>
      </c>
      <c r="E2548" s="34"/>
    </row>
    <row r="2549" hidden="1">
      <c r="A2549" s="36" t="s">
        <v>3408</v>
      </c>
      <c r="B2549" s="37">
        <v>42.5</v>
      </c>
      <c r="C2549" s="27">
        <v>146.5</v>
      </c>
      <c r="D2549" s="27">
        <v>104.0</v>
      </c>
      <c r="E2549" s="38"/>
    </row>
    <row r="2550" hidden="1"/>
    <row r="2551" hidden="1"/>
    <row r="2552" hidden="1">
      <c r="A2552" s="5" t="s">
        <v>3379</v>
      </c>
      <c r="B2552" s="6"/>
      <c r="C2552" s="6"/>
      <c r="D2552" s="6"/>
      <c r="E2552" s="7"/>
    </row>
    <row r="2553" hidden="1">
      <c r="A2553" s="10"/>
      <c r="B2553" s="11"/>
      <c r="C2553" s="11"/>
      <c r="D2553" s="11"/>
      <c r="E2553" s="12"/>
    </row>
    <row r="2554" hidden="1">
      <c r="A2554" s="5" t="s">
        <v>3381</v>
      </c>
      <c r="B2554" s="6"/>
      <c r="C2554" s="6"/>
      <c r="D2554" s="6"/>
      <c r="E2554" s="7"/>
    </row>
    <row r="2555" hidden="1">
      <c r="A2555" s="10"/>
      <c r="B2555" s="11"/>
      <c r="C2555" s="11"/>
      <c r="D2555" s="11"/>
      <c r="E2555" s="12"/>
    </row>
    <row r="2556" hidden="1">
      <c r="A2556" s="13">
        <v>46013.0</v>
      </c>
      <c r="B2556" s="6"/>
      <c r="C2556" s="54" t="s">
        <v>3382</v>
      </c>
      <c r="D2556" s="15">
        <v>46019.0</v>
      </c>
      <c r="E2556" s="7"/>
    </row>
    <row r="2557" hidden="1">
      <c r="A2557" s="10"/>
      <c r="B2557" s="11"/>
      <c r="C2557" s="16"/>
      <c r="D2557" s="11"/>
      <c r="E2557" s="12"/>
    </row>
    <row r="2558" hidden="1">
      <c r="A2558" s="55" t="s">
        <v>4238</v>
      </c>
      <c r="B2558" s="7"/>
      <c r="C2558" s="16"/>
      <c r="D2558" s="56" t="s">
        <v>4239</v>
      </c>
      <c r="E2558" s="7"/>
    </row>
    <row r="2559" hidden="1">
      <c r="A2559" s="10"/>
      <c r="B2559" s="12"/>
      <c r="C2559" s="16"/>
      <c r="D2559" s="11"/>
      <c r="E2559" s="12"/>
    </row>
    <row r="2560" hidden="1">
      <c r="A2560" s="19" t="s">
        <v>3383</v>
      </c>
      <c r="B2560" s="6"/>
      <c r="C2560" s="6"/>
      <c r="D2560" s="6"/>
      <c r="E2560" s="7"/>
    </row>
    <row r="2561" hidden="1">
      <c r="A2561" s="20" t="s">
        <v>3384</v>
      </c>
      <c r="B2561" s="21" t="s">
        <v>3385</v>
      </c>
      <c r="C2561" s="22" t="s">
        <v>3386</v>
      </c>
      <c r="D2561" s="21" t="s">
        <v>3387</v>
      </c>
      <c r="E2561" s="23" t="s">
        <v>13</v>
      </c>
    </row>
    <row r="2562" hidden="1">
      <c r="A2562" s="57" t="s">
        <v>3388</v>
      </c>
      <c r="B2562" s="25">
        <v>26725.0</v>
      </c>
      <c r="C2562" s="26">
        <v>11560.0</v>
      </c>
      <c r="D2562" s="27">
        <v>-15165.0</v>
      </c>
      <c r="E2562" s="28"/>
    </row>
    <row r="2563" hidden="1">
      <c r="A2563" s="57" t="s">
        <v>3389</v>
      </c>
      <c r="B2563" s="29">
        <v>21705.0</v>
      </c>
      <c r="C2563" s="26">
        <v>21702.0</v>
      </c>
      <c r="D2563" s="27">
        <v>-3.0</v>
      </c>
      <c r="E2563" s="28"/>
    </row>
    <row r="2564" hidden="1">
      <c r="A2564" s="57" t="s">
        <v>3390</v>
      </c>
      <c r="B2564" s="29">
        <v>0.0</v>
      </c>
      <c r="C2564" s="26"/>
      <c r="D2564" s="27">
        <v>0.0</v>
      </c>
      <c r="E2564" s="28" t="s">
        <v>3391</v>
      </c>
    </row>
    <row r="2565" hidden="1">
      <c r="A2565" s="57" t="s">
        <v>3392</v>
      </c>
      <c r="B2565" s="25">
        <v>2500.0</v>
      </c>
      <c r="C2565" s="26">
        <v>6475.0</v>
      </c>
      <c r="D2565" s="27">
        <v>3975.0</v>
      </c>
      <c r="E2565" s="28" t="s">
        <v>4371</v>
      </c>
    </row>
    <row r="2566" hidden="1">
      <c r="A2566" s="31" t="s">
        <v>3394</v>
      </c>
      <c r="B2566" s="29">
        <v>0.0</v>
      </c>
      <c r="C2566" s="26"/>
      <c r="D2566" s="27">
        <v>0.0</v>
      </c>
      <c r="E2566" s="28"/>
    </row>
    <row r="2567" hidden="1">
      <c r="A2567" s="31" t="s">
        <v>3395</v>
      </c>
      <c r="B2567" s="29">
        <v>0.0</v>
      </c>
      <c r="C2567" s="26">
        <v>11194.0</v>
      </c>
      <c r="D2567" s="27">
        <v>11194.0</v>
      </c>
      <c r="E2567" s="28" t="s">
        <v>4353</v>
      </c>
    </row>
    <row r="2568" hidden="1">
      <c r="A2568" s="31" t="s">
        <v>3397</v>
      </c>
      <c r="B2568" s="29">
        <v>1699.0</v>
      </c>
      <c r="C2568" s="26">
        <v>1699.0</v>
      </c>
      <c r="D2568" s="27">
        <v>0.0</v>
      </c>
      <c r="E2568" s="28" t="s">
        <v>4372</v>
      </c>
    </row>
    <row r="2569" hidden="1">
      <c r="A2569" s="31" t="s">
        <v>3399</v>
      </c>
      <c r="B2569" s="29">
        <v>1920.0</v>
      </c>
      <c r="C2569" s="26">
        <v>1920.0</v>
      </c>
      <c r="D2569" s="27">
        <v>0.0</v>
      </c>
      <c r="E2569" s="28"/>
    </row>
    <row r="2570" hidden="1">
      <c r="A2570" s="58" t="s">
        <v>3400</v>
      </c>
      <c r="B2570" s="29">
        <v>73719.0</v>
      </c>
      <c r="C2570" s="29">
        <v>73719.0</v>
      </c>
      <c r="D2570" s="27">
        <v>0.0</v>
      </c>
      <c r="E2570" s="34"/>
    </row>
    <row r="2571" hidden="1">
      <c r="A2571" s="58" t="s">
        <v>3401</v>
      </c>
      <c r="B2571" s="29">
        <v>20401.0</v>
      </c>
      <c r="C2571" s="59">
        <v>20401.0</v>
      </c>
      <c r="D2571" s="27">
        <v>0.0</v>
      </c>
      <c r="E2571" s="34"/>
    </row>
    <row r="2572" hidden="1">
      <c r="A2572" s="58" t="s">
        <v>3402</v>
      </c>
      <c r="B2572" s="29">
        <v>56563.0</v>
      </c>
      <c r="C2572" s="59">
        <v>56563.0</v>
      </c>
      <c r="D2572" s="27">
        <v>0.0</v>
      </c>
      <c r="E2572" s="34"/>
    </row>
    <row r="2573" hidden="1">
      <c r="A2573" s="58" t="s">
        <v>3403</v>
      </c>
      <c r="B2573" s="29">
        <v>62102.5</v>
      </c>
      <c r="C2573" s="59">
        <v>62102.5</v>
      </c>
      <c r="D2573" s="27">
        <v>0.0</v>
      </c>
      <c r="E2573" s="34"/>
    </row>
    <row r="2574" hidden="1">
      <c r="A2574" s="58" t="s">
        <v>3405</v>
      </c>
      <c r="B2574" s="29">
        <v>0.0</v>
      </c>
      <c r="C2574" s="59">
        <v>0.0</v>
      </c>
      <c r="D2574" s="27">
        <v>0.0</v>
      </c>
      <c r="E2574" s="34"/>
    </row>
    <row r="2575" hidden="1">
      <c r="A2575" s="58" t="s">
        <v>3406</v>
      </c>
      <c r="B2575" s="29">
        <v>9657.0</v>
      </c>
      <c r="C2575" s="59">
        <v>9657.0</v>
      </c>
      <c r="D2575" s="27">
        <v>0.0</v>
      </c>
      <c r="E2575" s="34"/>
    </row>
    <row r="2576" hidden="1">
      <c r="A2576" s="35" t="s">
        <v>3407</v>
      </c>
      <c r="B2576" s="29">
        <v>267331.0</v>
      </c>
      <c r="C2576" s="59">
        <v>267331.0</v>
      </c>
      <c r="D2576" s="27">
        <v>0.0</v>
      </c>
      <c r="E2576" s="34"/>
    </row>
    <row r="2577" hidden="1">
      <c r="A2577" s="36" t="s">
        <v>3408</v>
      </c>
      <c r="B2577" s="37">
        <v>3.5</v>
      </c>
      <c r="C2577" s="27">
        <v>4.5</v>
      </c>
      <c r="D2577" s="27">
        <v>1.0</v>
      </c>
      <c r="E2577" s="38"/>
    </row>
    <row r="2578" hidden="1"/>
    <row r="2579" hidden="1"/>
    <row r="2580" hidden="1">
      <c r="A2580" s="5" t="s">
        <v>3379</v>
      </c>
      <c r="B2580" s="6"/>
      <c r="C2580" s="6"/>
      <c r="D2580" s="6"/>
      <c r="E2580" s="7"/>
    </row>
    <row r="2581" hidden="1">
      <c r="A2581" s="10"/>
      <c r="B2581" s="11"/>
      <c r="C2581" s="11"/>
      <c r="D2581" s="11"/>
      <c r="E2581" s="12"/>
    </row>
    <row r="2582" hidden="1">
      <c r="A2582" s="5" t="s">
        <v>3381</v>
      </c>
      <c r="B2582" s="6"/>
      <c r="C2582" s="6"/>
      <c r="D2582" s="6"/>
      <c r="E2582" s="7"/>
    </row>
    <row r="2583" hidden="1">
      <c r="A2583" s="10"/>
      <c r="B2583" s="11"/>
      <c r="C2583" s="11"/>
      <c r="D2583" s="11"/>
      <c r="E2583" s="12"/>
    </row>
    <row r="2584" hidden="1">
      <c r="A2584" s="13">
        <v>46020.0</v>
      </c>
      <c r="B2584" s="6"/>
      <c r="C2584" s="54" t="s">
        <v>3382</v>
      </c>
      <c r="D2584" s="15">
        <v>46022.0</v>
      </c>
      <c r="E2584" s="7"/>
    </row>
    <row r="2585" hidden="1">
      <c r="A2585" s="10"/>
      <c r="B2585" s="11"/>
      <c r="C2585" s="16"/>
      <c r="D2585" s="11"/>
      <c r="E2585" s="12"/>
    </row>
    <row r="2586" hidden="1">
      <c r="A2586" s="55" t="s">
        <v>4238</v>
      </c>
      <c r="B2586" s="7"/>
      <c r="C2586" s="16"/>
      <c r="D2586" s="56" t="s">
        <v>4241</v>
      </c>
      <c r="E2586" s="7"/>
    </row>
    <row r="2587" hidden="1">
      <c r="A2587" s="10"/>
      <c r="B2587" s="12"/>
      <c r="C2587" s="16"/>
      <c r="D2587" s="11"/>
      <c r="E2587" s="12"/>
    </row>
    <row r="2588" hidden="1">
      <c r="A2588" s="19" t="s">
        <v>3383</v>
      </c>
      <c r="B2588" s="6"/>
      <c r="C2588" s="6"/>
      <c r="D2588" s="6"/>
      <c r="E2588" s="7"/>
    </row>
    <row r="2589" hidden="1">
      <c r="A2589" s="20" t="s">
        <v>3384</v>
      </c>
      <c r="B2589" s="21" t="s">
        <v>3385</v>
      </c>
      <c r="C2589" s="22" t="s">
        <v>3386</v>
      </c>
      <c r="D2589" s="21" t="s">
        <v>3387</v>
      </c>
      <c r="E2589" s="23" t="s">
        <v>13</v>
      </c>
    </row>
    <row r="2590" hidden="1">
      <c r="A2590" s="57" t="s">
        <v>3388</v>
      </c>
      <c r="B2590" s="25">
        <v>24907.0</v>
      </c>
      <c r="C2590" s="26">
        <v>23159.0</v>
      </c>
      <c r="D2590" s="27">
        <v>-1748.0</v>
      </c>
      <c r="E2590" s="28"/>
    </row>
    <row r="2591" hidden="1">
      <c r="A2591" s="57" t="s">
        <v>3389</v>
      </c>
      <c r="B2591" s="29">
        <v>9966.0</v>
      </c>
      <c r="C2591" s="26">
        <v>9966.0</v>
      </c>
      <c r="D2591" s="27">
        <v>0.0</v>
      </c>
      <c r="E2591" s="28"/>
    </row>
    <row r="2592" hidden="1">
      <c r="A2592" s="57" t="s">
        <v>3390</v>
      </c>
      <c r="B2592" s="29">
        <v>0.0</v>
      </c>
      <c r="C2592" s="26"/>
      <c r="D2592" s="27">
        <v>0.0</v>
      </c>
      <c r="E2592" s="28" t="s">
        <v>3391</v>
      </c>
    </row>
    <row r="2593" hidden="1">
      <c r="A2593" s="57" t="s">
        <v>3392</v>
      </c>
      <c r="B2593" s="25">
        <v>1500.0</v>
      </c>
      <c r="C2593" s="26">
        <v>3373.0</v>
      </c>
      <c r="D2593" s="27">
        <v>1873.0</v>
      </c>
      <c r="E2593" s="28" t="s">
        <v>4373</v>
      </c>
    </row>
    <row r="2594" hidden="1">
      <c r="A2594" s="31" t="s">
        <v>3394</v>
      </c>
      <c r="B2594" s="29">
        <v>0.0</v>
      </c>
      <c r="C2594" s="26"/>
      <c r="D2594" s="27">
        <v>0.0</v>
      </c>
      <c r="E2594" s="28"/>
    </row>
    <row r="2595" hidden="1">
      <c r="A2595" s="31" t="s">
        <v>3395</v>
      </c>
      <c r="B2595" s="29">
        <v>0.0</v>
      </c>
      <c r="C2595" s="26"/>
      <c r="D2595" s="27">
        <v>0.0</v>
      </c>
      <c r="E2595" s="28"/>
    </row>
    <row r="2596" hidden="1">
      <c r="A2596" s="31" t="s">
        <v>3397</v>
      </c>
      <c r="B2596" s="29">
        <v>120.0</v>
      </c>
      <c r="C2596" s="26"/>
      <c r="D2596" s="27">
        <v>-120.0</v>
      </c>
      <c r="E2596" s="28"/>
    </row>
    <row r="2597" hidden="1">
      <c r="A2597" s="31" t="s">
        <v>3399</v>
      </c>
      <c r="B2597" s="29">
        <v>1480.0</v>
      </c>
      <c r="C2597" s="26">
        <v>1600.0</v>
      </c>
      <c r="D2597" s="27">
        <v>120.0</v>
      </c>
      <c r="E2597" s="28"/>
    </row>
    <row r="2598" hidden="1">
      <c r="A2598" s="58" t="s">
        <v>3400</v>
      </c>
      <c r="B2598" s="29">
        <v>58196.0</v>
      </c>
      <c r="C2598" s="29">
        <v>59482.0</v>
      </c>
      <c r="D2598" s="27">
        <v>1286.0</v>
      </c>
      <c r="E2598" s="34"/>
    </row>
    <row r="2599" hidden="1">
      <c r="A2599" s="58" t="s">
        <v>3401</v>
      </c>
      <c r="B2599" s="29">
        <v>16968.0</v>
      </c>
      <c r="C2599" s="59">
        <v>16968.0</v>
      </c>
      <c r="D2599" s="27">
        <v>0.0</v>
      </c>
      <c r="E2599" s="34"/>
    </row>
    <row r="2600" hidden="1">
      <c r="A2600" s="58" t="s">
        <v>3402</v>
      </c>
      <c r="B2600" s="29">
        <v>38934.0</v>
      </c>
      <c r="C2600" s="59">
        <v>38934.0</v>
      </c>
      <c r="D2600" s="27">
        <v>0.0</v>
      </c>
      <c r="E2600" s="34"/>
    </row>
    <row r="2601" hidden="1">
      <c r="A2601" s="58" t="s">
        <v>3403</v>
      </c>
      <c r="B2601" s="29">
        <v>41064.0</v>
      </c>
      <c r="C2601" s="59">
        <v>41064.0</v>
      </c>
      <c r="D2601" s="27">
        <v>0.0</v>
      </c>
      <c r="E2601" s="34"/>
    </row>
    <row r="2602" hidden="1">
      <c r="A2602" s="58" t="s">
        <v>3405</v>
      </c>
      <c r="B2602" s="29">
        <v>454.0</v>
      </c>
      <c r="C2602" s="59">
        <v>454.0</v>
      </c>
      <c r="D2602" s="27">
        <v>0.0</v>
      </c>
      <c r="E2602" s="34"/>
    </row>
    <row r="2603" hidden="1">
      <c r="A2603" s="58" t="s">
        <v>3406</v>
      </c>
      <c r="B2603" s="29">
        <v>10869.0</v>
      </c>
      <c r="C2603" s="59">
        <v>10540.0</v>
      </c>
      <c r="D2603" s="27">
        <v>-329.0</v>
      </c>
      <c r="E2603" s="34"/>
    </row>
    <row r="2604" hidden="1">
      <c r="A2604" s="35" t="s">
        <v>3407</v>
      </c>
      <c r="B2604" s="29">
        <v>193586.0</v>
      </c>
      <c r="C2604" s="59">
        <v>194244.0</v>
      </c>
      <c r="D2604" s="27">
        <v>658.0</v>
      </c>
      <c r="E2604" s="34"/>
    </row>
    <row r="2605" hidden="1">
      <c r="A2605" s="36" t="s">
        <v>3408</v>
      </c>
      <c r="B2605" s="37">
        <v>3.0</v>
      </c>
      <c r="C2605" s="27">
        <v>756.0</v>
      </c>
      <c r="D2605" s="27">
        <v>753.0</v>
      </c>
      <c r="E2605" s="38"/>
    </row>
    <row r="2606" hidden="1"/>
    <row r="2607" hidden="1"/>
    <row r="2608" hidden="1">
      <c r="A2608" s="5" t="s">
        <v>3379</v>
      </c>
      <c r="B2608" s="6"/>
      <c r="C2608" s="6"/>
      <c r="D2608" s="6"/>
      <c r="E2608" s="7"/>
    </row>
    <row r="2609" hidden="1">
      <c r="A2609" s="10"/>
      <c r="B2609" s="11"/>
      <c r="C2609" s="11"/>
      <c r="D2609" s="11"/>
      <c r="E2609" s="12"/>
    </row>
    <row r="2610" hidden="1">
      <c r="A2610" s="5" t="s">
        <v>3381</v>
      </c>
      <c r="B2610" s="6"/>
      <c r="C2610" s="6"/>
      <c r="D2610" s="6"/>
      <c r="E2610" s="7"/>
    </row>
    <row r="2611" hidden="1">
      <c r="A2611" s="10"/>
      <c r="B2611" s="11"/>
      <c r="C2611" s="11"/>
      <c r="D2611" s="11"/>
      <c r="E2611" s="12"/>
    </row>
    <row r="2612" hidden="1">
      <c r="A2612" s="13">
        <v>46023.0</v>
      </c>
      <c r="B2612" s="6"/>
      <c r="C2612" s="54" t="s">
        <v>3382</v>
      </c>
      <c r="D2612" s="15">
        <v>46026.0</v>
      </c>
      <c r="E2612" s="7"/>
    </row>
    <row r="2613" hidden="1">
      <c r="A2613" s="10"/>
      <c r="B2613" s="11"/>
      <c r="C2613" s="16"/>
      <c r="D2613" s="11"/>
      <c r="E2613" s="12"/>
    </row>
    <row r="2614" hidden="1">
      <c r="A2614" s="55" t="s">
        <v>4253</v>
      </c>
      <c r="B2614" s="7"/>
      <c r="C2614" s="16"/>
      <c r="D2614" s="56" t="s">
        <v>4239</v>
      </c>
      <c r="E2614" s="7"/>
    </row>
    <row r="2615" hidden="1">
      <c r="A2615" s="10"/>
      <c r="B2615" s="12"/>
      <c r="C2615" s="16"/>
      <c r="D2615" s="11"/>
      <c r="E2615" s="12"/>
    </row>
    <row r="2616" hidden="1">
      <c r="A2616" s="19" t="s">
        <v>3383</v>
      </c>
      <c r="B2616" s="6"/>
      <c r="C2616" s="6"/>
      <c r="D2616" s="6"/>
      <c r="E2616" s="7"/>
    </row>
    <row r="2617" hidden="1">
      <c r="A2617" s="20" t="s">
        <v>3384</v>
      </c>
      <c r="B2617" s="21" t="s">
        <v>3385</v>
      </c>
      <c r="C2617" s="22" t="s">
        <v>3386</v>
      </c>
      <c r="D2617" s="21" t="s">
        <v>3387</v>
      </c>
      <c r="E2617" s="23" t="s">
        <v>13</v>
      </c>
    </row>
    <row r="2618" hidden="1">
      <c r="A2618" s="57" t="s">
        <v>3388</v>
      </c>
      <c r="B2618" s="25">
        <v>38107.0</v>
      </c>
      <c r="C2618" s="26">
        <v>36007.0</v>
      </c>
      <c r="D2618" s="27">
        <v>-2100.0</v>
      </c>
      <c r="E2618" s="28"/>
    </row>
    <row r="2619" hidden="1">
      <c r="A2619" s="57" t="s">
        <v>3389</v>
      </c>
      <c r="B2619" s="29">
        <v>19350.0</v>
      </c>
      <c r="C2619" s="26">
        <v>19350.0</v>
      </c>
      <c r="D2619" s="27">
        <v>0.0</v>
      </c>
      <c r="E2619" s="28"/>
    </row>
    <row r="2620" hidden="1">
      <c r="A2620" s="57" t="s">
        <v>3390</v>
      </c>
      <c r="B2620" s="29">
        <v>140.0</v>
      </c>
      <c r="C2620" s="26">
        <v>140.0</v>
      </c>
      <c r="D2620" s="27">
        <v>0.0</v>
      </c>
      <c r="E2620" s="28" t="s">
        <v>3391</v>
      </c>
    </row>
    <row r="2621" hidden="1">
      <c r="A2621" s="57" t="s">
        <v>3392</v>
      </c>
      <c r="B2621" s="25">
        <v>0.0</v>
      </c>
      <c r="C2621" s="26">
        <v>1822.0</v>
      </c>
      <c r="D2621" s="27">
        <v>1822.0</v>
      </c>
      <c r="E2621" s="28" t="s">
        <v>4374</v>
      </c>
    </row>
    <row r="2622" hidden="1">
      <c r="A2622" s="31" t="s">
        <v>3394</v>
      </c>
      <c r="B2622" s="29">
        <v>80.0</v>
      </c>
      <c r="C2622" s="26">
        <v>189.0</v>
      </c>
      <c r="D2622" s="27">
        <v>109.0</v>
      </c>
      <c r="E2622" s="28" t="s">
        <v>4375</v>
      </c>
    </row>
    <row r="2623" hidden="1">
      <c r="A2623" s="31" t="s">
        <v>3395</v>
      </c>
      <c r="B2623" s="29">
        <v>0.0</v>
      </c>
      <c r="C2623" s="26"/>
      <c r="D2623" s="27">
        <v>0.0</v>
      </c>
      <c r="E2623" s="28"/>
    </row>
    <row r="2624" hidden="1">
      <c r="A2624" s="31" t="s">
        <v>3397</v>
      </c>
      <c r="B2624" s="29">
        <v>0.0</v>
      </c>
      <c r="C2624" s="26"/>
      <c r="D2624" s="27">
        <v>0.0</v>
      </c>
      <c r="E2624" s="28"/>
    </row>
    <row r="2625" hidden="1">
      <c r="A2625" s="31" t="s">
        <v>3399</v>
      </c>
      <c r="B2625" s="29">
        <v>5080.0</v>
      </c>
      <c r="C2625" s="26">
        <v>5160.0</v>
      </c>
      <c r="D2625" s="27">
        <v>80.0</v>
      </c>
      <c r="E2625" s="28"/>
    </row>
    <row r="2626" hidden="1">
      <c r="A2626" s="58" t="s">
        <v>3400</v>
      </c>
      <c r="B2626" s="29">
        <v>80651.0</v>
      </c>
      <c r="C2626" s="29">
        <v>80651.0</v>
      </c>
      <c r="D2626" s="27">
        <v>0.0</v>
      </c>
      <c r="E2626" s="34"/>
    </row>
    <row r="2627" hidden="1">
      <c r="A2627" s="58" t="s">
        <v>3401</v>
      </c>
      <c r="B2627" s="29">
        <v>29584.0</v>
      </c>
      <c r="C2627" s="59">
        <v>29584.0</v>
      </c>
      <c r="D2627" s="27">
        <v>0.0</v>
      </c>
      <c r="E2627" s="34"/>
    </row>
    <row r="2628" hidden="1">
      <c r="A2628" s="58" t="s">
        <v>3402</v>
      </c>
      <c r="B2628" s="29">
        <v>58084.0</v>
      </c>
      <c r="C2628" s="59">
        <v>58084.0</v>
      </c>
      <c r="D2628" s="27">
        <v>0.0</v>
      </c>
      <c r="E2628" s="34"/>
    </row>
    <row r="2629" hidden="1">
      <c r="A2629" s="58" t="s">
        <v>3403</v>
      </c>
      <c r="B2629" s="29">
        <v>54616.0</v>
      </c>
      <c r="C2629" s="59">
        <v>54616.0</v>
      </c>
      <c r="D2629" s="27">
        <v>0.0</v>
      </c>
      <c r="E2629" s="34"/>
    </row>
    <row r="2630" hidden="1">
      <c r="A2630" s="58" t="s">
        <v>3405</v>
      </c>
      <c r="B2630" s="29">
        <v>0.0</v>
      </c>
      <c r="C2630" s="59">
        <v>0.0</v>
      </c>
      <c r="D2630" s="27">
        <v>0.0</v>
      </c>
      <c r="E2630" s="34"/>
    </row>
    <row r="2631" hidden="1">
      <c r="A2631" s="58" t="s">
        <v>3406</v>
      </c>
      <c r="B2631" s="29">
        <v>20531.0</v>
      </c>
      <c r="C2631" s="59">
        <v>20531.0</v>
      </c>
      <c r="D2631" s="27">
        <v>0.0</v>
      </c>
      <c r="E2631" s="34"/>
    </row>
    <row r="2632" hidden="1">
      <c r="A2632" s="35" t="s">
        <v>3407</v>
      </c>
      <c r="B2632" s="29">
        <v>285691.5</v>
      </c>
      <c r="C2632" s="59">
        <v>285691.5</v>
      </c>
      <c r="D2632" s="27">
        <v>0.0</v>
      </c>
      <c r="E2632" s="34"/>
    </row>
    <row r="2633" hidden="1">
      <c r="A2633" s="36" t="s">
        <v>3408</v>
      </c>
      <c r="B2633" s="37">
        <v>0.5</v>
      </c>
      <c r="C2633" s="27">
        <v>-88.5</v>
      </c>
      <c r="D2633" s="27">
        <v>-89.0</v>
      </c>
      <c r="E2633" s="38"/>
    </row>
    <row r="2634" hidden="1"/>
    <row r="2635" hidden="1"/>
    <row r="2636" hidden="1">
      <c r="A2636" s="5" t="s">
        <v>3379</v>
      </c>
      <c r="B2636" s="6"/>
      <c r="C2636" s="6"/>
      <c r="D2636" s="6"/>
      <c r="E2636" s="7"/>
    </row>
    <row r="2637" hidden="1">
      <c r="A2637" s="10"/>
      <c r="B2637" s="11"/>
      <c r="C2637" s="11"/>
      <c r="D2637" s="11"/>
      <c r="E2637" s="12"/>
    </row>
    <row r="2638" hidden="1">
      <c r="A2638" s="5" t="s">
        <v>3381</v>
      </c>
      <c r="B2638" s="6"/>
      <c r="C2638" s="6"/>
      <c r="D2638" s="6"/>
      <c r="E2638" s="7"/>
    </row>
    <row r="2639" hidden="1">
      <c r="A2639" s="10"/>
      <c r="B2639" s="11"/>
      <c r="C2639" s="11"/>
      <c r="D2639" s="11"/>
      <c r="E2639" s="12"/>
    </row>
    <row r="2640" hidden="1">
      <c r="A2640" s="13">
        <v>46027.0</v>
      </c>
      <c r="B2640" s="6"/>
      <c r="C2640" s="54" t="s">
        <v>3382</v>
      </c>
      <c r="D2640" s="15">
        <v>46033.0</v>
      </c>
      <c r="E2640" s="7"/>
    </row>
    <row r="2641" hidden="1">
      <c r="A2641" s="10"/>
      <c r="B2641" s="11"/>
      <c r="C2641" s="16"/>
      <c r="D2641" s="11"/>
      <c r="E2641" s="12"/>
    </row>
    <row r="2642" hidden="1">
      <c r="A2642" s="55" t="s">
        <v>4238</v>
      </c>
      <c r="B2642" s="7"/>
      <c r="C2642" s="16"/>
      <c r="D2642" s="56" t="s">
        <v>4239</v>
      </c>
      <c r="E2642" s="7"/>
    </row>
    <row r="2643" hidden="1">
      <c r="A2643" s="10"/>
      <c r="B2643" s="12"/>
      <c r="C2643" s="16"/>
      <c r="D2643" s="11"/>
      <c r="E2643" s="12"/>
    </row>
    <row r="2644" hidden="1">
      <c r="A2644" s="19" t="s">
        <v>3383</v>
      </c>
      <c r="B2644" s="6"/>
      <c r="C2644" s="6"/>
      <c r="D2644" s="6"/>
      <c r="E2644" s="7"/>
    </row>
    <row r="2645" hidden="1">
      <c r="A2645" s="20" t="s">
        <v>3384</v>
      </c>
      <c r="B2645" s="21" t="s">
        <v>3385</v>
      </c>
      <c r="C2645" s="22" t="s">
        <v>3386</v>
      </c>
      <c r="D2645" s="21" t="s">
        <v>3387</v>
      </c>
      <c r="E2645" s="23" t="s">
        <v>13</v>
      </c>
    </row>
    <row r="2646" hidden="1">
      <c r="A2646" s="57" t="s">
        <v>3388</v>
      </c>
      <c r="B2646" s="25">
        <v>33277.0</v>
      </c>
      <c r="C2646" s="26">
        <v>14138.0</v>
      </c>
      <c r="D2646" s="27">
        <v>-19139.0</v>
      </c>
      <c r="E2646" s="28"/>
    </row>
    <row r="2647" hidden="1">
      <c r="A2647" s="57" t="s">
        <v>3389</v>
      </c>
      <c r="B2647" s="29">
        <v>31567.0</v>
      </c>
      <c r="C2647" s="26">
        <v>31567.0</v>
      </c>
      <c r="D2647" s="27">
        <v>0.0</v>
      </c>
      <c r="E2647" s="28"/>
    </row>
    <row r="2648" hidden="1">
      <c r="A2648" s="57" t="s">
        <v>3390</v>
      </c>
      <c r="B2648" s="29">
        <v>0.0</v>
      </c>
      <c r="C2648" s="26"/>
      <c r="D2648" s="27">
        <v>0.0</v>
      </c>
      <c r="E2648" s="28" t="s">
        <v>3391</v>
      </c>
    </row>
    <row r="2649" hidden="1">
      <c r="A2649" s="57" t="s">
        <v>3392</v>
      </c>
      <c r="B2649" s="25">
        <v>2600.0</v>
      </c>
      <c r="C2649" s="26">
        <v>6198.0</v>
      </c>
      <c r="D2649" s="27">
        <v>3598.0</v>
      </c>
      <c r="E2649" s="28" t="s">
        <v>4376</v>
      </c>
    </row>
    <row r="2650" hidden="1">
      <c r="A2650" s="31" t="s">
        <v>3394</v>
      </c>
      <c r="B2650" s="29">
        <v>0.0</v>
      </c>
      <c r="C2650" s="26"/>
      <c r="D2650" s="27">
        <v>0.0</v>
      </c>
      <c r="E2650" s="28"/>
    </row>
    <row r="2651" hidden="1">
      <c r="A2651" s="31" t="s">
        <v>3395</v>
      </c>
      <c r="B2651" s="29">
        <v>0.0</v>
      </c>
      <c r="C2651" s="26">
        <v>11194.0</v>
      </c>
      <c r="D2651" s="27">
        <v>11194.0</v>
      </c>
      <c r="E2651" s="28" t="s">
        <v>4353</v>
      </c>
    </row>
    <row r="2652" hidden="1">
      <c r="A2652" s="31" t="s">
        <v>3397</v>
      </c>
      <c r="B2652" s="29">
        <v>1536.0</v>
      </c>
      <c r="C2652" s="26">
        <v>5867.0</v>
      </c>
      <c r="D2652" s="27">
        <v>4331.0</v>
      </c>
      <c r="E2652" s="28" t="s">
        <v>4377</v>
      </c>
    </row>
    <row r="2653" hidden="1">
      <c r="A2653" s="31" t="s">
        <v>3399</v>
      </c>
      <c r="B2653" s="29">
        <v>7280.0</v>
      </c>
      <c r="C2653" s="26">
        <v>6640.0</v>
      </c>
      <c r="D2653" s="27">
        <v>-640.0</v>
      </c>
      <c r="E2653" s="28" t="s">
        <v>4378</v>
      </c>
    </row>
    <row r="2654" hidden="1">
      <c r="A2654" s="58" t="s">
        <v>3400</v>
      </c>
      <c r="B2654" s="29">
        <v>87672.0</v>
      </c>
      <c r="C2654" s="29">
        <v>87672.0</v>
      </c>
      <c r="D2654" s="27">
        <v>0.0</v>
      </c>
      <c r="E2654" s="34"/>
    </row>
    <row r="2655" hidden="1">
      <c r="A2655" s="58" t="s">
        <v>3401</v>
      </c>
      <c r="B2655" s="29">
        <v>27990.0</v>
      </c>
      <c r="C2655" s="59">
        <v>27990.0</v>
      </c>
      <c r="D2655" s="27">
        <v>0.0</v>
      </c>
      <c r="E2655" s="34"/>
    </row>
    <row r="2656" hidden="1">
      <c r="A2656" s="58" t="s">
        <v>3402</v>
      </c>
      <c r="B2656" s="29">
        <v>90733.0</v>
      </c>
      <c r="C2656" s="59">
        <v>88899.0</v>
      </c>
      <c r="D2656" s="27">
        <v>-1834.0</v>
      </c>
      <c r="E2656" s="34"/>
    </row>
    <row r="2657" hidden="1">
      <c r="A2657" s="58" t="s">
        <v>3403</v>
      </c>
      <c r="B2657" s="29">
        <v>105413.0</v>
      </c>
      <c r="C2657" s="59">
        <v>105413.0</v>
      </c>
      <c r="D2657" s="27">
        <v>0.0</v>
      </c>
      <c r="E2657" s="34"/>
    </row>
    <row r="2658" hidden="1">
      <c r="A2658" s="58" t="s">
        <v>3405</v>
      </c>
      <c r="B2658" s="29">
        <v>0.0</v>
      </c>
      <c r="C2658" s="59">
        <v>0.0</v>
      </c>
      <c r="D2658" s="27">
        <v>0.0</v>
      </c>
      <c r="E2658" s="34"/>
    </row>
    <row r="2659" hidden="1">
      <c r="A2659" s="58" t="s">
        <v>3406</v>
      </c>
      <c r="B2659" s="29">
        <v>8300.0</v>
      </c>
      <c r="C2659" s="59">
        <v>8300.0</v>
      </c>
      <c r="D2659" s="27">
        <v>0.0</v>
      </c>
      <c r="E2659" s="34"/>
    </row>
    <row r="2660" hidden="1">
      <c r="A2660" s="35" t="s">
        <v>3407</v>
      </c>
      <c r="B2660" s="29">
        <v>388062.0</v>
      </c>
      <c r="C2660" s="59">
        <v>386228.0</v>
      </c>
      <c r="D2660" s="27">
        <v>-1834.0</v>
      </c>
      <c r="E2660" s="34"/>
    </row>
    <row r="2661" hidden="1">
      <c r="A2661" s="36" t="s">
        <v>3408</v>
      </c>
      <c r="B2661" s="37">
        <v>6.0</v>
      </c>
      <c r="C2661" s="27">
        <v>-650.0</v>
      </c>
      <c r="D2661" s="27">
        <v>-656.0</v>
      </c>
      <c r="E2661" s="38"/>
    </row>
    <row r="2662" hidden="1"/>
    <row r="2663" hidden="1"/>
    <row r="2664" hidden="1">
      <c r="A2664" s="5" t="s">
        <v>3379</v>
      </c>
      <c r="B2664" s="6"/>
      <c r="C2664" s="6"/>
      <c r="D2664" s="6"/>
      <c r="E2664" s="7"/>
    </row>
    <row r="2665" hidden="1">
      <c r="A2665" s="10"/>
      <c r="B2665" s="11"/>
      <c r="C2665" s="11"/>
      <c r="D2665" s="11"/>
      <c r="E2665" s="12"/>
    </row>
    <row r="2666" hidden="1">
      <c r="A2666" s="5" t="s">
        <v>3381</v>
      </c>
      <c r="B2666" s="6"/>
      <c r="C2666" s="6"/>
      <c r="D2666" s="6"/>
      <c r="E2666" s="7"/>
    </row>
    <row r="2667" hidden="1">
      <c r="A2667" s="10"/>
      <c r="B2667" s="11"/>
      <c r="C2667" s="11"/>
      <c r="D2667" s="11"/>
      <c r="E2667" s="12"/>
    </row>
    <row r="2668" hidden="1">
      <c r="A2668" s="13">
        <v>46034.0</v>
      </c>
      <c r="B2668" s="6"/>
      <c r="C2668" s="54" t="s">
        <v>3382</v>
      </c>
      <c r="D2668" s="15">
        <v>46040.0</v>
      </c>
      <c r="E2668" s="7"/>
    </row>
    <row r="2669" hidden="1">
      <c r="A2669" s="10"/>
      <c r="B2669" s="11"/>
      <c r="C2669" s="16"/>
      <c r="D2669" s="11"/>
      <c r="E2669" s="12"/>
    </row>
    <row r="2670" hidden="1">
      <c r="A2670" s="55" t="s">
        <v>4238</v>
      </c>
      <c r="B2670" s="7"/>
      <c r="C2670" s="16"/>
      <c r="D2670" s="56" t="s">
        <v>4239</v>
      </c>
      <c r="E2670" s="7"/>
    </row>
    <row r="2671" hidden="1">
      <c r="A2671" s="10"/>
      <c r="B2671" s="12"/>
      <c r="C2671" s="16"/>
      <c r="D2671" s="11"/>
      <c r="E2671" s="12"/>
    </row>
    <row r="2672" hidden="1">
      <c r="A2672" s="19" t="s">
        <v>3383</v>
      </c>
      <c r="B2672" s="6"/>
      <c r="C2672" s="6"/>
      <c r="D2672" s="6"/>
      <c r="E2672" s="7"/>
    </row>
    <row r="2673" hidden="1">
      <c r="A2673" s="20" t="s">
        <v>3384</v>
      </c>
      <c r="B2673" s="21" t="s">
        <v>3385</v>
      </c>
      <c r="C2673" s="22" t="s">
        <v>3386</v>
      </c>
      <c r="D2673" s="21" t="s">
        <v>3387</v>
      </c>
      <c r="E2673" s="23" t="s">
        <v>13</v>
      </c>
    </row>
    <row r="2674" hidden="1">
      <c r="A2674" s="57" t="s">
        <v>3388</v>
      </c>
      <c r="B2674" s="25">
        <v>26139.0</v>
      </c>
      <c r="C2674" s="26">
        <v>10557.0</v>
      </c>
      <c r="D2674" s="27">
        <v>-15582.0</v>
      </c>
      <c r="E2674" s="28"/>
    </row>
    <row r="2675" hidden="1">
      <c r="A2675" s="57" t="s">
        <v>3389</v>
      </c>
      <c r="B2675" s="29">
        <v>33711.0</v>
      </c>
      <c r="C2675" s="26">
        <v>33711.0</v>
      </c>
      <c r="D2675" s="27">
        <v>0.0</v>
      </c>
      <c r="E2675" s="28"/>
    </row>
    <row r="2676" hidden="1">
      <c r="A2676" s="57" t="s">
        <v>3390</v>
      </c>
      <c r="B2676" s="29">
        <v>0.0</v>
      </c>
      <c r="C2676" s="26"/>
      <c r="D2676" s="27">
        <v>0.0</v>
      </c>
      <c r="E2676" s="28" t="s">
        <v>3391</v>
      </c>
    </row>
    <row r="2677" hidden="1">
      <c r="A2677" s="57" t="s">
        <v>3392</v>
      </c>
      <c r="B2677" s="25">
        <v>3500.0</v>
      </c>
      <c r="C2677" s="26">
        <v>7174.0</v>
      </c>
      <c r="D2677" s="27">
        <v>3674.0</v>
      </c>
      <c r="E2677" s="28" t="s">
        <v>4379</v>
      </c>
    </row>
    <row r="2678" hidden="1">
      <c r="A2678" s="31" t="s">
        <v>3394</v>
      </c>
      <c r="B2678" s="29">
        <v>720.0</v>
      </c>
      <c r="C2678" s="26"/>
      <c r="D2678" s="27">
        <v>-720.0</v>
      </c>
      <c r="E2678" s="28"/>
    </row>
    <row r="2679" hidden="1">
      <c r="A2679" s="31" t="s">
        <v>3395</v>
      </c>
      <c r="B2679" s="29">
        <v>0.0</v>
      </c>
      <c r="C2679" s="26">
        <v>10074.0</v>
      </c>
      <c r="D2679" s="27">
        <v>10074.0</v>
      </c>
      <c r="E2679" s="28" t="s">
        <v>4353</v>
      </c>
    </row>
    <row r="2680" hidden="1">
      <c r="A2680" s="31" t="s">
        <v>3397</v>
      </c>
      <c r="B2680" s="29">
        <v>2282.0</v>
      </c>
      <c r="C2680" s="26">
        <v>4116.0</v>
      </c>
      <c r="D2680" s="27">
        <v>1834.0</v>
      </c>
      <c r="E2680" s="28" t="s">
        <v>4380</v>
      </c>
    </row>
    <row r="2681" hidden="1">
      <c r="A2681" s="31" t="s">
        <v>3399</v>
      </c>
      <c r="B2681" s="29">
        <v>5480.0</v>
      </c>
      <c r="C2681" s="26">
        <v>6200.0</v>
      </c>
      <c r="D2681" s="27">
        <v>720.0</v>
      </c>
      <c r="E2681" s="28"/>
    </row>
    <row r="2682" hidden="1">
      <c r="A2682" s="58" t="s">
        <v>3400</v>
      </c>
      <c r="B2682" s="29">
        <v>99720.0</v>
      </c>
      <c r="C2682" s="29">
        <v>99720.0</v>
      </c>
      <c r="D2682" s="27">
        <v>0.0</v>
      </c>
      <c r="E2682" s="34"/>
    </row>
    <row r="2683" hidden="1">
      <c r="A2683" s="58" t="s">
        <v>3401</v>
      </c>
      <c r="B2683" s="29">
        <v>37421.0</v>
      </c>
      <c r="C2683" s="59">
        <v>37421.0</v>
      </c>
      <c r="D2683" s="27">
        <v>0.0</v>
      </c>
      <c r="E2683" s="34"/>
    </row>
    <row r="2684" hidden="1">
      <c r="A2684" s="58" t="s">
        <v>3402</v>
      </c>
      <c r="B2684" s="29">
        <v>79429.0</v>
      </c>
      <c r="C2684" s="59">
        <v>79429.0</v>
      </c>
      <c r="D2684" s="27">
        <v>0.0</v>
      </c>
      <c r="E2684" s="34"/>
    </row>
    <row r="2685" hidden="1">
      <c r="A2685" s="58" t="s">
        <v>3403</v>
      </c>
      <c r="B2685" s="29">
        <v>106984.0</v>
      </c>
      <c r="C2685" s="59">
        <v>106984.0</v>
      </c>
      <c r="D2685" s="27">
        <v>0.0</v>
      </c>
      <c r="E2685" s="34"/>
    </row>
    <row r="2686" hidden="1">
      <c r="A2686" s="58" t="s">
        <v>3405</v>
      </c>
      <c r="B2686" s="29">
        <v>0.0</v>
      </c>
      <c r="C2686" s="59">
        <v>0.0</v>
      </c>
      <c r="D2686" s="27">
        <v>0.0</v>
      </c>
      <c r="E2686" s="34"/>
    </row>
    <row r="2687" hidden="1">
      <c r="A2687" s="58" t="s">
        <v>3406</v>
      </c>
      <c r="B2687" s="29">
        <v>9223.0</v>
      </c>
      <c r="C2687" s="59">
        <v>9223.0</v>
      </c>
      <c r="D2687" s="27">
        <v>0.0</v>
      </c>
      <c r="E2687" s="34"/>
    </row>
    <row r="2688" hidden="1">
      <c r="A2688" s="35" t="s">
        <v>3407</v>
      </c>
      <c r="B2688" s="29">
        <v>395384.7</v>
      </c>
      <c r="C2688" s="59">
        <v>394465.7</v>
      </c>
      <c r="D2688" s="27">
        <v>-919.0</v>
      </c>
      <c r="E2688" s="34"/>
    </row>
    <row r="2689" hidden="1">
      <c r="A2689" s="36" t="s">
        <v>3408</v>
      </c>
      <c r="B2689" s="37">
        <v>1.3000000000029104</v>
      </c>
      <c r="C2689" s="27">
        <v>920.2999999999884</v>
      </c>
      <c r="D2689" s="27">
        <v>918.9999999999854</v>
      </c>
      <c r="E2689" s="38"/>
    </row>
    <row r="2690" hidden="1"/>
    <row r="2691" hidden="1"/>
    <row r="2692" hidden="1">
      <c r="A2692" s="5" t="s">
        <v>3379</v>
      </c>
      <c r="B2692" s="6"/>
      <c r="C2692" s="6"/>
      <c r="D2692" s="6"/>
      <c r="E2692" s="7"/>
    </row>
    <row r="2693" hidden="1">
      <c r="A2693" s="10"/>
      <c r="B2693" s="11"/>
      <c r="C2693" s="11"/>
      <c r="D2693" s="11"/>
      <c r="E2693" s="12"/>
    </row>
    <row r="2694" hidden="1">
      <c r="A2694" s="5" t="s">
        <v>3381</v>
      </c>
      <c r="B2694" s="6"/>
      <c r="C2694" s="6"/>
      <c r="D2694" s="6"/>
      <c r="E2694" s="7"/>
    </row>
    <row r="2695" hidden="1">
      <c r="A2695" s="10"/>
      <c r="B2695" s="11"/>
      <c r="C2695" s="11"/>
      <c r="D2695" s="11"/>
      <c r="E2695" s="12"/>
    </row>
    <row r="2696" hidden="1">
      <c r="A2696" s="13">
        <v>46041.0</v>
      </c>
      <c r="B2696" s="6"/>
      <c r="C2696" s="54" t="s">
        <v>3382</v>
      </c>
      <c r="D2696" s="15">
        <v>46047.0</v>
      </c>
      <c r="E2696" s="7"/>
    </row>
    <row r="2697" hidden="1">
      <c r="A2697" s="10"/>
      <c r="B2697" s="11"/>
      <c r="C2697" s="16"/>
      <c r="D2697" s="11"/>
      <c r="E2697" s="12"/>
    </row>
    <row r="2698" hidden="1">
      <c r="A2698" s="55" t="s">
        <v>4238</v>
      </c>
      <c r="B2698" s="7"/>
      <c r="C2698" s="16"/>
      <c r="D2698" s="56" t="s">
        <v>4239</v>
      </c>
      <c r="E2698" s="7"/>
    </row>
    <row r="2699" hidden="1">
      <c r="A2699" s="10"/>
      <c r="B2699" s="12"/>
      <c r="C2699" s="16"/>
      <c r="D2699" s="11"/>
      <c r="E2699" s="12"/>
    </row>
    <row r="2700" hidden="1">
      <c r="A2700" s="19" t="s">
        <v>3383</v>
      </c>
      <c r="B2700" s="6"/>
      <c r="C2700" s="6"/>
      <c r="D2700" s="6"/>
      <c r="E2700" s="7"/>
    </row>
    <row r="2701" hidden="1">
      <c r="A2701" s="20" t="s">
        <v>3384</v>
      </c>
      <c r="B2701" s="21" t="s">
        <v>3385</v>
      </c>
      <c r="C2701" s="22" t="s">
        <v>3386</v>
      </c>
      <c r="D2701" s="21" t="s">
        <v>3387</v>
      </c>
      <c r="E2701" s="23" t="s">
        <v>13</v>
      </c>
    </row>
    <row r="2702" hidden="1">
      <c r="A2702" s="57" t="s">
        <v>3388</v>
      </c>
      <c r="B2702" s="25">
        <v>31956.0</v>
      </c>
      <c r="C2702" s="26">
        <v>28122.0</v>
      </c>
      <c r="D2702" s="27">
        <v>-3834.0</v>
      </c>
      <c r="E2702" s="28"/>
    </row>
    <row r="2703" hidden="1">
      <c r="A2703" s="57" t="s">
        <v>3389</v>
      </c>
      <c r="B2703" s="29">
        <v>28344.0</v>
      </c>
      <c r="C2703" s="26">
        <v>28344.0</v>
      </c>
      <c r="D2703" s="27">
        <v>0.0</v>
      </c>
      <c r="E2703" s="28"/>
    </row>
    <row r="2704" hidden="1">
      <c r="A2704" s="57" t="s">
        <v>3390</v>
      </c>
      <c r="B2704" s="29">
        <v>180.0</v>
      </c>
      <c r="C2704" s="26">
        <v>280.0</v>
      </c>
      <c r="D2704" s="27">
        <v>100.0</v>
      </c>
      <c r="E2704" s="28" t="s">
        <v>3391</v>
      </c>
    </row>
    <row r="2705" hidden="1">
      <c r="A2705" s="57" t="s">
        <v>3392</v>
      </c>
      <c r="B2705" s="25">
        <v>3500.0</v>
      </c>
      <c r="C2705" s="26">
        <v>5500.0</v>
      </c>
      <c r="D2705" s="27">
        <v>2000.0</v>
      </c>
      <c r="E2705" s="28" t="s">
        <v>4365</v>
      </c>
    </row>
    <row r="2706" hidden="1">
      <c r="A2706" s="31" t="s">
        <v>3394</v>
      </c>
      <c r="B2706" s="29">
        <v>170.0</v>
      </c>
      <c r="C2706" s="26">
        <v>270.0</v>
      </c>
      <c r="D2706" s="27">
        <v>100.0</v>
      </c>
      <c r="E2706" s="28" t="s">
        <v>4381</v>
      </c>
    </row>
    <row r="2707" hidden="1">
      <c r="A2707" s="31" t="s">
        <v>3395</v>
      </c>
      <c r="B2707" s="29">
        <v>0.0</v>
      </c>
      <c r="C2707" s="26"/>
      <c r="D2707" s="27">
        <v>0.0</v>
      </c>
      <c r="E2707" s="28"/>
    </row>
    <row r="2708" hidden="1">
      <c r="A2708" s="31" t="s">
        <v>3397</v>
      </c>
      <c r="B2708" s="29">
        <v>504.0</v>
      </c>
      <c r="C2708" s="26">
        <v>2238.0</v>
      </c>
      <c r="D2708" s="27">
        <v>1734.0</v>
      </c>
      <c r="E2708" s="28" t="s">
        <v>4382</v>
      </c>
    </row>
    <row r="2709" hidden="1">
      <c r="A2709" s="31" t="s">
        <v>3399</v>
      </c>
      <c r="B2709" s="29">
        <v>5160.0</v>
      </c>
      <c r="C2709" s="26">
        <v>5160.0</v>
      </c>
      <c r="D2709" s="27">
        <v>0.0</v>
      </c>
      <c r="E2709" s="28"/>
    </row>
    <row r="2710" hidden="1">
      <c r="A2710" s="58" t="s">
        <v>3400</v>
      </c>
      <c r="B2710" s="29">
        <v>92608.0</v>
      </c>
      <c r="C2710" s="29">
        <v>92608.0</v>
      </c>
      <c r="D2710" s="27">
        <v>0.0</v>
      </c>
      <c r="E2710" s="34"/>
    </row>
    <row r="2711" hidden="1">
      <c r="A2711" s="58" t="s">
        <v>3401</v>
      </c>
      <c r="B2711" s="29">
        <v>32348.0</v>
      </c>
      <c r="C2711" s="59">
        <v>32019.0</v>
      </c>
      <c r="D2711" s="27">
        <v>-329.0</v>
      </c>
      <c r="E2711" s="34"/>
    </row>
    <row r="2712" hidden="1">
      <c r="A2712" s="58" t="s">
        <v>3402</v>
      </c>
      <c r="B2712" s="29">
        <v>87274.0</v>
      </c>
      <c r="C2712" s="59">
        <v>87274.0</v>
      </c>
      <c r="D2712" s="27">
        <v>0.0</v>
      </c>
      <c r="E2712" s="34"/>
    </row>
    <row r="2713" hidden="1">
      <c r="A2713" s="58" t="s">
        <v>3403</v>
      </c>
      <c r="B2713" s="29">
        <v>102038.6</v>
      </c>
      <c r="C2713" s="59">
        <v>102038.6</v>
      </c>
      <c r="D2713" s="27">
        <v>0.0</v>
      </c>
      <c r="E2713" s="34"/>
    </row>
    <row r="2714" hidden="1">
      <c r="A2714" s="58" t="s">
        <v>3405</v>
      </c>
      <c r="B2714" s="29">
        <v>463.0</v>
      </c>
      <c r="C2714" s="59">
        <v>463.0</v>
      </c>
      <c r="D2714" s="27">
        <v>0.0</v>
      </c>
      <c r="E2714" s="34"/>
    </row>
    <row r="2715" hidden="1">
      <c r="A2715" s="58" t="s">
        <v>3406</v>
      </c>
      <c r="B2715" s="29">
        <v>9789.0</v>
      </c>
      <c r="C2715" s="59">
        <v>9789.0</v>
      </c>
      <c r="D2715" s="27">
        <v>0.0</v>
      </c>
      <c r="E2715" s="34"/>
    </row>
    <row r="2716" hidden="1">
      <c r="A2716" s="35" t="s">
        <v>3407</v>
      </c>
      <c r="B2716" s="29">
        <v>384544.6</v>
      </c>
      <c r="C2716" s="59">
        <v>384215.6</v>
      </c>
      <c r="D2716" s="27">
        <v>-329.0</v>
      </c>
      <c r="E2716" s="34"/>
    </row>
    <row r="2717" hidden="1">
      <c r="A2717" s="36" t="s">
        <v>3408</v>
      </c>
      <c r="B2717" s="37">
        <v>1.0</v>
      </c>
      <c r="C2717" s="27">
        <v>101.0</v>
      </c>
      <c r="D2717" s="27">
        <v>100.0</v>
      </c>
      <c r="E2717" s="38"/>
    </row>
    <row r="2718" hidden="1"/>
    <row r="2719" hidden="1"/>
    <row r="2720" hidden="1">
      <c r="A2720" s="5" t="s">
        <v>3379</v>
      </c>
      <c r="B2720" s="6"/>
      <c r="C2720" s="6"/>
      <c r="D2720" s="6"/>
      <c r="E2720" s="7"/>
    </row>
    <row r="2721" hidden="1">
      <c r="A2721" s="10"/>
      <c r="B2721" s="11"/>
      <c r="C2721" s="11"/>
      <c r="D2721" s="11"/>
      <c r="E2721" s="12"/>
    </row>
    <row r="2722" hidden="1">
      <c r="A2722" s="5" t="s">
        <v>3381</v>
      </c>
      <c r="B2722" s="6"/>
      <c r="C2722" s="6"/>
      <c r="D2722" s="6"/>
      <c r="E2722" s="7"/>
    </row>
    <row r="2723" hidden="1">
      <c r="A2723" s="10"/>
      <c r="B2723" s="11"/>
      <c r="C2723" s="11"/>
      <c r="D2723" s="11"/>
      <c r="E2723" s="12"/>
    </row>
    <row r="2724" hidden="1">
      <c r="A2724" s="13">
        <v>46048.0</v>
      </c>
      <c r="B2724" s="6"/>
      <c r="C2724" s="54" t="s">
        <v>3382</v>
      </c>
      <c r="D2724" s="15">
        <v>46053.0</v>
      </c>
      <c r="E2724" s="7"/>
    </row>
    <row r="2725" hidden="1">
      <c r="A2725" s="10"/>
      <c r="B2725" s="11"/>
      <c r="C2725" s="16"/>
      <c r="D2725" s="11"/>
      <c r="E2725" s="12"/>
    </row>
    <row r="2726" hidden="1">
      <c r="A2726" s="55" t="s">
        <v>4238</v>
      </c>
      <c r="B2726" s="7"/>
      <c r="C2726" s="16"/>
      <c r="D2726" s="56" t="s">
        <v>4247</v>
      </c>
      <c r="E2726" s="7"/>
    </row>
    <row r="2727" hidden="1">
      <c r="A2727" s="10"/>
      <c r="B2727" s="12"/>
      <c r="C2727" s="16"/>
      <c r="D2727" s="11"/>
      <c r="E2727" s="12"/>
    </row>
    <row r="2728" hidden="1">
      <c r="A2728" s="19" t="s">
        <v>3383</v>
      </c>
      <c r="B2728" s="6"/>
      <c r="C2728" s="6"/>
      <c r="D2728" s="6"/>
      <c r="E2728" s="7"/>
    </row>
    <row r="2729" hidden="1">
      <c r="A2729" s="20" t="s">
        <v>3384</v>
      </c>
      <c r="B2729" s="21" t="s">
        <v>3385</v>
      </c>
      <c r="C2729" s="22" t="s">
        <v>3386</v>
      </c>
      <c r="D2729" s="21" t="s">
        <v>3387</v>
      </c>
      <c r="E2729" s="23" t="s">
        <v>13</v>
      </c>
    </row>
    <row r="2730" hidden="1">
      <c r="A2730" s="57" t="s">
        <v>3388</v>
      </c>
      <c r="B2730" s="25">
        <v>25621.0</v>
      </c>
      <c r="C2730" s="26">
        <v>6509.0</v>
      </c>
      <c r="D2730" s="27">
        <v>-19112.0</v>
      </c>
      <c r="E2730" s="28"/>
    </row>
    <row r="2731" hidden="1">
      <c r="A2731" s="57" t="s">
        <v>3389</v>
      </c>
      <c r="B2731" s="29">
        <v>28290.0</v>
      </c>
      <c r="C2731" s="26">
        <v>28290.0</v>
      </c>
      <c r="D2731" s="27">
        <v>0.0</v>
      </c>
      <c r="E2731" s="28"/>
    </row>
    <row r="2732" hidden="1">
      <c r="A2732" s="57" t="s">
        <v>3390</v>
      </c>
      <c r="B2732" s="29">
        <v>400.0</v>
      </c>
      <c r="C2732" s="26">
        <v>400.0</v>
      </c>
      <c r="D2732" s="27">
        <v>0.0</v>
      </c>
      <c r="E2732" s="28" t="s">
        <v>3391</v>
      </c>
    </row>
    <row r="2733" hidden="1">
      <c r="A2733" s="57" t="s">
        <v>3392</v>
      </c>
      <c r="B2733" s="25">
        <v>1500.0</v>
      </c>
      <c r="C2733" s="26">
        <v>5500.0</v>
      </c>
      <c r="D2733" s="27">
        <v>4000.0</v>
      </c>
      <c r="E2733" s="28" t="s">
        <v>4383</v>
      </c>
    </row>
    <row r="2734" hidden="1">
      <c r="A2734" s="31" t="s">
        <v>3394</v>
      </c>
      <c r="B2734" s="29">
        <v>0.0</v>
      </c>
      <c r="C2734" s="26"/>
      <c r="D2734" s="27">
        <v>0.0</v>
      </c>
      <c r="E2734" s="28"/>
    </row>
    <row r="2735" hidden="1">
      <c r="A2735" s="31" t="s">
        <v>3395</v>
      </c>
      <c r="B2735" s="29">
        <v>0.0</v>
      </c>
      <c r="C2735" s="26">
        <v>15112.0</v>
      </c>
      <c r="D2735" s="27">
        <v>15112.0</v>
      </c>
      <c r="E2735" s="28" t="s">
        <v>4353</v>
      </c>
    </row>
    <row r="2736" hidden="1">
      <c r="A2736" s="31" t="s">
        <v>3397</v>
      </c>
      <c r="B2736" s="29">
        <v>2110.0</v>
      </c>
      <c r="C2736" s="26">
        <v>2110.0</v>
      </c>
      <c r="D2736" s="27">
        <v>0.0</v>
      </c>
      <c r="E2736" s="28" t="s">
        <v>4384</v>
      </c>
    </row>
    <row r="2737" hidden="1">
      <c r="A2737" s="31" t="s">
        <v>3399</v>
      </c>
      <c r="B2737" s="29">
        <v>5480.0</v>
      </c>
      <c r="C2737" s="26">
        <v>5480.0</v>
      </c>
      <c r="D2737" s="27">
        <v>0.0</v>
      </c>
      <c r="E2737" s="28"/>
    </row>
    <row r="2738" hidden="1">
      <c r="A2738" s="58" t="s">
        <v>3400</v>
      </c>
      <c r="B2738" s="29">
        <v>70208.0</v>
      </c>
      <c r="C2738" s="29">
        <v>70537.0</v>
      </c>
      <c r="D2738" s="27">
        <v>329.0</v>
      </c>
      <c r="E2738" s="34"/>
    </row>
    <row r="2739" hidden="1">
      <c r="A2739" s="58" t="s">
        <v>3401</v>
      </c>
      <c r="B2739" s="29">
        <v>32359.0</v>
      </c>
      <c r="C2739" s="59">
        <v>32359.0</v>
      </c>
      <c r="D2739" s="27">
        <v>0.0</v>
      </c>
      <c r="E2739" s="34"/>
    </row>
    <row r="2740" hidden="1">
      <c r="A2740" s="58" t="s">
        <v>3402</v>
      </c>
      <c r="B2740" s="29">
        <v>62843.0</v>
      </c>
      <c r="C2740" s="59">
        <v>62843.0</v>
      </c>
      <c r="D2740" s="27">
        <v>0.0</v>
      </c>
      <c r="E2740" s="34"/>
    </row>
    <row r="2741" hidden="1">
      <c r="A2741" s="58" t="s">
        <v>3403</v>
      </c>
      <c r="B2741" s="29">
        <v>88010.0</v>
      </c>
      <c r="C2741" s="59">
        <v>88010.0</v>
      </c>
      <c r="D2741" s="27">
        <v>0.0</v>
      </c>
      <c r="E2741" s="34"/>
    </row>
    <row r="2742" hidden="1">
      <c r="A2742" s="58" t="s">
        <v>3405</v>
      </c>
      <c r="B2742" s="29">
        <v>627.0</v>
      </c>
      <c r="C2742" s="59">
        <v>627.0</v>
      </c>
      <c r="D2742" s="27">
        <v>0.0</v>
      </c>
      <c r="E2742" s="34"/>
    </row>
    <row r="2743" hidden="1">
      <c r="A2743" s="58" t="s">
        <v>3406</v>
      </c>
      <c r="B2743" s="29">
        <v>7737.0</v>
      </c>
      <c r="C2743" s="59">
        <v>7737.0</v>
      </c>
      <c r="D2743" s="27">
        <v>0.0</v>
      </c>
      <c r="E2743" s="34"/>
    </row>
    <row r="2744" hidden="1">
      <c r="A2744" s="35" t="s">
        <v>3407</v>
      </c>
      <c r="B2744" s="29">
        <v>317447.2</v>
      </c>
      <c r="C2744" s="59">
        <v>317447.2</v>
      </c>
      <c r="D2744" s="27">
        <v>0.0</v>
      </c>
      <c r="E2744" s="34"/>
    </row>
    <row r="2745" hidden="1">
      <c r="A2745" s="36" t="s">
        <v>3408</v>
      </c>
      <c r="B2745" s="37">
        <v>0.8000000000029104</v>
      </c>
      <c r="C2745" s="27">
        <v>329.79999999998836</v>
      </c>
      <c r="D2745" s="27">
        <v>328.99999999998545</v>
      </c>
      <c r="E2745" s="38"/>
    </row>
    <row r="2746" hidden="1"/>
    <row r="2747" hidden="1"/>
    <row r="2748" hidden="1">
      <c r="A2748" s="5" t="s">
        <v>3379</v>
      </c>
      <c r="B2748" s="6"/>
      <c r="C2748" s="6"/>
      <c r="D2748" s="6"/>
      <c r="E2748" s="7"/>
    </row>
    <row r="2749" hidden="1">
      <c r="A2749" s="10"/>
      <c r="B2749" s="11"/>
      <c r="C2749" s="11"/>
      <c r="D2749" s="11"/>
      <c r="E2749" s="12"/>
    </row>
    <row r="2750" hidden="1">
      <c r="A2750" s="5" t="s">
        <v>3381</v>
      </c>
      <c r="B2750" s="6"/>
      <c r="C2750" s="6"/>
      <c r="D2750" s="6"/>
      <c r="E2750" s="7"/>
    </row>
    <row r="2751" hidden="1">
      <c r="A2751" s="10"/>
      <c r="B2751" s="11"/>
      <c r="C2751" s="11"/>
      <c r="D2751" s="11"/>
      <c r="E2751" s="12"/>
    </row>
    <row r="2752" hidden="1">
      <c r="A2752" s="13">
        <v>46054.0</v>
      </c>
      <c r="B2752" s="6"/>
      <c r="C2752" s="54" t="s">
        <v>3382</v>
      </c>
      <c r="D2752" s="15">
        <v>46054.0</v>
      </c>
      <c r="E2752" s="7"/>
    </row>
    <row r="2753" hidden="1">
      <c r="A2753" s="10"/>
      <c r="B2753" s="11"/>
      <c r="C2753" s="16"/>
      <c r="D2753" s="11"/>
      <c r="E2753" s="12"/>
    </row>
    <row r="2754" hidden="1">
      <c r="A2754" s="55" t="s">
        <v>4239</v>
      </c>
      <c r="B2754" s="7"/>
      <c r="C2754" s="16"/>
      <c r="D2754" s="56" t="s">
        <v>4239</v>
      </c>
      <c r="E2754" s="7"/>
    </row>
    <row r="2755" hidden="1">
      <c r="A2755" s="10"/>
      <c r="B2755" s="12"/>
      <c r="C2755" s="16"/>
      <c r="D2755" s="11"/>
      <c r="E2755" s="12"/>
    </row>
    <row r="2756" hidden="1">
      <c r="A2756" s="19" t="s">
        <v>3383</v>
      </c>
      <c r="B2756" s="6"/>
      <c r="C2756" s="6"/>
      <c r="D2756" s="6"/>
      <c r="E2756" s="7"/>
    </row>
    <row r="2757" hidden="1">
      <c r="A2757" s="20" t="s">
        <v>3384</v>
      </c>
      <c r="B2757" s="21" t="s">
        <v>3385</v>
      </c>
      <c r="C2757" s="22" t="s">
        <v>3386</v>
      </c>
      <c r="D2757" s="21" t="s">
        <v>3387</v>
      </c>
      <c r="E2757" s="23" t="s">
        <v>13</v>
      </c>
    </row>
    <row r="2758" hidden="1">
      <c r="A2758" s="57" t="s">
        <v>3388</v>
      </c>
      <c r="B2758" s="25">
        <v>4598.0</v>
      </c>
      <c r="C2758" s="26">
        <v>4600.0</v>
      </c>
      <c r="D2758" s="27">
        <v>2.0</v>
      </c>
      <c r="E2758" s="28"/>
    </row>
    <row r="2759" hidden="1">
      <c r="A2759" s="57" t="s">
        <v>3389</v>
      </c>
      <c r="B2759" s="29">
        <v>3258.0</v>
      </c>
      <c r="C2759" s="26">
        <v>3258.0</v>
      </c>
      <c r="D2759" s="27">
        <v>0.0</v>
      </c>
      <c r="E2759" s="28"/>
    </row>
    <row r="2760" hidden="1">
      <c r="A2760" s="57" t="s">
        <v>3390</v>
      </c>
      <c r="B2760" s="29">
        <v>0.0</v>
      </c>
      <c r="C2760" s="26"/>
      <c r="D2760" s="27">
        <v>0.0</v>
      </c>
      <c r="E2760" s="28" t="s">
        <v>3391</v>
      </c>
    </row>
    <row r="2761" hidden="1">
      <c r="A2761" s="57" t="s">
        <v>3392</v>
      </c>
      <c r="B2761" s="25">
        <v>500.0</v>
      </c>
      <c r="C2761" s="26">
        <v>500.0</v>
      </c>
      <c r="D2761" s="27">
        <v>0.0</v>
      </c>
      <c r="E2761" s="28"/>
    </row>
    <row r="2762" hidden="1">
      <c r="A2762" s="31" t="s">
        <v>3394</v>
      </c>
      <c r="B2762" s="29">
        <v>0.0</v>
      </c>
      <c r="C2762" s="26"/>
      <c r="D2762" s="27">
        <v>0.0</v>
      </c>
      <c r="E2762" s="28"/>
    </row>
    <row r="2763" hidden="1">
      <c r="A2763" s="31" t="s">
        <v>3395</v>
      </c>
      <c r="B2763" s="29">
        <v>0.0</v>
      </c>
      <c r="C2763" s="26"/>
      <c r="D2763" s="27">
        <v>0.0</v>
      </c>
      <c r="E2763" s="28"/>
    </row>
    <row r="2764" hidden="1">
      <c r="A2764" s="31" t="s">
        <v>3397</v>
      </c>
      <c r="B2764" s="29">
        <v>0.0</v>
      </c>
      <c r="C2764" s="26"/>
      <c r="D2764" s="27">
        <v>0.0</v>
      </c>
      <c r="E2764" s="28"/>
    </row>
    <row r="2765" hidden="1">
      <c r="A2765" s="31" t="s">
        <v>3399</v>
      </c>
      <c r="B2765" s="29">
        <v>1000.0</v>
      </c>
      <c r="C2765" s="26">
        <v>1000.0</v>
      </c>
      <c r="D2765" s="27">
        <v>0.0</v>
      </c>
      <c r="E2765" s="28"/>
    </row>
    <row r="2766" hidden="1">
      <c r="A2766" s="58" t="s">
        <v>3400</v>
      </c>
      <c r="B2766" s="29">
        <v>14350.0</v>
      </c>
      <c r="C2766" s="29">
        <v>14350.0</v>
      </c>
      <c r="D2766" s="27">
        <v>0.0</v>
      </c>
      <c r="E2766" s="34"/>
    </row>
    <row r="2767" hidden="1">
      <c r="A2767" s="58" t="s">
        <v>3401</v>
      </c>
      <c r="B2767" s="29">
        <v>4865.0</v>
      </c>
      <c r="C2767" s="59">
        <v>4865.0</v>
      </c>
      <c r="D2767" s="27">
        <v>0.0</v>
      </c>
      <c r="E2767" s="34"/>
    </row>
    <row r="2768" hidden="1">
      <c r="A2768" s="58" t="s">
        <v>3402</v>
      </c>
      <c r="B2768" s="29">
        <v>13738.0</v>
      </c>
      <c r="C2768" s="59">
        <v>13738.0</v>
      </c>
      <c r="D2768" s="27">
        <v>0.0</v>
      </c>
      <c r="E2768" s="34"/>
    </row>
    <row r="2769" hidden="1">
      <c r="A2769" s="58" t="s">
        <v>3403</v>
      </c>
      <c r="B2769" s="29">
        <v>12301.4</v>
      </c>
      <c r="C2769" s="59">
        <v>12301.4</v>
      </c>
      <c r="D2769" s="27">
        <v>0.0</v>
      </c>
      <c r="E2769" s="34"/>
    </row>
    <row r="2770" hidden="1">
      <c r="A2770" s="58" t="s">
        <v>3405</v>
      </c>
      <c r="B2770" s="29">
        <v>0.0</v>
      </c>
      <c r="C2770" s="59">
        <v>0.0</v>
      </c>
      <c r="D2770" s="27">
        <v>0.0</v>
      </c>
      <c r="E2770" s="34"/>
    </row>
    <row r="2771" hidden="1">
      <c r="A2771" s="58" t="s">
        <v>3406</v>
      </c>
      <c r="B2771" s="29">
        <v>0.0</v>
      </c>
      <c r="C2771" s="59">
        <v>0.0</v>
      </c>
      <c r="D2771" s="27">
        <v>0.0</v>
      </c>
      <c r="E2771" s="34"/>
    </row>
    <row r="2772" hidden="1">
      <c r="A2772" s="35" t="s">
        <v>3407</v>
      </c>
      <c r="B2772" s="29">
        <v>54610.4</v>
      </c>
      <c r="C2772" s="59">
        <v>54610.4</v>
      </c>
      <c r="D2772" s="27">
        <v>0.0</v>
      </c>
      <c r="E2772" s="34"/>
    </row>
    <row r="2773" hidden="1">
      <c r="A2773" s="36" t="s">
        <v>3408</v>
      </c>
      <c r="B2773" s="37">
        <v>0.0</v>
      </c>
      <c r="C2773" s="27">
        <v>2.0</v>
      </c>
      <c r="D2773" s="27">
        <v>2.0</v>
      </c>
      <c r="E2773" s="38"/>
    </row>
    <row r="2774" hidden="1"/>
    <row r="2775" hidden="1"/>
    <row r="2776" hidden="1">
      <c r="A2776" s="5" t="s">
        <v>3379</v>
      </c>
      <c r="B2776" s="6"/>
      <c r="C2776" s="6"/>
      <c r="D2776" s="6"/>
      <c r="E2776" s="7"/>
    </row>
    <row r="2777" hidden="1">
      <c r="A2777" s="10"/>
      <c r="B2777" s="11"/>
      <c r="C2777" s="11"/>
      <c r="D2777" s="11"/>
      <c r="E2777" s="12"/>
    </row>
    <row r="2778" hidden="1">
      <c r="A2778" s="5" t="s">
        <v>3381</v>
      </c>
      <c r="B2778" s="6"/>
      <c r="C2778" s="6"/>
      <c r="D2778" s="6"/>
      <c r="E2778" s="7"/>
    </row>
    <row r="2779" hidden="1">
      <c r="A2779" s="10"/>
      <c r="B2779" s="11"/>
      <c r="C2779" s="11"/>
      <c r="D2779" s="11"/>
      <c r="E2779" s="12"/>
    </row>
    <row r="2780" hidden="1">
      <c r="A2780" s="13">
        <v>46055.0</v>
      </c>
      <c r="B2780" s="6"/>
      <c r="C2780" s="54" t="s">
        <v>3382</v>
      </c>
      <c r="D2780" s="15">
        <v>46061.0</v>
      </c>
      <c r="E2780" s="7"/>
    </row>
    <row r="2781" hidden="1">
      <c r="A2781" s="10"/>
      <c r="B2781" s="11"/>
      <c r="C2781" s="16"/>
      <c r="D2781" s="11"/>
      <c r="E2781" s="12"/>
    </row>
    <row r="2782" hidden="1">
      <c r="A2782" s="55" t="s">
        <v>4238</v>
      </c>
      <c r="B2782" s="7"/>
      <c r="C2782" s="16"/>
      <c r="D2782" s="56" t="s">
        <v>4239</v>
      </c>
      <c r="E2782" s="7"/>
    </row>
    <row r="2783" hidden="1">
      <c r="A2783" s="10"/>
      <c r="B2783" s="12"/>
      <c r="C2783" s="16"/>
      <c r="D2783" s="11"/>
      <c r="E2783" s="12"/>
    </row>
    <row r="2784" hidden="1">
      <c r="A2784" s="19" t="s">
        <v>3383</v>
      </c>
      <c r="B2784" s="6"/>
      <c r="C2784" s="6"/>
      <c r="D2784" s="6"/>
      <c r="E2784" s="7"/>
    </row>
    <row r="2785" hidden="1">
      <c r="A2785" s="20" t="s">
        <v>3384</v>
      </c>
      <c r="B2785" s="21" t="s">
        <v>3385</v>
      </c>
      <c r="C2785" s="22" t="s">
        <v>3386</v>
      </c>
      <c r="D2785" s="21" t="s">
        <v>3387</v>
      </c>
      <c r="E2785" s="23" t="s">
        <v>13</v>
      </c>
    </row>
    <row r="2786" hidden="1">
      <c r="A2786" s="57" t="s">
        <v>3388</v>
      </c>
      <c r="B2786" s="25">
        <v>33373.0</v>
      </c>
      <c r="C2786" s="26">
        <v>15955.0</v>
      </c>
      <c r="D2786" s="27">
        <v>-17418.0</v>
      </c>
      <c r="E2786" s="28"/>
    </row>
    <row r="2787" hidden="1">
      <c r="A2787" s="57" t="s">
        <v>3389</v>
      </c>
      <c r="B2787" s="29">
        <v>26948.0</v>
      </c>
      <c r="C2787" s="26">
        <v>26948.0</v>
      </c>
      <c r="D2787" s="27">
        <v>0.0</v>
      </c>
      <c r="E2787" s="28"/>
    </row>
    <row r="2788" hidden="1">
      <c r="A2788" s="57" t="s">
        <v>3390</v>
      </c>
      <c r="B2788" s="29">
        <v>130.0</v>
      </c>
      <c r="C2788" s="26">
        <v>130.0</v>
      </c>
      <c r="D2788" s="27">
        <v>0.0</v>
      </c>
      <c r="E2788" s="28" t="s">
        <v>3391</v>
      </c>
    </row>
    <row r="2789" hidden="1">
      <c r="A2789" s="57" t="s">
        <v>3392</v>
      </c>
      <c r="B2789" s="25">
        <v>2000.0</v>
      </c>
      <c r="C2789" s="26">
        <v>5955.0</v>
      </c>
      <c r="D2789" s="27">
        <v>3955.0</v>
      </c>
      <c r="E2789" s="28" t="s">
        <v>4385</v>
      </c>
    </row>
    <row r="2790" hidden="1">
      <c r="A2790" s="31" t="s">
        <v>3394</v>
      </c>
      <c r="B2790" s="29">
        <v>0.0</v>
      </c>
      <c r="C2790" s="26"/>
      <c r="D2790" s="27">
        <v>0.0</v>
      </c>
      <c r="E2790" s="28"/>
    </row>
    <row r="2791" hidden="1">
      <c r="A2791" s="31" t="s">
        <v>3395</v>
      </c>
      <c r="B2791" s="29">
        <v>280.0</v>
      </c>
      <c r="C2791" s="26">
        <v>13244.0</v>
      </c>
      <c r="D2791" s="27">
        <v>12964.0</v>
      </c>
      <c r="E2791" s="28" t="s">
        <v>4386</v>
      </c>
    </row>
    <row r="2792" hidden="1">
      <c r="A2792" s="31" t="s">
        <v>3397</v>
      </c>
      <c r="B2792" s="29">
        <v>1000.0</v>
      </c>
      <c r="C2792" s="26">
        <v>1600.0</v>
      </c>
      <c r="D2792" s="27">
        <v>600.0</v>
      </c>
      <c r="E2792" s="28" t="s">
        <v>4387</v>
      </c>
    </row>
    <row r="2793" hidden="1">
      <c r="A2793" s="31" t="s">
        <v>3399</v>
      </c>
      <c r="B2793" s="29">
        <v>7000.0</v>
      </c>
      <c r="C2793" s="26">
        <v>6960.0</v>
      </c>
      <c r="D2793" s="27">
        <v>-40.0</v>
      </c>
      <c r="E2793" s="28"/>
    </row>
    <row r="2794" hidden="1">
      <c r="A2794" s="58" t="s">
        <v>3400</v>
      </c>
      <c r="B2794" s="29">
        <v>91759.0</v>
      </c>
      <c r="C2794" s="29">
        <v>91759.0</v>
      </c>
      <c r="D2794" s="27">
        <v>0.0</v>
      </c>
      <c r="E2794" s="34"/>
    </row>
    <row r="2795" hidden="1">
      <c r="A2795" s="58" t="s">
        <v>3401</v>
      </c>
      <c r="B2795" s="29">
        <v>47090.0</v>
      </c>
      <c r="C2795" s="59">
        <v>47090.0</v>
      </c>
      <c r="D2795" s="27">
        <v>0.0</v>
      </c>
      <c r="E2795" s="34"/>
    </row>
    <row r="2796" hidden="1">
      <c r="A2796" s="58" t="s">
        <v>3402</v>
      </c>
      <c r="B2796" s="29">
        <v>80641.0</v>
      </c>
      <c r="C2796" s="59">
        <v>80641.0</v>
      </c>
      <c r="D2796" s="27">
        <v>0.0</v>
      </c>
      <c r="E2796" s="34"/>
    </row>
    <row r="2797" hidden="1">
      <c r="A2797" s="58" t="s">
        <v>3403</v>
      </c>
      <c r="B2797" s="29">
        <v>104768.9</v>
      </c>
      <c r="C2797" s="59">
        <v>105077.9</v>
      </c>
      <c r="D2797" s="27">
        <v>309.0</v>
      </c>
      <c r="E2797" s="34"/>
    </row>
    <row r="2798" hidden="1">
      <c r="A2798" s="58" t="s">
        <v>3405</v>
      </c>
      <c r="B2798" s="29">
        <v>652.0</v>
      </c>
      <c r="C2798" s="59">
        <v>652.0</v>
      </c>
      <c r="D2798" s="27">
        <v>0.0</v>
      </c>
      <c r="E2798" s="34"/>
    </row>
    <row r="2799" hidden="1">
      <c r="A2799" s="58" t="s">
        <v>3406</v>
      </c>
      <c r="B2799" s="29">
        <v>9393.0</v>
      </c>
      <c r="C2799" s="59">
        <v>9393.0</v>
      </c>
      <c r="D2799" s="27">
        <v>0.0</v>
      </c>
      <c r="E2799" s="34"/>
    </row>
    <row r="2800" hidden="1">
      <c r="A2800" s="35" t="s">
        <v>3407</v>
      </c>
      <c r="B2800" s="29">
        <v>395641.4</v>
      </c>
      <c r="C2800" s="59">
        <v>395950.4</v>
      </c>
      <c r="D2800" s="27">
        <v>309.0</v>
      </c>
      <c r="E2800" s="34"/>
    </row>
    <row r="2801" hidden="1">
      <c r="A2801" s="36" t="s">
        <v>3408</v>
      </c>
      <c r="B2801" s="37">
        <v>0.5</v>
      </c>
      <c r="C2801" s="27">
        <v>61.5</v>
      </c>
      <c r="D2801" s="27">
        <v>61.0</v>
      </c>
      <c r="E2801" s="38"/>
    </row>
    <row r="2802" hidden="1"/>
    <row r="2803" hidden="1"/>
    <row r="2804" hidden="1">
      <c r="A2804" s="5" t="s">
        <v>3379</v>
      </c>
      <c r="B2804" s="6"/>
      <c r="C2804" s="6"/>
      <c r="D2804" s="6"/>
      <c r="E2804" s="7"/>
    </row>
    <row r="2805" hidden="1">
      <c r="A2805" s="10"/>
      <c r="B2805" s="11"/>
      <c r="C2805" s="11"/>
      <c r="D2805" s="11"/>
      <c r="E2805" s="12"/>
    </row>
    <row r="2806" hidden="1">
      <c r="A2806" s="5" t="s">
        <v>3381</v>
      </c>
      <c r="B2806" s="6"/>
      <c r="C2806" s="6"/>
      <c r="D2806" s="6"/>
      <c r="E2806" s="7"/>
    </row>
    <row r="2807" hidden="1">
      <c r="A2807" s="10"/>
      <c r="B2807" s="11"/>
      <c r="C2807" s="11"/>
      <c r="D2807" s="11"/>
      <c r="E2807" s="12"/>
    </row>
    <row r="2808" hidden="1">
      <c r="A2808" s="13">
        <v>46055.0</v>
      </c>
      <c r="B2808" s="6"/>
      <c r="C2808" s="54" t="s">
        <v>3382</v>
      </c>
      <c r="D2808" s="15">
        <v>46061.0</v>
      </c>
      <c r="E2808" s="7"/>
    </row>
    <row r="2809" hidden="1">
      <c r="A2809" s="10"/>
      <c r="B2809" s="11"/>
      <c r="C2809" s="16"/>
      <c r="D2809" s="11"/>
      <c r="E2809" s="12"/>
    </row>
    <row r="2810" hidden="1">
      <c r="A2810" s="55" t="s">
        <v>4238</v>
      </c>
      <c r="B2810" s="7"/>
      <c r="C2810" s="16"/>
      <c r="D2810" s="56" t="s">
        <v>4239</v>
      </c>
      <c r="E2810" s="7"/>
    </row>
    <row r="2811" hidden="1">
      <c r="A2811" s="10"/>
      <c r="B2811" s="12"/>
      <c r="C2811" s="16"/>
      <c r="D2811" s="11"/>
      <c r="E2811" s="12"/>
    </row>
    <row r="2812" hidden="1">
      <c r="A2812" s="19" t="s">
        <v>3383</v>
      </c>
      <c r="B2812" s="6"/>
      <c r="C2812" s="6"/>
      <c r="D2812" s="6"/>
      <c r="E2812" s="7"/>
    </row>
    <row r="2813" hidden="1">
      <c r="A2813" s="20" t="s">
        <v>3384</v>
      </c>
      <c r="B2813" s="21" t="s">
        <v>3385</v>
      </c>
      <c r="C2813" s="22" t="s">
        <v>3386</v>
      </c>
      <c r="D2813" s="21" t="s">
        <v>3387</v>
      </c>
      <c r="E2813" s="23" t="s">
        <v>13</v>
      </c>
    </row>
    <row r="2814" hidden="1">
      <c r="A2814" s="57" t="s">
        <v>3388</v>
      </c>
      <c r="B2814" s="25">
        <v>33373.0</v>
      </c>
      <c r="C2814" s="26">
        <v>15955.0</v>
      </c>
      <c r="D2814" s="27">
        <v>-17418.0</v>
      </c>
      <c r="E2814" s="28"/>
    </row>
    <row r="2815" hidden="1">
      <c r="A2815" s="57" t="s">
        <v>3389</v>
      </c>
      <c r="B2815" s="29">
        <v>26948.0</v>
      </c>
      <c r="C2815" s="26">
        <v>26948.0</v>
      </c>
      <c r="D2815" s="27">
        <v>0.0</v>
      </c>
      <c r="E2815" s="28"/>
    </row>
    <row r="2816" hidden="1">
      <c r="A2816" s="57" t="s">
        <v>3390</v>
      </c>
      <c r="B2816" s="29">
        <v>130.0</v>
      </c>
      <c r="C2816" s="26">
        <v>130.0</v>
      </c>
      <c r="D2816" s="27">
        <v>0.0</v>
      </c>
      <c r="E2816" s="28" t="s">
        <v>3391</v>
      </c>
    </row>
    <row r="2817" hidden="1">
      <c r="A2817" s="57" t="s">
        <v>3392</v>
      </c>
      <c r="B2817" s="25">
        <v>2000.0</v>
      </c>
      <c r="C2817" s="26">
        <v>5955.0</v>
      </c>
      <c r="D2817" s="27">
        <v>3955.0</v>
      </c>
      <c r="E2817" s="28" t="s">
        <v>4385</v>
      </c>
    </row>
    <row r="2818" hidden="1">
      <c r="A2818" s="31" t="s">
        <v>3394</v>
      </c>
      <c r="B2818" s="29">
        <v>0.0</v>
      </c>
      <c r="C2818" s="26"/>
      <c r="D2818" s="27">
        <v>0.0</v>
      </c>
      <c r="E2818" s="28"/>
    </row>
    <row r="2819" hidden="1">
      <c r="A2819" s="31" t="s">
        <v>3395</v>
      </c>
      <c r="B2819" s="29">
        <v>280.0</v>
      </c>
      <c r="C2819" s="26">
        <v>13244.0</v>
      </c>
      <c r="D2819" s="27">
        <v>12964.0</v>
      </c>
      <c r="E2819" s="28" t="s">
        <v>4386</v>
      </c>
    </row>
    <row r="2820" hidden="1">
      <c r="A2820" s="31" t="s">
        <v>3397</v>
      </c>
      <c r="B2820" s="29">
        <v>1000.0</v>
      </c>
      <c r="C2820" s="26">
        <v>1600.0</v>
      </c>
      <c r="D2820" s="27">
        <v>600.0</v>
      </c>
      <c r="E2820" s="28" t="s">
        <v>4387</v>
      </c>
    </row>
    <row r="2821" hidden="1">
      <c r="A2821" s="31" t="s">
        <v>3399</v>
      </c>
      <c r="B2821" s="29">
        <v>7000.0</v>
      </c>
      <c r="C2821" s="26">
        <v>6560.0</v>
      </c>
      <c r="D2821" s="27">
        <v>-440.0</v>
      </c>
      <c r="E2821" s="28" t="s">
        <v>4388</v>
      </c>
    </row>
    <row r="2822" hidden="1">
      <c r="A2822" s="58" t="s">
        <v>3400</v>
      </c>
      <c r="B2822" s="29">
        <v>91759.0</v>
      </c>
      <c r="C2822" s="29">
        <v>91759.0</v>
      </c>
      <c r="D2822" s="27">
        <v>0.0</v>
      </c>
      <c r="E2822" s="34"/>
    </row>
    <row r="2823" hidden="1">
      <c r="A2823" s="58" t="s">
        <v>3401</v>
      </c>
      <c r="B2823" s="29">
        <v>47090.0</v>
      </c>
      <c r="C2823" s="59">
        <v>47090.0</v>
      </c>
      <c r="D2823" s="27">
        <v>0.0</v>
      </c>
      <c r="E2823" s="34"/>
    </row>
    <row r="2824" hidden="1">
      <c r="A2824" s="58" t="s">
        <v>3402</v>
      </c>
      <c r="B2824" s="29">
        <v>80641.0</v>
      </c>
      <c r="C2824" s="59">
        <v>80641.0</v>
      </c>
      <c r="D2824" s="27">
        <v>0.0</v>
      </c>
      <c r="E2824" s="34"/>
    </row>
    <row r="2825" hidden="1">
      <c r="A2825" s="58" t="s">
        <v>3403</v>
      </c>
      <c r="B2825" s="29">
        <v>104768.9</v>
      </c>
      <c r="C2825" s="59">
        <v>105077.9</v>
      </c>
      <c r="D2825" s="27">
        <v>309.0</v>
      </c>
      <c r="E2825" s="34"/>
    </row>
    <row r="2826" hidden="1">
      <c r="A2826" s="58" t="s">
        <v>3405</v>
      </c>
      <c r="B2826" s="29">
        <v>652.0</v>
      </c>
      <c r="C2826" s="59">
        <v>652.0</v>
      </c>
      <c r="D2826" s="27">
        <v>0.0</v>
      </c>
      <c r="E2826" s="34"/>
    </row>
    <row r="2827" hidden="1">
      <c r="A2827" s="58" t="s">
        <v>3406</v>
      </c>
      <c r="B2827" s="29">
        <v>9393.0</v>
      </c>
      <c r="C2827" s="59">
        <v>9393.0</v>
      </c>
      <c r="D2827" s="27">
        <v>0.0</v>
      </c>
      <c r="E2827" s="34"/>
    </row>
    <row r="2828" hidden="1">
      <c r="A2828" s="35" t="s">
        <v>3407</v>
      </c>
      <c r="B2828" s="29">
        <v>395641.4</v>
      </c>
      <c r="C2828" s="59">
        <v>395950.4</v>
      </c>
      <c r="D2828" s="27">
        <v>309.0</v>
      </c>
      <c r="E2828" s="34"/>
    </row>
    <row r="2829" hidden="1">
      <c r="A2829" s="36" t="s">
        <v>3408</v>
      </c>
      <c r="B2829" s="37">
        <v>0.5</v>
      </c>
      <c r="C2829" s="27">
        <v>-338.5</v>
      </c>
      <c r="D2829" s="27">
        <v>-339.0</v>
      </c>
      <c r="E2829" s="38"/>
    </row>
    <row r="2830" hidden="1"/>
    <row r="2831" hidden="1"/>
    <row r="2832" hidden="1">
      <c r="A2832" s="5" t="s">
        <v>3379</v>
      </c>
      <c r="B2832" s="6"/>
      <c r="C2832" s="6"/>
      <c r="D2832" s="6"/>
      <c r="E2832" s="7"/>
    </row>
    <row r="2833" hidden="1">
      <c r="A2833" s="10"/>
      <c r="B2833" s="11"/>
      <c r="C2833" s="11"/>
      <c r="D2833" s="11"/>
      <c r="E2833" s="12"/>
    </row>
    <row r="2834" hidden="1">
      <c r="A2834" s="5" t="s">
        <v>3381</v>
      </c>
      <c r="B2834" s="6"/>
      <c r="C2834" s="6"/>
      <c r="D2834" s="6"/>
      <c r="E2834" s="7"/>
    </row>
    <row r="2835" hidden="1">
      <c r="A2835" s="10"/>
      <c r="B2835" s="11"/>
      <c r="C2835" s="11"/>
      <c r="D2835" s="11"/>
      <c r="E2835" s="12"/>
    </row>
    <row r="2836" hidden="1">
      <c r="A2836" s="13">
        <v>46062.0</v>
      </c>
      <c r="B2836" s="6"/>
      <c r="C2836" s="54" t="s">
        <v>3382</v>
      </c>
      <c r="D2836" s="15">
        <v>46068.0</v>
      </c>
      <c r="E2836" s="7"/>
    </row>
    <row r="2837" hidden="1">
      <c r="A2837" s="10"/>
      <c r="B2837" s="11"/>
      <c r="C2837" s="16"/>
      <c r="D2837" s="11"/>
      <c r="E2837" s="12"/>
    </row>
    <row r="2838" hidden="1">
      <c r="A2838" s="55" t="s">
        <v>4238</v>
      </c>
      <c r="B2838" s="7"/>
      <c r="C2838" s="16"/>
      <c r="D2838" s="56" t="s">
        <v>4239</v>
      </c>
      <c r="E2838" s="7"/>
    </row>
    <row r="2839" hidden="1">
      <c r="A2839" s="10"/>
      <c r="B2839" s="12"/>
      <c r="C2839" s="16"/>
      <c r="D2839" s="11"/>
      <c r="E2839" s="12"/>
    </row>
    <row r="2840" hidden="1">
      <c r="A2840" s="19" t="s">
        <v>3383</v>
      </c>
      <c r="B2840" s="6"/>
      <c r="C2840" s="6"/>
      <c r="D2840" s="6"/>
      <c r="E2840" s="7"/>
    </row>
    <row r="2841" hidden="1">
      <c r="A2841" s="20" t="s">
        <v>3384</v>
      </c>
      <c r="B2841" s="21" t="s">
        <v>3385</v>
      </c>
      <c r="C2841" s="22" t="s">
        <v>3386</v>
      </c>
      <c r="D2841" s="21" t="s">
        <v>3387</v>
      </c>
      <c r="E2841" s="23" t="s">
        <v>13</v>
      </c>
    </row>
    <row r="2842" hidden="1">
      <c r="A2842" s="57" t="s">
        <v>3388</v>
      </c>
      <c r="B2842" s="25">
        <v>32629.0</v>
      </c>
      <c r="C2842" s="26">
        <v>12630.0</v>
      </c>
      <c r="D2842" s="27">
        <v>-19999.0</v>
      </c>
      <c r="E2842" s="28"/>
    </row>
    <row r="2843" hidden="1">
      <c r="A2843" s="57" t="s">
        <v>3389</v>
      </c>
      <c r="B2843" s="29">
        <v>32601.0</v>
      </c>
      <c r="C2843" s="26">
        <v>32601.0</v>
      </c>
      <c r="D2843" s="27">
        <v>0.0</v>
      </c>
      <c r="E2843" s="28"/>
    </row>
    <row r="2844" hidden="1">
      <c r="A2844" s="57" t="s">
        <v>3390</v>
      </c>
      <c r="B2844" s="29">
        <v>130.0</v>
      </c>
      <c r="C2844" s="26">
        <v>130.0</v>
      </c>
      <c r="D2844" s="27">
        <v>0.0</v>
      </c>
      <c r="E2844" s="28" t="s">
        <v>3391</v>
      </c>
    </row>
    <row r="2845" hidden="1">
      <c r="A2845" s="57" t="s">
        <v>3392</v>
      </c>
      <c r="B2845" s="25">
        <v>2900.0</v>
      </c>
      <c r="C2845" s="26">
        <v>6912.0</v>
      </c>
      <c r="D2845" s="27">
        <v>4012.0</v>
      </c>
      <c r="E2845" s="28" t="s">
        <v>4389</v>
      </c>
    </row>
    <row r="2846" hidden="1">
      <c r="A2846" s="31" t="s">
        <v>3394</v>
      </c>
      <c r="B2846" s="29">
        <v>0.0</v>
      </c>
      <c r="C2846" s="26"/>
      <c r="D2846" s="27">
        <v>0.0</v>
      </c>
      <c r="E2846" s="28"/>
    </row>
    <row r="2847" hidden="1">
      <c r="A2847" s="31" t="s">
        <v>3395</v>
      </c>
      <c r="B2847" s="29">
        <v>930.0</v>
      </c>
      <c r="C2847" s="26">
        <v>12414.0</v>
      </c>
      <c r="D2847" s="27">
        <v>11484.0</v>
      </c>
      <c r="E2847" s="28" t="s">
        <v>4390</v>
      </c>
    </row>
    <row r="2848" hidden="1">
      <c r="A2848" s="31" t="s">
        <v>3397</v>
      </c>
      <c r="B2848" s="29">
        <v>3561.0</v>
      </c>
      <c r="C2848" s="26">
        <v>8105.0</v>
      </c>
      <c r="D2848" s="27">
        <v>4544.0</v>
      </c>
      <c r="E2848" s="28" t="s">
        <v>4391</v>
      </c>
    </row>
    <row r="2849" hidden="1">
      <c r="A2849" s="31" t="s">
        <v>3399</v>
      </c>
      <c r="B2849" s="29">
        <v>7360.0</v>
      </c>
      <c r="C2849" s="26">
        <v>7360.0</v>
      </c>
      <c r="D2849" s="27">
        <v>0.0</v>
      </c>
      <c r="E2849" s="28"/>
    </row>
    <row r="2850" hidden="1">
      <c r="A2850" s="58" t="s">
        <v>3400</v>
      </c>
      <c r="B2850" s="29">
        <v>120103.0</v>
      </c>
      <c r="C2850" s="29">
        <v>120103.0</v>
      </c>
      <c r="D2850" s="27">
        <v>0.0</v>
      </c>
      <c r="E2850" s="34"/>
    </row>
    <row r="2851" hidden="1">
      <c r="A2851" s="58" t="s">
        <v>3401</v>
      </c>
      <c r="B2851" s="29">
        <v>42751.0</v>
      </c>
      <c r="C2851" s="59">
        <v>42751.0</v>
      </c>
      <c r="D2851" s="27">
        <v>0.0</v>
      </c>
      <c r="E2851" s="34"/>
    </row>
    <row r="2852" hidden="1">
      <c r="A2852" s="58" t="s">
        <v>3402</v>
      </c>
      <c r="B2852" s="29">
        <v>83860.0</v>
      </c>
      <c r="C2852" s="59">
        <v>83860.0</v>
      </c>
      <c r="D2852" s="27">
        <v>0.0</v>
      </c>
      <c r="E2852" s="34"/>
    </row>
    <row r="2853" hidden="1">
      <c r="A2853" s="58" t="s">
        <v>3403</v>
      </c>
      <c r="B2853" s="29">
        <v>98256.0</v>
      </c>
      <c r="C2853" s="59">
        <v>98256.0</v>
      </c>
      <c r="D2853" s="27">
        <v>0.0</v>
      </c>
      <c r="E2853" s="34"/>
    </row>
    <row r="2854" hidden="1">
      <c r="A2854" s="58" t="s">
        <v>3405</v>
      </c>
      <c r="B2854" s="29">
        <v>0.0</v>
      </c>
      <c r="C2854" s="59">
        <v>0.0</v>
      </c>
      <c r="D2854" s="27">
        <v>0.0</v>
      </c>
      <c r="E2854" s="34"/>
    </row>
    <row r="2855" hidden="1">
      <c r="A2855" s="58" t="s">
        <v>3406</v>
      </c>
      <c r="B2855" s="29">
        <v>9608.0</v>
      </c>
      <c r="C2855" s="59">
        <v>9608.0</v>
      </c>
      <c r="D2855" s="27">
        <v>0.0</v>
      </c>
      <c r="E2855" s="34"/>
    </row>
    <row r="2856" hidden="1">
      <c r="A2856" s="35" t="s">
        <v>3407</v>
      </c>
      <c r="B2856" s="29">
        <v>425079.7</v>
      </c>
      <c r="C2856" s="59">
        <v>425079.7</v>
      </c>
      <c r="D2856" s="27">
        <v>0.0</v>
      </c>
      <c r="E2856" s="34"/>
    </row>
    <row r="2857" hidden="1">
      <c r="A2857" s="36" t="s">
        <v>3408</v>
      </c>
      <c r="B2857" s="37">
        <v>1.3000000000029104</v>
      </c>
      <c r="C2857" s="27">
        <v>42.29999999998836</v>
      </c>
      <c r="D2857" s="27">
        <v>40.99999999998545</v>
      </c>
      <c r="E2857" s="38"/>
    </row>
    <row r="2858" hidden="1"/>
    <row r="2859" hidden="1"/>
    <row r="2860" hidden="1">
      <c r="A2860" s="5" t="s">
        <v>3379</v>
      </c>
      <c r="B2860" s="6"/>
      <c r="C2860" s="6"/>
      <c r="D2860" s="6"/>
      <c r="E2860" s="7"/>
    </row>
    <row r="2861" hidden="1">
      <c r="A2861" s="10"/>
      <c r="B2861" s="11"/>
      <c r="C2861" s="11"/>
      <c r="D2861" s="11"/>
      <c r="E2861" s="12"/>
    </row>
    <row r="2862" hidden="1">
      <c r="A2862" s="5" t="s">
        <v>3381</v>
      </c>
      <c r="B2862" s="6"/>
      <c r="C2862" s="6"/>
      <c r="D2862" s="6"/>
      <c r="E2862" s="7"/>
    </row>
    <row r="2863" hidden="1">
      <c r="A2863" s="10"/>
      <c r="B2863" s="11"/>
      <c r="C2863" s="11"/>
      <c r="D2863" s="11"/>
      <c r="E2863" s="12"/>
    </row>
    <row r="2864" hidden="1">
      <c r="A2864" s="13">
        <v>46069.0</v>
      </c>
      <c r="B2864" s="6"/>
      <c r="C2864" s="54" t="s">
        <v>3382</v>
      </c>
      <c r="D2864" s="15">
        <v>46075.0</v>
      </c>
      <c r="E2864" s="7"/>
    </row>
    <row r="2865" hidden="1">
      <c r="A2865" s="10"/>
      <c r="B2865" s="11"/>
      <c r="C2865" s="16"/>
      <c r="D2865" s="11"/>
      <c r="E2865" s="12"/>
    </row>
    <row r="2866" hidden="1">
      <c r="A2866" s="55" t="s">
        <v>4238</v>
      </c>
      <c r="B2866" s="7"/>
      <c r="C2866" s="16"/>
      <c r="D2866" s="56" t="s">
        <v>4239</v>
      </c>
      <c r="E2866" s="7"/>
    </row>
    <row r="2867" hidden="1">
      <c r="A2867" s="10"/>
      <c r="B2867" s="12"/>
      <c r="C2867" s="16"/>
      <c r="D2867" s="11"/>
      <c r="E2867" s="12"/>
    </row>
    <row r="2868" hidden="1">
      <c r="A2868" s="19" t="s">
        <v>3383</v>
      </c>
      <c r="B2868" s="6"/>
      <c r="C2868" s="6"/>
      <c r="D2868" s="6"/>
      <c r="E2868" s="7"/>
    </row>
    <row r="2869" hidden="1">
      <c r="A2869" s="20" t="s">
        <v>3384</v>
      </c>
      <c r="B2869" s="21" t="s">
        <v>3385</v>
      </c>
      <c r="C2869" s="22" t="s">
        <v>3386</v>
      </c>
      <c r="D2869" s="21" t="s">
        <v>3387</v>
      </c>
      <c r="E2869" s="23" t="s">
        <v>13</v>
      </c>
    </row>
    <row r="2870" hidden="1">
      <c r="A2870" s="57" t="s">
        <v>3388</v>
      </c>
      <c r="B2870" s="25">
        <v>25090.0</v>
      </c>
      <c r="C2870" s="26">
        <v>11658.0</v>
      </c>
      <c r="D2870" s="27">
        <v>-13432.0</v>
      </c>
      <c r="E2870" s="28"/>
    </row>
    <row r="2871" hidden="1">
      <c r="A2871" s="57" t="s">
        <v>3389</v>
      </c>
      <c r="B2871" s="29">
        <v>29737.0</v>
      </c>
      <c r="C2871" s="26">
        <v>29737.0</v>
      </c>
      <c r="D2871" s="27">
        <v>0.0</v>
      </c>
      <c r="E2871" s="28"/>
    </row>
    <row r="2872" hidden="1">
      <c r="A2872" s="57" t="s">
        <v>3390</v>
      </c>
      <c r="B2872" s="29">
        <v>0.0</v>
      </c>
      <c r="C2872" s="26"/>
      <c r="D2872" s="27">
        <v>0.0</v>
      </c>
      <c r="E2872" s="28" t="s">
        <v>3391</v>
      </c>
    </row>
    <row r="2873" hidden="1">
      <c r="A2873" s="57" t="s">
        <v>3392</v>
      </c>
      <c r="B2873" s="25">
        <v>3400.0</v>
      </c>
      <c r="C2873" s="26">
        <v>5400.0</v>
      </c>
      <c r="D2873" s="27">
        <v>2000.0</v>
      </c>
      <c r="E2873" s="28" t="s">
        <v>4392</v>
      </c>
    </row>
    <row r="2874" hidden="1">
      <c r="A2874" s="31" t="s">
        <v>3394</v>
      </c>
      <c r="B2874" s="29">
        <v>80.0</v>
      </c>
      <c r="C2874" s="26">
        <v>100.0</v>
      </c>
      <c r="D2874" s="27">
        <v>20.0</v>
      </c>
      <c r="E2874" s="28" t="s">
        <v>4393</v>
      </c>
    </row>
    <row r="2875" hidden="1">
      <c r="A2875" s="31" t="s">
        <v>3395</v>
      </c>
      <c r="B2875" s="29">
        <v>280.0</v>
      </c>
      <c r="C2875" s="26">
        <v>13713.0</v>
      </c>
      <c r="D2875" s="27">
        <v>13433.0</v>
      </c>
      <c r="E2875" s="28" t="s">
        <v>4394</v>
      </c>
    </row>
    <row r="2876" hidden="1">
      <c r="A2876" s="31" t="s">
        <v>3397</v>
      </c>
      <c r="B2876" s="29">
        <v>1800.0</v>
      </c>
      <c r="C2876" s="26">
        <v>1700.0</v>
      </c>
      <c r="D2876" s="27">
        <v>-100.0</v>
      </c>
      <c r="E2876" s="28" t="s">
        <v>4395</v>
      </c>
    </row>
    <row r="2877" hidden="1">
      <c r="A2877" s="31" t="s">
        <v>3399</v>
      </c>
      <c r="B2877" s="29">
        <v>6920.0</v>
      </c>
      <c r="C2877" s="26">
        <v>7000.0</v>
      </c>
      <c r="D2877" s="27">
        <v>80.0</v>
      </c>
      <c r="E2877" s="28"/>
    </row>
    <row r="2878" hidden="1">
      <c r="A2878" s="58" t="s">
        <v>3400</v>
      </c>
      <c r="B2878" s="29">
        <v>99881.0</v>
      </c>
      <c r="C2878" s="29">
        <v>99881.0</v>
      </c>
      <c r="D2878" s="27">
        <v>0.0</v>
      </c>
      <c r="E2878" s="34"/>
    </row>
    <row r="2879" hidden="1">
      <c r="A2879" s="58" t="s">
        <v>3401</v>
      </c>
      <c r="B2879" s="29">
        <v>34978.0</v>
      </c>
      <c r="C2879" s="59">
        <v>34978.0</v>
      </c>
      <c r="D2879" s="27">
        <v>0.0</v>
      </c>
      <c r="E2879" s="34"/>
    </row>
    <row r="2880" hidden="1">
      <c r="A2880" s="58" t="s">
        <v>3402</v>
      </c>
      <c r="B2880" s="29">
        <v>75018.0</v>
      </c>
      <c r="C2880" s="59">
        <v>75018.0</v>
      </c>
      <c r="D2880" s="27">
        <v>0.0</v>
      </c>
      <c r="E2880" s="34"/>
    </row>
    <row r="2881" hidden="1">
      <c r="A2881" s="58" t="s">
        <v>3403</v>
      </c>
      <c r="B2881" s="29">
        <v>93445.0</v>
      </c>
      <c r="C2881" s="59">
        <v>93445.0</v>
      </c>
      <c r="D2881" s="27">
        <v>0.0</v>
      </c>
      <c r="E2881" s="34"/>
    </row>
    <row r="2882" hidden="1">
      <c r="A2882" s="58" t="s">
        <v>3405</v>
      </c>
      <c r="B2882" s="29">
        <v>762.0</v>
      </c>
      <c r="C2882" s="59">
        <v>762.0</v>
      </c>
      <c r="D2882" s="27">
        <v>0.0</v>
      </c>
      <c r="E2882" s="34"/>
    </row>
    <row r="2883" hidden="1">
      <c r="A2883" s="58" t="s">
        <v>3406</v>
      </c>
      <c r="B2883" s="29">
        <v>6952.0</v>
      </c>
      <c r="C2883" s="59">
        <v>6952.0</v>
      </c>
      <c r="D2883" s="27">
        <v>0.0</v>
      </c>
      <c r="E2883" s="34"/>
    </row>
    <row r="2884" hidden="1">
      <c r="A2884" s="35" t="s">
        <v>3407</v>
      </c>
      <c r="B2884" s="29">
        <v>371383.5</v>
      </c>
      <c r="C2884" s="59">
        <v>371383.5</v>
      </c>
      <c r="D2884" s="27">
        <v>0.0</v>
      </c>
      <c r="E2884" s="34"/>
    </row>
    <row r="2885" hidden="1">
      <c r="A2885" s="36" t="s">
        <v>3408</v>
      </c>
      <c r="B2885" s="37">
        <v>7.5</v>
      </c>
      <c r="C2885" s="27">
        <v>2008.5</v>
      </c>
      <c r="D2885" s="27">
        <v>2001.0</v>
      </c>
      <c r="E2885" s="38" t="s">
        <v>4396</v>
      </c>
    </row>
    <row r="2886" hidden="1"/>
    <row r="2887" hidden="1"/>
    <row r="2888" hidden="1">
      <c r="A2888" s="5" t="s">
        <v>3379</v>
      </c>
      <c r="B2888" s="6"/>
      <c r="C2888" s="6"/>
      <c r="D2888" s="6"/>
      <c r="E2888" s="7"/>
    </row>
    <row r="2889" hidden="1">
      <c r="A2889" s="10"/>
      <c r="B2889" s="11"/>
      <c r="C2889" s="11"/>
      <c r="D2889" s="11"/>
      <c r="E2889" s="12"/>
    </row>
    <row r="2890" hidden="1">
      <c r="A2890" s="5" t="s">
        <v>3381</v>
      </c>
      <c r="B2890" s="6"/>
      <c r="C2890" s="6"/>
      <c r="D2890" s="6"/>
      <c r="E2890" s="7"/>
    </row>
    <row r="2891" hidden="1">
      <c r="A2891" s="10"/>
      <c r="B2891" s="11"/>
      <c r="C2891" s="11"/>
      <c r="D2891" s="11"/>
      <c r="E2891" s="12"/>
    </row>
    <row r="2892" hidden="1">
      <c r="A2892" s="13">
        <v>46076.0</v>
      </c>
      <c r="B2892" s="6"/>
      <c r="C2892" s="54" t="s">
        <v>3382</v>
      </c>
      <c r="D2892" s="15">
        <v>46081.0</v>
      </c>
      <c r="E2892" s="7"/>
    </row>
    <row r="2893" hidden="1">
      <c r="A2893" s="10"/>
      <c r="B2893" s="11"/>
      <c r="C2893" s="16"/>
      <c r="D2893" s="11"/>
      <c r="E2893" s="12"/>
    </row>
    <row r="2894" hidden="1">
      <c r="A2894" s="55" t="s">
        <v>4238</v>
      </c>
      <c r="B2894" s="7"/>
      <c r="C2894" s="16"/>
      <c r="D2894" s="56" t="s">
        <v>4247</v>
      </c>
      <c r="E2894" s="7"/>
    </row>
    <row r="2895" hidden="1">
      <c r="A2895" s="10"/>
      <c r="B2895" s="12"/>
      <c r="C2895" s="16"/>
      <c r="D2895" s="11"/>
      <c r="E2895" s="12"/>
    </row>
    <row r="2896" hidden="1">
      <c r="A2896" s="19" t="s">
        <v>3383</v>
      </c>
      <c r="B2896" s="6"/>
      <c r="C2896" s="6"/>
      <c r="D2896" s="6"/>
      <c r="E2896" s="7"/>
    </row>
    <row r="2897" hidden="1">
      <c r="A2897" s="20" t="s">
        <v>3384</v>
      </c>
      <c r="B2897" s="21" t="s">
        <v>3385</v>
      </c>
      <c r="C2897" s="22" t="s">
        <v>3386</v>
      </c>
      <c r="D2897" s="21" t="s">
        <v>3387</v>
      </c>
      <c r="E2897" s="23" t="s">
        <v>13</v>
      </c>
    </row>
    <row r="2898" hidden="1">
      <c r="A2898" s="57" t="s">
        <v>3388</v>
      </c>
      <c r="B2898" s="25">
        <v>27341.0</v>
      </c>
      <c r="C2898" s="26">
        <v>21344.0</v>
      </c>
      <c r="D2898" s="27">
        <v>-5997.0</v>
      </c>
      <c r="E2898" s="28"/>
    </row>
    <row r="2899" hidden="1">
      <c r="A2899" s="57" t="s">
        <v>3389</v>
      </c>
      <c r="B2899" s="29">
        <v>25222.0</v>
      </c>
      <c r="C2899" s="26">
        <v>25222.0</v>
      </c>
      <c r="D2899" s="27">
        <v>0.0</v>
      </c>
      <c r="E2899" s="28"/>
    </row>
    <row r="2900" hidden="1">
      <c r="A2900" s="57" t="s">
        <v>3390</v>
      </c>
      <c r="B2900" s="29">
        <v>530.0</v>
      </c>
      <c r="C2900" s="26">
        <v>530.0</v>
      </c>
      <c r="D2900" s="27">
        <v>0.0</v>
      </c>
      <c r="E2900" s="28" t="s">
        <v>3391</v>
      </c>
    </row>
    <row r="2901" hidden="1">
      <c r="A2901" s="57" t="s">
        <v>3392</v>
      </c>
      <c r="B2901" s="25">
        <v>1500.0</v>
      </c>
      <c r="C2901" s="26">
        <v>5500.0</v>
      </c>
      <c r="D2901" s="27">
        <v>4000.0</v>
      </c>
      <c r="E2901" s="28" t="s">
        <v>4383</v>
      </c>
    </row>
    <row r="2902" hidden="1">
      <c r="A2902" s="31" t="s">
        <v>3394</v>
      </c>
      <c r="B2902" s="29">
        <v>0.0</v>
      </c>
      <c r="C2902" s="26"/>
      <c r="D2902" s="27">
        <v>0.0</v>
      </c>
      <c r="E2902" s="28"/>
    </row>
    <row r="2903" hidden="1">
      <c r="A2903" s="31" t="s">
        <v>3395</v>
      </c>
      <c r="B2903" s="29">
        <v>0.0</v>
      </c>
      <c r="C2903" s="26"/>
      <c r="D2903" s="27">
        <v>0.0</v>
      </c>
      <c r="E2903" s="28"/>
    </row>
    <row r="2904" hidden="1">
      <c r="A2904" s="31" t="s">
        <v>3397</v>
      </c>
      <c r="B2904" s="29">
        <v>4517.0</v>
      </c>
      <c r="C2904" s="26">
        <v>4517.0</v>
      </c>
      <c r="D2904" s="27">
        <v>0.0</v>
      </c>
      <c r="E2904" s="28" t="s">
        <v>4397</v>
      </c>
    </row>
    <row r="2905" hidden="1">
      <c r="A2905" s="31" t="s">
        <v>3399</v>
      </c>
      <c r="B2905" s="29">
        <v>4640.0</v>
      </c>
      <c r="C2905" s="26">
        <v>4640.0</v>
      </c>
      <c r="D2905" s="27">
        <v>0.0</v>
      </c>
      <c r="E2905" s="28"/>
    </row>
    <row r="2906" hidden="1">
      <c r="A2906" s="58" t="s">
        <v>3400</v>
      </c>
      <c r="B2906" s="29">
        <v>82868.0</v>
      </c>
      <c r="C2906" s="29">
        <v>83315.0</v>
      </c>
      <c r="D2906" s="27">
        <v>447.0</v>
      </c>
      <c r="E2906" s="34"/>
    </row>
    <row r="2907" hidden="1">
      <c r="A2907" s="58" t="s">
        <v>3401</v>
      </c>
      <c r="B2907" s="29">
        <v>21485.0</v>
      </c>
      <c r="C2907" s="59">
        <v>21156.0</v>
      </c>
      <c r="D2907" s="27">
        <v>-329.0</v>
      </c>
      <c r="E2907" s="34"/>
    </row>
    <row r="2908" hidden="1">
      <c r="A2908" s="58" t="s">
        <v>3402</v>
      </c>
      <c r="B2908" s="29">
        <v>66097.0</v>
      </c>
      <c r="C2908" s="59">
        <v>66097.0</v>
      </c>
      <c r="D2908" s="27">
        <v>0.0</v>
      </c>
      <c r="E2908" s="34"/>
    </row>
    <row r="2909" hidden="1">
      <c r="A2909" s="58" t="s">
        <v>3403</v>
      </c>
      <c r="B2909" s="29">
        <v>80364.0</v>
      </c>
      <c r="C2909" s="59">
        <v>80364.0</v>
      </c>
      <c r="D2909" s="27">
        <v>0.0</v>
      </c>
      <c r="E2909" s="34"/>
    </row>
    <row r="2910" hidden="1">
      <c r="A2910" s="58" t="s">
        <v>3405</v>
      </c>
      <c r="B2910" s="29">
        <v>0.0</v>
      </c>
      <c r="C2910" s="59">
        <v>0.0</v>
      </c>
      <c r="D2910" s="27">
        <v>0.0</v>
      </c>
      <c r="E2910" s="34"/>
    </row>
    <row r="2911" hidden="1">
      <c r="A2911" s="58" t="s">
        <v>3406</v>
      </c>
      <c r="B2911" s="29">
        <v>12403.0</v>
      </c>
      <c r="C2911" s="59">
        <v>12403.0</v>
      </c>
      <c r="D2911" s="27">
        <v>0.0</v>
      </c>
      <c r="E2911" s="34"/>
    </row>
    <row r="2912" hidden="1">
      <c r="A2912" s="35" t="s">
        <v>3407</v>
      </c>
      <c r="B2912" s="29">
        <v>314563.5</v>
      </c>
      <c r="C2912" s="59">
        <v>314234.5</v>
      </c>
      <c r="D2912" s="27">
        <v>-329.0</v>
      </c>
      <c r="E2912" s="34"/>
    </row>
    <row r="2913" hidden="1">
      <c r="A2913" s="36" t="s">
        <v>3408</v>
      </c>
      <c r="B2913" s="37">
        <v>0.5</v>
      </c>
      <c r="C2913" s="27">
        <v>-1549.5</v>
      </c>
      <c r="D2913" s="27">
        <v>-1550.0</v>
      </c>
      <c r="E2913" s="38" t="s">
        <v>4398</v>
      </c>
    </row>
    <row r="2914" hidden="1"/>
    <row r="2915" hidden="1"/>
    <row r="2916" hidden="1">
      <c r="A2916" s="5" t="s">
        <v>3379</v>
      </c>
      <c r="B2916" s="6"/>
      <c r="C2916" s="6"/>
      <c r="D2916" s="6"/>
      <c r="E2916" s="7"/>
    </row>
    <row r="2917" hidden="1">
      <c r="A2917" s="10"/>
      <c r="B2917" s="11"/>
      <c r="C2917" s="11"/>
      <c r="D2917" s="11"/>
      <c r="E2917" s="12"/>
    </row>
    <row r="2918" hidden="1">
      <c r="A2918" s="5" t="s">
        <v>3381</v>
      </c>
      <c r="B2918" s="6"/>
      <c r="C2918" s="6"/>
      <c r="D2918" s="6"/>
      <c r="E2918" s="7"/>
    </row>
    <row r="2919" hidden="1">
      <c r="A2919" s="10"/>
      <c r="B2919" s="11"/>
      <c r="C2919" s="11"/>
      <c r="D2919" s="11"/>
      <c r="E2919" s="12"/>
    </row>
    <row r="2920" hidden="1">
      <c r="A2920" s="13">
        <v>46082.0</v>
      </c>
      <c r="B2920" s="6"/>
      <c r="C2920" s="54" t="s">
        <v>3382</v>
      </c>
      <c r="D2920" s="15">
        <v>46082.0</v>
      </c>
      <c r="E2920" s="7"/>
    </row>
    <row r="2921" hidden="1">
      <c r="A2921" s="10"/>
      <c r="B2921" s="11"/>
      <c r="C2921" s="16"/>
      <c r="D2921" s="11"/>
      <c r="E2921" s="12"/>
    </row>
    <row r="2922" hidden="1">
      <c r="A2922" s="55" t="s">
        <v>4239</v>
      </c>
      <c r="B2922" s="7"/>
      <c r="C2922" s="16"/>
      <c r="D2922" s="56" t="s">
        <v>4239</v>
      </c>
      <c r="E2922" s="7"/>
    </row>
    <row r="2923" hidden="1">
      <c r="A2923" s="10"/>
      <c r="B2923" s="12"/>
      <c r="C2923" s="16"/>
      <c r="D2923" s="11"/>
      <c r="E2923" s="12"/>
    </row>
    <row r="2924" hidden="1">
      <c r="A2924" s="19" t="s">
        <v>3383</v>
      </c>
      <c r="B2924" s="6"/>
      <c r="C2924" s="6"/>
      <c r="D2924" s="6"/>
      <c r="E2924" s="7"/>
    </row>
    <row r="2925" hidden="1">
      <c r="A2925" s="20" t="s">
        <v>3384</v>
      </c>
      <c r="B2925" s="21" t="s">
        <v>3385</v>
      </c>
      <c r="C2925" s="22" t="s">
        <v>3386</v>
      </c>
      <c r="D2925" s="21" t="s">
        <v>3387</v>
      </c>
      <c r="E2925" s="23" t="s">
        <v>13</v>
      </c>
    </row>
    <row r="2926" hidden="1">
      <c r="A2926" s="57" t="s">
        <v>3388</v>
      </c>
      <c r="B2926" s="25">
        <v>1981.0</v>
      </c>
      <c r="C2926" s="26">
        <v>1981.0</v>
      </c>
      <c r="D2926" s="27">
        <v>0.0</v>
      </c>
      <c r="E2926" s="28"/>
    </row>
    <row r="2927" hidden="1">
      <c r="A2927" s="57" t="s">
        <v>3389</v>
      </c>
      <c r="B2927" s="29">
        <v>3513.0</v>
      </c>
      <c r="C2927" s="26">
        <v>3513.0</v>
      </c>
      <c r="D2927" s="27">
        <v>0.0</v>
      </c>
      <c r="E2927" s="28"/>
    </row>
    <row r="2928" hidden="1">
      <c r="A2928" s="57" t="s">
        <v>3390</v>
      </c>
      <c r="B2928" s="29">
        <v>0.0</v>
      </c>
      <c r="C2928" s="26"/>
      <c r="D2928" s="27">
        <v>0.0</v>
      </c>
      <c r="E2928" s="28" t="s">
        <v>3391</v>
      </c>
    </row>
    <row r="2929" hidden="1">
      <c r="A2929" s="57" t="s">
        <v>3392</v>
      </c>
      <c r="B2929" s="25">
        <v>0.0</v>
      </c>
      <c r="C2929" s="26"/>
      <c r="D2929" s="27">
        <v>0.0</v>
      </c>
      <c r="E2929" s="28"/>
    </row>
    <row r="2930" hidden="1">
      <c r="A2930" s="31" t="s">
        <v>3394</v>
      </c>
      <c r="B2930" s="29">
        <v>0.0</v>
      </c>
      <c r="C2930" s="26"/>
      <c r="D2930" s="27">
        <v>0.0</v>
      </c>
      <c r="E2930" s="28"/>
    </row>
    <row r="2931" hidden="1">
      <c r="A2931" s="31" t="s">
        <v>3395</v>
      </c>
      <c r="B2931" s="29">
        <v>0.0</v>
      </c>
      <c r="C2931" s="26"/>
      <c r="D2931" s="27">
        <v>0.0</v>
      </c>
      <c r="E2931" s="28"/>
    </row>
    <row r="2932" hidden="1">
      <c r="A2932" s="31" t="s">
        <v>3397</v>
      </c>
      <c r="B2932" s="29">
        <v>0.0</v>
      </c>
      <c r="C2932" s="26"/>
      <c r="D2932" s="27">
        <v>0.0</v>
      </c>
      <c r="E2932" s="28"/>
    </row>
    <row r="2933" hidden="1">
      <c r="A2933" s="31" t="s">
        <v>3399</v>
      </c>
      <c r="B2933" s="29">
        <v>1720.0</v>
      </c>
      <c r="C2933" s="26">
        <v>1720.0</v>
      </c>
      <c r="D2933" s="27">
        <v>0.0</v>
      </c>
      <c r="E2933" s="28"/>
    </row>
    <row r="2934" hidden="1">
      <c r="A2934" s="58" t="s">
        <v>3400</v>
      </c>
      <c r="B2934" s="29">
        <v>14568.0</v>
      </c>
      <c r="C2934" s="29">
        <v>14568.0</v>
      </c>
      <c r="D2934" s="27">
        <v>0.0</v>
      </c>
      <c r="E2934" s="34"/>
    </row>
    <row r="2935" hidden="1">
      <c r="A2935" s="58" t="s">
        <v>3401</v>
      </c>
      <c r="B2935" s="29">
        <v>5145.0</v>
      </c>
      <c r="C2935" s="59">
        <v>5145.0</v>
      </c>
      <c r="D2935" s="27">
        <v>0.0</v>
      </c>
      <c r="E2935" s="34"/>
    </row>
    <row r="2936" hidden="1">
      <c r="A2936" s="58" t="s">
        <v>3402</v>
      </c>
      <c r="B2936" s="29">
        <v>11066.0</v>
      </c>
      <c r="C2936" s="59">
        <v>11066.0</v>
      </c>
      <c r="D2936" s="27">
        <v>0.0</v>
      </c>
      <c r="E2936" s="34"/>
    </row>
    <row r="2937" hidden="1">
      <c r="A2937" s="58" t="s">
        <v>3403</v>
      </c>
      <c r="B2937" s="29">
        <v>20411.5</v>
      </c>
      <c r="C2937" s="59">
        <v>20411.5</v>
      </c>
      <c r="D2937" s="27">
        <v>0.0</v>
      </c>
      <c r="E2937" s="34"/>
    </row>
    <row r="2938" hidden="1">
      <c r="A2938" s="58" t="s">
        <v>3405</v>
      </c>
      <c r="B2938" s="29">
        <v>0.0</v>
      </c>
      <c r="C2938" s="59">
        <v>0.0</v>
      </c>
      <c r="D2938" s="27">
        <v>0.0</v>
      </c>
      <c r="E2938" s="34"/>
    </row>
    <row r="2939" hidden="1">
      <c r="A2939" s="58" t="s">
        <v>3406</v>
      </c>
      <c r="B2939" s="29">
        <v>468.0</v>
      </c>
      <c r="C2939" s="59">
        <v>468.0</v>
      </c>
      <c r="D2939" s="27">
        <v>0.0</v>
      </c>
      <c r="E2939" s="34"/>
    </row>
    <row r="2940" hidden="1">
      <c r="A2940" s="35" t="s">
        <v>3407</v>
      </c>
      <c r="B2940" s="29">
        <v>58404.5</v>
      </c>
      <c r="C2940" s="59">
        <v>58404.5</v>
      </c>
      <c r="D2940" s="27">
        <v>0.0</v>
      </c>
      <c r="E2940" s="34"/>
    </row>
    <row r="2941" hidden="1">
      <c r="A2941" s="36" t="s">
        <v>3408</v>
      </c>
      <c r="B2941" s="37">
        <v>0.0</v>
      </c>
      <c r="C2941" s="27">
        <v>0.0</v>
      </c>
      <c r="D2941" s="27">
        <v>0.0</v>
      </c>
      <c r="E2941" s="38"/>
    </row>
    <row r="2942" hidden="1"/>
    <row r="2943" hidden="1"/>
    <row r="2944" hidden="1">
      <c r="A2944" s="5" t="s">
        <v>3379</v>
      </c>
      <c r="B2944" s="6"/>
      <c r="C2944" s="6"/>
      <c r="D2944" s="6"/>
      <c r="E2944" s="7"/>
    </row>
    <row r="2945" hidden="1">
      <c r="A2945" s="10"/>
      <c r="B2945" s="11"/>
      <c r="C2945" s="11"/>
      <c r="D2945" s="11"/>
      <c r="E2945" s="12"/>
    </row>
    <row r="2946" hidden="1">
      <c r="A2946" s="5" t="s">
        <v>3381</v>
      </c>
      <c r="B2946" s="6"/>
      <c r="C2946" s="6"/>
      <c r="D2946" s="6"/>
      <c r="E2946" s="7"/>
    </row>
    <row r="2947" hidden="1">
      <c r="A2947" s="10"/>
      <c r="B2947" s="11"/>
      <c r="C2947" s="11"/>
      <c r="D2947" s="11"/>
      <c r="E2947" s="12"/>
    </row>
    <row r="2948" hidden="1">
      <c r="A2948" s="13">
        <v>46083.0</v>
      </c>
      <c r="B2948" s="6"/>
      <c r="C2948" s="54" t="s">
        <v>3382</v>
      </c>
      <c r="D2948" s="15">
        <v>46089.0</v>
      </c>
      <c r="E2948" s="7"/>
    </row>
    <row r="2949" hidden="1">
      <c r="A2949" s="10"/>
      <c r="B2949" s="11"/>
      <c r="C2949" s="16"/>
      <c r="D2949" s="11"/>
      <c r="E2949" s="12"/>
    </row>
    <row r="2950" hidden="1">
      <c r="A2950" s="55" t="s">
        <v>4238</v>
      </c>
      <c r="B2950" s="7"/>
      <c r="C2950" s="16"/>
      <c r="D2950" s="56" t="s">
        <v>4239</v>
      </c>
      <c r="E2950" s="7"/>
    </row>
    <row r="2951" hidden="1">
      <c r="A2951" s="10"/>
      <c r="B2951" s="12"/>
      <c r="C2951" s="16"/>
      <c r="D2951" s="11"/>
      <c r="E2951" s="12"/>
    </row>
    <row r="2952" hidden="1">
      <c r="A2952" s="19" t="s">
        <v>3383</v>
      </c>
      <c r="B2952" s="6"/>
      <c r="C2952" s="6"/>
      <c r="D2952" s="6"/>
      <c r="E2952" s="7"/>
    </row>
    <row r="2953" hidden="1">
      <c r="A2953" s="20" t="s">
        <v>3384</v>
      </c>
      <c r="B2953" s="21" t="s">
        <v>3385</v>
      </c>
      <c r="C2953" s="22" t="s">
        <v>3386</v>
      </c>
      <c r="D2953" s="21" t="s">
        <v>3387</v>
      </c>
      <c r="E2953" s="23" t="s">
        <v>13</v>
      </c>
    </row>
    <row r="2954" hidden="1">
      <c r="A2954" s="57" t="s">
        <v>3388</v>
      </c>
      <c r="B2954" s="25">
        <v>28405.0</v>
      </c>
      <c r="C2954" s="26">
        <v>9308.0</v>
      </c>
      <c r="D2954" s="27">
        <v>-19097.0</v>
      </c>
      <c r="E2954" s="28"/>
    </row>
    <row r="2955" hidden="1">
      <c r="A2955" s="57" t="s">
        <v>3389</v>
      </c>
      <c r="B2955" s="29">
        <v>30130.0</v>
      </c>
      <c r="C2955" s="26">
        <v>30130.0</v>
      </c>
      <c r="D2955" s="27">
        <v>0.0</v>
      </c>
      <c r="E2955" s="28"/>
    </row>
    <row r="2956" hidden="1">
      <c r="A2956" s="57" t="s">
        <v>3390</v>
      </c>
      <c r="B2956" s="29">
        <v>0.0</v>
      </c>
      <c r="C2956" s="26"/>
      <c r="D2956" s="27">
        <v>0.0</v>
      </c>
      <c r="E2956" s="28" t="s">
        <v>3391</v>
      </c>
    </row>
    <row r="2957" hidden="1">
      <c r="A2957" s="57" t="s">
        <v>3392</v>
      </c>
      <c r="B2957" s="25">
        <v>2700.0</v>
      </c>
      <c r="C2957" s="26">
        <v>6700.0</v>
      </c>
      <c r="D2957" s="27">
        <v>4000.0</v>
      </c>
      <c r="E2957" s="28" t="s">
        <v>4383</v>
      </c>
    </row>
    <row r="2958" hidden="1">
      <c r="A2958" s="31" t="s">
        <v>3394</v>
      </c>
      <c r="B2958" s="29">
        <v>0.0</v>
      </c>
      <c r="C2958" s="26"/>
      <c r="D2958" s="27">
        <v>0.0</v>
      </c>
      <c r="E2958" s="28"/>
    </row>
    <row r="2959" hidden="1">
      <c r="A2959" s="31" t="s">
        <v>3395</v>
      </c>
      <c r="B2959" s="29">
        <v>223.0</v>
      </c>
      <c r="C2959" s="26">
        <v>15335.0</v>
      </c>
      <c r="D2959" s="27">
        <v>15112.0</v>
      </c>
      <c r="E2959" s="28" t="s">
        <v>4399</v>
      </c>
    </row>
    <row r="2960" hidden="1">
      <c r="A2960" s="31" t="s">
        <v>3397</v>
      </c>
      <c r="B2960" s="29">
        <v>0.0</v>
      </c>
      <c r="C2960" s="26"/>
      <c r="D2960" s="27">
        <v>0.0</v>
      </c>
      <c r="E2960" s="28"/>
    </row>
    <row r="2961" hidden="1">
      <c r="A2961" s="31" t="s">
        <v>3399</v>
      </c>
      <c r="B2961" s="29">
        <v>5880.0</v>
      </c>
      <c r="C2961" s="26">
        <v>5880.0</v>
      </c>
      <c r="D2961" s="27">
        <v>0.0</v>
      </c>
      <c r="E2961" s="28"/>
    </row>
    <row r="2962" hidden="1">
      <c r="A2962" s="58" t="s">
        <v>3400</v>
      </c>
      <c r="B2962" s="29">
        <v>84725.0</v>
      </c>
      <c r="C2962" s="29">
        <v>84725.0</v>
      </c>
      <c r="D2962" s="27">
        <v>0.0</v>
      </c>
      <c r="E2962" s="34"/>
    </row>
    <row r="2963" hidden="1">
      <c r="A2963" s="58" t="s">
        <v>3401</v>
      </c>
      <c r="B2963" s="29">
        <v>34212.0</v>
      </c>
      <c r="C2963" s="59">
        <v>34212.0</v>
      </c>
      <c r="D2963" s="27">
        <v>0.0</v>
      </c>
      <c r="E2963" s="34"/>
    </row>
    <row r="2964" hidden="1">
      <c r="A2964" s="58" t="s">
        <v>3402</v>
      </c>
      <c r="B2964" s="29">
        <v>85418.0</v>
      </c>
      <c r="C2964" s="59">
        <v>85418.0</v>
      </c>
      <c r="D2964" s="27">
        <v>0.0</v>
      </c>
      <c r="E2964" s="34"/>
    </row>
    <row r="2965" hidden="1">
      <c r="A2965" s="58" t="s">
        <v>3403</v>
      </c>
      <c r="B2965" s="29">
        <v>95186.0</v>
      </c>
      <c r="C2965" s="59">
        <v>95186.0</v>
      </c>
      <c r="D2965" s="27">
        <v>0.0</v>
      </c>
      <c r="E2965" s="34"/>
    </row>
    <row r="2966" hidden="1">
      <c r="A2966" s="58" t="s">
        <v>3405</v>
      </c>
      <c r="B2966" s="29">
        <v>2265.0</v>
      </c>
      <c r="C2966" s="59">
        <v>2265.0</v>
      </c>
      <c r="D2966" s="27">
        <v>0.0</v>
      </c>
      <c r="E2966" s="34"/>
    </row>
    <row r="2967" hidden="1">
      <c r="A2967" s="58" t="s">
        <v>3406</v>
      </c>
      <c r="B2967" s="29">
        <v>9425.0</v>
      </c>
      <c r="C2967" s="59">
        <v>9425.0</v>
      </c>
      <c r="D2967" s="27">
        <v>0.0</v>
      </c>
      <c r="E2967" s="34"/>
    </row>
    <row r="2968" hidden="1">
      <c r="A2968" s="35" t="s">
        <v>3407</v>
      </c>
      <c r="B2968" s="29">
        <v>369142.5</v>
      </c>
      <c r="C2968" s="59">
        <v>369142.5</v>
      </c>
      <c r="D2968" s="27">
        <v>0.0</v>
      </c>
      <c r="E2968" s="34"/>
    </row>
    <row r="2969" hidden="1">
      <c r="A2969" s="36" t="s">
        <v>3408</v>
      </c>
      <c r="B2969" s="37">
        <v>1.5</v>
      </c>
      <c r="C2969" s="27">
        <v>16.5</v>
      </c>
      <c r="D2969" s="27">
        <v>15.0</v>
      </c>
      <c r="E2969" s="38"/>
    </row>
    <row r="2970" hidden="1"/>
    <row r="2971" hidden="1"/>
    <row r="2972" hidden="1">
      <c r="A2972" s="5" t="s">
        <v>3379</v>
      </c>
      <c r="B2972" s="6"/>
      <c r="C2972" s="6"/>
      <c r="D2972" s="6"/>
      <c r="E2972" s="7"/>
    </row>
    <row r="2973" hidden="1">
      <c r="A2973" s="10"/>
      <c r="B2973" s="11"/>
      <c r="C2973" s="11"/>
      <c r="D2973" s="11"/>
      <c r="E2973" s="12"/>
    </row>
    <row r="2974" hidden="1">
      <c r="A2974" s="5" t="s">
        <v>3381</v>
      </c>
      <c r="B2974" s="6"/>
      <c r="C2974" s="6"/>
      <c r="D2974" s="6"/>
      <c r="E2974" s="7"/>
    </row>
    <row r="2975" hidden="1">
      <c r="A2975" s="10"/>
      <c r="B2975" s="11"/>
      <c r="C2975" s="11"/>
      <c r="D2975" s="11"/>
      <c r="E2975" s="12"/>
    </row>
    <row r="2976" hidden="1">
      <c r="A2976" s="13">
        <v>46090.0</v>
      </c>
      <c r="B2976" s="6"/>
      <c r="C2976" s="54" t="s">
        <v>3382</v>
      </c>
      <c r="D2976" s="15">
        <v>46096.0</v>
      </c>
      <c r="E2976" s="7"/>
    </row>
    <row r="2977" hidden="1">
      <c r="A2977" s="10"/>
      <c r="B2977" s="11"/>
      <c r="C2977" s="16"/>
      <c r="D2977" s="11"/>
      <c r="E2977" s="12"/>
    </row>
    <row r="2978" hidden="1">
      <c r="A2978" s="55" t="s">
        <v>4238</v>
      </c>
      <c r="B2978" s="7"/>
      <c r="C2978" s="16"/>
      <c r="D2978" s="56" t="s">
        <v>4239</v>
      </c>
      <c r="E2978" s="7"/>
    </row>
    <row r="2979" hidden="1">
      <c r="A2979" s="10"/>
      <c r="B2979" s="12"/>
      <c r="C2979" s="16"/>
      <c r="D2979" s="11"/>
      <c r="E2979" s="12"/>
    </row>
    <row r="2980" hidden="1">
      <c r="A2980" s="19" t="s">
        <v>3383</v>
      </c>
      <c r="B2980" s="6"/>
      <c r="C2980" s="6"/>
      <c r="D2980" s="6"/>
      <c r="E2980" s="7"/>
    </row>
    <row r="2981" hidden="1">
      <c r="A2981" s="20" t="s">
        <v>3384</v>
      </c>
      <c r="B2981" s="21" t="s">
        <v>3385</v>
      </c>
      <c r="C2981" s="22" t="s">
        <v>3386</v>
      </c>
      <c r="D2981" s="21" t="s">
        <v>3387</v>
      </c>
      <c r="E2981" s="23" t="s">
        <v>13</v>
      </c>
    </row>
    <row r="2982" hidden="1">
      <c r="A2982" s="57" t="s">
        <v>3388</v>
      </c>
      <c r="B2982" s="25">
        <v>21213.0</v>
      </c>
      <c r="C2982" s="26">
        <v>2200.0</v>
      </c>
      <c r="D2982" s="27">
        <v>-19013.0</v>
      </c>
      <c r="E2982" s="28"/>
    </row>
    <row r="2983" hidden="1">
      <c r="A2983" s="57" t="s">
        <v>3389</v>
      </c>
      <c r="B2983" s="29">
        <v>39510.0</v>
      </c>
      <c r="C2983" s="26">
        <v>39510.0</v>
      </c>
      <c r="D2983" s="27">
        <v>0.0</v>
      </c>
      <c r="E2983" s="28"/>
    </row>
    <row r="2984" hidden="1">
      <c r="A2984" s="57" t="s">
        <v>3390</v>
      </c>
      <c r="B2984" s="29">
        <v>130.0</v>
      </c>
      <c r="C2984" s="26">
        <v>130.0</v>
      </c>
      <c r="D2984" s="27">
        <v>0.0</v>
      </c>
      <c r="E2984" s="28" t="s">
        <v>3391</v>
      </c>
    </row>
    <row r="2985" hidden="1">
      <c r="A2985" s="57" t="s">
        <v>3392</v>
      </c>
      <c r="B2985" s="25">
        <v>3268.0</v>
      </c>
      <c r="C2985" s="26">
        <v>7268.0</v>
      </c>
      <c r="D2985" s="27">
        <v>4000.0</v>
      </c>
      <c r="E2985" s="28" t="s">
        <v>4400</v>
      </c>
    </row>
    <row r="2986" hidden="1">
      <c r="A2986" s="31" t="s">
        <v>3394</v>
      </c>
      <c r="B2986" s="29">
        <v>0.0</v>
      </c>
      <c r="C2986" s="26"/>
      <c r="D2986" s="27">
        <v>0.0</v>
      </c>
      <c r="E2986" s="28"/>
    </row>
    <row r="2987" hidden="1">
      <c r="A2987" s="31" t="s">
        <v>3395</v>
      </c>
      <c r="B2987" s="29">
        <v>3402.0</v>
      </c>
      <c r="C2987" s="26">
        <v>18514.0</v>
      </c>
      <c r="D2987" s="27">
        <v>15112.0</v>
      </c>
      <c r="E2987" s="28" t="s">
        <v>4401</v>
      </c>
    </row>
    <row r="2988" hidden="1">
      <c r="A2988" s="31" t="s">
        <v>3397</v>
      </c>
      <c r="B2988" s="29">
        <v>2746.0</v>
      </c>
      <c r="C2988" s="26">
        <v>2746.0</v>
      </c>
      <c r="D2988" s="27">
        <v>0.0</v>
      </c>
      <c r="E2988" s="28" t="s">
        <v>4402</v>
      </c>
    </row>
    <row r="2989" hidden="1">
      <c r="A2989" s="31" t="s">
        <v>3399</v>
      </c>
      <c r="B2989" s="29">
        <v>7360.0</v>
      </c>
      <c r="C2989" s="26">
        <v>7360.0</v>
      </c>
      <c r="D2989" s="27">
        <v>0.0</v>
      </c>
      <c r="E2989" s="28"/>
    </row>
    <row r="2990" hidden="1">
      <c r="A2990" s="58" t="s">
        <v>3400</v>
      </c>
      <c r="B2990" s="29">
        <v>96934.0</v>
      </c>
      <c r="C2990" s="29">
        <v>96934.0</v>
      </c>
      <c r="D2990" s="27">
        <v>0.0</v>
      </c>
      <c r="E2990" s="34"/>
    </row>
    <row r="2991" hidden="1">
      <c r="A2991" s="58" t="s">
        <v>3401</v>
      </c>
      <c r="B2991" s="29">
        <v>48505.0</v>
      </c>
      <c r="C2991" s="59">
        <v>48505.0</v>
      </c>
      <c r="D2991" s="27">
        <v>0.0</v>
      </c>
      <c r="E2991" s="34"/>
    </row>
    <row r="2992" hidden="1">
      <c r="A2992" s="58" t="s">
        <v>3402</v>
      </c>
      <c r="B2992" s="29">
        <v>72844.0</v>
      </c>
      <c r="C2992" s="59">
        <v>72844.0</v>
      </c>
      <c r="D2992" s="27">
        <v>0.0</v>
      </c>
      <c r="E2992" s="34"/>
    </row>
    <row r="2993" hidden="1">
      <c r="A2993" s="58" t="s">
        <v>3403</v>
      </c>
      <c r="B2993" s="29">
        <v>99543.0</v>
      </c>
      <c r="C2993" s="59">
        <v>99543.0</v>
      </c>
      <c r="D2993" s="27">
        <v>0.0</v>
      </c>
      <c r="E2993" s="34"/>
    </row>
    <row r="2994" hidden="1">
      <c r="A2994" s="58" t="s">
        <v>3405</v>
      </c>
      <c r="B2994" s="29">
        <v>1156.0</v>
      </c>
      <c r="C2994" s="59">
        <v>1156.0</v>
      </c>
      <c r="D2994" s="27">
        <v>0.0</v>
      </c>
      <c r="E2994" s="34"/>
    </row>
    <row r="2995" hidden="1">
      <c r="A2995" s="58" t="s">
        <v>3406</v>
      </c>
      <c r="B2995" s="29">
        <v>10428.0</v>
      </c>
      <c r="C2995" s="59">
        <v>10428.0</v>
      </c>
      <c r="D2995" s="27">
        <v>0.0</v>
      </c>
      <c r="E2995" s="34"/>
    </row>
    <row r="2996" hidden="1">
      <c r="A2996" s="35" t="s">
        <v>3407</v>
      </c>
      <c r="B2996" s="29">
        <v>396610.5</v>
      </c>
      <c r="C2996" s="59">
        <v>396610.5</v>
      </c>
      <c r="D2996" s="27">
        <v>0.0</v>
      </c>
      <c r="E2996" s="34"/>
    </row>
    <row r="2997" hidden="1">
      <c r="A2997" s="36" t="s">
        <v>3408</v>
      </c>
      <c r="B2997" s="37">
        <v>0.5</v>
      </c>
      <c r="C2997" s="27">
        <v>99.5</v>
      </c>
      <c r="D2997" s="27">
        <v>99.0</v>
      </c>
      <c r="E2997" s="38"/>
    </row>
    <row r="2998" hidden="1"/>
    <row r="2999" hidden="1"/>
    <row r="3000" hidden="1">
      <c r="A3000" s="5" t="s">
        <v>3379</v>
      </c>
      <c r="B3000" s="6"/>
      <c r="C3000" s="6"/>
      <c r="D3000" s="6"/>
      <c r="E3000" s="7"/>
    </row>
    <row r="3001" hidden="1">
      <c r="A3001" s="10"/>
      <c r="B3001" s="11"/>
      <c r="C3001" s="11"/>
      <c r="D3001" s="11"/>
      <c r="E3001" s="12"/>
    </row>
    <row r="3002" hidden="1">
      <c r="A3002" s="5" t="s">
        <v>3381</v>
      </c>
      <c r="B3002" s="6"/>
      <c r="C3002" s="6"/>
      <c r="D3002" s="6"/>
      <c r="E3002" s="7"/>
    </row>
    <row r="3003" hidden="1">
      <c r="A3003" s="10"/>
      <c r="B3003" s="11"/>
      <c r="C3003" s="11"/>
      <c r="D3003" s="11"/>
      <c r="E3003" s="12"/>
    </row>
    <row r="3004" hidden="1">
      <c r="A3004" s="13">
        <v>46097.0</v>
      </c>
      <c r="B3004" s="6"/>
      <c r="C3004" s="54" t="s">
        <v>3382</v>
      </c>
      <c r="D3004" s="15">
        <v>46103.0</v>
      </c>
      <c r="E3004" s="7"/>
    </row>
    <row r="3005" hidden="1">
      <c r="A3005" s="10"/>
      <c r="B3005" s="11"/>
      <c r="C3005" s="16"/>
      <c r="D3005" s="11"/>
      <c r="E3005" s="12"/>
    </row>
    <row r="3006" hidden="1">
      <c r="A3006" s="55" t="s">
        <v>4238</v>
      </c>
      <c r="B3006" s="7"/>
      <c r="C3006" s="16"/>
      <c r="D3006" s="56" t="s">
        <v>4239</v>
      </c>
      <c r="E3006" s="7"/>
    </row>
    <row r="3007" hidden="1">
      <c r="A3007" s="10"/>
      <c r="B3007" s="12"/>
      <c r="C3007" s="16"/>
      <c r="D3007" s="11"/>
      <c r="E3007" s="12"/>
    </row>
    <row r="3008" hidden="1">
      <c r="A3008" s="19" t="s">
        <v>3383</v>
      </c>
      <c r="B3008" s="6"/>
      <c r="C3008" s="6"/>
      <c r="D3008" s="6"/>
      <c r="E3008" s="7"/>
    </row>
    <row r="3009" hidden="1">
      <c r="A3009" s="20" t="s">
        <v>3384</v>
      </c>
      <c r="B3009" s="21" t="s">
        <v>3385</v>
      </c>
      <c r="C3009" s="22" t="s">
        <v>3386</v>
      </c>
      <c r="D3009" s="21" t="s">
        <v>3387</v>
      </c>
      <c r="E3009" s="23" t="s">
        <v>13</v>
      </c>
    </row>
    <row r="3010" hidden="1">
      <c r="A3010" s="57" t="s">
        <v>3388</v>
      </c>
      <c r="B3010" s="25">
        <v>27525.0</v>
      </c>
      <c r="C3010" s="26">
        <v>22206.0</v>
      </c>
      <c r="D3010" s="27">
        <v>-5319.0</v>
      </c>
      <c r="E3010" s="28"/>
    </row>
    <row r="3011" hidden="1">
      <c r="A3011" s="57" t="s">
        <v>3389</v>
      </c>
      <c r="B3011" s="29">
        <v>30199.0</v>
      </c>
      <c r="C3011" s="26">
        <v>30199.0</v>
      </c>
      <c r="D3011" s="27">
        <v>0.0</v>
      </c>
      <c r="E3011" s="28"/>
    </row>
    <row r="3012" hidden="1">
      <c r="A3012" s="57" t="s">
        <v>3390</v>
      </c>
      <c r="B3012" s="29">
        <v>200.0</v>
      </c>
      <c r="C3012" s="26">
        <v>200.0</v>
      </c>
      <c r="D3012" s="27">
        <v>0.0</v>
      </c>
      <c r="E3012" s="28" t="s">
        <v>3391</v>
      </c>
    </row>
    <row r="3013" hidden="1">
      <c r="A3013" s="57" t="s">
        <v>3392</v>
      </c>
      <c r="B3013" s="25">
        <v>3200.0</v>
      </c>
      <c r="C3013" s="26">
        <v>8538.0</v>
      </c>
      <c r="D3013" s="27">
        <v>5338.0</v>
      </c>
      <c r="E3013" s="28" t="s">
        <v>4403</v>
      </c>
    </row>
    <row r="3014" hidden="1">
      <c r="A3014" s="31" t="s">
        <v>3394</v>
      </c>
      <c r="B3014" s="29">
        <v>0.0</v>
      </c>
      <c r="C3014" s="26"/>
      <c r="D3014" s="27">
        <v>0.0</v>
      </c>
      <c r="E3014" s="28"/>
    </row>
    <row r="3015" hidden="1">
      <c r="A3015" s="31" t="s">
        <v>3395</v>
      </c>
      <c r="B3015" s="29">
        <v>110.0</v>
      </c>
      <c r="C3015" s="26"/>
      <c r="D3015" s="27">
        <v>-110.0</v>
      </c>
      <c r="E3015" s="28"/>
    </row>
    <row r="3016" hidden="1">
      <c r="A3016" s="31" t="s">
        <v>3397</v>
      </c>
      <c r="B3016" s="29">
        <v>2065.0</v>
      </c>
      <c r="C3016" s="26">
        <v>2175.0</v>
      </c>
      <c r="D3016" s="27">
        <v>110.0</v>
      </c>
      <c r="E3016" s="28" t="s">
        <v>4404</v>
      </c>
    </row>
    <row r="3017" hidden="1">
      <c r="A3017" s="31" t="s">
        <v>3399</v>
      </c>
      <c r="B3017" s="29">
        <v>6440.0</v>
      </c>
      <c r="C3017" s="26">
        <v>6440.0</v>
      </c>
      <c r="D3017" s="27">
        <v>0.0</v>
      </c>
      <c r="E3017" s="28"/>
    </row>
    <row r="3018" hidden="1">
      <c r="A3018" s="58" t="s">
        <v>3400</v>
      </c>
      <c r="B3018" s="29">
        <v>85619.0</v>
      </c>
      <c r="C3018" s="29">
        <v>85619.0</v>
      </c>
      <c r="D3018" s="27">
        <v>0.0</v>
      </c>
      <c r="E3018" s="34"/>
    </row>
    <row r="3019" hidden="1">
      <c r="A3019" s="58" t="s">
        <v>3401</v>
      </c>
      <c r="B3019" s="29">
        <v>35689.0</v>
      </c>
      <c r="C3019" s="59">
        <v>35689.0</v>
      </c>
      <c r="D3019" s="27">
        <v>0.0</v>
      </c>
      <c r="E3019" s="34"/>
    </row>
    <row r="3020" hidden="1">
      <c r="A3020" s="58" t="s">
        <v>3402</v>
      </c>
      <c r="B3020" s="29">
        <v>60377.0</v>
      </c>
      <c r="C3020" s="59">
        <v>60377.0</v>
      </c>
      <c r="D3020" s="27">
        <v>0.0</v>
      </c>
      <c r="E3020" s="34"/>
    </row>
    <row r="3021" hidden="1">
      <c r="A3021" s="58" t="s">
        <v>3403</v>
      </c>
      <c r="B3021" s="29">
        <v>105667.0</v>
      </c>
      <c r="C3021" s="59">
        <v>105667.0</v>
      </c>
      <c r="D3021" s="27">
        <v>0.0</v>
      </c>
      <c r="E3021" s="34"/>
    </row>
    <row r="3022" hidden="1">
      <c r="A3022" s="58" t="s">
        <v>3405</v>
      </c>
      <c r="B3022" s="29">
        <v>309.0</v>
      </c>
      <c r="C3022" s="59">
        <v>309.0</v>
      </c>
      <c r="D3022" s="27">
        <v>0.0</v>
      </c>
      <c r="E3022" s="34"/>
    </row>
    <row r="3023" hidden="1">
      <c r="A3023" s="58" t="s">
        <v>3406</v>
      </c>
      <c r="B3023" s="29">
        <v>10392.0</v>
      </c>
      <c r="C3023" s="59">
        <v>10392.0</v>
      </c>
      <c r="D3023" s="27">
        <v>0.0</v>
      </c>
      <c r="E3023" s="34"/>
    </row>
    <row r="3024" hidden="1">
      <c r="A3024" s="35" t="s">
        <v>3407</v>
      </c>
      <c r="B3024" s="29">
        <v>357399.0</v>
      </c>
      <c r="C3024" s="59">
        <v>357399.0</v>
      </c>
      <c r="D3024" s="27">
        <v>0.0</v>
      </c>
      <c r="E3024" s="34"/>
    </row>
    <row r="3025" hidden="1">
      <c r="A3025" s="36" t="s">
        <v>3408</v>
      </c>
      <c r="B3025" s="37">
        <v>1.0</v>
      </c>
      <c r="C3025" s="27">
        <v>20.0</v>
      </c>
      <c r="D3025" s="27">
        <v>19.0</v>
      </c>
      <c r="E3025" s="38"/>
    </row>
    <row r="3026" hidden="1"/>
    <row r="3027" hidden="1"/>
    <row r="3028" hidden="1">
      <c r="A3028" s="5" t="s">
        <v>3379</v>
      </c>
      <c r="B3028" s="6"/>
      <c r="C3028" s="6"/>
      <c r="D3028" s="6"/>
      <c r="E3028" s="7"/>
    </row>
    <row r="3029" hidden="1">
      <c r="A3029" s="10"/>
      <c r="B3029" s="11"/>
      <c r="C3029" s="11"/>
      <c r="D3029" s="11"/>
      <c r="E3029" s="12"/>
    </row>
    <row r="3030" hidden="1">
      <c r="A3030" s="5" t="s">
        <v>3381</v>
      </c>
      <c r="B3030" s="6"/>
      <c r="C3030" s="6"/>
      <c r="D3030" s="6"/>
      <c r="E3030" s="7"/>
    </row>
    <row r="3031" hidden="1">
      <c r="A3031" s="10"/>
      <c r="B3031" s="11"/>
      <c r="C3031" s="11"/>
      <c r="D3031" s="11"/>
      <c r="E3031" s="12"/>
    </row>
    <row r="3032" hidden="1">
      <c r="A3032" s="13">
        <v>46104.0</v>
      </c>
      <c r="B3032" s="6"/>
      <c r="C3032" s="54" t="s">
        <v>3382</v>
      </c>
      <c r="D3032" s="15">
        <v>46110.0</v>
      </c>
      <c r="E3032" s="7"/>
    </row>
    <row r="3033" hidden="1">
      <c r="A3033" s="10"/>
      <c r="B3033" s="11"/>
      <c r="C3033" s="16"/>
      <c r="D3033" s="11"/>
      <c r="E3033" s="12"/>
    </row>
    <row r="3034" hidden="1">
      <c r="A3034" s="55" t="s">
        <v>4238</v>
      </c>
      <c r="B3034" s="7"/>
      <c r="C3034" s="16"/>
      <c r="D3034" s="56" t="s">
        <v>4239</v>
      </c>
      <c r="E3034" s="7"/>
    </row>
    <row r="3035" hidden="1">
      <c r="A3035" s="10"/>
      <c r="B3035" s="12"/>
      <c r="C3035" s="16"/>
      <c r="D3035" s="11"/>
      <c r="E3035" s="12"/>
    </row>
    <row r="3036" hidden="1">
      <c r="A3036" s="19" t="s">
        <v>3383</v>
      </c>
      <c r="B3036" s="6"/>
      <c r="C3036" s="6"/>
      <c r="D3036" s="6"/>
      <c r="E3036" s="7"/>
    </row>
    <row r="3037" hidden="1">
      <c r="A3037" s="20" t="s">
        <v>3384</v>
      </c>
      <c r="B3037" s="21" t="s">
        <v>3385</v>
      </c>
      <c r="C3037" s="22" t="s">
        <v>3386</v>
      </c>
      <c r="D3037" s="21" t="s">
        <v>3387</v>
      </c>
      <c r="E3037" s="23" t="s">
        <v>13</v>
      </c>
    </row>
    <row r="3038" hidden="1">
      <c r="A3038" s="57" t="s">
        <v>3388</v>
      </c>
      <c r="B3038" s="25">
        <v>37389.0</v>
      </c>
      <c r="C3038" s="26">
        <v>20193.0</v>
      </c>
      <c r="D3038" s="27">
        <v>-17196.0</v>
      </c>
      <c r="E3038" s="28"/>
    </row>
    <row r="3039" hidden="1">
      <c r="A3039" s="57" t="s">
        <v>3389</v>
      </c>
      <c r="B3039" s="29">
        <v>33204.0</v>
      </c>
      <c r="C3039" s="26">
        <v>33204.0</v>
      </c>
      <c r="D3039" s="27">
        <v>0.0</v>
      </c>
      <c r="E3039" s="28"/>
    </row>
    <row r="3040" hidden="1">
      <c r="A3040" s="57" t="s">
        <v>3390</v>
      </c>
      <c r="B3040" s="29">
        <v>130.0</v>
      </c>
      <c r="C3040" s="26">
        <v>130.0</v>
      </c>
      <c r="D3040" s="27">
        <v>0.0</v>
      </c>
      <c r="E3040" s="28" t="s">
        <v>3391</v>
      </c>
    </row>
    <row r="3041" hidden="1">
      <c r="A3041" s="57" t="s">
        <v>3392</v>
      </c>
      <c r="B3041" s="25">
        <v>2000.0</v>
      </c>
      <c r="C3041" s="26">
        <v>8002.0</v>
      </c>
      <c r="D3041" s="27">
        <v>6002.0</v>
      </c>
      <c r="E3041" s="28" t="s">
        <v>4405</v>
      </c>
    </row>
    <row r="3042" hidden="1">
      <c r="A3042" s="31" t="s">
        <v>3394</v>
      </c>
      <c r="B3042" s="29">
        <v>0.0</v>
      </c>
      <c r="C3042" s="26"/>
      <c r="D3042" s="27">
        <v>0.0</v>
      </c>
      <c r="E3042" s="28"/>
    </row>
    <row r="3043" hidden="1">
      <c r="A3043" s="31" t="s">
        <v>3395</v>
      </c>
      <c r="B3043" s="29">
        <v>0.0</v>
      </c>
      <c r="C3043" s="26">
        <v>11194.0</v>
      </c>
      <c r="D3043" s="27">
        <v>11194.0</v>
      </c>
      <c r="E3043" s="28" t="s">
        <v>4406</v>
      </c>
    </row>
    <row r="3044" hidden="1">
      <c r="A3044" s="31" t="s">
        <v>3397</v>
      </c>
      <c r="B3044" s="29">
        <v>430.0</v>
      </c>
      <c r="C3044" s="26">
        <v>430.0</v>
      </c>
      <c r="D3044" s="27">
        <v>0.0</v>
      </c>
      <c r="E3044" s="28" t="s">
        <v>4407</v>
      </c>
    </row>
    <row r="3045" hidden="1">
      <c r="A3045" s="31" t="s">
        <v>3399</v>
      </c>
      <c r="B3045" s="29">
        <v>7075.0</v>
      </c>
      <c r="C3045" s="26">
        <v>7120.0</v>
      </c>
      <c r="D3045" s="27">
        <v>45.0</v>
      </c>
      <c r="E3045" s="28"/>
    </row>
    <row r="3046" hidden="1">
      <c r="A3046" s="58" t="s">
        <v>3400</v>
      </c>
      <c r="B3046" s="29">
        <v>92930.0</v>
      </c>
      <c r="C3046" s="29">
        <v>92930.0</v>
      </c>
      <c r="D3046" s="27">
        <v>0.0</v>
      </c>
      <c r="E3046" s="34"/>
    </row>
    <row r="3047" hidden="1">
      <c r="A3047" s="58" t="s">
        <v>3401</v>
      </c>
      <c r="B3047" s="29">
        <v>44928.0</v>
      </c>
      <c r="C3047" s="59">
        <v>44928.0</v>
      </c>
      <c r="D3047" s="27">
        <v>0.0</v>
      </c>
      <c r="E3047" s="34"/>
    </row>
    <row r="3048" hidden="1">
      <c r="A3048" s="58" t="s">
        <v>3402</v>
      </c>
      <c r="B3048" s="29">
        <v>79980.0</v>
      </c>
      <c r="C3048" s="59">
        <v>79980.0</v>
      </c>
      <c r="D3048" s="27">
        <v>0.0</v>
      </c>
      <c r="E3048" s="34"/>
    </row>
    <row r="3049" hidden="1">
      <c r="A3049" s="58" t="s">
        <v>3403</v>
      </c>
      <c r="B3049" s="29">
        <v>90425.0</v>
      </c>
      <c r="C3049" s="59">
        <v>90425.0</v>
      </c>
      <c r="D3049" s="27">
        <v>0.0</v>
      </c>
      <c r="E3049" s="34"/>
    </row>
    <row r="3050" hidden="1">
      <c r="A3050" s="58" t="s">
        <v>3405</v>
      </c>
      <c r="B3050" s="29">
        <v>747.0</v>
      </c>
      <c r="C3050" s="59">
        <v>747.0</v>
      </c>
      <c r="D3050" s="27">
        <v>0.0</v>
      </c>
      <c r="E3050" s="34"/>
    </row>
    <row r="3051" hidden="1">
      <c r="A3051" s="58" t="s">
        <v>3406</v>
      </c>
      <c r="B3051" s="29">
        <v>5121.0</v>
      </c>
      <c r="C3051" s="59">
        <v>5121.0</v>
      </c>
      <c r="D3051" s="27">
        <v>0.0</v>
      </c>
      <c r="E3051" s="34"/>
    </row>
    <row r="3052" hidden="1">
      <c r="A3052" s="35" t="s">
        <v>3407</v>
      </c>
      <c r="B3052" s="29">
        <v>389237.7</v>
      </c>
      <c r="C3052" s="59">
        <v>389237.7</v>
      </c>
      <c r="D3052" s="27">
        <v>0.0</v>
      </c>
      <c r="E3052" s="34"/>
    </row>
    <row r="3053" hidden="1">
      <c r="A3053" s="36" t="s">
        <v>3408</v>
      </c>
      <c r="B3053" s="37">
        <v>0.3000000000029104</v>
      </c>
      <c r="C3053" s="27">
        <v>45.29999999998836</v>
      </c>
      <c r="D3053" s="27">
        <v>44.99999999998545</v>
      </c>
      <c r="E3053" s="38"/>
    </row>
    <row r="3054" hidden="1"/>
    <row r="3055" hidden="1"/>
    <row r="3056" hidden="1">
      <c r="A3056" s="5" t="s">
        <v>3379</v>
      </c>
      <c r="B3056" s="6"/>
      <c r="C3056" s="6"/>
      <c r="D3056" s="6"/>
      <c r="E3056" s="7"/>
    </row>
    <row r="3057" hidden="1">
      <c r="A3057" s="10"/>
      <c r="B3057" s="11"/>
      <c r="C3057" s="11"/>
      <c r="D3057" s="11"/>
      <c r="E3057" s="12"/>
    </row>
    <row r="3058" hidden="1">
      <c r="A3058" s="5" t="s">
        <v>3381</v>
      </c>
      <c r="B3058" s="6"/>
      <c r="C3058" s="6"/>
      <c r="D3058" s="6"/>
      <c r="E3058" s="7"/>
    </row>
    <row r="3059" hidden="1">
      <c r="A3059" s="10"/>
      <c r="B3059" s="11"/>
      <c r="C3059" s="11"/>
      <c r="D3059" s="11"/>
      <c r="E3059" s="12"/>
    </row>
    <row r="3060" hidden="1">
      <c r="A3060" s="13">
        <v>46104.0</v>
      </c>
      <c r="B3060" s="6"/>
      <c r="C3060" s="54" t="s">
        <v>3382</v>
      </c>
      <c r="D3060" s="15">
        <v>46110.0</v>
      </c>
      <c r="E3060" s="7"/>
    </row>
    <row r="3061" hidden="1">
      <c r="A3061" s="10"/>
      <c r="B3061" s="11"/>
      <c r="C3061" s="16"/>
      <c r="D3061" s="11"/>
      <c r="E3061" s="12"/>
    </row>
    <row r="3062" hidden="1">
      <c r="A3062" s="55" t="s">
        <v>4238</v>
      </c>
      <c r="B3062" s="7"/>
      <c r="C3062" s="16"/>
      <c r="D3062" s="56" t="s">
        <v>4239</v>
      </c>
      <c r="E3062" s="7"/>
    </row>
    <row r="3063" hidden="1">
      <c r="A3063" s="10"/>
      <c r="B3063" s="12"/>
      <c r="C3063" s="16"/>
      <c r="D3063" s="11"/>
      <c r="E3063" s="12"/>
    </row>
    <row r="3064" hidden="1">
      <c r="A3064" s="19" t="s">
        <v>3383</v>
      </c>
      <c r="B3064" s="6"/>
      <c r="C3064" s="6"/>
      <c r="D3064" s="6"/>
      <c r="E3064" s="7"/>
    </row>
    <row r="3065" hidden="1">
      <c r="A3065" s="20" t="s">
        <v>3384</v>
      </c>
      <c r="B3065" s="21" t="s">
        <v>3385</v>
      </c>
      <c r="C3065" s="22" t="s">
        <v>3386</v>
      </c>
      <c r="D3065" s="21" t="s">
        <v>3387</v>
      </c>
      <c r="E3065" s="23" t="s">
        <v>13</v>
      </c>
    </row>
    <row r="3066" hidden="1">
      <c r="A3066" s="57" t="s">
        <v>3388</v>
      </c>
      <c r="B3066" s="25">
        <v>37389.0</v>
      </c>
      <c r="C3066" s="26">
        <v>20193.0</v>
      </c>
      <c r="D3066" s="27">
        <v>-17196.0</v>
      </c>
      <c r="E3066" s="28"/>
    </row>
    <row r="3067" hidden="1">
      <c r="A3067" s="57" t="s">
        <v>3389</v>
      </c>
      <c r="B3067" s="29">
        <v>33204.0</v>
      </c>
      <c r="C3067" s="26">
        <v>33204.0</v>
      </c>
      <c r="D3067" s="27">
        <v>0.0</v>
      </c>
      <c r="E3067" s="28"/>
    </row>
    <row r="3068" hidden="1">
      <c r="A3068" s="57" t="s">
        <v>3390</v>
      </c>
      <c r="B3068" s="29">
        <v>130.0</v>
      </c>
      <c r="C3068" s="26">
        <v>130.0</v>
      </c>
      <c r="D3068" s="27">
        <v>0.0</v>
      </c>
      <c r="E3068" s="28" t="s">
        <v>3391</v>
      </c>
    </row>
    <row r="3069" hidden="1">
      <c r="A3069" s="57" t="s">
        <v>3392</v>
      </c>
      <c r="B3069" s="25">
        <v>2000.0</v>
      </c>
      <c r="C3069" s="26">
        <v>8002.0</v>
      </c>
      <c r="D3069" s="27">
        <v>6002.0</v>
      </c>
      <c r="E3069" s="28" t="s">
        <v>4405</v>
      </c>
    </row>
    <row r="3070" hidden="1">
      <c r="A3070" s="31" t="s">
        <v>3394</v>
      </c>
      <c r="B3070" s="29">
        <v>0.0</v>
      </c>
      <c r="C3070" s="26"/>
      <c r="D3070" s="27">
        <v>0.0</v>
      </c>
      <c r="E3070" s="28"/>
    </row>
    <row r="3071" hidden="1">
      <c r="A3071" s="31" t="s">
        <v>3395</v>
      </c>
      <c r="B3071" s="29">
        <v>0.0</v>
      </c>
      <c r="C3071" s="26">
        <v>11194.0</v>
      </c>
      <c r="D3071" s="27">
        <v>11194.0</v>
      </c>
      <c r="E3071" s="28" t="s">
        <v>4406</v>
      </c>
    </row>
    <row r="3072" hidden="1">
      <c r="A3072" s="31" t="s">
        <v>3397</v>
      </c>
      <c r="B3072" s="29">
        <v>430.0</v>
      </c>
      <c r="C3072" s="26">
        <v>430.0</v>
      </c>
      <c r="D3072" s="27">
        <v>0.0</v>
      </c>
      <c r="E3072" s="28" t="s">
        <v>4407</v>
      </c>
    </row>
    <row r="3073" hidden="1">
      <c r="A3073" s="31" t="s">
        <v>3399</v>
      </c>
      <c r="B3073" s="29">
        <v>7075.0</v>
      </c>
      <c r="C3073" s="26">
        <v>7120.0</v>
      </c>
      <c r="D3073" s="27">
        <v>45.0</v>
      </c>
      <c r="E3073" s="28"/>
    </row>
    <row r="3074" hidden="1">
      <c r="A3074" s="58" t="s">
        <v>3400</v>
      </c>
      <c r="B3074" s="29">
        <v>92930.0</v>
      </c>
      <c r="C3074" s="29">
        <v>92930.0</v>
      </c>
      <c r="D3074" s="27">
        <v>0.0</v>
      </c>
      <c r="E3074" s="34"/>
    </row>
    <row r="3075" hidden="1">
      <c r="A3075" s="58" t="s">
        <v>3401</v>
      </c>
      <c r="B3075" s="29">
        <v>44928.0</v>
      </c>
      <c r="C3075" s="59">
        <v>44928.0</v>
      </c>
      <c r="D3075" s="27">
        <v>0.0</v>
      </c>
      <c r="E3075" s="34"/>
    </row>
    <row r="3076" hidden="1">
      <c r="A3076" s="58" t="s">
        <v>3402</v>
      </c>
      <c r="B3076" s="29">
        <v>79980.0</v>
      </c>
      <c r="C3076" s="59">
        <v>79980.0</v>
      </c>
      <c r="D3076" s="27">
        <v>0.0</v>
      </c>
      <c r="E3076" s="34"/>
    </row>
    <row r="3077" hidden="1">
      <c r="A3077" s="58" t="s">
        <v>3403</v>
      </c>
      <c r="B3077" s="29">
        <v>90425.0</v>
      </c>
      <c r="C3077" s="59">
        <v>90425.0</v>
      </c>
      <c r="D3077" s="27">
        <v>0.0</v>
      </c>
      <c r="E3077" s="34"/>
    </row>
    <row r="3078" hidden="1">
      <c r="A3078" s="58" t="s">
        <v>3405</v>
      </c>
      <c r="B3078" s="29">
        <v>747.0</v>
      </c>
      <c r="C3078" s="59">
        <v>747.0</v>
      </c>
      <c r="D3078" s="27">
        <v>0.0</v>
      </c>
      <c r="E3078" s="34"/>
    </row>
    <row r="3079" hidden="1">
      <c r="A3079" s="58" t="s">
        <v>3406</v>
      </c>
      <c r="B3079" s="29">
        <v>5121.0</v>
      </c>
      <c r="C3079" s="59">
        <v>5121.0</v>
      </c>
      <c r="D3079" s="27">
        <v>0.0</v>
      </c>
      <c r="E3079" s="34"/>
    </row>
    <row r="3080" hidden="1">
      <c r="A3080" s="35" t="s">
        <v>3407</v>
      </c>
      <c r="B3080" s="29">
        <v>389237.7</v>
      </c>
      <c r="C3080" s="59">
        <v>389237.7</v>
      </c>
      <c r="D3080" s="27">
        <v>0.0</v>
      </c>
      <c r="E3080" s="34"/>
    </row>
    <row r="3081" hidden="1">
      <c r="A3081" s="36" t="s">
        <v>3408</v>
      </c>
      <c r="B3081" s="37">
        <v>0.3000000000029104</v>
      </c>
      <c r="C3081" s="27">
        <v>45.29999999998836</v>
      </c>
      <c r="D3081" s="27">
        <v>44.99999999998545</v>
      </c>
      <c r="E3081" s="38"/>
    </row>
    <row r="3082" hidden="1"/>
    <row r="3083" hidden="1"/>
    <row r="3084" hidden="1">
      <c r="A3084" s="5" t="s">
        <v>3379</v>
      </c>
      <c r="B3084" s="6"/>
      <c r="C3084" s="6"/>
      <c r="D3084" s="6"/>
      <c r="E3084" s="7"/>
    </row>
    <row r="3085" hidden="1">
      <c r="A3085" s="10"/>
      <c r="B3085" s="11"/>
      <c r="C3085" s="11"/>
      <c r="D3085" s="11"/>
      <c r="E3085" s="12"/>
    </row>
    <row r="3086" hidden="1">
      <c r="A3086" s="5" t="s">
        <v>3381</v>
      </c>
      <c r="B3086" s="6"/>
      <c r="C3086" s="6"/>
      <c r="D3086" s="6"/>
      <c r="E3086" s="7"/>
    </row>
    <row r="3087" hidden="1">
      <c r="A3087" s="10"/>
      <c r="B3087" s="11"/>
      <c r="C3087" s="11"/>
      <c r="D3087" s="11"/>
      <c r="E3087" s="12"/>
    </row>
    <row r="3088" hidden="1">
      <c r="A3088" s="13">
        <v>46111.0</v>
      </c>
      <c r="B3088" s="6"/>
      <c r="C3088" s="54" t="s">
        <v>3382</v>
      </c>
      <c r="D3088" s="15">
        <v>46112.0</v>
      </c>
      <c r="E3088" s="7"/>
    </row>
    <row r="3089" hidden="1">
      <c r="A3089" s="10"/>
      <c r="B3089" s="11"/>
      <c r="C3089" s="16"/>
      <c r="D3089" s="11"/>
      <c r="E3089" s="12"/>
    </row>
    <row r="3090" hidden="1">
      <c r="A3090" s="55" t="s">
        <v>4238</v>
      </c>
      <c r="B3090" s="7"/>
      <c r="C3090" s="16"/>
      <c r="D3090" s="56" t="s">
        <v>4240</v>
      </c>
      <c r="E3090" s="7"/>
    </row>
    <row r="3091" hidden="1">
      <c r="A3091" s="10"/>
      <c r="B3091" s="12"/>
      <c r="C3091" s="16"/>
      <c r="D3091" s="11"/>
      <c r="E3091" s="12"/>
    </row>
    <row r="3092" hidden="1">
      <c r="A3092" s="19" t="s">
        <v>3383</v>
      </c>
      <c r="B3092" s="6"/>
      <c r="C3092" s="6"/>
      <c r="D3092" s="6"/>
      <c r="E3092" s="7"/>
    </row>
    <row r="3093" hidden="1">
      <c r="A3093" s="20" t="s">
        <v>3384</v>
      </c>
      <c r="B3093" s="21" t="s">
        <v>3385</v>
      </c>
      <c r="C3093" s="22" t="s">
        <v>3386</v>
      </c>
      <c r="D3093" s="21" t="s">
        <v>3387</v>
      </c>
      <c r="E3093" s="23" t="s">
        <v>13</v>
      </c>
    </row>
    <row r="3094" hidden="1">
      <c r="A3094" s="57" t="s">
        <v>3388</v>
      </c>
      <c r="B3094" s="25">
        <v>8415.0</v>
      </c>
      <c r="C3094" s="26">
        <v>8415.0</v>
      </c>
      <c r="D3094" s="27">
        <v>0.0</v>
      </c>
      <c r="E3094" s="28"/>
    </row>
    <row r="3095" hidden="1">
      <c r="A3095" s="57" t="s">
        <v>3389</v>
      </c>
      <c r="B3095" s="29">
        <v>7848.0</v>
      </c>
      <c r="C3095" s="26">
        <v>7848.0</v>
      </c>
      <c r="D3095" s="27">
        <v>0.0</v>
      </c>
      <c r="E3095" s="28"/>
    </row>
    <row r="3096" hidden="1">
      <c r="A3096" s="57" t="s">
        <v>3390</v>
      </c>
      <c r="B3096" s="29">
        <v>0.0</v>
      </c>
      <c r="C3096" s="26"/>
      <c r="D3096" s="27">
        <v>0.0</v>
      </c>
      <c r="E3096" s="28" t="s">
        <v>3391</v>
      </c>
    </row>
    <row r="3097" hidden="1">
      <c r="A3097" s="57" t="s">
        <v>3392</v>
      </c>
      <c r="B3097" s="25">
        <v>1000.0</v>
      </c>
      <c r="C3097" s="26">
        <v>1000.0</v>
      </c>
      <c r="D3097" s="27">
        <v>0.0</v>
      </c>
      <c r="E3097" s="28"/>
    </row>
    <row r="3098" hidden="1">
      <c r="A3098" s="31" t="s">
        <v>3394</v>
      </c>
      <c r="B3098" s="29">
        <v>0.0</v>
      </c>
      <c r="C3098" s="26"/>
      <c r="D3098" s="27">
        <v>0.0</v>
      </c>
      <c r="E3098" s="28"/>
    </row>
    <row r="3099" hidden="1">
      <c r="A3099" s="31" t="s">
        <v>3395</v>
      </c>
      <c r="B3099" s="29">
        <v>0.0</v>
      </c>
      <c r="C3099" s="26"/>
      <c r="D3099" s="27">
        <v>0.0</v>
      </c>
      <c r="E3099" s="28"/>
    </row>
    <row r="3100" hidden="1">
      <c r="A3100" s="31" t="s">
        <v>3397</v>
      </c>
      <c r="B3100" s="29">
        <v>0.0</v>
      </c>
      <c r="C3100" s="26"/>
      <c r="D3100" s="27">
        <v>0.0</v>
      </c>
      <c r="E3100" s="28"/>
    </row>
    <row r="3101" hidden="1">
      <c r="A3101" s="31" t="s">
        <v>3399</v>
      </c>
      <c r="B3101" s="29">
        <v>1215.0</v>
      </c>
      <c r="C3101" s="26">
        <v>1305.0</v>
      </c>
      <c r="D3101" s="27">
        <v>90.0</v>
      </c>
      <c r="E3101" s="28"/>
    </row>
    <row r="3102" hidden="1">
      <c r="A3102" s="58" t="s">
        <v>3400</v>
      </c>
      <c r="B3102" s="29">
        <v>18348.0</v>
      </c>
      <c r="C3102" s="29">
        <v>18348.0</v>
      </c>
      <c r="D3102" s="27">
        <v>0.0</v>
      </c>
      <c r="E3102" s="34"/>
    </row>
    <row r="3103" hidden="1">
      <c r="A3103" s="58" t="s">
        <v>3401</v>
      </c>
      <c r="B3103" s="29">
        <v>9923.0</v>
      </c>
      <c r="C3103" s="59">
        <v>9923.0</v>
      </c>
      <c r="D3103" s="27">
        <v>0.0</v>
      </c>
      <c r="E3103" s="34"/>
    </row>
    <row r="3104" hidden="1">
      <c r="A3104" s="58" t="s">
        <v>3402</v>
      </c>
      <c r="B3104" s="29">
        <v>18717.0</v>
      </c>
      <c r="C3104" s="59">
        <v>18717.0</v>
      </c>
      <c r="D3104" s="27">
        <v>0.0</v>
      </c>
      <c r="E3104" s="34"/>
    </row>
    <row r="3105" hidden="1">
      <c r="A3105" s="58" t="s">
        <v>3403</v>
      </c>
      <c r="B3105" s="29">
        <v>24534.0</v>
      </c>
      <c r="C3105" s="59">
        <v>24534.0</v>
      </c>
      <c r="D3105" s="27">
        <v>0.0</v>
      </c>
      <c r="E3105" s="34"/>
    </row>
    <row r="3106" hidden="1">
      <c r="A3106" s="58" t="s">
        <v>3405</v>
      </c>
      <c r="B3106" s="29">
        <v>918.0</v>
      </c>
      <c r="C3106" s="59">
        <v>918.0</v>
      </c>
      <c r="D3106" s="27">
        <v>0.0</v>
      </c>
      <c r="E3106" s="34"/>
    </row>
    <row r="3107" hidden="1">
      <c r="A3107" s="58" t="s">
        <v>3406</v>
      </c>
      <c r="B3107" s="29">
        <v>3434.0</v>
      </c>
      <c r="C3107" s="59">
        <v>3434.0</v>
      </c>
      <c r="D3107" s="27">
        <v>0.0</v>
      </c>
      <c r="E3107" s="34"/>
    </row>
    <row r="3108" hidden="1">
      <c r="A3108" s="35" t="s">
        <v>3407</v>
      </c>
      <c r="B3108" s="29">
        <v>90917.0</v>
      </c>
      <c r="C3108" s="59">
        <v>90917.0</v>
      </c>
      <c r="D3108" s="27">
        <v>0.0</v>
      </c>
      <c r="E3108" s="34"/>
    </row>
    <row r="3109" hidden="1">
      <c r="A3109" s="36" t="s">
        <v>3408</v>
      </c>
      <c r="B3109" s="37">
        <v>1.0</v>
      </c>
      <c r="C3109" s="27">
        <v>91.0</v>
      </c>
      <c r="D3109" s="27">
        <v>90.0</v>
      </c>
      <c r="E3109" s="38"/>
    </row>
    <row r="3110" hidden="1"/>
    <row r="3111" hidden="1"/>
    <row r="3112" hidden="1">
      <c r="A3112" s="5" t="s">
        <v>3379</v>
      </c>
      <c r="B3112" s="6"/>
      <c r="C3112" s="6"/>
      <c r="D3112" s="6"/>
      <c r="E3112" s="7"/>
    </row>
    <row r="3113" hidden="1">
      <c r="A3113" s="10"/>
      <c r="B3113" s="11"/>
      <c r="C3113" s="11"/>
      <c r="D3113" s="11"/>
      <c r="E3113" s="12"/>
    </row>
    <row r="3114" hidden="1">
      <c r="A3114" s="5" t="s">
        <v>3381</v>
      </c>
      <c r="B3114" s="6"/>
      <c r="C3114" s="6"/>
      <c r="D3114" s="6"/>
      <c r="E3114" s="7"/>
    </row>
    <row r="3115" hidden="1">
      <c r="A3115" s="10"/>
      <c r="B3115" s="11"/>
      <c r="C3115" s="11"/>
      <c r="D3115" s="11"/>
      <c r="E3115" s="12"/>
    </row>
    <row r="3116" hidden="1">
      <c r="A3116" s="13">
        <v>46113.0</v>
      </c>
      <c r="B3116" s="6"/>
      <c r="C3116" s="54" t="s">
        <v>3382</v>
      </c>
      <c r="D3116" s="15">
        <v>46117.0</v>
      </c>
      <c r="E3116" s="7"/>
    </row>
    <row r="3117" hidden="1">
      <c r="A3117" s="10"/>
      <c r="B3117" s="11"/>
      <c r="C3117" s="16"/>
      <c r="D3117" s="11"/>
      <c r="E3117" s="12"/>
    </row>
    <row r="3118" hidden="1">
      <c r="A3118" s="55" t="s">
        <v>4241</v>
      </c>
      <c r="B3118" s="7"/>
      <c r="C3118" s="16"/>
      <c r="D3118" s="56" t="s">
        <v>4239</v>
      </c>
      <c r="E3118" s="7"/>
    </row>
    <row r="3119" hidden="1">
      <c r="A3119" s="10"/>
      <c r="B3119" s="12"/>
      <c r="C3119" s="16"/>
      <c r="D3119" s="11"/>
      <c r="E3119" s="12"/>
    </row>
    <row r="3120" hidden="1">
      <c r="A3120" s="19" t="s">
        <v>3383</v>
      </c>
      <c r="B3120" s="6"/>
      <c r="C3120" s="6"/>
      <c r="D3120" s="6"/>
      <c r="E3120" s="7"/>
    </row>
    <row r="3121" hidden="1">
      <c r="A3121" s="20" t="s">
        <v>3384</v>
      </c>
      <c r="B3121" s="21" t="s">
        <v>3385</v>
      </c>
      <c r="C3121" s="22" t="s">
        <v>3386</v>
      </c>
      <c r="D3121" s="21" t="s">
        <v>3387</v>
      </c>
      <c r="E3121" s="23" t="s">
        <v>13</v>
      </c>
    </row>
    <row r="3122" hidden="1">
      <c r="A3122" s="57" t="s">
        <v>3388</v>
      </c>
      <c r="B3122" s="25">
        <v>22775.0</v>
      </c>
      <c r="C3122" s="26">
        <v>8581.0</v>
      </c>
      <c r="D3122" s="27">
        <v>-14194.0</v>
      </c>
      <c r="E3122" s="28"/>
    </row>
    <row r="3123" hidden="1">
      <c r="A3123" s="57" t="s">
        <v>3389</v>
      </c>
      <c r="B3123" s="29">
        <v>28330.0</v>
      </c>
      <c r="C3123" s="26">
        <v>28330.0</v>
      </c>
      <c r="D3123" s="27">
        <v>0.0</v>
      </c>
      <c r="E3123" s="28"/>
    </row>
    <row r="3124" hidden="1">
      <c r="A3124" s="57" t="s">
        <v>3390</v>
      </c>
      <c r="B3124" s="29">
        <v>0.0</v>
      </c>
      <c r="C3124" s="26"/>
      <c r="D3124" s="27">
        <v>0.0</v>
      </c>
      <c r="E3124" s="28" t="s">
        <v>3391</v>
      </c>
    </row>
    <row r="3125" hidden="1">
      <c r="A3125" s="57" t="s">
        <v>3392</v>
      </c>
      <c r="B3125" s="25">
        <v>1600.0</v>
      </c>
      <c r="C3125" s="26">
        <v>4594.0</v>
      </c>
      <c r="D3125" s="27">
        <v>2994.0</v>
      </c>
      <c r="E3125" s="28" t="s">
        <v>4408</v>
      </c>
    </row>
    <row r="3126" hidden="1">
      <c r="A3126" s="31" t="s">
        <v>3394</v>
      </c>
      <c r="B3126" s="29">
        <v>405.0</v>
      </c>
      <c r="C3126" s="26"/>
      <c r="D3126" s="27">
        <v>-405.0</v>
      </c>
      <c r="E3126" s="28"/>
    </row>
    <row r="3127" hidden="1">
      <c r="A3127" s="31" t="s">
        <v>3395</v>
      </c>
      <c r="B3127" s="29">
        <v>0.0</v>
      </c>
      <c r="C3127" s="26">
        <v>11194.0</v>
      </c>
      <c r="D3127" s="27">
        <v>11194.0</v>
      </c>
      <c r="E3127" s="28" t="s">
        <v>4353</v>
      </c>
    </row>
    <row r="3128" hidden="1">
      <c r="A3128" s="31" t="s">
        <v>3397</v>
      </c>
      <c r="B3128" s="29">
        <v>315.0</v>
      </c>
      <c r="C3128" s="26"/>
      <c r="D3128" s="27">
        <v>-315.0</v>
      </c>
      <c r="E3128" s="28"/>
    </row>
    <row r="3129" hidden="1">
      <c r="A3129" s="31" t="s">
        <v>3399</v>
      </c>
      <c r="B3129" s="29">
        <v>5310.0</v>
      </c>
      <c r="C3129" s="26">
        <v>6031.0</v>
      </c>
      <c r="D3129" s="27">
        <v>721.0</v>
      </c>
      <c r="E3129" s="28"/>
    </row>
    <row r="3130" hidden="1">
      <c r="A3130" s="58" t="s">
        <v>3400</v>
      </c>
      <c r="B3130" s="29">
        <v>78111.0</v>
      </c>
      <c r="C3130" s="29">
        <v>78111.0</v>
      </c>
      <c r="D3130" s="27">
        <v>0.0</v>
      </c>
      <c r="E3130" s="34"/>
    </row>
    <row r="3131" hidden="1">
      <c r="A3131" s="58" t="s">
        <v>3401</v>
      </c>
      <c r="B3131" s="29">
        <v>28627.0</v>
      </c>
      <c r="C3131" s="59">
        <v>28627.0</v>
      </c>
      <c r="D3131" s="27">
        <v>0.0</v>
      </c>
      <c r="E3131" s="34"/>
    </row>
    <row r="3132" hidden="1">
      <c r="A3132" s="58" t="s">
        <v>3402</v>
      </c>
      <c r="B3132" s="29">
        <v>62461.0</v>
      </c>
      <c r="C3132" s="59">
        <v>62461.0</v>
      </c>
      <c r="D3132" s="27">
        <v>0.0</v>
      </c>
      <c r="E3132" s="34"/>
    </row>
    <row r="3133" hidden="1">
      <c r="A3133" s="58" t="s">
        <v>3403</v>
      </c>
      <c r="B3133" s="29">
        <v>73797.0</v>
      </c>
      <c r="C3133" s="59">
        <v>73797.0</v>
      </c>
      <c r="D3133" s="27">
        <v>0.0</v>
      </c>
      <c r="E3133" s="34"/>
    </row>
    <row r="3134" hidden="1">
      <c r="A3134" s="58" t="s">
        <v>3405</v>
      </c>
      <c r="B3134" s="29">
        <v>1673.0</v>
      </c>
      <c r="C3134" s="59">
        <v>1673.0</v>
      </c>
      <c r="D3134" s="27">
        <v>0.0</v>
      </c>
      <c r="E3134" s="34"/>
    </row>
    <row r="3135" hidden="1">
      <c r="A3135" s="58" t="s">
        <v>3406</v>
      </c>
      <c r="B3135" s="29">
        <v>5336.0</v>
      </c>
      <c r="C3135" s="59">
        <v>5336.0</v>
      </c>
      <c r="D3135" s="27">
        <v>0.0</v>
      </c>
      <c r="E3135" s="34"/>
    </row>
    <row r="3136" hidden="1">
      <c r="A3136" s="35" t="s">
        <v>3407</v>
      </c>
      <c r="B3136" s="29">
        <v>303401.5</v>
      </c>
      <c r="C3136" s="59">
        <v>303401.5</v>
      </c>
      <c r="D3136" s="27">
        <v>0.0</v>
      </c>
      <c r="E3136" s="34"/>
    </row>
    <row r="3137" hidden="1">
      <c r="A3137" s="36" t="s">
        <v>3408</v>
      </c>
      <c r="B3137" s="37">
        <v>2.500000000007276</v>
      </c>
      <c r="C3137" s="27">
        <v>-2.5</v>
      </c>
      <c r="D3137" s="27">
        <v>-5.000000000007276</v>
      </c>
      <c r="E3137" s="38"/>
    </row>
    <row r="3138" hidden="1"/>
    <row r="3139" hidden="1"/>
    <row r="3140">
      <c r="A3140" s="5" t="s">
        <v>3379</v>
      </c>
      <c r="B3140" s="6"/>
      <c r="C3140" s="6"/>
      <c r="D3140" s="6"/>
      <c r="E3140" s="7"/>
    </row>
    <row r="3141">
      <c r="A3141" s="10"/>
      <c r="B3141" s="11"/>
      <c r="C3141" s="11"/>
      <c r="D3141" s="11"/>
      <c r="E3141" s="12"/>
    </row>
    <row r="3142">
      <c r="A3142" s="5" t="s">
        <v>3381</v>
      </c>
      <c r="B3142" s="6"/>
      <c r="C3142" s="6"/>
      <c r="D3142" s="6"/>
      <c r="E3142" s="7"/>
    </row>
    <row r="3143">
      <c r="A3143" s="10"/>
      <c r="B3143" s="11"/>
      <c r="C3143" s="11"/>
      <c r="D3143" s="11"/>
      <c r="E3143" s="12"/>
    </row>
    <row r="3144">
      <c r="A3144" s="13">
        <v>46118.0</v>
      </c>
      <c r="B3144" s="6"/>
      <c r="C3144" s="54" t="s">
        <v>3382</v>
      </c>
      <c r="D3144" s="15">
        <v>46124.0</v>
      </c>
      <c r="E3144" s="7"/>
    </row>
    <row r="3145">
      <c r="A3145" s="10"/>
      <c r="B3145" s="11"/>
      <c r="C3145" s="16"/>
      <c r="D3145" s="11"/>
      <c r="E3145" s="12"/>
    </row>
    <row r="3146">
      <c r="A3146" s="55" t="s">
        <v>4238</v>
      </c>
      <c r="B3146" s="7"/>
      <c r="C3146" s="16"/>
      <c r="D3146" s="56" t="s">
        <v>4239</v>
      </c>
      <c r="E3146" s="7"/>
    </row>
    <row r="3147">
      <c r="A3147" s="10"/>
      <c r="B3147" s="12"/>
      <c r="C3147" s="16"/>
      <c r="D3147" s="11"/>
      <c r="E3147" s="12"/>
    </row>
    <row r="3148">
      <c r="A3148" s="19" t="s">
        <v>3383</v>
      </c>
      <c r="B3148" s="6"/>
      <c r="C3148" s="6"/>
      <c r="D3148" s="6"/>
      <c r="E3148" s="7"/>
    </row>
    <row r="3149">
      <c r="A3149" s="20" t="s">
        <v>3384</v>
      </c>
      <c r="B3149" s="21" t="s">
        <v>3385</v>
      </c>
      <c r="C3149" s="22" t="s">
        <v>3386</v>
      </c>
      <c r="D3149" s="21" t="s">
        <v>3387</v>
      </c>
      <c r="E3149" s="23" t="s">
        <v>13</v>
      </c>
    </row>
    <row r="3150">
      <c r="A3150" s="57" t="s">
        <v>3388</v>
      </c>
      <c r="B3150" s="25">
        <v>20833.0</v>
      </c>
      <c r="C3150" s="26">
        <v>5788.0</v>
      </c>
      <c r="D3150" s="27">
        <v>-15045.0</v>
      </c>
      <c r="E3150" s="28"/>
    </row>
    <row r="3151">
      <c r="A3151" s="57" t="s">
        <v>3389</v>
      </c>
      <c r="B3151" s="29">
        <v>32406.0</v>
      </c>
      <c r="C3151" s="26">
        <v>32406.0</v>
      </c>
      <c r="D3151" s="27">
        <v>0.0</v>
      </c>
      <c r="E3151" s="28"/>
    </row>
    <row r="3152">
      <c r="A3152" s="57" t="s">
        <v>3390</v>
      </c>
      <c r="B3152" s="29">
        <v>0.0</v>
      </c>
      <c r="C3152" s="26"/>
      <c r="D3152" s="27">
        <v>0.0</v>
      </c>
      <c r="E3152" s="28" t="s">
        <v>3391</v>
      </c>
    </row>
    <row r="3153">
      <c r="A3153" s="57" t="s">
        <v>3392</v>
      </c>
      <c r="B3153" s="25">
        <v>2000.0</v>
      </c>
      <c r="C3153" s="26">
        <v>6973.0</v>
      </c>
      <c r="D3153" s="27">
        <v>4973.0</v>
      </c>
      <c r="E3153" s="28" t="s">
        <v>4409</v>
      </c>
    </row>
    <row r="3154">
      <c r="A3154" s="31" t="s">
        <v>3394</v>
      </c>
      <c r="B3154" s="29">
        <v>0.0</v>
      </c>
      <c r="C3154" s="26"/>
      <c r="D3154" s="27">
        <v>0.0</v>
      </c>
      <c r="E3154" s="28"/>
    </row>
    <row r="3155">
      <c r="A3155" s="31" t="s">
        <v>3395</v>
      </c>
      <c r="B3155" s="29">
        <v>110.0</v>
      </c>
      <c r="C3155" s="26">
        <v>10074.0</v>
      </c>
      <c r="D3155" s="27">
        <v>9964.0</v>
      </c>
      <c r="E3155" s="28" t="s">
        <v>4353</v>
      </c>
    </row>
    <row r="3156">
      <c r="A3156" s="31" t="s">
        <v>3397</v>
      </c>
      <c r="B3156" s="29">
        <v>7435.0</v>
      </c>
      <c r="C3156" s="26">
        <v>7545.0</v>
      </c>
      <c r="D3156" s="27">
        <v>110.0</v>
      </c>
      <c r="E3156" s="28" t="s">
        <v>4410</v>
      </c>
    </row>
    <row r="3157">
      <c r="A3157" s="31" t="s">
        <v>3399</v>
      </c>
      <c r="B3157" s="29">
        <v>7740.0</v>
      </c>
      <c r="C3157" s="26">
        <v>7740.0</v>
      </c>
      <c r="D3157" s="27">
        <v>0.0</v>
      </c>
      <c r="E3157" s="28"/>
    </row>
    <row r="3158">
      <c r="A3158" s="58" t="s">
        <v>3400</v>
      </c>
      <c r="B3158" s="29">
        <v>108501.0</v>
      </c>
      <c r="C3158" s="29">
        <v>108501.0</v>
      </c>
      <c r="D3158" s="27">
        <v>0.0</v>
      </c>
      <c r="E3158" s="34"/>
    </row>
    <row r="3159">
      <c r="A3159" s="58" t="s">
        <v>3401</v>
      </c>
      <c r="B3159" s="29">
        <v>41481.0</v>
      </c>
      <c r="C3159" s="59">
        <v>41481.0</v>
      </c>
      <c r="D3159" s="27">
        <v>0.0</v>
      </c>
      <c r="E3159" s="34"/>
    </row>
    <row r="3160">
      <c r="A3160" s="58" t="s">
        <v>3402</v>
      </c>
      <c r="B3160" s="29">
        <v>89793.0</v>
      </c>
      <c r="C3160" s="59">
        <v>89793.0</v>
      </c>
      <c r="D3160" s="27">
        <v>0.0</v>
      </c>
      <c r="E3160" s="34"/>
    </row>
    <row r="3161">
      <c r="A3161" s="58" t="s">
        <v>3403</v>
      </c>
      <c r="B3161" s="29">
        <v>102282.1</v>
      </c>
      <c r="C3161" s="59">
        <v>102282.1</v>
      </c>
      <c r="D3161" s="27">
        <v>0.0</v>
      </c>
      <c r="E3161" s="34"/>
    </row>
    <row r="3162">
      <c r="A3162" s="58" t="s">
        <v>3405</v>
      </c>
      <c r="B3162" s="29">
        <v>0.0</v>
      </c>
      <c r="C3162" s="59">
        <v>0.0</v>
      </c>
      <c r="D3162" s="27">
        <v>0.0</v>
      </c>
      <c r="E3162" s="34"/>
    </row>
    <row r="3163">
      <c r="A3163" s="58" t="s">
        <v>3406</v>
      </c>
      <c r="B3163" s="29">
        <v>7248.0</v>
      </c>
      <c r="C3163" s="59">
        <v>7248.0</v>
      </c>
      <c r="D3163" s="27">
        <v>0.0</v>
      </c>
      <c r="E3163" s="34"/>
    </row>
    <row r="3164">
      <c r="A3164" s="35" t="s">
        <v>3407</v>
      </c>
      <c r="B3164" s="29">
        <v>412578.1</v>
      </c>
      <c r="C3164" s="59">
        <v>412578.1</v>
      </c>
      <c r="D3164" s="27">
        <v>0.0</v>
      </c>
      <c r="E3164" s="34"/>
    </row>
    <row r="3165">
      <c r="A3165" s="36" t="s">
        <v>3408</v>
      </c>
      <c r="B3165" s="37">
        <v>3.0</v>
      </c>
      <c r="C3165" s="27">
        <v>5.0</v>
      </c>
      <c r="D3165" s="27">
        <v>2.0</v>
      </c>
      <c r="E3165" s="38"/>
    </row>
    <row r="3168">
      <c r="A3168" s="5" t="s">
        <v>3379</v>
      </c>
      <c r="B3168" s="6"/>
      <c r="C3168" s="6"/>
      <c r="D3168" s="6"/>
      <c r="E3168" s="7"/>
    </row>
    <row r="3169">
      <c r="A3169" s="10"/>
      <c r="B3169" s="11"/>
      <c r="C3169" s="11"/>
      <c r="D3169" s="11"/>
      <c r="E3169" s="12"/>
    </row>
    <row r="3170">
      <c r="A3170" s="5" t="s">
        <v>3381</v>
      </c>
      <c r="B3170" s="6"/>
      <c r="C3170" s="6"/>
      <c r="D3170" s="6"/>
      <c r="E3170" s="7"/>
    </row>
    <row r="3171">
      <c r="A3171" s="10"/>
      <c r="B3171" s="11"/>
      <c r="C3171" s="11"/>
      <c r="D3171" s="11"/>
      <c r="E3171" s="12"/>
    </row>
    <row r="3172">
      <c r="A3172" s="13">
        <v>46118.0</v>
      </c>
      <c r="B3172" s="6"/>
      <c r="C3172" s="54" t="s">
        <v>3382</v>
      </c>
      <c r="D3172" s="15">
        <v>46124.0</v>
      </c>
      <c r="E3172" s="7"/>
    </row>
    <row r="3173">
      <c r="A3173" s="10"/>
      <c r="B3173" s="11"/>
      <c r="C3173" s="16"/>
      <c r="D3173" s="11"/>
      <c r="E3173" s="12"/>
    </row>
    <row r="3174">
      <c r="A3174" s="55" t="s">
        <v>4238</v>
      </c>
      <c r="B3174" s="7"/>
      <c r="C3174" s="16"/>
      <c r="D3174" s="56" t="s">
        <v>4239</v>
      </c>
      <c r="E3174" s="7"/>
    </row>
    <row r="3175">
      <c r="A3175" s="10"/>
      <c r="B3175" s="12"/>
      <c r="C3175" s="16"/>
      <c r="D3175" s="11"/>
      <c r="E3175" s="12"/>
    </row>
    <row r="3176">
      <c r="A3176" s="19" t="s">
        <v>3383</v>
      </c>
      <c r="B3176" s="6"/>
      <c r="C3176" s="6"/>
      <c r="D3176" s="6"/>
      <c r="E3176" s="7"/>
    </row>
    <row r="3177">
      <c r="A3177" s="20" t="s">
        <v>3384</v>
      </c>
      <c r="B3177" s="21" t="s">
        <v>3385</v>
      </c>
      <c r="C3177" s="22" t="s">
        <v>3386</v>
      </c>
      <c r="D3177" s="21" t="s">
        <v>3387</v>
      </c>
      <c r="E3177" s="23" t="s">
        <v>13</v>
      </c>
    </row>
    <row r="3178">
      <c r="A3178" s="57" t="s">
        <v>3388</v>
      </c>
      <c r="B3178" s="25">
        <v>20833.0</v>
      </c>
      <c r="C3178" s="26">
        <v>5788.0</v>
      </c>
      <c r="D3178" s="27">
        <v>-15045.0</v>
      </c>
      <c r="E3178" s="28"/>
    </row>
    <row r="3179">
      <c r="A3179" s="57" t="s">
        <v>3389</v>
      </c>
      <c r="B3179" s="29">
        <v>32406.0</v>
      </c>
      <c r="C3179" s="26">
        <v>32406.0</v>
      </c>
      <c r="D3179" s="27">
        <v>0.0</v>
      </c>
      <c r="E3179" s="28"/>
    </row>
    <row r="3180">
      <c r="A3180" s="57" t="s">
        <v>3390</v>
      </c>
      <c r="B3180" s="29">
        <v>0.0</v>
      </c>
      <c r="C3180" s="26"/>
      <c r="D3180" s="27">
        <v>0.0</v>
      </c>
      <c r="E3180" s="28" t="s">
        <v>3391</v>
      </c>
    </row>
    <row r="3181">
      <c r="A3181" s="57" t="s">
        <v>3392</v>
      </c>
      <c r="B3181" s="25">
        <v>2000.0</v>
      </c>
      <c r="C3181" s="26">
        <v>6973.0</v>
      </c>
      <c r="D3181" s="27">
        <v>4973.0</v>
      </c>
      <c r="E3181" s="28" t="s">
        <v>4409</v>
      </c>
    </row>
    <row r="3182">
      <c r="A3182" s="31" t="s">
        <v>3394</v>
      </c>
      <c r="B3182" s="29">
        <v>0.0</v>
      </c>
      <c r="C3182" s="26"/>
      <c r="D3182" s="27">
        <v>0.0</v>
      </c>
      <c r="E3182" s="28"/>
    </row>
    <row r="3183">
      <c r="A3183" s="31" t="s">
        <v>3395</v>
      </c>
      <c r="B3183" s="29">
        <v>110.0</v>
      </c>
      <c r="C3183" s="26">
        <v>10074.0</v>
      </c>
      <c r="D3183" s="27">
        <v>9964.0</v>
      </c>
      <c r="E3183" s="28" t="s">
        <v>4353</v>
      </c>
    </row>
    <row r="3184">
      <c r="A3184" s="31" t="s">
        <v>3397</v>
      </c>
      <c r="B3184" s="29">
        <v>7435.0</v>
      </c>
      <c r="C3184" s="26">
        <v>7545.0</v>
      </c>
      <c r="D3184" s="27">
        <v>110.0</v>
      </c>
      <c r="E3184" s="28" t="s">
        <v>4410</v>
      </c>
    </row>
    <row r="3185">
      <c r="A3185" s="31" t="s">
        <v>3399</v>
      </c>
      <c r="B3185" s="29">
        <v>7740.0</v>
      </c>
      <c r="C3185" s="26">
        <v>7740.0</v>
      </c>
      <c r="D3185" s="27">
        <v>0.0</v>
      </c>
      <c r="E3185" s="28"/>
    </row>
    <row r="3186">
      <c r="A3186" s="58" t="s">
        <v>3400</v>
      </c>
      <c r="B3186" s="29">
        <v>108501.0</v>
      </c>
      <c r="C3186" s="29">
        <v>108501.0</v>
      </c>
      <c r="D3186" s="27">
        <v>0.0</v>
      </c>
      <c r="E3186" s="34"/>
    </row>
    <row r="3187">
      <c r="A3187" s="58" t="s">
        <v>3401</v>
      </c>
      <c r="B3187" s="29">
        <v>41481.0</v>
      </c>
      <c r="C3187" s="59">
        <v>41481.0</v>
      </c>
      <c r="D3187" s="27">
        <v>0.0</v>
      </c>
      <c r="E3187" s="34"/>
    </row>
    <row r="3188">
      <c r="A3188" s="58" t="s">
        <v>3402</v>
      </c>
      <c r="B3188" s="29">
        <v>89793.0</v>
      </c>
      <c r="C3188" s="59">
        <v>89793.0</v>
      </c>
      <c r="D3188" s="27">
        <v>0.0</v>
      </c>
      <c r="E3188" s="34"/>
    </row>
    <row r="3189">
      <c r="A3189" s="58" t="s">
        <v>3403</v>
      </c>
      <c r="B3189" s="29">
        <v>102282.1</v>
      </c>
      <c r="C3189" s="59">
        <v>102282.1</v>
      </c>
      <c r="D3189" s="27">
        <v>0.0</v>
      </c>
      <c r="E3189" s="34"/>
    </row>
    <row r="3190">
      <c r="A3190" s="58" t="s">
        <v>3405</v>
      </c>
      <c r="B3190" s="29">
        <v>0.0</v>
      </c>
      <c r="C3190" s="59">
        <v>0.0</v>
      </c>
      <c r="D3190" s="27">
        <v>0.0</v>
      </c>
      <c r="E3190" s="34"/>
    </row>
    <row r="3191">
      <c r="A3191" s="58" t="s">
        <v>3406</v>
      </c>
      <c r="B3191" s="29">
        <v>7248.0</v>
      </c>
      <c r="C3191" s="59">
        <v>7248.0</v>
      </c>
      <c r="D3191" s="27">
        <v>0.0</v>
      </c>
      <c r="E3191" s="34"/>
    </row>
    <row r="3192">
      <c r="A3192" s="35" t="s">
        <v>3407</v>
      </c>
      <c r="B3192" s="29">
        <v>412578.1</v>
      </c>
      <c r="C3192" s="59">
        <v>412578.1</v>
      </c>
      <c r="D3192" s="27">
        <v>0.0</v>
      </c>
      <c r="E3192" s="34"/>
    </row>
    <row r="3193">
      <c r="A3193" s="36" t="s">
        <v>3408</v>
      </c>
      <c r="B3193" s="37">
        <v>3.0</v>
      </c>
      <c r="C3193" s="27">
        <v>5.0</v>
      </c>
      <c r="D3193" s="27">
        <v>2.0</v>
      </c>
      <c r="E3193" s="38"/>
    </row>
    <row r="3196">
      <c r="A3196" s="5" t="s">
        <v>3379</v>
      </c>
      <c r="B3196" s="6"/>
      <c r="C3196" s="6"/>
      <c r="D3196" s="6"/>
      <c r="E3196" s="7"/>
    </row>
    <row r="3197">
      <c r="A3197" s="10"/>
      <c r="B3197" s="11"/>
      <c r="C3197" s="11"/>
      <c r="D3197" s="11"/>
      <c r="E3197" s="12"/>
    </row>
    <row r="3198">
      <c r="A3198" s="5" t="s">
        <v>3381</v>
      </c>
      <c r="B3198" s="6"/>
      <c r="C3198" s="6"/>
      <c r="D3198" s="6"/>
      <c r="E3198" s="7"/>
    </row>
    <row r="3199">
      <c r="A3199" s="10"/>
      <c r="B3199" s="11"/>
      <c r="C3199" s="11"/>
      <c r="D3199" s="11"/>
      <c r="E3199" s="12"/>
    </row>
    <row r="3200">
      <c r="A3200" s="13">
        <v>46125.0</v>
      </c>
      <c r="B3200" s="6"/>
      <c r="C3200" s="54" t="s">
        <v>3382</v>
      </c>
      <c r="D3200" s="15">
        <v>46131.0</v>
      </c>
      <c r="E3200" s="7"/>
    </row>
    <row r="3201">
      <c r="A3201" s="10"/>
      <c r="B3201" s="11"/>
      <c r="C3201" s="16"/>
      <c r="D3201" s="11"/>
      <c r="E3201" s="12"/>
    </row>
    <row r="3202">
      <c r="A3202" s="55" t="s">
        <v>4238</v>
      </c>
      <c r="B3202" s="7"/>
      <c r="C3202" s="16"/>
      <c r="D3202" s="56" t="s">
        <v>4239</v>
      </c>
      <c r="E3202" s="7"/>
    </row>
    <row r="3203">
      <c r="A3203" s="10"/>
      <c r="B3203" s="12"/>
      <c r="C3203" s="16"/>
      <c r="D3203" s="11"/>
      <c r="E3203" s="12"/>
    </row>
    <row r="3204">
      <c r="A3204" s="19" t="s">
        <v>3383</v>
      </c>
      <c r="B3204" s="6"/>
      <c r="C3204" s="6"/>
      <c r="D3204" s="6"/>
      <c r="E3204" s="7"/>
    </row>
    <row r="3205">
      <c r="A3205" s="20" t="s">
        <v>3384</v>
      </c>
      <c r="B3205" s="21" t="s">
        <v>3385</v>
      </c>
      <c r="C3205" s="22" t="s">
        <v>3386</v>
      </c>
      <c r="D3205" s="21" t="s">
        <v>3387</v>
      </c>
      <c r="E3205" s="23" t="s">
        <v>13</v>
      </c>
    </row>
    <row r="3206">
      <c r="A3206" s="57" t="s">
        <v>3388</v>
      </c>
      <c r="B3206" s="25">
        <v>24540.0</v>
      </c>
      <c r="C3206" s="26">
        <v>5226.0</v>
      </c>
      <c r="D3206" s="27">
        <v>-19314.0</v>
      </c>
      <c r="E3206" s="28"/>
    </row>
    <row r="3207">
      <c r="A3207" s="57" t="s">
        <v>3389</v>
      </c>
      <c r="B3207" s="29">
        <v>39072.0</v>
      </c>
      <c r="C3207" s="26">
        <v>39072.0</v>
      </c>
      <c r="D3207" s="27">
        <v>0.0</v>
      </c>
      <c r="E3207" s="28"/>
    </row>
    <row r="3208">
      <c r="A3208" s="57" t="s">
        <v>3390</v>
      </c>
      <c r="B3208" s="29">
        <v>1090.0</v>
      </c>
      <c r="C3208" s="26">
        <v>1090.0</v>
      </c>
      <c r="D3208" s="27">
        <v>0.0</v>
      </c>
      <c r="E3208" s="28" t="s">
        <v>3391</v>
      </c>
    </row>
    <row r="3209">
      <c r="A3209" s="57" t="s">
        <v>3392</v>
      </c>
      <c r="B3209" s="25">
        <v>3995.0</v>
      </c>
      <c r="C3209" s="26">
        <v>8187.0</v>
      </c>
      <c r="D3209" s="27">
        <v>4192.0</v>
      </c>
      <c r="E3209" s="28" t="s">
        <v>3393</v>
      </c>
    </row>
    <row r="3210">
      <c r="A3210" s="31" t="s">
        <v>3394</v>
      </c>
      <c r="B3210" s="29">
        <v>0.0</v>
      </c>
      <c r="C3210" s="26"/>
      <c r="D3210" s="27">
        <v>0.0</v>
      </c>
      <c r="E3210" s="28"/>
    </row>
    <row r="3211">
      <c r="A3211" s="31" t="s">
        <v>3395</v>
      </c>
      <c r="B3211" s="29">
        <v>35.0</v>
      </c>
      <c r="C3211" s="26">
        <v>15147.0</v>
      </c>
      <c r="D3211" s="27">
        <v>15112.0</v>
      </c>
      <c r="E3211" s="28" t="s">
        <v>3396</v>
      </c>
    </row>
    <row r="3212">
      <c r="A3212" s="31" t="s">
        <v>3397</v>
      </c>
      <c r="B3212" s="29">
        <v>3921.0</v>
      </c>
      <c r="C3212" s="26">
        <v>3720.0</v>
      </c>
      <c r="D3212" s="27">
        <v>-201.0</v>
      </c>
      <c r="E3212" s="28" t="s">
        <v>3398</v>
      </c>
    </row>
    <row r="3213">
      <c r="A3213" s="31" t="s">
        <v>3399</v>
      </c>
      <c r="B3213" s="29">
        <v>7620.0</v>
      </c>
      <c r="C3213" s="26">
        <v>7830.0</v>
      </c>
      <c r="D3213" s="27">
        <v>210.0</v>
      </c>
      <c r="E3213" s="28"/>
    </row>
    <row r="3214">
      <c r="A3214" s="58" t="s">
        <v>3400</v>
      </c>
      <c r="B3214" s="29">
        <v>103856.0</v>
      </c>
      <c r="C3214" s="29">
        <v>103856.0</v>
      </c>
      <c r="D3214" s="27">
        <v>0.0</v>
      </c>
      <c r="E3214" s="34"/>
    </row>
    <row r="3215">
      <c r="A3215" s="58" t="s">
        <v>3401</v>
      </c>
      <c r="B3215" s="29">
        <v>42219.0</v>
      </c>
      <c r="C3215" s="59">
        <v>42219.0</v>
      </c>
      <c r="D3215" s="27">
        <v>0.0</v>
      </c>
      <c r="E3215" s="34"/>
    </row>
    <row r="3216">
      <c r="A3216" s="58" t="s">
        <v>3402</v>
      </c>
      <c r="B3216" s="29">
        <v>79655.0</v>
      </c>
      <c r="C3216" s="59">
        <v>79655.0</v>
      </c>
      <c r="D3216" s="27">
        <v>0.0</v>
      </c>
      <c r="E3216" s="34"/>
    </row>
    <row r="3217">
      <c r="A3217" s="58" t="s">
        <v>3403</v>
      </c>
      <c r="B3217" s="29">
        <v>109734.0</v>
      </c>
      <c r="C3217" s="59">
        <v>109734.0</v>
      </c>
      <c r="D3217" s="27">
        <v>0.0</v>
      </c>
      <c r="E3217" s="34"/>
    </row>
    <row r="3218">
      <c r="A3218" s="58" t="s">
        <v>3405</v>
      </c>
      <c r="B3218" s="29">
        <v>950.0</v>
      </c>
      <c r="C3218" s="59">
        <v>950.0</v>
      </c>
      <c r="D3218" s="27">
        <v>0.0</v>
      </c>
      <c r="E3218" s="34"/>
    </row>
    <row r="3219">
      <c r="A3219" s="58" t="s">
        <v>3406</v>
      </c>
      <c r="B3219" s="29">
        <v>14216.0</v>
      </c>
      <c r="C3219" s="59">
        <v>14216.0</v>
      </c>
      <c r="D3219" s="27">
        <v>0.0</v>
      </c>
      <c r="E3219" s="34"/>
    </row>
    <row r="3220">
      <c r="A3220" s="35" t="s">
        <v>3407</v>
      </c>
      <c r="B3220" s="29">
        <v>416686.6</v>
      </c>
      <c r="C3220" s="59">
        <v>416686.6</v>
      </c>
      <c r="D3220" s="27">
        <v>0.0</v>
      </c>
      <c r="E3220" s="34"/>
    </row>
    <row r="3221">
      <c r="A3221" s="36" t="s">
        <v>3408</v>
      </c>
      <c r="B3221" s="37">
        <v>0.4000000000014552</v>
      </c>
      <c r="C3221" s="27">
        <v>-0.5999999999767169</v>
      </c>
      <c r="D3221" s="27">
        <v>-0.9999999999781721</v>
      </c>
      <c r="E3221" s="38"/>
    </row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  <row r="4963" hidden="1"/>
    <row r="4964" hidden="1"/>
    <row r="4965" hidden="1"/>
    <row r="4966" hidden="1"/>
    <row r="4967" hidden="1"/>
    <row r="4968" hidden="1"/>
    <row r="4969" hidden="1"/>
    <row r="4970" hidden="1"/>
    <row r="4971" hidden="1"/>
    <row r="4972" hidden="1"/>
    <row r="4973" hidden="1"/>
    <row r="4974" hidden="1"/>
    <row r="4975" hidden="1"/>
    <row r="4976" hidden="1"/>
    <row r="4977" hidden="1"/>
    <row r="4978" hidden="1"/>
    <row r="4979" hidden="1"/>
    <row r="4980" hidden="1"/>
    <row r="4981" hidden="1"/>
    <row r="4982" hidden="1"/>
    <row r="4983" hidden="1"/>
    <row r="4984" hidden="1"/>
    <row r="4985" hidden="1"/>
    <row r="4986" hidden="1"/>
    <row r="4987" hidden="1"/>
    <row r="4988" hidden="1"/>
    <row r="4989" hidden="1"/>
    <row r="4990" hidden="1"/>
    <row r="4991" hidden="1"/>
    <row r="4992" hidden="1"/>
    <row r="4993" hidden="1"/>
    <row r="4994" hidden="1"/>
    <row r="4995" hidden="1"/>
    <row r="4996" hidden="1"/>
    <row r="4997" hidden="1"/>
    <row r="4998" hidden="1"/>
    <row r="4999" hidden="1"/>
    <row r="5000" hidden="1"/>
    <row r="5001" hidden="1"/>
    <row r="5002" hidden="1"/>
    <row r="5003" hidden="1"/>
    <row r="5004" hidden="1"/>
    <row r="5005" hidden="1"/>
    <row r="5006" hidden="1"/>
    <row r="5007" hidden="1"/>
    <row r="5008" hidden="1"/>
    <row r="5009" hidden="1"/>
    <row r="5010" hidden="1"/>
    <row r="5011" hidden="1"/>
    <row r="5012" hidden="1"/>
    <row r="5013" hidden="1"/>
    <row r="5014" hidden="1"/>
    <row r="5015" hidden="1"/>
    <row r="5016" hidden="1"/>
    <row r="5017" hidden="1"/>
    <row r="5018" hidden="1"/>
    <row r="5019" hidden="1"/>
    <row r="5020" hidden="1"/>
    <row r="5021" hidden="1"/>
    <row r="5022" hidden="1"/>
    <row r="5023" hidden="1"/>
    <row r="5024" hidden="1"/>
    <row r="5025" hidden="1"/>
    <row r="5026" hidden="1"/>
    <row r="5027" hidden="1"/>
    <row r="5028" hidden="1"/>
    <row r="5029" hidden="1"/>
    <row r="5030" hidden="1"/>
    <row r="5031" hidden="1"/>
    <row r="5032" hidden="1"/>
    <row r="5033" hidden="1"/>
    <row r="5034" hidden="1"/>
    <row r="5035" hidden="1"/>
    <row r="5036" hidden="1"/>
    <row r="5037" hidden="1"/>
    <row r="5038" hidden="1"/>
    <row r="5039" hidden="1"/>
    <row r="5040" hidden="1"/>
    <row r="5041" hidden="1"/>
    <row r="5042" hidden="1"/>
    <row r="5043" hidden="1"/>
    <row r="5044" hidden="1"/>
    <row r="5045" hidden="1"/>
    <row r="5046" hidden="1"/>
    <row r="5047" hidden="1"/>
    <row r="5048" hidden="1"/>
    <row r="5049" hidden="1"/>
    <row r="5050" hidden="1"/>
    <row r="5051" hidden="1"/>
    <row r="5052" hidden="1"/>
    <row r="5053" hidden="1"/>
    <row r="5054" hidden="1"/>
    <row r="5055" hidden="1"/>
    <row r="5056" hidden="1"/>
    <row r="5057" hidden="1"/>
    <row r="5058" hidden="1"/>
    <row r="5059" hidden="1"/>
    <row r="5060" hidden="1"/>
    <row r="5061" hidden="1"/>
    <row r="5062" hidden="1"/>
    <row r="5063" hidden="1"/>
    <row r="5064" hidden="1"/>
    <row r="5065" hidden="1"/>
    <row r="5066" hidden="1"/>
    <row r="5067" hidden="1"/>
    <row r="5068" hidden="1"/>
    <row r="5069" hidden="1"/>
    <row r="5070" hidden="1"/>
    <row r="5071" hidden="1"/>
    <row r="5072" hidden="1"/>
    <row r="5073" hidden="1"/>
    <row r="5074" hidden="1"/>
    <row r="5075" hidden="1"/>
    <row r="5076" hidden="1"/>
    <row r="5077" hidden="1"/>
    <row r="5078" hidden="1"/>
    <row r="5079" hidden="1"/>
    <row r="5080" hidden="1"/>
    <row r="5081" hidden="1"/>
    <row r="5082" hidden="1"/>
    <row r="5083" hidden="1"/>
    <row r="5084" hidden="1"/>
    <row r="5085" hidden="1"/>
    <row r="5086" hidden="1"/>
    <row r="5087" hidden="1"/>
    <row r="5088" hidden="1"/>
    <row r="5089" hidden="1"/>
    <row r="5090" hidden="1"/>
    <row r="5091" hidden="1"/>
    <row r="5092" hidden="1"/>
    <row r="5093" hidden="1"/>
    <row r="5094" hidden="1"/>
    <row r="5095" hidden="1"/>
    <row r="5096" hidden="1"/>
    <row r="5097" hidden="1"/>
    <row r="5098" hidden="1"/>
    <row r="5099" hidden="1"/>
    <row r="5100" hidden="1"/>
    <row r="5101" hidden="1"/>
    <row r="5102" hidden="1"/>
    <row r="5103" hidden="1"/>
    <row r="5104" hidden="1"/>
    <row r="5105" hidden="1"/>
    <row r="5106" hidden="1"/>
    <row r="5107" hidden="1"/>
    <row r="5108" hidden="1"/>
    <row r="5109" hidden="1"/>
    <row r="5110" hidden="1"/>
    <row r="5111" hidden="1"/>
    <row r="5112" hidden="1"/>
    <row r="5113" hidden="1"/>
    <row r="5114" hidden="1"/>
    <row r="5115" hidden="1"/>
    <row r="5116" hidden="1"/>
    <row r="5117" hidden="1"/>
    <row r="5118" hidden="1"/>
    <row r="5119" hidden="1"/>
    <row r="5120" hidden="1"/>
    <row r="5121" hidden="1"/>
    <row r="5122" hidden="1"/>
    <row r="5123" hidden="1"/>
    <row r="5124" hidden="1"/>
    <row r="5125" hidden="1"/>
    <row r="5126" hidden="1"/>
    <row r="5127" hidden="1"/>
    <row r="5128" hidden="1"/>
    <row r="5129" hidden="1"/>
    <row r="5130" hidden="1"/>
    <row r="5131" hidden="1"/>
    <row r="5132" hidden="1"/>
    <row r="5133" hidden="1"/>
    <row r="5134" hidden="1"/>
    <row r="5135" hidden="1"/>
    <row r="5136" hidden="1"/>
    <row r="5137" hidden="1"/>
    <row r="5138" hidden="1"/>
    <row r="5139" hidden="1"/>
    <row r="5140" hidden="1"/>
    <row r="5141" hidden="1"/>
    <row r="5142" hidden="1"/>
    <row r="5143" hidden="1"/>
    <row r="5144" hidden="1"/>
    <row r="5145" hidden="1"/>
    <row r="5146" hidden="1"/>
    <row r="5147" hidden="1"/>
    <row r="5148" hidden="1"/>
    <row r="5149" hidden="1"/>
    <row r="5150" hidden="1"/>
    <row r="5151" hidden="1"/>
    <row r="5152" hidden="1"/>
    <row r="5153" hidden="1"/>
    <row r="5154" hidden="1"/>
    <row r="5155" hidden="1"/>
    <row r="5156" hidden="1"/>
    <row r="5157" hidden="1"/>
    <row r="5158" hidden="1"/>
    <row r="5159" hidden="1"/>
    <row r="5160" hidden="1"/>
    <row r="5161" hidden="1"/>
    <row r="5162" hidden="1"/>
    <row r="5163" hidden="1"/>
    <row r="5164" hidden="1"/>
    <row r="5165" hidden="1"/>
    <row r="5166" hidden="1"/>
    <row r="5167" hidden="1"/>
    <row r="5168" hidden="1"/>
    <row r="5169" hidden="1"/>
    <row r="5170" hidden="1"/>
    <row r="5171" hidden="1"/>
    <row r="5172" hidden="1"/>
    <row r="5173" hidden="1"/>
    <row r="5174" hidden="1"/>
    <row r="5175" hidden="1"/>
    <row r="5176" hidden="1"/>
    <row r="5177" hidden="1"/>
    <row r="5178" hidden="1"/>
    <row r="5179" hidden="1"/>
    <row r="5180" hidden="1"/>
    <row r="5181" hidden="1"/>
    <row r="5182" hidden="1"/>
    <row r="5183" hidden="1"/>
    <row r="5184" hidden="1"/>
    <row r="5185" hidden="1"/>
    <row r="5186" hidden="1"/>
    <row r="5187" hidden="1"/>
    <row r="5188" hidden="1"/>
    <row r="5189" hidden="1"/>
    <row r="5190" hidden="1"/>
    <row r="5191" hidden="1"/>
    <row r="5192" hidden="1"/>
    <row r="5193" hidden="1"/>
    <row r="5194" hidden="1"/>
    <row r="5195" hidden="1"/>
    <row r="5196" hidden="1"/>
    <row r="5197" hidden="1"/>
    <row r="5198" hidden="1"/>
    <row r="5199" hidden="1"/>
    <row r="5200" hidden="1"/>
    <row r="5201" hidden="1"/>
    <row r="5202" hidden="1"/>
    <row r="5203" hidden="1"/>
    <row r="5204" hidden="1"/>
    <row r="5205" hidden="1"/>
    <row r="5206" hidden="1"/>
    <row r="5207" hidden="1"/>
    <row r="5208" hidden="1"/>
    <row r="5209" hidden="1"/>
    <row r="5210" hidden="1"/>
    <row r="5211" hidden="1"/>
    <row r="5212" hidden="1"/>
    <row r="5213" hidden="1"/>
    <row r="5214" hidden="1"/>
    <row r="5215" hidden="1"/>
    <row r="5216" hidden="1"/>
    <row r="5217" hidden="1"/>
    <row r="5218" hidden="1"/>
    <row r="5219" hidden="1"/>
    <row r="5220" hidden="1"/>
    <row r="5221" hidden="1"/>
    <row r="5222" hidden="1"/>
    <row r="5223" hidden="1"/>
    <row r="5224" hidden="1"/>
    <row r="5225" hidden="1"/>
    <row r="5226" hidden="1"/>
    <row r="5227" hidden="1"/>
    <row r="5228" hidden="1"/>
    <row r="5229" hidden="1"/>
    <row r="5230" hidden="1"/>
    <row r="5231" hidden="1"/>
    <row r="5232" hidden="1"/>
    <row r="5233" hidden="1"/>
    <row r="5234" hidden="1"/>
    <row r="5235" hidden="1"/>
    <row r="5236" hidden="1"/>
    <row r="5237" hidden="1"/>
    <row r="5238" hidden="1"/>
    <row r="5239" hidden="1"/>
    <row r="5240" hidden="1"/>
    <row r="5241" hidden="1"/>
    <row r="5242" hidden="1"/>
    <row r="5243" hidden="1"/>
    <row r="5244" hidden="1"/>
    <row r="5245" hidden="1"/>
    <row r="5246" hidden="1"/>
    <row r="5247" hidden="1"/>
    <row r="5248" hidden="1"/>
    <row r="5249" hidden="1"/>
    <row r="5250" hidden="1"/>
    <row r="5251" hidden="1"/>
    <row r="5252" hidden="1"/>
    <row r="5253" hidden="1"/>
    <row r="5254" hidden="1"/>
    <row r="5255" hidden="1"/>
    <row r="5256" hidden="1"/>
    <row r="5257" hidden="1"/>
    <row r="5258" hidden="1"/>
    <row r="5259" hidden="1"/>
    <row r="5260" hidden="1"/>
    <row r="5261" hidden="1"/>
    <row r="5262" hidden="1"/>
    <row r="5263" hidden="1"/>
    <row r="5264" hidden="1"/>
    <row r="5265" hidden="1"/>
    <row r="5266" hidden="1"/>
    <row r="5267" hidden="1"/>
    <row r="5268" hidden="1"/>
    <row r="5269" hidden="1"/>
    <row r="5270" hidden="1"/>
    <row r="5271" hidden="1"/>
    <row r="5272" hidden="1"/>
    <row r="5273" hidden="1"/>
    <row r="5274" hidden="1"/>
    <row r="5275" hidden="1"/>
    <row r="5276" hidden="1"/>
    <row r="5277" hidden="1"/>
    <row r="5278" hidden="1"/>
    <row r="5279" hidden="1"/>
    <row r="5280" hidden="1"/>
    <row r="5281" hidden="1"/>
    <row r="5282" hidden="1"/>
    <row r="5283" hidden="1"/>
    <row r="5284" hidden="1"/>
    <row r="5285" hidden="1"/>
    <row r="5286" hidden="1"/>
    <row r="5287" hidden="1"/>
    <row r="5288" hidden="1"/>
    <row r="5289" hidden="1"/>
    <row r="5290" hidden="1"/>
    <row r="5291" hidden="1"/>
    <row r="5292" hidden="1"/>
    <row r="5293" hidden="1"/>
    <row r="5294" hidden="1"/>
    <row r="5295" hidden="1"/>
    <row r="5296" hidden="1"/>
    <row r="5297" hidden="1"/>
    <row r="5298" hidden="1"/>
    <row r="5299" hidden="1"/>
    <row r="5300" hidden="1"/>
    <row r="5301" hidden="1"/>
    <row r="5302" hidden="1"/>
    <row r="5303" hidden="1"/>
    <row r="5304" hidden="1"/>
    <row r="5305" hidden="1"/>
    <row r="5306" hidden="1"/>
    <row r="5307" hidden="1"/>
    <row r="5308" hidden="1"/>
    <row r="5309" hidden="1"/>
    <row r="5310" hidden="1"/>
    <row r="5311" hidden="1"/>
    <row r="5312" hidden="1"/>
    <row r="5313" hidden="1"/>
    <row r="5314" hidden="1"/>
    <row r="5315" hidden="1"/>
    <row r="5316" hidden="1"/>
    <row r="5317" hidden="1"/>
    <row r="5318" hidden="1"/>
    <row r="5319" hidden="1"/>
    <row r="5320" hidden="1"/>
    <row r="5321" hidden="1"/>
    <row r="5322" hidden="1"/>
    <row r="5323" hidden="1"/>
    <row r="5324" hidden="1"/>
    <row r="5325" hidden="1"/>
    <row r="5326" hidden="1"/>
    <row r="5327" hidden="1"/>
    <row r="5328" hidden="1"/>
    <row r="5329" hidden="1"/>
    <row r="5330" hidden="1"/>
    <row r="5331" hidden="1"/>
    <row r="5332" hidden="1"/>
    <row r="5333" hidden="1"/>
    <row r="5334" hidden="1"/>
    <row r="5335" hidden="1"/>
    <row r="5336" hidden="1"/>
    <row r="5337" hidden="1"/>
    <row r="5338" hidden="1"/>
    <row r="5339" hidden="1"/>
    <row r="5340" hidden="1"/>
    <row r="5341" hidden="1"/>
    <row r="5342" hidden="1"/>
    <row r="5343" hidden="1"/>
    <row r="5344" hidden="1"/>
    <row r="5345" hidden="1"/>
    <row r="5346" hidden="1"/>
    <row r="5347" hidden="1"/>
    <row r="5348" hidden="1"/>
    <row r="5349" hidden="1"/>
    <row r="5350" hidden="1"/>
    <row r="5351" hidden="1"/>
    <row r="5352" hidden="1"/>
    <row r="5353" hidden="1"/>
    <row r="5354" hidden="1"/>
    <row r="5355" hidden="1"/>
    <row r="5356" hidden="1"/>
    <row r="5357" hidden="1"/>
    <row r="5358" hidden="1"/>
    <row r="5359" hidden="1"/>
    <row r="5360" hidden="1"/>
    <row r="5361" hidden="1"/>
    <row r="5362" hidden="1"/>
    <row r="5363" hidden="1"/>
    <row r="5364" hidden="1"/>
    <row r="5365" hidden="1"/>
    <row r="5366" hidden="1"/>
    <row r="5367" hidden="1"/>
    <row r="5368" hidden="1"/>
    <row r="5369" hidden="1"/>
    <row r="5370" hidden="1"/>
    <row r="5371" hidden="1"/>
    <row r="5372" hidden="1"/>
    <row r="5373" hidden="1"/>
    <row r="5374" hidden="1"/>
    <row r="5375" hidden="1"/>
    <row r="5376" hidden="1"/>
    <row r="5377" hidden="1"/>
    <row r="5378" hidden="1"/>
    <row r="5379" hidden="1"/>
    <row r="5380" hidden="1"/>
    <row r="5381" hidden="1"/>
    <row r="5382" hidden="1"/>
    <row r="5383" hidden="1"/>
    <row r="5384" hidden="1"/>
    <row r="5385" hidden="1"/>
    <row r="5386" hidden="1"/>
    <row r="5387" hidden="1"/>
    <row r="5388" hidden="1"/>
    <row r="5389" hidden="1"/>
    <row r="5390" hidden="1"/>
    <row r="5391" hidden="1"/>
    <row r="5392" hidden="1"/>
    <row r="5393" hidden="1"/>
    <row r="5394" hidden="1"/>
    <row r="5395" hidden="1"/>
    <row r="5396" hidden="1"/>
    <row r="5397" hidden="1"/>
    <row r="5398" hidden="1"/>
    <row r="5399" hidden="1"/>
    <row r="5400" hidden="1"/>
    <row r="5401" hidden="1"/>
    <row r="5402" hidden="1"/>
    <row r="5403" hidden="1"/>
    <row r="5404" hidden="1"/>
    <row r="5405" hidden="1"/>
    <row r="5406" hidden="1"/>
    <row r="5407" hidden="1"/>
    <row r="5408" hidden="1"/>
    <row r="5409" hidden="1"/>
    <row r="5410" hidden="1"/>
    <row r="5411" hidden="1"/>
    <row r="5412" hidden="1"/>
    <row r="5413" hidden="1"/>
    <row r="5414" hidden="1"/>
    <row r="5415" hidden="1"/>
    <row r="5416" hidden="1"/>
    <row r="5417" hidden="1"/>
    <row r="5418" hidden="1"/>
    <row r="5419" hidden="1"/>
    <row r="5420" hidden="1"/>
    <row r="5421" hidden="1"/>
    <row r="5422" hidden="1"/>
    <row r="5423" hidden="1"/>
    <row r="5424" hidden="1"/>
    <row r="5425" hidden="1"/>
    <row r="5426" hidden="1"/>
    <row r="5427" hidden="1"/>
    <row r="5428" hidden="1"/>
    <row r="5429" hidden="1"/>
    <row r="5430" hidden="1"/>
    <row r="5431" hidden="1"/>
    <row r="5432" hidden="1"/>
    <row r="5433" hidden="1"/>
    <row r="5434" hidden="1"/>
    <row r="5435" hidden="1"/>
    <row r="5436" hidden="1"/>
    <row r="5437" hidden="1"/>
    <row r="5438" hidden="1"/>
    <row r="5439" hidden="1"/>
    <row r="5440" hidden="1"/>
    <row r="5441" hidden="1"/>
    <row r="5442" hidden="1"/>
    <row r="5443" hidden="1"/>
    <row r="5444" hidden="1"/>
    <row r="5445" hidden="1"/>
    <row r="5446" hidden="1"/>
    <row r="5447" hidden="1"/>
    <row r="5448" hidden="1"/>
    <row r="5449" hidden="1"/>
    <row r="5450" hidden="1"/>
    <row r="5451" hidden="1"/>
    <row r="5452" hidden="1"/>
    <row r="5453" hidden="1"/>
    <row r="5454" hidden="1"/>
    <row r="5455" hidden="1"/>
    <row r="5456" hidden="1"/>
    <row r="5457" hidden="1"/>
    <row r="5458" hidden="1"/>
    <row r="5459" hidden="1"/>
    <row r="5460" hidden="1"/>
    <row r="5461" hidden="1"/>
    <row r="5462" hidden="1"/>
    <row r="5463" hidden="1"/>
    <row r="5464" hidden="1"/>
    <row r="5465" hidden="1"/>
    <row r="5466" hidden="1"/>
    <row r="5467" hidden="1"/>
    <row r="5468" hidden="1"/>
    <row r="5469" hidden="1"/>
    <row r="5470" hidden="1"/>
    <row r="5471" hidden="1"/>
    <row r="5472" hidden="1"/>
    <row r="5473" hidden="1"/>
    <row r="5474" hidden="1"/>
    <row r="5475" hidden="1"/>
    <row r="5476" hidden="1"/>
    <row r="5477" hidden="1"/>
    <row r="5478" hidden="1"/>
    <row r="5479" hidden="1"/>
    <row r="5480" hidden="1"/>
    <row r="5481" hidden="1"/>
    <row r="5482" hidden="1"/>
    <row r="5483" hidden="1"/>
    <row r="5484" hidden="1"/>
    <row r="5485" hidden="1"/>
    <row r="5486" hidden="1"/>
    <row r="5487" hidden="1"/>
    <row r="5488" hidden="1"/>
    <row r="5489" hidden="1"/>
    <row r="5490" hidden="1"/>
    <row r="5491" hidden="1"/>
    <row r="5492" hidden="1"/>
    <row r="5493" hidden="1"/>
    <row r="5494" hidden="1"/>
    <row r="5495" hidden="1"/>
    <row r="5496" hidden="1"/>
    <row r="5497" hidden="1"/>
    <row r="5498" hidden="1"/>
    <row r="5499" hidden="1"/>
    <row r="5500" hidden="1"/>
    <row r="5501" hidden="1"/>
    <row r="5502" hidden="1"/>
    <row r="5503" hidden="1"/>
    <row r="5504" hidden="1"/>
    <row r="5505" hidden="1"/>
    <row r="5506" hidden="1"/>
    <row r="5507" hidden="1"/>
    <row r="5508" hidden="1"/>
    <row r="5509" hidden="1"/>
    <row r="5510" hidden="1"/>
    <row r="5511" hidden="1"/>
    <row r="5512" hidden="1"/>
    <row r="5513" hidden="1"/>
    <row r="5514" hidden="1"/>
    <row r="5515" hidden="1"/>
    <row r="5516" hidden="1"/>
    <row r="5517" hidden="1"/>
    <row r="5518" hidden="1"/>
    <row r="5519" hidden="1"/>
    <row r="5520" hidden="1"/>
    <row r="5521" hidden="1"/>
    <row r="5522" hidden="1"/>
    <row r="5523" hidden="1"/>
    <row r="5524" hidden="1"/>
    <row r="5525" hidden="1"/>
    <row r="5526" hidden="1"/>
    <row r="5527" hidden="1"/>
    <row r="5528" hidden="1"/>
    <row r="5529" hidden="1"/>
    <row r="5530" hidden="1"/>
    <row r="5531" hidden="1"/>
    <row r="5532" hidden="1"/>
    <row r="5533" hidden="1"/>
    <row r="5534" hidden="1"/>
    <row r="5535" hidden="1"/>
    <row r="5536" hidden="1"/>
    <row r="5537" hidden="1"/>
    <row r="5538" hidden="1"/>
    <row r="5539" hidden="1"/>
    <row r="5540" hidden="1"/>
    <row r="5541" hidden="1"/>
    <row r="5542" hidden="1"/>
    <row r="5543" hidden="1"/>
    <row r="5544" hidden="1"/>
    <row r="5545" hidden="1"/>
    <row r="5546" hidden="1"/>
    <row r="5547" hidden="1"/>
    <row r="5548" hidden="1"/>
    <row r="5549" hidden="1"/>
    <row r="5550" hidden="1"/>
    <row r="5551" hidden="1"/>
    <row r="5552" hidden="1"/>
    <row r="5553" hidden="1"/>
    <row r="5554" hidden="1"/>
    <row r="5555" hidden="1"/>
    <row r="5556" hidden="1"/>
    <row r="5557" hidden="1"/>
    <row r="5558" hidden="1"/>
    <row r="5559" hidden="1"/>
    <row r="5560" hidden="1"/>
    <row r="5561" hidden="1"/>
    <row r="5562" hidden="1"/>
    <row r="5563" hidden="1"/>
    <row r="5564" hidden="1"/>
    <row r="5565" hidden="1"/>
    <row r="5566" hidden="1"/>
    <row r="5567" hidden="1"/>
    <row r="5568" hidden="1"/>
    <row r="5569" hidden="1"/>
    <row r="5570" hidden="1"/>
    <row r="5571" hidden="1"/>
    <row r="5572" hidden="1"/>
    <row r="5573" hidden="1"/>
    <row r="5574" hidden="1"/>
    <row r="5575" hidden="1"/>
    <row r="5576" hidden="1"/>
    <row r="5577" hidden="1"/>
    <row r="5578" hidden="1"/>
    <row r="5579" hidden="1"/>
    <row r="5580" hidden="1"/>
    <row r="5581" hidden="1"/>
    <row r="5582" hidden="1"/>
    <row r="5583" hidden="1"/>
    <row r="5584" hidden="1"/>
    <row r="5585" hidden="1"/>
    <row r="5586" hidden="1"/>
    <row r="5587" hidden="1"/>
    <row r="5588" hidden="1"/>
    <row r="5589" hidden="1"/>
    <row r="5590" hidden="1"/>
    <row r="5591" hidden="1"/>
    <row r="5592" hidden="1"/>
    <row r="5593" hidden="1"/>
    <row r="5594" hidden="1"/>
    <row r="5595" hidden="1"/>
    <row r="5596" hidden="1"/>
    <row r="5597" hidden="1"/>
    <row r="5598" hidden="1"/>
    <row r="5599" hidden="1"/>
    <row r="5600" hidden="1"/>
    <row r="5601" hidden="1"/>
    <row r="5602" hidden="1"/>
    <row r="5603" hidden="1"/>
    <row r="5604" hidden="1"/>
    <row r="5605" hidden="1"/>
    <row r="5606" hidden="1"/>
    <row r="5607" hidden="1"/>
    <row r="5608" hidden="1"/>
    <row r="5609" hidden="1"/>
    <row r="5610" hidden="1"/>
    <row r="5611" hidden="1"/>
    <row r="5612" hidden="1"/>
    <row r="5613" hidden="1"/>
    <row r="5614" hidden="1"/>
    <row r="5615" hidden="1"/>
    <row r="5616" hidden="1"/>
    <row r="5617" hidden="1"/>
    <row r="5618" hidden="1"/>
    <row r="5619" hidden="1"/>
    <row r="5620" hidden="1"/>
    <row r="5621" hidden="1"/>
    <row r="5622" hidden="1"/>
    <row r="5623" hidden="1"/>
    <row r="5624" hidden="1"/>
    <row r="5625" hidden="1"/>
    <row r="5626" hidden="1"/>
    <row r="5627" hidden="1"/>
    <row r="5628" hidden="1"/>
    <row r="5629" hidden="1"/>
    <row r="5630" hidden="1"/>
    <row r="5631" hidden="1"/>
    <row r="5632" hidden="1"/>
    <row r="5633" hidden="1"/>
    <row r="5634" hidden="1"/>
    <row r="5635" hidden="1"/>
    <row r="5636" hidden="1"/>
    <row r="5637" hidden="1"/>
    <row r="5638" hidden="1"/>
    <row r="5639" hidden="1"/>
    <row r="5640" hidden="1"/>
    <row r="5641" hidden="1"/>
    <row r="5642" hidden="1"/>
    <row r="5643" hidden="1"/>
    <row r="5644" hidden="1"/>
    <row r="5645" hidden="1"/>
    <row r="5646" hidden="1"/>
    <row r="5647" hidden="1"/>
    <row r="5648" hidden="1"/>
    <row r="5649" hidden="1"/>
    <row r="5650" hidden="1"/>
    <row r="5651" hidden="1"/>
    <row r="5652" hidden="1"/>
    <row r="5653" hidden="1"/>
    <row r="5654" hidden="1"/>
    <row r="5655" hidden="1"/>
    <row r="5656" hidden="1"/>
    <row r="5657" hidden="1"/>
    <row r="5658" hidden="1"/>
    <row r="5659" hidden="1"/>
    <row r="5660" hidden="1"/>
    <row r="5661" hidden="1"/>
    <row r="5662" hidden="1"/>
    <row r="5663" hidden="1"/>
    <row r="5664" hidden="1"/>
    <row r="5665" hidden="1"/>
    <row r="5666" hidden="1"/>
    <row r="5667" hidden="1"/>
    <row r="5668" hidden="1"/>
    <row r="5669" hidden="1"/>
    <row r="5670" hidden="1"/>
    <row r="5671" hidden="1"/>
    <row r="5672" hidden="1"/>
    <row r="5673" hidden="1"/>
    <row r="5674" hidden="1"/>
    <row r="5675" hidden="1"/>
    <row r="5676" hidden="1"/>
    <row r="5677" hidden="1"/>
    <row r="5678" hidden="1"/>
    <row r="5679" hidden="1"/>
    <row r="5680" hidden="1"/>
    <row r="5681" hidden="1"/>
    <row r="5682" hidden="1"/>
    <row r="5683" hidden="1"/>
    <row r="5684" hidden="1"/>
    <row r="5685" hidden="1"/>
    <row r="5686" hidden="1"/>
    <row r="5687" hidden="1"/>
    <row r="5688" hidden="1"/>
    <row r="5689" hidden="1"/>
    <row r="5690" hidden="1"/>
    <row r="5691" hidden="1"/>
    <row r="5692" hidden="1"/>
    <row r="5693" hidden="1"/>
    <row r="5694" hidden="1"/>
    <row r="5695" hidden="1"/>
    <row r="5696" hidden="1"/>
    <row r="5697" hidden="1"/>
    <row r="5698" hidden="1"/>
    <row r="5699" hidden="1"/>
    <row r="5700" hidden="1"/>
    <row r="5701" hidden="1"/>
    <row r="5702" hidden="1"/>
    <row r="5703" hidden="1"/>
    <row r="5704" hidden="1"/>
    <row r="5705" hidden="1"/>
    <row r="5706" hidden="1"/>
    <row r="5707" hidden="1"/>
    <row r="5708" hidden="1"/>
    <row r="5709" hidden="1"/>
    <row r="5710" hidden="1"/>
    <row r="5711" hidden="1"/>
    <row r="5712" hidden="1"/>
    <row r="5713" hidden="1"/>
    <row r="5714" hidden="1"/>
    <row r="5715" hidden="1"/>
    <row r="5716" hidden="1"/>
    <row r="5717" hidden="1"/>
    <row r="5718" hidden="1"/>
    <row r="5719" hidden="1"/>
    <row r="5720" hidden="1"/>
    <row r="5721" hidden="1"/>
    <row r="5722" hidden="1"/>
    <row r="5723" hidden="1"/>
    <row r="5724" hidden="1"/>
    <row r="5725" hidden="1"/>
    <row r="5726" hidden="1"/>
    <row r="5727" hidden="1"/>
    <row r="5728" hidden="1"/>
    <row r="5729" hidden="1"/>
    <row r="5730" hidden="1"/>
    <row r="5731" hidden="1"/>
    <row r="5732" hidden="1"/>
    <row r="5733" hidden="1"/>
    <row r="5734" hidden="1"/>
    <row r="5735" hidden="1"/>
    <row r="5736" hidden="1"/>
    <row r="5737" hidden="1"/>
    <row r="5738" hidden="1"/>
    <row r="5739" hidden="1"/>
    <row r="5740" hidden="1"/>
    <row r="5741" hidden="1"/>
    <row r="5742" hidden="1"/>
    <row r="5743" hidden="1"/>
    <row r="5744" hidden="1"/>
    <row r="5745" hidden="1"/>
    <row r="5746" hidden="1"/>
    <row r="5747" hidden="1"/>
    <row r="5748" hidden="1"/>
    <row r="5749" hidden="1"/>
    <row r="5750" hidden="1"/>
    <row r="5751" hidden="1"/>
    <row r="5752" hidden="1"/>
    <row r="5753" hidden="1"/>
    <row r="5754" hidden="1"/>
    <row r="5755" hidden="1"/>
    <row r="5756" hidden="1"/>
    <row r="5757" hidden="1"/>
    <row r="5758" hidden="1"/>
    <row r="5759" hidden="1"/>
    <row r="5760" hidden="1"/>
    <row r="5761" hidden="1"/>
    <row r="5762" hidden="1"/>
    <row r="5763" hidden="1"/>
    <row r="5764" hidden="1"/>
    <row r="5765" hidden="1"/>
    <row r="5766" hidden="1"/>
    <row r="5767" hidden="1"/>
    <row r="5768" hidden="1"/>
    <row r="5769" hidden="1"/>
    <row r="5770" hidden="1"/>
    <row r="5771" hidden="1"/>
    <row r="5772" hidden="1"/>
    <row r="5773" hidden="1"/>
    <row r="5774" hidden="1"/>
    <row r="5775" hidden="1"/>
    <row r="5776" hidden="1"/>
    <row r="5777" hidden="1"/>
    <row r="5778" hidden="1"/>
    <row r="5779" hidden="1"/>
    <row r="5780" hidden="1"/>
    <row r="5781" hidden="1"/>
    <row r="5782" hidden="1"/>
    <row r="5783" hidden="1"/>
    <row r="5784" hidden="1"/>
    <row r="5785" hidden="1"/>
    <row r="5786" hidden="1"/>
    <row r="5787" hidden="1"/>
    <row r="5788" hidden="1"/>
    <row r="5789" hidden="1"/>
    <row r="5790" hidden="1"/>
    <row r="5791" hidden="1"/>
    <row r="5792" hidden="1"/>
    <row r="5793" hidden="1"/>
    <row r="5794" hidden="1"/>
    <row r="5795" hidden="1"/>
    <row r="5796" hidden="1"/>
    <row r="5797" hidden="1"/>
    <row r="5798" hidden="1"/>
    <row r="5799" hidden="1"/>
    <row r="5800" hidden="1"/>
    <row r="5801" hidden="1"/>
    <row r="5802" hidden="1"/>
    <row r="5803" hidden="1"/>
    <row r="5804" hidden="1"/>
    <row r="5805" hidden="1"/>
    <row r="5806" hidden="1"/>
    <row r="5807" hidden="1"/>
    <row r="5808" hidden="1"/>
    <row r="5809" hidden="1"/>
    <row r="5810" hidden="1"/>
    <row r="5811" hidden="1"/>
    <row r="5812" hidden="1"/>
    <row r="5813" hidden="1"/>
    <row r="5814" hidden="1"/>
    <row r="5815" hidden="1"/>
    <row r="5816" hidden="1"/>
    <row r="5817" hidden="1"/>
    <row r="5818" hidden="1"/>
    <row r="5819" hidden="1"/>
    <row r="5820" hidden="1"/>
    <row r="5821" hidden="1"/>
    <row r="5822" hidden="1"/>
    <row r="5823" hidden="1"/>
    <row r="5824" hidden="1"/>
    <row r="5825" hidden="1"/>
    <row r="5826" hidden="1"/>
    <row r="5827" hidden="1"/>
    <row r="5828" hidden="1"/>
    <row r="5829" hidden="1"/>
    <row r="5830" hidden="1"/>
    <row r="5831" hidden="1"/>
    <row r="5832" hidden="1"/>
    <row r="5833" hidden="1"/>
    <row r="5834" hidden="1"/>
    <row r="5835" hidden="1"/>
    <row r="5836" hidden="1"/>
    <row r="5837" hidden="1"/>
    <row r="5838" hidden="1"/>
    <row r="5839" hidden="1"/>
    <row r="5840" hidden="1"/>
    <row r="5841" hidden="1"/>
    <row r="5842" hidden="1"/>
    <row r="5843" hidden="1"/>
    <row r="5844" hidden="1"/>
    <row r="5845" hidden="1"/>
    <row r="5846" hidden="1"/>
    <row r="5847" hidden="1"/>
    <row r="5848" hidden="1"/>
    <row r="5849" hidden="1"/>
    <row r="5850" hidden="1"/>
    <row r="5851" hidden="1"/>
    <row r="5852" hidden="1"/>
    <row r="5853" hidden="1"/>
    <row r="5854" hidden="1"/>
    <row r="5855" hidden="1"/>
    <row r="5856" hidden="1"/>
    <row r="5857" hidden="1"/>
    <row r="5858" hidden="1"/>
    <row r="5859" hidden="1"/>
    <row r="5860" hidden="1"/>
    <row r="5861" hidden="1"/>
    <row r="5862" hidden="1"/>
    <row r="5863" hidden="1"/>
    <row r="5864" hidden="1"/>
    <row r="5865" hidden="1"/>
    <row r="5866" hidden="1"/>
    <row r="5867" hidden="1"/>
    <row r="5868" hidden="1"/>
    <row r="5869" hidden="1"/>
    <row r="5870" hidden="1"/>
    <row r="5871" hidden="1"/>
    <row r="5872" hidden="1"/>
    <row r="5873" hidden="1"/>
    <row r="5874" hidden="1"/>
    <row r="5875" hidden="1"/>
    <row r="5876" hidden="1"/>
    <row r="5877" hidden="1"/>
    <row r="5878" hidden="1"/>
    <row r="5879" hidden="1"/>
    <row r="5880" hidden="1"/>
    <row r="5881" hidden="1"/>
    <row r="5882" hidden="1"/>
    <row r="5883" hidden="1"/>
    <row r="5884" hidden="1"/>
    <row r="5885" hidden="1"/>
    <row r="5886" hidden="1"/>
    <row r="5887" hidden="1"/>
    <row r="5888" hidden="1"/>
    <row r="5889" hidden="1"/>
    <row r="5890" hidden="1"/>
    <row r="5891" hidden="1"/>
    <row r="5892" hidden="1"/>
    <row r="5893" hidden="1"/>
    <row r="5894" hidden="1"/>
    <row r="5895" hidden="1"/>
    <row r="5896" hidden="1"/>
    <row r="5897" hidden="1"/>
    <row r="5898" hidden="1"/>
    <row r="5899" hidden="1"/>
    <row r="5900" hidden="1"/>
    <row r="5901" hidden="1"/>
    <row r="5902" hidden="1"/>
    <row r="5903" hidden="1"/>
    <row r="5904" hidden="1"/>
    <row r="5905" hidden="1"/>
    <row r="5906" hidden="1"/>
    <row r="5907" hidden="1"/>
    <row r="5908" hidden="1"/>
    <row r="5909" hidden="1"/>
    <row r="5910" hidden="1"/>
    <row r="5911" hidden="1"/>
    <row r="5912" hidden="1"/>
    <row r="5913" hidden="1"/>
    <row r="5914" hidden="1"/>
    <row r="5915" hidden="1"/>
    <row r="5916" hidden="1"/>
    <row r="5917" hidden="1"/>
    <row r="5918" hidden="1"/>
    <row r="5919" hidden="1"/>
    <row r="5920" hidden="1"/>
    <row r="5921" hidden="1"/>
    <row r="5922" hidden="1"/>
    <row r="5923" hidden="1"/>
    <row r="5924" hidden="1"/>
    <row r="5925" hidden="1"/>
    <row r="5926" hidden="1"/>
    <row r="5927" hidden="1"/>
    <row r="5928" hidden="1"/>
    <row r="5929" hidden="1"/>
    <row r="5930" hidden="1"/>
    <row r="5931" hidden="1"/>
    <row r="5932" hidden="1"/>
    <row r="5933" hidden="1"/>
    <row r="5934" hidden="1"/>
    <row r="5935" hidden="1"/>
    <row r="5936" hidden="1"/>
    <row r="5937" hidden="1"/>
    <row r="5938" hidden="1"/>
    <row r="5939" hidden="1"/>
    <row r="5940" hidden="1"/>
    <row r="5941" hidden="1"/>
    <row r="5942" hidden="1"/>
    <row r="5943" hidden="1"/>
    <row r="5944" hidden="1"/>
    <row r="5945" hidden="1"/>
    <row r="5946" hidden="1"/>
    <row r="5947" hidden="1"/>
    <row r="5948" hidden="1"/>
    <row r="5949" hidden="1"/>
    <row r="5950" hidden="1"/>
    <row r="5951" hidden="1"/>
    <row r="5952" hidden="1"/>
    <row r="5953" hidden="1"/>
    <row r="5954" hidden="1"/>
    <row r="5955" hidden="1"/>
    <row r="5956" hidden="1"/>
    <row r="5957" hidden="1"/>
    <row r="5958" hidden="1"/>
    <row r="5959" hidden="1"/>
    <row r="5960" hidden="1"/>
    <row r="5961" hidden="1"/>
    <row r="5962" hidden="1"/>
    <row r="5963" hidden="1"/>
    <row r="5964" hidden="1"/>
    <row r="5965" hidden="1"/>
    <row r="5966" hidden="1"/>
    <row r="5967" hidden="1"/>
    <row r="5968" hidden="1"/>
    <row r="5969" hidden="1"/>
    <row r="5970" hidden="1"/>
    <row r="5971" hidden="1"/>
    <row r="5972" hidden="1"/>
    <row r="5973" hidden="1"/>
    <row r="5974" hidden="1"/>
    <row r="5975" hidden="1"/>
  </sheetData>
  <mergeCells count="920">
    <mergeCell ref="A2252:E2252"/>
    <mergeCell ref="A2272:E2273"/>
    <mergeCell ref="A2274:E2275"/>
    <mergeCell ref="A2276:B2277"/>
    <mergeCell ref="C2276:C2279"/>
    <mergeCell ref="D2276:E2277"/>
    <mergeCell ref="A2278:B2279"/>
    <mergeCell ref="D2278:E2279"/>
    <mergeCell ref="A2280:E2280"/>
    <mergeCell ref="A2300:E2301"/>
    <mergeCell ref="A2302:E2303"/>
    <mergeCell ref="A2304:B2305"/>
    <mergeCell ref="C2304:C2307"/>
    <mergeCell ref="A2306:B2307"/>
    <mergeCell ref="D2136:E2137"/>
    <mergeCell ref="D2138:E2139"/>
    <mergeCell ref="A2140:E2140"/>
    <mergeCell ref="A2160:E2161"/>
    <mergeCell ref="A2162:E2163"/>
    <mergeCell ref="C2164:C2167"/>
    <mergeCell ref="D2164:E2165"/>
    <mergeCell ref="D2192:E2193"/>
    <mergeCell ref="D2194:E2195"/>
    <mergeCell ref="D2166:E2167"/>
    <mergeCell ref="A2168:E2168"/>
    <mergeCell ref="A2188:E2189"/>
    <mergeCell ref="A2190:E2191"/>
    <mergeCell ref="A2192:B2193"/>
    <mergeCell ref="C2192:C2195"/>
    <mergeCell ref="A2194:B2195"/>
    <mergeCell ref="A2196:E2196"/>
    <mergeCell ref="A2216:E2217"/>
    <mergeCell ref="A2218:E2219"/>
    <mergeCell ref="A2220:B2221"/>
    <mergeCell ref="C2220:C2223"/>
    <mergeCell ref="D2220:E2221"/>
    <mergeCell ref="A2222:B2223"/>
    <mergeCell ref="D2248:E2249"/>
    <mergeCell ref="D2250:E2251"/>
    <mergeCell ref="D2222:E2223"/>
    <mergeCell ref="A2224:E2224"/>
    <mergeCell ref="A2244:E2245"/>
    <mergeCell ref="A2246:E2247"/>
    <mergeCell ref="A2248:B2249"/>
    <mergeCell ref="C2248:C2251"/>
    <mergeCell ref="A2250:B2251"/>
    <mergeCell ref="A2332:B2333"/>
    <mergeCell ref="A2334:B2335"/>
    <mergeCell ref="A2420:E2420"/>
    <mergeCell ref="A2440:E2441"/>
    <mergeCell ref="A2442:E2443"/>
    <mergeCell ref="A2444:B2445"/>
    <mergeCell ref="C2444:C2447"/>
    <mergeCell ref="D2444:E2445"/>
    <mergeCell ref="A2446:B2447"/>
    <mergeCell ref="D2446:E2447"/>
    <mergeCell ref="A2448:E2448"/>
    <mergeCell ref="A2468:E2469"/>
    <mergeCell ref="A2470:E2471"/>
    <mergeCell ref="A2472:B2473"/>
    <mergeCell ref="C2472:C2475"/>
    <mergeCell ref="A2474:B2475"/>
    <mergeCell ref="D2304:E2305"/>
    <mergeCell ref="D2306:E2307"/>
    <mergeCell ref="A2308:E2308"/>
    <mergeCell ref="A2328:E2329"/>
    <mergeCell ref="A2330:E2331"/>
    <mergeCell ref="C2332:C2335"/>
    <mergeCell ref="D2332:E2333"/>
    <mergeCell ref="D2360:E2361"/>
    <mergeCell ref="D2362:E2363"/>
    <mergeCell ref="D2334:E2335"/>
    <mergeCell ref="A2336:E2336"/>
    <mergeCell ref="A2356:E2357"/>
    <mergeCell ref="A2358:E2359"/>
    <mergeCell ref="A2360:B2361"/>
    <mergeCell ref="C2360:C2363"/>
    <mergeCell ref="A2362:B2363"/>
    <mergeCell ref="A2364:E2364"/>
    <mergeCell ref="A2384:E2385"/>
    <mergeCell ref="A2386:E2387"/>
    <mergeCell ref="A2388:B2389"/>
    <mergeCell ref="C2388:C2391"/>
    <mergeCell ref="D2388:E2389"/>
    <mergeCell ref="A2390:B2391"/>
    <mergeCell ref="D2416:E2417"/>
    <mergeCell ref="D2418:E2419"/>
    <mergeCell ref="D2390:E2391"/>
    <mergeCell ref="A2392:E2392"/>
    <mergeCell ref="A2412:E2413"/>
    <mergeCell ref="A2414:E2415"/>
    <mergeCell ref="A2416:B2417"/>
    <mergeCell ref="C2416:C2419"/>
    <mergeCell ref="A2418:B2419"/>
    <mergeCell ref="A2500:B2501"/>
    <mergeCell ref="A2502:B2503"/>
    <mergeCell ref="A2588:E2588"/>
    <mergeCell ref="A2608:E2609"/>
    <mergeCell ref="A2610:E2611"/>
    <mergeCell ref="A2612:B2613"/>
    <mergeCell ref="C2612:C2615"/>
    <mergeCell ref="D2612:E2613"/>
    <mergeCell ref="A2614:B2615"/>
    <mergeCell ref="D2614:E2615"/>
    <mergeCell ref="A2616:E2616"/>
    <mergeCell ref="A2636:E2637"/>
    <mergeCell ref="A2638:E2639"/>
    <mergeCell ref="A2640:B2641"/>
    <mergeCell ref="C2640:C2643"/>
    <mergeCell ref="A2642:B2643"/>
    <mergeCell ref="D2472:E2473"/>
    <mergeCell ref="D2474:E2475"/>
    <mergeCell ref="A2476:E2476"/>
    <mergeCell ref="A2496:E2497"/>
    <mergeCell ref="A2498:E2499"/>
    <mergeCell ref="C2500:C2503"/>
    <mergeCell ref="D2500:E2501"/>
    <mergeCell ref="D2528:E2529"/>
    <mergeCell ref="D2530:E2531"/>
    <mergeCell ref="D2502:E2503"/>
    <mergeCell ref="A2504:E2504"/>
    <mergeCell ref="A2524:E2525"/>
    <mergeCell ref="A2526:E2527"/>
    <mergeCell ref="A2528:B2529"/>
    <mergeCell ref="C2528:C2531"/>
    <mergeCell ref="A2530:B2531"/>
    <mergeCell ref="A2532:E2532"/>
    <mergeCell ref="A2552:E2553"/>
    <mergeCell ref="A2554:E2555"/>
    <mergeCell ref="A2556:B2557"/>
    <mergeCell ref="C2556:C2559"/>
    <mergeCell ref="D2556:E2557"/>
    <mergeCell ref="A2558:B2559"/>
    <mergeCell ref="D2584:E2585"/>
    <mergeCell ref="D2586:E2587"/>
    <mergeCell ref="D2558:E2559"/>
    <mergeCell ref="A2560:E2560"/>
    <mergeCell ref="A2580:E2581"/>
    <mergeCell ref="A2582:E2583"/>
    <mergeCell ref="A2584:B2585"/>
    <mergeCell ref="C2584:C2587"/>
    <mergeCell ref="A2586:B2587"/>
    <mergeCell ref="A2668:B2669"/>
    <mergeCell ref="A2670:B2671"/>
    <mergeCell ref="A2756:E2756"/>
    <mergeCell ref="A2776:E2777"/>
    <mergeCell ref="A2778:E2779"/>
    <mergeCell ref="A2780:B2781"/>
    <mergeCell ref="C2780:C2783"/>
    <mergeCell ref="D2780:E2781"/>
    <mergeCell ref="A2782:B2783"/>
    <mergeCell ref="D2782:E2783"/>
    <mergeCell ref="A2784:E2784"/>
    <mergeCell ref="A2804:E2805"/>
    <mergeCell ref="A2806:E2807"/>
    <mergeCell ref="A2808:B2809"/>
    <mergeCell ref="C2808:C2811"/>
    <mergeCell ref="A2810:B2811"/>
    <mergeCell ref="D2640:E2641"/>
    <mergeCell ref="D2642:E2643"/>
    <mergeCell ref="A2644:E2644"/>
    <mergeCell ref="A2664:E2665"/>
    <mergeCell ref="A2666:E2667"/>
    <mergeCell ref="C2668:C2671"/>
    <mergeCell ref="D2668:E2669"/>
    <mergeCell ref="D2696:E2697"/>
    <mergeCell ref="D2698:E2699"/>
    <mergeCell ref="D2670:E2671"/>
    <mergeCell ref="A2672:E2672"/>
    <mergeCell ref="A2692:E2693"/>
    <mergeCell ref="A2694:E2695"/>
    <mergeCell ref="A2696:B2697"/>
    <mergeCell ref="C2696:C2699"/>
    <mergeCell ref="A2698:B2699"/>
    <mergeCell ref="A2700:E2700"/>
    <mergeCell ref="A2720:E2721"/>
    <mergeCell ref="A2722:E2723"/>
    <mergeCell ref="A2724:B2725"/>
    <mergeCell ref="C2724:C2727"/>
    <mergeCell ref="D2724:E2725"/>
    <mergeCell ref="A2726:B2727"/>
    <mergeCell ref="D2752:E2753"/>
    <mergeCell ref="D2754:E2755"/>
    <mergeCell ref="D2726:E2727"/>
    <mergeCell ref="A2728:E2728"/>
    <mergeCell ref="A2748:E2749"/>
    <mergeCell ref="A2750:E2751"/>
    <mergeCell ref="A2752:B2753"/>
    <mergeCell ref="C2752:C2755"/>
    <mergeCell ref="A2754:B2755"/>
    <mergeCell ref="A2836:B2837"/>
    <mergeCell ref="A2838:B2839"/>
    <mergeCell ref="A2924:E2924"/>
    <mergeCell ref="A2944:E2945"/>
    <mergeCell ref="A2946:E2947"/>
    <mergeCell ref="A2948:B2949"/>
    <mergeCell ref="C2948:C2951"/>
    <mergeCell ref="D2948:E2949"/>
    <mergeCell ref="A2950:B2951"/>
    <mergeCell ref="D2950:E2951"/>
    <mergeCell ref="A2952:E2952"/>
    <mergeCell ref="A2972:E2973"/>
    <mergeCell ref="A2974:E2975"/>
    <mergeCell ref="A2976:B2977"/>
    <mergeCell ref="C2976:C2979"/>
    <mergeCell ref="A2978:B2979"/>
    <mergeCell ref="D2808:E2809"/>
    <mergeCell ref="D2810:E2811"/>
    <mergeCell ref="A2812:E2812"/>
    <mergeCell ref="A2832:E2833"/>
    <mergeCell ref="A2834:E2835"/>
    <mergeCell ref="C2836:C2839"/>
    <mergeCell ref="D2836:E2837"/>
    <mergeCell ref="D2864:E2865"/>
    <mergeCell ref="D2866:E2867"/>
    <mergeCell ref="D2838:E2839"/>
    <mergeCell ref="A2840:E2840"/>
    <mergeCell ref="A2860:E2861"/>
    <mergeCell ref="A2862:E2863"/>
    <mergeCell ref="A2864:B2865"/>
    <mergeCell ref="C2864:C2867"/>
    <mergeCell ref="A2866:B2867"/>
    <mergeCell ref="A2868:E2868"/>
    <mergeCell ref="A2888:E2889"/>
    <mergeCell ref="A2890:E2891"/>
    <mergeCell ref="A2892:B2893"/>
    <mergeCell ref="C2892:C2895"/>
    <mergeCell ref="D2892:E2893"/>
    <mergeCell ref="A2894:B2895"/>
    <mergeCell ref="D2920:E2921"/>
    <mergeCell ref="D2922:E2923"/>
    <mergeCell ref="D2894:E2895"/>
    <mergeCell ref="A2896:E2896"/>
    <mergeCell ref="A2916:E2917"/>
    <mergeCell ref="A2918:E2919"/>
    <mergeCell ref="A2920:B2921"/>
    <mergeCell ref="C2920:C2923"/>
    <mergeCell ref="A2922:B2923"/>
    <mergeCell ref="A3004:B3005"/>
    <mergeCell ref="A3006:B3007"/>
    <mergeCell ref="A3092:E3092"/>
    <mergeCell ref="A3112:E3113"/>
    <mergeCell ref="A3114:E3115"/>
    <mergeCell ref="A3116:B3117"/>
    <mergeCell ref="C3116:C3119"/>
    <mergeCell ref="D3116:E3117"/>
    <mergeCell ref="A3118:B3119"/>
    <mergeCell ref="D3118:E3119"/>
    <mergeCell ref="A3120:E3120"/>
    <mergeCell ref="A3140:E3141"/>
    <mergeCell ref="A3142:E3143"/>
    <mergeCell ref="A3144:B3145"/>
    <mergeCell ref="C3144:C3147"/>
    <mergeCell ref="A3146:B3147"/>
    <mergeCell ref="D2976:E2977"/>
    <mergeCell ref="D2978:E2979"/>
    <mergeCell ref="A2980:E2980"/>
    <mergeCell ref="A3000:E3001"/>
    <mergeCell ref="A3002:E3003"/>
    <mergeCell ref="C3004:C3007"/>
    <mergeCell ref="D3004:E3005"/>
    <mergeCell ref="D3032:E3033"/>
    <mergeCell ref="D3034:E3035"/>
    <mergeCell ref="D3006:E3007"/>
    <mergeCell ref="A3008:E3008"/>
    <mergeCell ref="A3028:E3029"/>
    <mergeCell ref="A3030:E3031"/>
    <mergeCell ref="A3032:B3033"/>
    <mergeCell ref="C3032:C3035"/>
    <mergeCell ref="A3034:B3035"/>
    <mergeCell ref="A3036:E3036"/>
    <mergeCell ref="A3056:E3057"/>
    <mergeCell ref="A3058:E3059"/>
    <mergeCell ref="A3060:B3061"/>
    <mergeCell ref="C3060:C3063"/>
    <mergeCell ref="D3060:E3061"/>
    <mergeCell ref="A3062:B3063"/>
    <mergeCell ref="D3088:E3089"/>
    <mergeCell ref="D3090:E3091"/>
    <mergeCell ref="D3062:E3063"/>
    <mergeCell ref="A3064:E3064"/>
    <mergeCell ref="A3084:E3085"/>
    <mergeCell ref="A3086:E3087"/>
    <mergeCell ref="A3088:B3089"/>
    <mergeCell ref="C3088:C3091"/>
    <mergeCell ref="A3090:B3091"/>
    <mergeCell ref="A3172:B3173"/>
    <mergeCell ref="A3174:B3175"/>
    <mergeCell ref="A740:E740"/>
    <mergeCell ref="A760:E761"/>
    <mergeCell ref="A762:E763"/>
    <mergeCell ref="A764:B765"/>
    <mergeCell ref="C764:C767"/>
    <mergeCell ref="D764:E765"/>
    <mergeCell ref="A766:B767"/>
    <mergeCell ref="D766:E767"/>
    <mergeCell ref="A768:E768"/>
    <mergeCell ref="A788:E789"/>
    <mergeCell ref="A790:E791"/>
    <mergeCell ref="A792:B793"/>
    <mergeCell ref="C792:C795"/>
    <mergeCell ref="A794:B795"/>
    <mergeCell ref="D624:E625"/>
    <mergeCell ref="D626:E627"/>
    <mergeCell ref="A628:E628"/>
    <mergeCell ref="A648:E649"/>
    <mergeCell ref="A650:E651"/>
    <mergeCell ref="C652:C655"/>
    <mergeCell ref="D652:E653"/>
    <mergeCell ref="D680:E681"/>
    <mergeCell ref="D682:E683"/>
    <mergeCell ref="D654:E655"/>
    <mergeCell ref="A656:E656"/>
    <mergeCell ref="A676:E677"/>
    <mergeCell ref="A678:E679"/>
    <mergeCell ref="A680:B681"/>
    <mergeCell ref="C680:C683"/>
    <mergeCell ref="A682:B683"/>
    <mergeCell ref="A684:E684"/>
    <mergeCell ref="A704:E705"/>
    <mergeCell ref="A706:E707"/>
    <mergeCell ref="A708:B709"/>
    <mergeCell ref="C708:C711"/>
    <mergeCell ref="D708:E709"/>
    <mergeCell ref="A710:B711"/>
    <mergeCell ref="D736:E737"/>
    <mergeCell ref="D738:E739"/>
    <mergeCell ref="D710:E711"/>
    <mergeCell ref="A712:E712"/>
    <mergeCell ref="A732:E733"/>
    <mergeCell ref="A734:E735"/>
    <mergeCell ref="A736:B737"/>
    <mergeCell ref="C736:C739"/>
    <mergeCell ref="A738:B739"/>
    <mergeCell ref="A820:B821"/>
    <mergeCell ref="A822:B823"/>
    <mergeCell ref="A908:E908"/>
    <mergeCell ref="A928:E929"/>
    <mergeCell ref="A930:E931"/>
    <mergeCell ref="A932:B933"/>
    <mergeCell ref="C932:C935"/>
    <mergeCell ref="D932:E933"/>
    <mergeCell ref="A934:B935"/>
    <mergeCell ref="D934:E935"/>
    <mergeCell ref="A936:E936"/>
    <mergeCell ref="A956:E957"/>
    <mergeCell ref="A958:E959"/>
    <mergeCell ref="A960:B961"/>
    <mergeCell ref="C960:C963"/>
    <mergeCell ref="A962:B963"/>
    <mergeCell ref="D792:E793"/>
    <mergeCell ref="D794:E795"/>
    <mergeCell ref="A796:E796"/>
    <mergeCell ref="A816:E817"/>
    <mergeCell ref="A818:E819"/>
    <mergeCell ref="C820:C823"/>
    <mergeCell ref="D820:E821"/>
    <mergeCell ref="D848:E849"/>
    <mergeCell ref="D850:E851"/>
    <mergeCell ref="D822:E823"/>
    <mergeCell ref="A824:E824"/>
    <mergeCell ref="A844:E845"/>
    <mergeCell ref="A846:E847"/>
    <mergeCell ref="A848:B849"/>
    <mergeCell ref="C848:C851"/>
    <mergeCell ref="A850:B851"/>
    <mergeCell ref="A852:E852"/>
    <mergeCell ref="A872:E873"/>
    <mergeCell ref="A874:E875"/>
    <mergeCell ref="A876:B877"/>
    <mergeCell ref="C876:C879"/>
    <mergeCell ref="D876:E877"/>
    <mergeCell ref="A878:B879"/>
    <mergeCell ref="D904:E905"/>
    <mergeCell ref="D906:E907"/>
    <mergeCell ref="D878:E879"/>
    <mergeCell ref="A880:E880"/>
    <mergeCell ref="A900:E901"/>
    <mergeCell ref="A902:E903"/>
    <mergeCell ref="A904:B905"/>
    <mergeCell ref="C904:C907"/>
    <mergeCell ref="A906:B907"/>
    <mergeCell ref="A988:B989"/>
    <mergeCell ref="A990:B991"/>
    <mergeCell ref="A1076:E1076"/>
    <mergeCell ref="A1096:E1097"/>
    <mergeCell ref="A1098:E1099"/>
    <mergeCell ref="A1100:B1101"/>
    <mergeCell ref="C1100:C1103"/>
    <mergeCell ref="D1100:E1101"/>
    <mergeCell ref="A1102:B1103"/>
    <mergeCell ref="D1102:E1103"/>
    <mergeCell ref="A1104:E1104"/>
    <mergeCell ref="A1124:E1125"/>
    <mergeCell ref="A1126:E1127"/>
    <mergeCell ref="A1128:B1129"/>
    <mergeCell ref="C1128:C1131"/>
    <mergeCell ref="A1130:B1131"/>
    <mergeCell ref="D960:E961"/>
    <mergeCell ref="D962:E963"/>
    <mergeCell ref="A964:E964"/>
    <mergeCell ref="A984:E985"/>
    <mergeCell ref="A986:E987"/>
    <mergeCell ref="C988:C991"/>
    <mergeCell ref="D988:E989"/>
    <mergeCell ref="D1016:E1017"/>
    <mergeCell ref="D1018:E1019"/>
    <mergeCell ref="D990:E991"/>
    <mergeCell ref="A992:E992"/>
    <mergeCell ref="A1012:E1013"/>
    <mergeCell ref="A1014:E1015"/>
    <mergeCell ref="A1016:B1017"/>
    <mergeCell ref="C1016:C1019"/>
    <mergeCell ref="A1018:B1019"/>
    <mergeCell ref="A1020:E1020"/>
    <mergeCell ref="A1040:E1041"/>
    <mergeCell ref="A1042:E1043"/>
    <mergeCell ref="A1044:B1045"/>
    <mergeCell ref="C1044:C1047"/>
    <mergeCell ref="D1044:E1045"/>
    <mergeCell ref="A1046:B1047"/>
    <mergeCell ref="D1072:E1073"/>
    <mergeCell ref="D1074:E1075"/>
    <mergeCell ref="D1046:E1047"/>
    <mergeCell ref="A1048:E1048"/>
    <mergeCell ref="A1068:E1069"/>
    <mergeCell ref="A1070:E1071"/>
    <mergeCell ref="A1072:B1073"/>
    <mergeCell ref="C1072:C1075"/>
    <mergeCell ref="A1074:B1075"/>
    <mergeCell ref="A1156:B1157"/>
    <mergeCell ref="A1158:B1159"/>
    <mergeCell ref="D3144:E3145"/>
    <mergeCell ref="D3146:E3147"/>
    <mergeCell ref="A3148:E3148"/>
    <mergeCell ref="A3168:E3169"/>
    <mergeCell ref="A3170:E3171"/>
    <mergeCell ref="C3172:C3175"/>
    <mergeCell ref="D3172:E3173"/>
    <mergeCell ref="D3200:E3201"/>
    <mergeCell ref="D3202:E3203"/>
    <mergeCell ref="D3174:E3175"/>
    <mergeCell ref="A3176:E3176"/>
    <mergeCell ref="A3196:E3197"/>
    <mergeCell ref="A3198:E3199"/>
    <mergeCell ref="A3200:B3201"/>
    <mergeCell ref="C3200:C3203"/>
    <mergeCell ref="A3202:B3203"/>
    <mergeCell ref="A3204:E3204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8:E89"/>
    <mergeCell ref="A90:E91"/>
    <mergeCell ref="A92:B93"/>
    <mergeCell ref="C92:C95"/>
    <mergeCell ref="D92:E93"/>
    <mergeCell ref="A94:B95"/>
    <mergeCell ref="D120:E121"/>
    <mergeCell ref="D122:E123"/>
    <mergeCell ref="D94:E95"/>
    <mergeCell ref="A96:E96"/>
    <mergeCell ref="A116:E117"/>
    <mergeCell ref="A118:E119"/>
    <mergeCell ref="A120:B121"/>
    <mergeCell ref="C120:C123"/>
    <mergeCell ref="A122:B123"/>
    <mergeCell ref="A236:E236"/>
    <mergeCell ref="A256:E257"/>
    <mergeCell ref="A258:E259"/>
    <mergeCell ref="A260:B261"/>
    <mergeCell ref="C260:C263"/>
    <mergeCell ref="D260:E261"/>
    <mergeCell ref="A262:B263"/>
    <mergeCell ref="D262:E263"/>
    <mergeCell ref="A264:E264"/>
    <mergeCell ref="A284:E285"/>
    <mergeCell ref="A286:E287"/>
    <mergeCell ref="A288:B289"/>
    <mergeCell ref="C288:C291"/>
    <mergeCell ref="A290:B291"/>
    <mergeCell ref="A124:E124"/>
    <mergeCell ref="A144:E145"/>
    <mergeCell ref="A146:E147"/>
    <mergeCell ref="A148:B149"/>
    <mergeCell ref="C148:C151"/>
    <mergeCell ref="D148:E149"/>
    <mergeCell ref="A150:B151"/>
    <mergeCell ref="D176:E177"/>
    <mergeCell ref="D178:E179"/>
    <mergeCell ref="D150:E151"/>
    <mergeCell ref="A152:E152"/>
    <mergeCell ref="A172:E173"/>
    <mergeCell ref="A174:E175"/>
    <mergeCell ref="A176:B177"/>
    <mergeCell ref="C176:C179"/>
    <mergeCell ref="A178:B179"/>
    <mergeCell ref="A180:E180"/>
    <mergeCell ref="A200:E201"/>
    <mergeCell ref="A202:E203"/>
    <mergeCell ref="A204:B205"/>
    <mergeCell ref="C204:C207"/>
    <mergeCell ref="D204:E205"/>
    <mergeCell ref="A206:B207"/>
    <mergeCell ref="D232:E233"/>
    <mergeCell ref="D234:E235"/>
    <mergeCell ref="D206:E207"/>
    <mergeCell ref="A208:E208"/>
    <mergeCell ref="A228:E229"/>
    <mergeCell ref="A230:E231"/>
    <mergeCell ref="A232:B233"/>
    <mergeCell ref="C232:C235"/>
    <mergeCell ref="A234:B235"/>
    <mergeCell ref="A316:B317"/>
    <mergeCell ref="A318:B319"/>
    <mergeCell ref="A404:E404"/>
    <mergeCell ref="A424:E425"/>
    <mergeCell ref="A426:E427"/>
    <mergeCell ref="A428:B429"/>
    <mergeCell ref="C428:C431"/>
    <mergeCell ref="D428:E429"/>
    <mergeCell ref="A430:B431"/>
    <mergeCell ref="D430:E431"/>
    <mergeCell ref="A432:E432"/>
    <mergeCell ref="A452:E453"/>
    <mergeCell ref="A454:E455"/>
    <mergeCell ref="A456:B457"/>
    <mergeCell ref="C456:C459"/>
    <mergeCell ref="A458:B459"/>
    <mergeCell ref="D288:E289"/>
    <mergeCell ref="D290:E291"/>
    <mergeCell ref="A292:E292"/>
    <mergeCell ref="A312:E313"/>
    <mergeCell ref="A314:E315"/>
    <mergeCell ref="C316:C319"/>
    <mergeCell ref="D316:E317"/>
    <mergeCell ref="D344:E345"/>
    <mergeCell ref="D346:E347"/>
    <mergeCell ref="D318:E319"/>
    <mergeCell ref="A320:E320"/>
    <mergeCell ref="A340:E341"/>
    <mergeCell ref="A342:E343"/>
    <mergeCell ref="A344:B345"/>
    <mergeCell ref="C344:C347"/>
    <mergeCell ref="A346:B347"/>
    <mergeCell ref="A348:E348"/>
    <mergeCell ref="A368:E369"/>
    <mergeCell ref="A370:E371"/>
    <mergeCell ref="A372:B373"/>
    <mergeCell ref="C372:C375"/>
    <mergeCell ref="D372:E373"/>
    <mergeCell ref="A374:B375"/>
    <mergeCell ref="D400:E401"/>
    <mergeCell ref="D402:E403"/>
    <mergeCell ref="D374:E375"/>
    <mergeCell ref="A376:E376"/>
    <mergeCell ref="A396:E397"/>
    <mergeCell ref="A398:E399"/>
    <mergeCell ref="A400:B401"/>
    <mergeCell ref="C400:C403"/>
    <mergeCell ref="A402:B403"/>
    <mergeCell ref="A484:B485"/>
    <mergeCell ref="A486:B487"/>
    <mergeCell ref="A572:E572"/>
    <mergeCell ref="A592:E593"/>
    <mergeCell ref="A594:E595"/>
    <mergeCell ref="A596:B597"/>
    <mergeCell ref="C596:C599"/>
    <mergeCell ref="D596:E597"/>
    <mergeCell ref="A598:B599"/>
    <mergeCell ref="D598:E599"/>
    <mergeCell ref="A600:E600"/>
    <mergeCell ref="A620:E621"/>
    <mergeCell ref="A622:E623"/>
    <mergeCell ref="A624:B625"/>
    <mergeCell ref="C624:C627"/>
    <mergeCell ref="A626:B627"/>
    <mergeCell ref="D456:E457"/>
    <mergeCell ref="D458:E459"/>
    <mergeCell ref="A460:E460"/>
    <mergeCell ref="A480:E481"/>
    <mergeCell ref="A482:E483"/>
    <mergeCell ref="C484:C487"/>
    <mergeCell ref="D484:E485"/>
    <mergeCell ref="D512:E513"/>
    <mergeCell ref="D514:E515"/>
    <mergeCell ref="D486:E487"/>
    <mergeCell ref="A488:E488"/>
    <mergeCell ref="A508:E509"/>
    <mergeCell ref="A510:E511"/>
    <mergeCell ref="A512:B513"/>
    <mergeCell ref="C512:C515"/>
    <mergeCell ref="A514:B515"/>
    <mergeCell ref="A516:E516"/>
    <mergeCell ref="A536:E537"/>
    <mergeCell ref="A538:E539"/>
    <mergeCell ref="A540:B541"/>
    <mergeCell ref="C540:C543"/>
    <mergeCell ref="D540:E541"/>
    <mergeCell ref="A542:B543"/>
    <mergeCell ref="D568:E569"/>
    <mergeCell ref="D570:E571"/>
    <mergeCell ref="D542:E543"/>
    <mergeCell ref="A544:E544"/>
    <mergeCell ref="A564:E565"/>
    <mergeCell ref="A566:E567"/>
    <mergeCell ref="A568:B569"/>
    <mergeCell ref="C568:C571"/>
    <mergeCell ref="A570:B571"/>
    <mergeCell ref="A652:B653"/>
    <mergeCell ref="A654:B655"/>
    <mergeCell ref="A1244:E1244"/>
    <mergeCell ref="A1264:E1265"/>
    <mergeCell ref="A1266:E1267"/>
    <mergeCell ref="A1268:B1269"/>
    <mergeCell ref="C1268:C1271"/>
    <mergeCell ref="D1268:E1269"/>
    <mergeCell ref="A1270:B1271"/>
    <mergeCell ref="D1270:E1271"/>
    <mergeCell ref="A1272:E1272"/>
    <mergeCell ref="A1292:E1293"/>
    <mergeCell ref="A1294:E1295"/>
    <mergeCell ref="A1296:B1297"/>
    <mergeCell ref="C1296:C1299"/>
    <mergeCell ref="A1298:B1299"/>
    <mergeCell ref="D1128:E1129"/>
    <mergeCell ref="D1130:E1131"/>
    <mergeCell ref="A1132:E1132"/>
    <mergeCell ref="A1152:E1153"/>
    <mergeCell ref="A1154:E1155"/>
    <mergeCell ref="C1156:C1159"/>
    <mergeCell ref="D1156:E1157"/>
    <mergeCell ref="D1184:E1185"/>
    <mergeCell ref="D1186:E1187"/>
    <mergeCell ref="D1158:E1159"/>
    <mergeCell ref="A1160:E1160"/>
    <mergeCell ref="A1180:E1181"/>
    <mergeCell ref="A1182:E1183"/>
    <mergeCell ref="A1184:B1185"/>
    <mergeCell ref="C1184:C1187"/>
    <mergeCell ref="A1186:B1187"/>
    <mergeCell ref="A1188:E1188"/>
    <mergeCell ref="A1208:E1209"/>
    <mergeCell ref="A1210:E1211"/>
    <mergeCell ref="A1212:B1213"/>
    <mergeCell ref="C1212:C1215"/>
    <mergeCell ref="D1212:E1213"/>
    <mergeCell ref="A1214:B1215"/>
    <mergeCell ref="D1240:E1241"/>
    <mergeCell ref="D1242:E1243"/>
    <mergeCell ref="D1214:E1215"/>
    <mergeCell ref="A1216:E1216"/>
    <mergeCell ref="A1236:E1237"/>
    <mergeCell ref="A1238:E1239"/>
    <mergeCell ref="A1240:B1241"/>
    <mergeCell ref="C1240:C1243"/>
    <mergeCell ref="A1242:B1243"/>
    <mergeCell ref="A1324:B1325"/>
    <mergeCell ref="A1326:B1327"/>
    <mergeCell ref="A1412:E1412"/>
    <mergeCell ref="A1432:E1433"/>
    <mergeCell ref="A1434:E1435"/>
    <mergeCell ref="A1436:B1437"/>
    <mergeCell ref="C1436:C1439"/>
    <mergeCell ref="D1436:E1437"/>
    <mergeCell ref="A1438:B1439"/>
    <mergeCell ref="D1438:E1439"/>
    <mergeCell ref="A1440:E1440"/>
    <mergeCell ref="A1460:E1461"/>
    <mergeCell ref="A1462:E1463"/>
    <mergeCell ref="A1464:B1465"/>
    <mergeCell ref="C1464:C1467"/>
    <mergeCell ref="A1466:B1467"/>
    <mergeCell ref="D1296:E1297"/>
    <mergeCell ref="D1298:E1299"/>
    <mergeCell ref="A1300:E1300"/>
    <mergeCell ref="A1320:E1321"/>
    <mergeCell ref="A1322:E1323"/>
    <mergeCell ref="C1324:C1327"/>
    <mergeCell ref="D1324:E1325"/>
    <mergeCell ref="D1352:E1353"/>
    <mergeCell ref="D1354:E1355"/>
    <mergeCell ref="D1326:E1327"/>
    <mergeCell ref="A1328:E1328"/>
    <mergeCell ref="A1348:E1349"/>
    <mergeCell ref="A1350:E1351"/>
    <mergeCell ref="A1352:B1353"/>
    <mergeCell ref="C1352:C1355"/>
    <mergeCell ref="A1354:B1355"/>
    <mergeCell ref="A1356:E1356"/>
    <mergeCell ref="A1376:E1377"/>
    <mergeCell ref="A1378:E1379"/>
    <mergeCell ref="A1380:B1381"/>
    <mergeCell ref="C1380:C1383"/>
    <mergeCell ref="D1380:E1381"/>
    <mergeCell ref="A1382:B1383"/>
    <mergeCell ref="D1408:E1409"/>
    <mergeCell ref="D1410:E1411"/>
    <mergeCell ref="D1382:E1383"/>
    <mergeCell ref="A1384:E1384"/>
    <mergeCell ref="A1404:E1405"/>
    <mergeCell ref="A1406:E1407"/>
    <mergeCell ref="A1408:B1409"/>
    <mergeCell ref="C1408:C1411"/>
    <mergeCell ref="A1410:B1411"/>
    <mergeCell ref="A1492:B1493"/>
    <mergeCell ref="A1494:B1495"/>
    <mergeCell ref="A1580:E1580"/>
    <mergeCell ref="A1600:E1601"/>
    <mergeCell ref="A1602:E1603"/>
    <mergeCell ref="A1604:B1605"/>
    <mergeCell ref="C1604:C1607"/>
    <mergeCell ref="D1604:E1605"/>
    <mergeCell ref="A1606:B1607"/>
    <mergeCell ref="D1606:E1607"/>
    <mergeCell ref="A1608:E1608"/>
    <mergeCell ref="A1628:E1629"/>
    <mergeCell ref="A1630:E1631"/>
    <mergeCell ref="A1632:B1633"/>
    <mergeCell ref="C1632:C1635"/>
    <mergeCell ref="A1634:B1635"/>
    <mergeCell ref="D1464:E1465"/>
    <mergeCell ref="D1466:E1467"/>
    <mergeCell ref="A1468:E1468"/>
    <mergeCell ref="A1488:E1489"/>
    <mergeCell ref="A1490:E1491"/>
    <mergeCell ref="C1492:C1495"/>
    <mergeCell ref="D1492:E1493"/>
    <mergeCell ref="D1520:E1521"/>
    <mergeCell ref="D1522:E1523"/>
    <mergeCell ref="D1494:E1495"/>
    <mergeCell ref="A1496:E1496"/>
    <mergeCell ref="A1516:E1517"/>
    <mergeCell ref="A1518:E1519"/>
    <mergeCell ref="A1520:B1521"/>
    <mergeCell ref="C1520:C1523"/>
    <mergeCell ref="A1522:B1523"/>
    <mergeCell ref="A1524:E1524"/>
    <mergeCell ref="A1544:E1545"/>
    <mergeCell ref="A1546:E1547"/>
    <mergeCell ref="A1548:B1549"/>
    <mergeCell ref="C1548:C1551"/>
    <mergeCell ref="D1548:E1549"/>
    <mergeCell ref="A1550:B1551"/>
    <mergeCell ref="D1576:E1577"/>
    <mergeCell ref="D1578:E1579"/>
    <mergeCell ref="D1550:E1551"/>
    <mergeCell ref="A1552:E1552"/>
    <mergeCell ref="A1572:E1573"/>
    <mergeCell ref="A1574:E1575"/>
    <mergeCell ref="A1576:B1577"/>
    <mergeCell ref="C1576:C1579"/>
    <mergeCell ref="A1578:B1579"/>
    <mergeCell ref="A1660:B1661"/>
    <mergeCell ref="A1662:B1663"/>
    <mergeCell ref="A1748:E1748"/>
    <mergeCell ref="A1768:E1769"/>
    <mergeCell ref="A1770:E1771"/>
    <mergeCell ref="A1772:B1773"/>
    <mergeCell ref="C1772:C1775"/>
    <mergeCell ref="D1772:E1773"/>
    <mergeCell ref="A1774:B1775"/>
    <mergeCell ref="D1774:E1775"/>
    <mergeCell ref="A1776:E1776"/>
    <mergeCell ref="A1796:E1797"/>
    <mergeCell ref="A1798:E1799"/>
    <mergeCell ref="A1800:B1801"/>
    <mergeCell ref="C1800:C1803"/>
    <mergeCell ref="A1802:B1803"/>
    <mergeCell ref="D1632:E1633"/>
    <mergeCell ref="D1634:E1635"/>
    <mergeCell ref="A1636:E1636"/>
    <mergeCell ref="A1656:E1657"/>
    <mergeCell ref="A1658:E1659"/>
    <mergeCell ref="C1660:C1663"/>
    <mergeCell ref="D1660:E1661"/>
    <mergeCell ref="D1688:E1689"/>
    <mergeCell ref="D1690:E1691"/>
    <mergeCell ref="D1662:E1663"/>
    <mergeCell ref="A1664:E1664"/>
    <mergeCell ref="A1684:E1685"/>
    <mergeCell ref="A1686:E1687"/>
    <mergeCell ref="A1688:B1689"/>
    <mergeCell ref="C1688:C1691"/>
    <mergeCell ref="A1690:B1691"/>
    <mergeCell ref="A1692:E1692"/>
    <mergeCell ref="A1712:E1713"/>
    <mergeCell ref="A1714:E1715"/>
    <mergeCell ref="A1716:B1717"/>
    <mergeCell ref="C1716:C1719"/>
    <mergeCell ref="D1716:E1717"/>
    <mergeCell ref="A1718:B1719"/>
    <mergeCell ref="D1744:E1745"/>
    <mergeCell ref="D1746:E1747"/>
    <mergeCell ref="D1718:E1719"/>
    <mergeCell ref="A1720:E1720"/>
    <mergeCell ref="A1740:E1741"/>
    <mergeCell ref="A1742:E1743"/>
    <mergeCell ref="A1744:B1745"/>
    <mergeCell ref="C1744:C1747"/>
    <mergeCell ref="A1746:B1747"/>
    <mergeCell ref="A1828:B1829"/>
    <mergeCell ref="A1830:B1831"/>
    <mergeCell ref="A1916:E1916"/>
    <mergeCell ref="A1936:E1937"/>
    <mergeCell ref="A1938:E1939"/>
    <mergeCell ref="A1940:B1941"/>
    <mergeCell ref="C1940:C1943"/>
    <mergeCell ref="D1940:E1941"/>
    <mergeCell ref="A1942:B1943"/>
    <mergeCell ref="D1942:E1943"/>
    <mergeCell ref="A1944:E1944"/>
    <mergeCell ref="A1964:E1965"/>
    <mergeCell ref="A1966:E1967"/>
    <mergeCell ref="A1968:B1969"/>
    <mergeCell ref="C1968:C1971"/>
    <mergeCell ref="A1970:B1971"/>
    <mergeCell ref="D1800:E1801"/>
    <mergeCell ref="D1802:E1803"/>
    <mergeCell ref="A1804:E1804"/>
    <mergeCell ref="A1824:E1825"/>
    <mergeCell ref="A1826:E1827"/>
    <mergeCell ref="C1828:C1831"/>
    <mergeCell ref="D1828:E1829"/>
    <mergeCell ref="D1856:E1857"/>
    <mergeCell ref="D1858:E1859"/>
    <mergeCell ref="D1830:E1831"/>
    <mergeCell ref="A1832:E1832"/>
    <mergeCell ref="A1852:E1853"/>
    <mergeCell ref="A1854:E1855"/>
    <mergeCell ref="A1856:B1857"/>
    <mergeCell ref="C1856:C1859"/>
    <mergeCell ref="A1858:B1859"/>
    <mergeCell ref="A1860:E1860"/>
    <mergeCell ref="A1880:E1881"/>
    <mergeCell ref="A1882:E1883"/>
    <mergeCell ref="A1884:B1885"/>
    <mergeCell ref="C1884:C1887"/>
    <mergeCell ref="D1884:E1885"/>
    <mergeCell ref="A1886:B1887"/>
    <mergeCell ref="D1912:E1913"/>
    <mergeCell ref="D1914:E1915"/>
    <mergeCell ref="D1886:E1887"/>
    <mergeCell ref="A1888:E1888"/>
    <mergeCell ref="A1908:E1909"/>
    <mergeCell ref="A1910:E1911"/>
    <mergeCell ref="A1912:B1913"/>
    <mergeCell ref="C1912:C1915"/>
    <mergeCell ref="A1914:B1915"/>
    <mergeCell ref="A1996:B1997"/>
    <mergeCell ref="A1998:B1999"/>
    <mergeCell ref="A2084:E2084"/>
    <mergeCell ref="A2104:E2105"/>
    <mergeCell ref="A2106:E2107"/>
    <mergeCell ref="A2108:B2109"/>
    <mergeCell ref="C2108:C2111"/>
    <mergeCell ref="D2108:E2109"/>
    <mergeCell ref="A2110:B2111"/>
    <mergeCell ref="D2110:E2111"/>
    <mergeCell ref="A2112:E2112"/>
    <mergeCell ref="A2132:E2133"/>
    <mergeCell ref="A2134:E2135"/>
    <mergeCell ref="A2136:B2137"/>
    <mergeCell ref="C2136:C2139"/>
    <mergeCell ref="A2138:B2139"/>
    <mergeCell ref="D1968:E1969"/>
    <mergeCell ref="D1970:E1971"/>
    <mergeCell ref="A1972:E1972"/>
    <mergeCell ref="A1992:E1993"/>
    <mergeCell ref="A1994:E1995"/>
    <mergeCell ref="C1996:C1999"/>
    <mergeCell ref="D1996:E1997"/>
    <mergeCell ref="D2024:E2025"/>
    <mergeCell ref="D2026:E2027"/>
    <mergeCell ref="D1998:E1999"/>
    <mergeCell ref="A2000:E2000"/>
    <mergeCell ref="A2020:E2021"/>
    <mergeCell ref="A2022:E2023"/>
    <mergeCell ref="A2024:B2025"/>
    <mergeCell ref="C2024:C2027"/>
    <mergeCell ref="A2026:B2027"/>
    <mergeCell ref="A2028:E2028"/>
    <mergeCell ref="A2048:E2049"/>
    <mergeCell ref="A2050:E2051"/>
    <mergeCell ref="A2052:B2053"/>
    <mergeCell ref="C2052:C2055"/>
    <mergeCell ref="D2052:E2053"/>
    <mergeCell ref="A2054:B2055"/>
    <mergeCell ref="D2080:E2081"/>
    <mergeCell ref="D2082:E2083"/>
    <mergeCell ref="D2054:E2055"/>
    <mergeCell ref="A2056:E2056"/>
    <mergeCell ref="A2076:E2077"/>
    <mergeCell ref="A2078:E2079"/>
    <mergeCell ref="A2080:B2081"/>
    <mergeCell ref="C2080:C2083"/>
    <mergeCell ref="A2082:B2083"/>
    <mergeCell ref="A2164:B2165"/>
    <mergeCell ref="A2166:B2167"/>
  </mergeCells>
  <conditionalFormatting sqref="D11:D26 B26:C26 D39:D54 B54:C54 D67:D82 B82:C82 D84:D85 B85:C85 D98:D113 B113:C113 D126:D141 B141:C141 D154:D169 B169:C169 D182:D197 B197:C197 D210:D225 B225:C225 D238:D253 B253:C253 D266:D281 B281:C281 D294:D309 B309:C309 D322:D337 B337:C337 D350:D365 B365:C365 D378:D393 B393:C393 D406:D421 B421:C421 D434:D449 B449:C449 D462:D477 B477:C477 D490:D505 B505:C505 D518:D533 B533:C533 D546:D561 B561:C561 D574:D589 B589:C589 D602:D617 B617:C617 D630:D645 B645:C645 D658:D673 B673:C673 D686:D701 B701:C701 D714:D729 B729:C729 D742:D757 B757:C757 D770:D785 B785:C785 D798:D813 B813:C813 D826:D841 B841:C841 D854:D869 B869:C869 D882:D897 B897:C897 D910:D925 B925:C925 D938:D953 B953:C953 D966:D981 B981:C981 D994:D1009 B1009:C1009 D1022:D1037 B1037:C1037 D1050:D1065 B1065:C1065 D1078:D1093 B1093:C1093 D1106:D1121 B1121:C1121 D1134:D1149 B1149:C1149 D1162:D1177 B1177:C1177 D1190:D1205 B1205:C1205 D1218:D1233 B1233:C1233 D1246:D1261 B1261:C1261 D1274:D1289 B1289:C1289 D1302:D1317 B1317:C1317 D1330:D1345 B1345:C1345 D1358:D1373 B1373:C1373 D1386:D1401 B1401:C1401 D1414:D1429 B1429:C1429 D1442:D1457 B1457:C1457 D1470:D1485 B1485:C1485 D1498:D1513 B1513:C1513 D1526:D1541 B1541:C1541 D1554:D1569 B1569:C1569 D1582:D1597 B1597:C1597 D1610:D1625 B1625:C1625 D1638:D1653 B1653:C1653 D1666:D1681 B1681:C1681 D1694:D1709 B1709:C1709 D1722:D1737 B1737:C1737 D1750:D1765 B1765:C1765 D1778:D1793 B1793:C1793 D1806:D1821 B1821:C1821 D1834:D1849 B1849:C1849 D1862:D1877 B1877:C1877 D1890:D1905 B1905:C1905 D1918:D1933 B1933:C1933 D1946:D1961 B1961:C1961 D1974:D1989 B1989:C1989 D2002:D2017 B2017:C2017 D2030:D2045 B2045:C2045 D2058:D2073 B2073:C2073 D2086:D2101 B2101:C2101 D2114:D2129 B2129:C2129 D2142:D2157 B2157:C2157 D2170:D2185 B2185:C2185 D2198:D2213 B2213:C2213 D2226:D2241 B2241:C2241 D2254:D2269 B2269:C2269 D2282:D2297 B2297:C2297 D2310:D2325 B2325:C2325 D2338:D2353 B2353:C2353 D2366:D2381 B2381:C2381 D2394:D2409 B2409:C2409 D2422:D2437 B2437:C2437 D2450:D2465 B2465:C2465 D2478:D2493 B2493:C2493 D2506:D2521 B2521:C2521 D2534:D2549 B2549:C2549 D2562:D2577 B2577:C2577 D2590:D2605 B2605:C2605 D2618:D2633 B2633:C2633 D2646:D2661 B2661:C2661 D2674:D2689 B2689:C2689 D2702:D2717 B2717:C2717 D2730:D2745 B2745:C2745 D2758:D2773 B2773:C2773 D2786:D2801 B2801:C2801 D2814:D2829 B2829:C2829 D2842:D2857 B2857:C2857 D2870:D2885 B2885:C2885 D2898:D2913 B2913:C2913 D2926:D2941 B2941:C2941 D2954:D2969 B2969:C2969 D2982:D2997 B2997:C2997 D3010:D3025 B3025:C3025 D3038:D3053 B3053:C3053 D3066:D3081 B3081:C3081 D3094:D3109 B3109:C3109 D3122:D3137 B3137:C3137 D3150:D3165 B3165:C3165 D3178:D3193 B3193:C3193 D3206:D3221 B3221:C3221">
    <cfRule type="cellIs" dxfId="0" priority="1" operator="lessThan">
      <formula>0</formula>
    </cfRule>
  </conditionalFormatting>
  <conditionalFormatting sqref="A7:B8 A35:B36 A63:B64 A94:B95 A122:B123 A150:B151 A178:B179 A206:B207 A234:B235 A262:B263 A290:B291 A318:B319 A346:B347 A374:B375 A402:B403 A430:B431 A458:B459 A486:B487 A514:B515 A542:B543 A570:B571 A598:B599 A626:B627 A654:B655 A682:B683 A710:B711 A738:B739 A766:B767 A794:B795 A822:B823 A850:B851 A878:B879 A906:B907 A934:B935 A962:B963 A990:B991 A1018:B1019 A1046:B1047 A1074:B1075 A1102:B1103 A1130:B1131 A1158:B1159 A1186:B1187 A1214:B1215 A1242:B1243 A1270:B1271 A1298:B1299 A1326:B1327 A1354:B1355 A1382:B1383 A1410:B1411 A1438:B1439 A1466:B1467 A1494:B1495 A1522:B1523 A1550:B1551 A1578:B1579 A1606:B1607 A1634:B1635 A1662:B1663 A1690:B1691 A1718:B1719 A1746:B1747 A1774:B1775 A1802:B1803 A1830:B1831 A1858:B1859 A1886:B1887 A1914:B1915 A1942:B1943 A1970:B1971 A1998:B1999 A2026:B2027 A2054:B2055 A2082:B2083 A2110:B2111 A2138:B2139 A2166:B2167 A2194:B2195 A2222:B2223 A2250:B2251 A2278:B2279 A2306:B2307 A2334:B2335 A2362:B2363 A2390:B2391 A2418:B2419 A2446:B2447 A2474:B2475 A2502:B2503 A2530:B2531 A2558:B2559 A2586:B2587 A2614:B2615 A2642:B2643 A2670:B2671 A2698:B2699 A2726:B2727 A2754:B2755 A2782:B2783 A2810:B2811 A2838:B2839 A2866:B2867 A2894:B2895 A2922:B2923 A2950:B2951 A2978:B2979 A3006:B3007 A3034:B3035 A3062:B3063 A3090:B3091 A3118:B3119 A3146:B3147 A3174:B3175 A3202:B3203">
    <cfRule type="cellIs" dxfId="1" priority="2" operator="notEqual">
      <formula>"Pondělí"</formula>
    </cfRule>
  </conditionalFormatting>
  <conditionalFormatting sqref="D7:E8 D35:E36 D63:E64 D94:E95 D122:E123 D150:E151 D178:E179 D206:E207 D234:E235 D262:E263 D290:E291 D318:E319 D346:E347 D374:E375 D402:E403 D430:E431 D458:E459 D486:E487 D514:E515 D542:E543 D570:E571 D598:E599 D626:E627 D654:E655 D682:E683 D710:E711 D738:E739 D766:E767 D794:E795 D822:E823 D850:E851 D878:E879 D906:E907 D934:E935 D962:E963 D990:E991 D1018:E1019 D1046:E1047 D1074:E1075 D1102:E1103 D1130:E1131 D1158:E1159 D1186:E1187 D1214:E1215 D1242:E1243 D1270:E1271 D1298:E1299 D1326:E1327 D1354:E1355 D1382:E1383 D1410:E1411 D1438:E1439 D1466:E1467 D1494:E1495 D1522:E1523 D1550:E1551 D1578:E1579 D1606:E1607 D1634:E1635 D1662:E1663 D1690:E1691 D1718:E1719 D1746:E1747 D1774:E1775 D1802:E1803 D1830:E1831 D1858:E1859 D1886:E1887 D1914:E1915 D1942:E1943 D1970:E1971 D1998:E1999 D2026:E2027 D2054:E2055 D2082:E2083 D2110:E2111 D2138:E2139 D2166:E2167 D2194:E2195 D2222:E2223 D2250:E2251 D2278:E2279 D2306:E2307 D2334:E2335 D2362:E2363 D2390:E2391 D2418:E2419 D2446:E2447 D2474:E2475 D2502:E2503 D2530:E2531 D2558:E2559 D2586:E2587 D2614:E2615 D2642:E2643 D2670:E2671 D2698:E2699 D2726:E2727 D2754:E2755 D2782:E2783 D2810:E2811 D2838:E2839 D2866:E2867 D2894:E2895 D2922:E2923 D2950:E2951 D2978:E2979 D3006:E3007 D3034:E3035 D3062:E3063 D3090:E3091 D3118:E3119 D3146:E3147 D3174:E3175 D3202:E3203">
    <cfRule type="cellIs" dxfId="1" priority="3" operator="notEqual">
      <formula>"Neděle"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3411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3381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3382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3383</v>
      </c>
      <c r="B9" s="6"/>
      <c r="C9" s="6"/>
      <c r="D9" s="6"/>
      <c r="E9" s="7"/>
    </row>
    <row r="10" hidden="1">
      <c r="A10" s="20" t="s">
        <v>3384</v>
      </c>
      <c r="B10" s="21" t="s">
        <v>3385</v>
      </c>
      <c r="C10" s="22" t="s">
        <v>3386</v>
      </c>
      <c r="D10" s="21" t="s">
        <v>3387</v>
      </c>
      <c r="E10" s="23" t="s">
        <v>13</v>
      </c>
    </row>
    <row r="11" hidden="1">
      <c r="A11" s="24" t="s">
        <v>3388</v>
      </c>
      <c r="B11" s="25">
        <v>4961.0</v>
      </c>
      <c r="C11" s="26">
        <v>4961.0</v>
      </c>
      <c r="D11" s="27">
        <f t="shared" ref="D11:D26" si="1">C11-B11</f>
        <v>0</v>
      </c>
      <c r="E11" s="41"/>
    </row>
    <row r="12" hidden="1">
      <c r="A12" s="24" t="s">
        <v>3389</v>
      </c>
      <c r="B12" s="29">
        <v>3710.0</v>
      </c>
      <c r="C12" s="26">
        <v>3710.0</v>
      </c>
      <c r="D12" s="27">
        <f t="shared" si="1"/>
        <v>0</v>
      </c>
      <c r="E12" s="41"/>
    </row>
    <row r="13" hidden="1">
      <c r="A13" s="24" t="s">
        <v>3390</v>
      </c>
      <c r="B13" s="29">
        <v>200.0</v>
      </c>
      <c r="C13" s="26">
        <v>200.0</v>
      </c>
      <c r="D13" s="27">
        <f t="shared" si="1"/>
        <v>0</v>
      </c>
      <c r="E13" s="41"/>
    </row>
    <row r="14" hidden="1">
      <c r="A14" s="24" t="s">
        <v>3392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3394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3395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3397</v>
      </c>
      <c r="B17" s="29">
        <v>155.0</v>
      </c>
      <c r="C17" s="26">
        <v>155.0</v>
      </c>
      <c r="D17" s="27">
        <f t="shared" si="1"/>
        <v>0</v>
      </c>
      <c r="E17" s="40" t="s">
        <v>4411</v>
      </c>
    </row>
    <row r="18" hidden="1">
      <c r="A18" s="31" t="s">
        <v>3399</v>
      </c>
      <c r="B18" s="29">
        <v>720.0</v>
      </c>
      <c r="C18" s="26">
        <f>360+360</f>
        <v>720</v>
      </c>
      <c r="D18" s="27">
        <f t="shared" si="1"/>
        <v>0</v>
      </c>
      <c r="E18" s="41"/>
    </row>
    <row r="19" hidden="1">
      <c r="A19" s="32" t="s">
        <v>3400</v>
      </c>
      <c r="B19" s="29">
        <v>11411.0</v>
      </c>
      <c r="C19" s="33">
        <f t="array" ref="C19">SUMIFS(INDIRECT(A1 &amp; " Restia!C:C"), INDIRECT(A1 &amp; " Restia!A:A"), A19, INDIRECT(A1 &amp; " Restia!B:B"), "&lt;&gt;canceled")</f>
        <v>112674</v>
      </c>
      <c r="D19" s="27">
        <f t="shared" si="1"/>
        <v>101263</v>
      </c>
      <c r="E19" s="41"/>
    </row>
    <row r="20" hidden="1">
      <c r="A20" s="32" t="s">
        <v>3401</v>
      </c>
      <c r="B20" s="29">
        <v>3320.0</v>
      </c>
      <c r="C20" s="9">
        <f t="array" ref="C20">SUMIFS( INDIRECT(A1 &amp; " Restia!C:C"), INDIRECT(A1 &amp; " Restia!A:A"), A20, INDIRECT(A1 &amp; " Restia!B:B"), "&lt;&gt;canceled" )</f>
        <v>53171</v>
      </c>
      <c r="D20" s="27">
        <f t="shared" si="1"/>
        <v>49851</v>
      </c>
      <c r="E20" s="41"/>
    </row>
    <row r="21" hidden="1">
      <c r="A21" s="32" t="s">
        <v>3402</v>
      </c>
      <c r="B21" s="29">
        <v>17182.0</v>
      </c>
      <c r="C21" s="9">
        <f t="array" ref="C21">SUMIFS( INDIRECT(A1 &amp; " Restia!C:C"), INDIRECT(A1 &amp; " Restia!A:A"), "damejidlo", INDIRECT(A1 &amp; " Restia!G:G"), "online", INDIRECT(A1 &amp; " Restia!B:B"), "&lt;&gt;canceled" )</f>
        <v>122253</v>
      </c>
      <c r="D21" s="27">
        <f t="shared" si="1"/>
        <v>105071</v>
      </c>
      <c r="E21" s="41"/>
    </row>
    <row r="22" hidden="1">
      <c r="A22" s="32" t="s">
        <v>3403</v>
      </c>
      <c r="B22" s="29">
        <v>13118.0</v>
      </c>
      <c r="C22" s="9">
        <f t="array" ref="C22">SUMIFS( INDIRECT(A1 &amp; " Restia!C:C"), INDIRECT(A1 &amp; " Restia!A:A"), "generic", INDIRECT(A1 &amp; " Restia!G:G"), "online", INDIRECT(A1 &amp; " Restia!B:B"), "&lt;&gt;canceled" )</f>
        <v>109480</v>
      </c>
      <c r="D22" s="27">
        <f t="shared" si="1"/>
        <v>96362</v>
      </c>
      <c r="E22" s="41"/>
    </row>
    <row r="23" hidden="1">
      <c r="A23" s="32" t="s">
        <v>3405</v>
      </c>
      <c r="B23" s="29">
        <v>548.0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1468</v>
      </c>
      <c r="D23" s="27">
        <f t="shared" si="1"/>
        <v>920</v>
      </c>
      <c r="E23" s="41"/>
    </row>
    <row r="24" hidden="1">
      <c r="A24" s="32" t="s">
        <v>3406</v>
      </c>
      <c r="B24" s="29">
        <v>2060.0</v>
      </c>
      <c r="C24" s="9">
        <f t="array" ref="C24">SUMIFS( INDIRECT(A1 &amp; " Restia!C:C"), INDIRECT(A1 &amp; " Restia!A:A"), "damejidlo", INDIRECT(A1 &amp; " Restia!G:G"), "cash", INDIRECT(A1 &amp; " Restia!B:B"), "&lt;&gt;canceled")</f>
        <v>14118</v>
      </c>
      <c r="D24" s="27">
        <f t="shared" si="1"/>
        <v>12058</v>
      </c>
      <c r="E24" s="41"/>
    </row>
    <row r="25" hidden="1">
      <c r="A25" s="35" t="s">
        <v>3407</v>
      </c>
      <c r="B25" s="29">
        <v>55325.0</v>
      </c>
      <c r="C25" s="9">
        <f t="array" ref="C25">SUM(INDIRECT(A1 &amp; " Restia!C:C")) - SUMIFS(INDIRECT(A1 &amp; " Restia!C:C"), INDIRECT(A1 &amp; " Restia!B:B"), "canceled")</f>
        <v>464130.5</v>
      </c>
      <c r="D25" s="27">
        <f t="shared" si="1"/>
        <v>408805.5</v>
      </c>
      <c r="E25" s="41"/>
    </row>
    <row r="26" hidden="1">
      <c r="A26" s="36" t="s">
        <v>3408</v>
      </c>
      <c r="B26" s="42">
        <v>0.0</v>
      </c>
      <c r="C26" s="43">
        <f>sum(C11:C23)-C25</f>
        <v>-55338.5</v>
      </c>
      <c r="D26" s="44">
        <f t="shared" si="1"/>
        <v>-55338.5</v>
      </c>
      <c r="E26" s="45"/>
    </row>
    <row r="27" hidden="1"/>
    <row r="28" hidden="1"/>
    <row r="29" hidden="1">
      <c r="A29" s="5" t="s">
        <v>3411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3381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3382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3383</v>
      </c>
      <c r="B37" s="6"/>
      <c r="C37" s="6"/>
      <c r="D37" s="6"/>
      <c r="E37" s="7"/>
    </row>
    <row r="38" hidden="1">
      <c r="A38" s="20" t="s">
        <v>3384</v>
      </c>
      <c r="B38" s="21" t="s">
        <v>3385</v>
      </c>
      <c r="C38" s="22" t="s">
        <v>3386</v>
      </c>
      <c r="D38" s="21" t="s">
        <v>3387</v>
      </c>
      <c r="E38" s="23" t="s">
        <v>13</v>
      </c>
    </row>
    <row r="39" hidden="1">
      <c r="A39" s="24" t="s">
        <v>3388</v>
      </c>
      <c r="B39" s="25">
        <v>27473.0</v>
      </c>
      <c r="C39" s="26">
        <f>(2000*3)+(1000*6)+(500*22)+(200*20)+(100*4)+(50*1)+(20*1)+(2*1)+(1*1)</f>
        <v>27473</v>
      </c>
      <c r="D39" s="27">
        <f t="shared" ref="D39:D54" si="2">C39-B39</f>
        <v>0</v>
      </c>
      <c r="E39" s="41"/>
    </row>
    <row r="40" hidden="1">
      <c r="A40" s="24" t="s">
        <v>3389</v>
      </c>
      <c r="B40" s="29">
        <v>30040.0</v>
      </c>
      <c r="C40" s="26">
        <f>2926+2649+2881+4902+7136+4784+4762</f>
        <v>30040</v>
      </c>
      <c r="D40" s="27">
        <f t="shared" si="2"/>
        <v>0</v>
      </c>
      <c r="E40" s="41"/>
    </row>
    <row r="41" hidden="1">
      <c r="A41" s="24" t="s">
        <v>3390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3392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3394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3395</v>
      </c>
      <c r="B44" s="29">
        <v>698.0</v>
      </c>
      <c r="C44" s="26">
        <v>696.0</v>
      </c>
      <c r="D44" s="27">
        <f t="shared" si="2"/>
        <v>-2</v>
      </c>
      <c r="E44" s="40"/>
    </row>
    <row r="45" hidden="1">
      <c r="A45" s="30" t="s">
        <v>3397</v>
      </c>
      <c r="B45" s="29">
        <v>1050.0</v>
      </c>
      <c r="C45" s="26">
        <v>1000.0</v>
      </c>
      <c r="D45" s="27">
        <f t="shared" si="2"/>
        <v>-50</v>
      </c>
      <c r="E45" s="40" t="s">
        <v>4412</v>
      </c>
    </row>
    <row r="46" hidden="1">
      <c r="A46" s="31" t="s">
        <v>3399</v>
      </c>
      <c r="B46" s="29">
        <v>5240.0</v>
      </c>
      <c r="C46" s="26">
        <f>840+80+520+560++400+360+200+400+200+400+280+200</f>
        <v>4440</v>
      </c>
      <c r="D46" s="27">
        <f t="shared" si="2"/>
        <v>-800</v>
      </c>
      <c r="E46" s="41"/>
    </row>
    <row r="47" hidden="1">
      <c r="A47" s="32" t="s">
        <v>3400</v>
      </c>
      <c r="B47" s="29">
        <v>87648.0</v>
      </c>
      <c r="C47" s="33">
        <f t="array" ref="C47">SUMIFS(INDIRECT(A29 &amp; " Restia!C:C"), INDIRECT(A29 &amp; " Restia!A:A"), A47, INDIRECT(A29 &amp; " Restia!B:B"), "&lt;&gt;canceled")</f>
        <v>112674</v>
      </c>
      <c r="D47" s="27">
        <f t="shared" si="2"/>
        <v>25026</v>
      </c>
      <c r="E47" s="41"/>
    </row>
    <row r="48" hidden="1">
      <c r="A48" s="32" t="s">
        <v>3401</v>
      </c>
      <c r="B48" s="29">
        <v>41747.0</v>
      </c>
      <c r="C48" s="9">
        <f t="array" ref="C48">SUMIFS( INDIRECT(A29 &amp; " Restia!C:C"), INDIRECT(A29 &amp; " Restia!A:A"), A48, INDIRECT(A29 &amp; " Restia!B:B"), "&lt;&gt;canceled" )</f>
        <v>53171</v>
      </c>
      <c r="D48" s="27">
        <f t="shared" si="2"/>
        <v>11424</v>
      </c>
      <c r="E48" s="41"/>
    </row>
    <row r="49" hidden="1">
      <c r="A49" s="32" t="s">
        <v>3402</v>
      </c>
      <c r="B49" s="29">
        <v>128282.0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122253</v>
      </c>
      <c r="D49" s="27">
        <f t="shared" si="2"/>
        <v>-6029</v>
      </c>
      <c r="E49" s="41"/>
    </row>
    <row r="50" hidden="1">
      <c r="A50" s="32" t="s">
        <v>3403</v>
      </c>
      <c r="B50" s="29">
        <v>72967.0</v>
      </c>
      <c r="C50" s="9">
        <f t="array" ref="C50">SUMIFS( INDIRECT(A29 &amp; " Restia!C:C"), INDIRECT(A29 &amp; " Restia!A:A"), "generic", INDIRECT(A29 &amp; " Restia!G:G"), "online", INDIRECT(A29 &amp; " Restia!B:B"), "&lt;&gt;canceled" )</f>
        <v>109480</v>
      </c>
      <c r="D50" s="27">
        <f t="shared" si="2"/>
        <v>36513</v>
      </c>
      <c r="E50" s="41"/>
    </row>
    <row r="51" hidden="1">
      <c r="A51" s="32" t="s">
        <v>3405</v>
      </c>
      <c r="B51" s="29">
        <v>2290.0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1468</v>
      </c>
      <c r="D51" s="27">
        <f t="shared" si="2"/>
        <v>-822</v>
      </c>
      <c r="E51" s="41"/>
    </row>
    <row r="52" hidden="1">
      <c r="A52" s="32" t="s">
        <v>3406</v>
      </c>
      <c r="B52" s="29">
        <v>16157.0</v>
      </c>
      <c r="C52" s="9">
        <f t="array" ref="C52">SUMIFS( INDIRECT(A29 &amp; " Restia!C:C"), INDIRECT(A29 &amp; " Restia!A:A"), "damejidlo", INDIRECT(A29 &amp; " Restia!G:G"), "cash", INDIRECT(A29 &amp; " Restia!B:B"), "&lt;&gt;canceled")</f>
        <v>14118</v>
      </c>
      <c r="D52" s="27">
        <f t="shared" si="2"/>
        <v>-2039</v>
      </c>
      <c r="E52" s="41"/>
    </row>
    <row r="53" hidden="1">
      <c r="A53" s="35" t="s">
        <v>3407</v>
      </c>
      <c r="B53" s="29">
        <v>397401.0</v>
      </c>
      <c r="C53" s="9">
        <f t="array" ref="C53">SUM(INDIRECT(A29 &amp; " Restia!C:C")) - SUMIFS(INDIRECT(A29 &amp; " Restia!C:C"), INDIRECT(A29 &amp; " Restia!B:B"), "canceled")</f>
        <v>464130.5</v>
      </c>
      <c r="D53" s="27">
        <f t="shared" si="2"/>
        <v>66729.5</v>
      </c>
      <c r="E53" s="41"/>
    </row>
    <row r="54" hidden="1">
      <c r="A54" s="36" t="s">
        <v>3408</v>
      </c>
      <c r="B54" s="42">
        <v>34.0</v>
      </c>
      <c r="C54" s="43">
        <f>sum(C39:C51)-C53</f>
        <v>-1435.5</v>
      </c>
      <c r="D54" s="44">
        <f t="shared" si="2"/>
        <v>-1469.5</v>
      </c>
      <c r="E54" s="45"/>
    </row>
    <row r="55" hidden="1"/>
    <row r="56" hidden="1"/>
    <row r="57" hidden="1">
      <c r="A57" s="5" t="s">
        <v>3411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3381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3382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3383</v>
      </c>
      <c r="B65" s="6"/>
      <c r="C65" s="6"/>
      <c r="D65" s="6"/>
      <c r="E65" s="7"/>
    </row>
    <row r="66" hidden="1">
      <c r="A66" s="20" t="s">
        <v>3384</v>
      </c>
      <c r="B66" s="21" t="s">
        <v>3385</v>
      </c>
      <c r="C66" s="22" t="s">
        <v>3386</v>
      </c>
      <c r="D66" s="21" t="s">
        <v>3387</v>
      </c>
      <c r="E66" s="23" t="s">
        <v>13</v>
      </c>
    </row>
    <row r="67" hidden="1">
      <c r="A67" s="24" t="s">
        <v>3388</v>
      </c>
      <c r="B67" s="25">
        <v>34132.0</v>
      </c>
      <c r="C67" s="26">
        <f>(2000*7)+(1000*10)+(500*7)+(200*33)+(100*0)+(50*0)+(20*1)+(10*1)+(5*0)+(2*1)+(1*0)</f>
        <v>34132</v>
      </c>
      <c r="D67" s="27">
        <f t="shared" ref="D67:D82" si="3">C67-B67</f>
        <v>0</v>
      </c>
      <c r="E67" s="41"/>
    </row>
    <row r="68" hidden="1">
      <c r="A68" s="24" t="s">
        <v>3389</v>
      </c>
      <c r="B68" s="29">
        <v>23829.0</v>
      </c>
      <c r="C68" s="26">
        <f>3181+4924+6570+3424+3049+2235+446</f>
        <v>23829</v>
      </c>
      <c r="D68" s="27">
        <f t="shared" si="3"/>
        <v>0</v>
      </c>
      <c r="E68" s="41"/>
    </row>
    <row r="69" hidden="1">
      <c r="A69" s="24" t="s">
        <v>3390</v>
      </c>
      <c r="B69" s="29">
        <v>650.0</v>
      </c>
      <c r="C69" s="26">
        <f>130+130+200+190</f>
        <v>650</v>
      </c>
      <c r="D69" s="27">
        <f t="shared" si="3"/>
        <v>0</v>
      </c>
      <c r="E69" s="41"/>
    </row>
    <row r="70" hidden="1">
      <c r="A70" s="24" t="s">
        <v>3392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3394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3395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3397</v>
      </c>
      <c r="B73" s="29">
        <v>195.0</v>
      </c>
      <c r="C73" s="26">
        <v>155.0</v>
      </c>
      <c r="D73" s="27">
        <f t="shared" si="3"/>
        <v>-40</v>
      </c>
      <c r="E73" s="40"/>
    </row>
    <row r="74" hidden="1">
      <c r="A74" s="31" t="s">
        <v>3399</v>
      </c>
      <c r="B74" s="29">
        <v>5600.0</v>
      </c>
      <c r="C74" s="26">
        <f>400+480+640+480+640+520+440+280+360+240+440+400+320</f>
        <v>5640</v>
      </c>
      <c r="D74" s="27">
        <f t="shared" si="3"/>
        <v>40</v>
      </c>
      <c r="E74" s="41"/>
    </row>
    <row r="75" hidden="1">
      <c r="A75" s="32" t="s">
        <v>3400</v>
      </c>
      <c r="B75" s="29">
        <v>103212.0</v>
      </c>
      <c r="C75" s="33">
        <f t="array" ref="C75">SUMIFS(INDIRECT(A57 &amp; " Restia!C:C"), INDIRECT(A57 &amp; " Restia!A:A"), A75, INDIRECT(A57 &amp; " Restia!B:B"), "&lt;&gt;canceled")</f>
        <v>112674</v>
      </c>
      <c r="D75" s="27">
        <f t="shared" si="3"/>
        <v>9462</v>
      </c>
      <c r="E75" s="41"/>
    </row>
    <row r="76" hidden="1">
      <c r="A76" s="32" t="s">
        <v>3401</v>
      </c>
      <c r="B76" s="29">
        <v>38656.0</v>
      </c>
      <c r="C76" s="9">
        <f t="array" ref="C76">SUMIFS( INDIRECT(A57 &amp; " Restia!C:C"), INDIRECT(A57 &amp; " Restia!A:A"), A76, INDIRECT(A57 &amp; " Restia!B:B"), "&lt;&gt;canceled" )</f>
        <v>53171</v>
      </c>
      <c r="D76" s="27">
        <f t="shared" si="3"/>
        <v>14515</v>
      </c>
      <c r="E76" s="41"/>
    </row>
    <row r="77" hidden="1">
      <c r="A77" s="32" t="s">
        <v>3402</v>
      </c>
      <c r="B77" s="29">
        <v>140215.0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122253</v>
      </c>
      <c r="D77" s="27">
        <f t="shared" si="3"/>
        <v>-17962</v>
      </c>
      <c r="E77" s="41"/>
    </row>
    <row r="78" hidden="1">
      <c r="A78" s="32" t="s">
        <v>3403</v>
      </c>
      <c r="B78" s="29">
        <v>98441.0</v>
      </c>
      <c r="C78" s="9">
        <f t="array" ref="C78">SUMIFS( INDIRECT(A57 &amp; " Restia!C:C"), INDIRECT(A57 &amp; " Restia!A:A"), "generic", INDIRECT(A57 &amp; " Restia!G:G"), "online", INDIRECT(A57 &amp; " Restia!B:B"), "&lt;&gt;canceled" )</f>
        <v>109480</v>
      </c>
      <c r="D78" s="27">
        <f t="shared" si="3"/>
        <v>11039</v>
      </c>
      <c r="E78" s="41"/>
    </row>
    <row r="79" hidden="1">
      <c r="A79" s="32" t="s">
        <v>3405</v>
      </c>
      <c r="B79" s="29">
        <v>6905.0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1468</v>
      </c>
      <c r="D79" s="27">
        <f t="shared" si="3"/>
        <v>-5437</v>
      </c>
      <c r="E79" s="41"/>
    </row>
    <row r="80" hidden="1">
      <c r="A80" s="32" t="s">
        <v>3406</v>
      </c>
      <c r="B80" s="29">
        <v>20700.0</v>
      </c>
      <c r="C80" s="9">
        <f t="array" ref="C80">SUMIFS( INDIRECT(A57 &amp; " Restia!C:C"), INDIRECT(A57 &amp; " Restia!A:A"), "damejidlo", INDIRECT(A57 &amp; " Restia!G:G"), "cash", INDIRECT(A57 &amp; " Restia!B:B"), "&lt;&gt;canceled")</f>
        <v>14118</v>
      </c>
      <c r="D80" s="27">
        <f t="shared" si="3"/>
        <v>-6582</v>
      </c>
      <c r="E80" s="41"/>
    </row>
    <row r="81" hidden="1">
      <c r="A81" s="35" t="s">
        <v>3407</v>
      </c>
      <c r="B81" s="29">
        <v>452330.0</v>
      </c>
      <c r="C81" s="9">
        <f t="array" ref="C81">SUM(INDIRECT(A57 &amp; " Restia!C:C")) - SUMIFS(INDIRECT(A57 &amp; " Restia!C:C"), INDIRECT(A57 &amp; " Restia!B:B"), "canceled")</f>
        <v>464130.5</v>
      </c>
      <c r="D81" s="27">
        <f t="shared" si="3"/>
        <v>11800.5</v>
      </c>
      <c r="E81" s="41"/>
    </row>
    <row r="82" hidden="1">
      <c r="A82" s="36" t="s">
        <v>3408</v>
      </c>
      <c r="B82" s="42">
        <v>-495.0</v>
      </c>
      <c r="C82" s="43">
        <f>sum(C67:C79)-C81</f>
        <v>-678.5</v>
      </c>
      <c r="D82" s="44">
        <f t="shared" si="3"/>
        <v>-183.5</v>
      </c>
      <c r="E82" s="45"/>
    </row>
    <row r="83" hidden="1"/>
    <row r="84" hidden="1"/>
    <row r="85" hidden="1">
      <c r="A85" s="5" t="s">
        <v>3411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3381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3382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3383</v>
      </c>
      <c r="B93" s="6"/>
      <c r="C93" s="6"/>
      <c r="D93" s="6"/>
      <c r="E93" s="7"/>
    </row>
    <row r="94" hidden="1">
      <c r="A94" s="20" t="s">
        <v>3384</v>
      </c>
      <c r="B94" s="21" t="s">
        <v>3385</v>
      </c>
      <c r="C94" s="22" t="s">
        <v>3386</v>
      </c>
      <c r="D94" s="21" t="s">
        <v>3387</v>
      </c>
      <c r="E94" s="23" t="s">
        <v>13</v>
      </c>
    </row>
    <row r="95" hidden="1">
      <c r="A95" s="24" t="s">
        <v>3388</v>
      </c>
      <c r="B95" s="25">
        <v>23505.0</v>
      </c>
      <c r="C95" s="26">
        <f>(2000*3)+(1000*10)+(500*10)+(200*10)+(100*0)+(50*0)+(20*1)+(10*0)+(5*0)+(2*0)+(1*0)</f>
        <v>23020</v>
      </c>
      <c r="D95" s="27">
        <f t="shared" ref="D95:D110" si="4">C95-B95</f>
        <v>-485</v>
      </c>
      <c r="E95" s="41"/>
    </row>
    <row r="96" hidden="1">
      <c r="A96" s="24" t="s">
        <v>3389</v>
      </c>
      <c r="B96" s="29">
        <v>28466.0</v>
      </c>
      <c r="C96" s="26">
        <f>7131+5343+5322+2189+2762+2386+3333</f>
        <v>28466</v>
      </c>
      <c r="D96" s="27">
        <f t="shared" si="4"/>
        <v>0</v>
      </c>
      <c r="E96" s="41"/>
    </row>
    <row r="97" hidden="1">
      <c r="A97" s="24" t="s">
        <v>3390</v>
      </c>
      <c r="B97" s="29">
        <v>440.0</v>
      </c>
      <c r="C97" s="26">
        <f>110+110+110+110+190</f>
        <v>630</v>
      </c>
      <c r="D97" s="27">
        <f t="shared" si="4"/>
        <v>190</v>
      </c>
      <c r="E97" s="41"/>
    </row>
    <row r="98" hidden="1">
      <c r="A98" s="24" t="s">
        <v>3392</v>
      </c>
      <c r="B98" s="29">
        <v>1500.0</v>
      </c>
      <c r="C98" s="26">
        <f>500+500+500</f>
        <v>1500</v>
      </c>
      <c r="D98" s="27">
        <f t="shared" si="4"/>
        <v>0</v>
      </c>
      <c r="E98" s="41"/>
    </row>
    <row r="99" hidden="1">
      <c r="A99" s="30" t="s">
        <v>3394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3395</v>
      </c>
      <c r="B100" s="29">
        <v>0.0</v>
      </c>
      <c r="C100" s="26"/>
      <c r="D100" s="27">
        <f t="shared" si="4"/>
        <v>0</v>
      </c>
      <c r="E100" s="40"/>
    </row>
    <row r="101" hidden="1">
      <c r="A101" s="30" t="s">
        <v>3397</v>
      </c>
      <c r="B101" s="29">
        <v>3585.0</v>
      </c>
      <c r="C101" s="26">
        <f>155+1890+1500</f>
        <v>3545</v>
      </c>
      <c r="D101" s="27">
        <f t="shared" si="4"/>
        <v>-40</v>
      </c>
      <c r="E101" s="40" t="s">
        <v>4413</v>
      </c>
    </row>
    <row r="102" hidden="1">
      <c r="A102" s="31" t="s">
        <v>3399</v>
      </c>
      <c r="B102" s="29">
        <v>4520.0</v>
      </c>
      <c r="C102" s="26">
        <f>360+200+920+80+360+240+360+600+120+560+240+320+240</f>
        <v>4600</v>
      </c>
      <c r="D102" s="27">
        <f t="shared" si="4"/>
        <v>80</v>
      </c>
      <c r="E102" s="41"/>
    </row>
    <row r="103" hidden="1">
      <c r="A103" s="32" t="s">
        <v>3400</v>
      </c>
      <c r="B103" s="29">
        <v>85732.0</v>
      </c>
      <c r="C103" s="33">
        <f t="array" ref="C103">SUMIFS(INDIRECT(A85 &amp; " Restia!C:C"), INDIRECT(A85 &amp; " Restia!A:A"), A103, INDIRECT(A85 &amp; " Restia!B:B"), "&lt;&gt;canceled")</f>
        <v>112674</v>
      </c>
      <c r="D103" s="27">
        <f t="shared" si="4"/>
        <v>26942</v>
      </c>
      <c r="E103" s="41"/>
    </row>
    <row r="104" hidden="1">
      <c r="A104" s="32" t="s">
        <v>3401</v>
      </c>
      <c r="B104" s="29">
        <v>34960.0</v>
      </c>
      <c r="C104" s="9">
        <f t="array" ref="C104">SUMIFS( INDIRECT(A85 &amp; " Restia!C:C"), INDIRECT(A85 &amp; " Restia!A:A"), A104, INDIRECT(A85 &amp; " Restia!B:B"), "&lt;&gt;canceled" )</f>
        <v>53171</v>
      </c>
      <c r="D104" s="27">
        <f t="shared" si="4"/>
        <v>18211</v>
      </c>
      <c r="E104" s="41"/>
    </row>
    <row r="105" hidden="1">
      <c r="A105" s="32" t="s">
        <v>3402</v>
      </c>
      <c r="B105" s="29">
        <v>114713.0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122253</v>
      </c>
      <c r="D105" s="27">
        <f t="shared" si="4"/>
        <v>7540</v>
      </c>
      <c r="E105" s="41"/>
    </row>
    <row r="106" hidden="1">
      <c r="A106" s="32" t="s">
        <v>3403</v>
      </c>
      <c r="B106" s="29">
        <v>83848.0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109480</v>
      </c>
      <c r="D106" s="27">
        <f t="shared" si="4"/>
        <v>25632</v>
      </c>
      <c r="E106" s="41"/>
    </row>
    <row r="107" hidden="1">
      <c r="A107" s="32" t="s">
        <v>3405</v>
      </c>
      <c r="B107" s="29">
        <v>2383.0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1468</v>
      </c>
      <c r="D107" s="27">
        <f t="shared" si="4"/>
        <v>-915</v>
      </c>
      <c r="E107" s="41"/>
    </row>
    <row r="108" hidden="1">
      <c r="A108" s="32" t="s">
        <v>3406</v>
      </c>
      <c r="B108" s="29">
        <v>14062.0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14118</v>
      </c>
      <c r="D108" s="27">
        <f t="shared" si="4"/>
        <v>56</v>
      </c>
      <c r="E108" s="41"/>
    </row>
    <row r="109" hidden="1">
      <c r="A109" s="35" t="s">
        <v>3407</v>
      </c>
      <c r="B109" s="29">
        <v>383645.2</v>
      </c>
      <c r="C109" s="9">
        <f t="array" ref="C109">SUM(INDIRECT(A85 &amp; " Restia!C:C")) - SUMIFS(INDIRECT(A85 &amp; " Restia!C:C"), INDIRECT(A85 &amp; " Restia!B:B"), "canceled")</f>
        <v>464130.5</v>
      </c>
      <c r="D109" s="27">
        <f t="shared" si="4"/>
        <v>80485.3</v>
      </c>
      <c r="E109" s="41"/>
    </row>
    <row r="110" hidden="1">
      <c r="A110" s="36" t="s">
        <v>3408</v>
      </c>
      <c r="B110" s="42">
        <v>6.80000000000291</v>
      </c>
      <c r="C110" s="43">
        <f>sum(C95:C107)-C109</f>
        <v>-3323.5</v>
      </c>
      <c r="D110" s="44">
        <f t="shared" si="4"/>
        <v>-3330.3</v>
      </c>
      <c r="E110" s="45"/>
    </row>
    <row r="111" hidden="1"/>
    <row r="112" hidden="1"/>
    <row r="113" hidden="1">
      <c r="A113" s="5" t="s">
        <v>3411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3381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3382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3383</v>
      </c>
      <c r="B121" s="6"/>
      <c r="C121" s="6"/>
      <c r="D121" s="6"/>
      <c r="E121" s="7"/>
    </row>
    <row r="122" hidden="1">
      <c r="A122" s="20" t="s">
        <v>3384</v>
      </c>
      <c r="B122" s="21" t="s">
        <v>3385</v>
      </c>
      <c r="C122" s="22" t="s">
        <v>3386</v>
      </c>
      <c r="D122" s="21" t="s">
        <v>3387</v>
      </c>
      <c r="E122" s="23" t="s">
        <v>13</v>
      </c>
    </row>
    <row r="123" hidden="1">
      <c r="A123" s="24" t="s">
        <v>3388</v>
      </c>
      <c r="B123" s="25">
        <v>27347.0</v>
      </c>
      <c r="C123" s="26">
        <f>(2000*5)+(1000*13)+(500*7)+(200*3)+(100*2)+(50*0)+(20*2)+(10*0)+(5*1)+(2*1)+(1*0)</f>
        <v>27347</v>
      </c>
      <c r="D123" s="27">
        <f t="shared" ref="D123:D138" si="5">C123-B123</f>
        <v>0</v>
      </c>
      <c r="E123" s="41"/>
    </row>
    <row r="124" hidden="1">
      <c r="A124" s="24" t="s">
        <v>3389</v>
      </c>
      <c r="B124" s="29">
        <v>22305.0</v>
      </c>
      <c r="C124" s="26">
        <f>3239+6859+3541+4713+1038+1328+1587</f>
        <v>22305</v>
      </c>
      <c r="D124" s="27">
        <f t="shared" si="5"/>
        <v>0</v>
      </c>
      <c r="E124" s="41"/>
    </row>
    <row r="125" hidden="1">
      <c r="A125" s="24" t="s">
        <v>3390</v>
      </c>
      <c r="B125" s="29">
        <v>3020.0</v>
      </c>
      <c r="C125" s="26">
        <f>200+(180*7)+145+145+145+145+140+140+140+110+110+85+85+85+85</f>
        <v>3020</v>
      </c>
      <c r="D125" s="27">
        <f t="shared" si="5"/>
        <v>0</v>
      </c>
      <c r="E125" s="41"/>
    </row>
    <row r="126" hidden="1">
      <c r="A126" s="24" t="s">
        <v>3392</v>
      </c>
      <c r="B126" s="29">
        <v>1000.0</v>
      </c>
      <c r="C126" s="26">
        <f>500+500</f>
        <v>1000</v>
      </c>
      <c r="D126" s="27">
        <f t="shared" si="5"/>
        <v>0</v>
      </c>
      <c r="E126" s="41"/>
    </row>
    <row r="127" hidden="1">
      <c r="A127" s="30" t="s">
        <v>3394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3395</v>
      </c>
      <c r="B128" s="29">
        <v>0.0</v>
      </c>
      <c r="C128" s="26"/>
      <c r="D128" s="27">
        <f t="shared" si="5"/>
        <v>0</v>
      </c>
      <c r="E128" s="40"/>
    </row>
    <row r="129" hidden="1">
      <c r="A129" s="30" t="s">
        <v>3397</v>
      </c>
      <c r="B129" s="29">
        <v>5200.0</v>
      </c>
      <c r="C129" s="26">
        <f>2000+3000</f>
        <v>5000</v>
      </c>
      <c r="D129" s="27">
        <f t="shared" si="5"/>
        <v>-200</v>
      </c>
      <c r="E129" s="40" t="s">
        <v>4414</v>
      </c>
    </row>
    <row r="130" hidden="1">
      <c r="A130" s="31" t="s">
        <v>3399</v>
      </c>
      <c r="B130" s="29">
        <v>4080.0</v>
      </c>
      <c r="C130" s="26">
        <f>160+680+120+560+760+40+280+320+280+200+200+120+240+160+320</f>
        <v>4440</v>
      </c>
      <c r="D130" s="27">
        <f t="shared" si="5"/>
        <v>360</v>
      </c>
      <c r="E130" s="41"/>
    </row>
    <row r="131" hidden="1">
      <c r="A131" s="32" t="s">
        <v>3400</v>
      </c>
      <c r="B131" s="29">
        <v>90518.0</v>
      </c>
      <c r="C131" s="33">
        <f t="array" ref="C131">SUMIFS(INDIRECT(A113 &amp; " Restia!C:C"), INDIRECT(A113 &amp; " Restia!A:A"), A131, INDIRECT(A113 &amp; " Restia!B:B"), "&lt;&gt;canceled")</f>
        <v>112674</v>
      </c>
      <c r="D131" s="27">
        <f t="shared" si="5"/>
        <v>22156</v>
      </c>
      <c r="E131" s="41"/>
    </row>
    <row r="132" hidden="1">
      <c r="A132" s="32" t="s">
        <v>3401</v>
      </c>
      <c r="B132" s="29">
        <v>33364.0</v>
      </c>
      <c r="C132" s="9">
        <f t="array" ref="C132">SUMIFS( INDIRECT(A113 &amp; " Restia!C:C"), INDIRECT(A113 &amp; " Restia!A:A"), A132, INDIRECT(A113 &amp; " Restia!B:B"), "&lt;&gt;canceled" )</f>
        <v>53171</v>
      </c>
      <c r="D132" s="27">
        <f t="shared" si="5"/>
        <v>19807</v>
      </c>
      <c r="E132" s="41"/>
    </row>
    <row r="133" hidden="1">
      <c r="A133" s="32" t="s">
        <v>3402</v>
      </c>
      <c r="B133" s="29">
        <v>127369.0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122253</v>
      </c>
      <c r="D133" s="27">
        <f t="shared" si="5"/>
        <v>-5116</v>
      </c>
      <c r="E133" s="41"/>
    </row>
    <row r="134" hidden="1">
      <c r="A134" s="32" t="s">
        <v>3403</v>
      </c>
      <c r="B134" s="29">
        <v>71328.0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109480</v>
      </c>
      <c r="D134" s="27">
        <f t="shared" si="5"/>
        <v>38152</v>
      </c>
      <c r="E134" s="41"/>
    </row>
    <row r="135" hidden="1">
      <c r="A135" s="32" t="s">
        <v>3405</v>
      </c>
      <c r="B135" s="29">
        <v>797.0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1468</v>
      </c>
      <c r="D135" s="27">
        <f t="shared" si="5"/>
        <v>671</v>
      </c>
      <c r="E135" s="41"/>
    </row>
    <row r="136" hidden="1">
      <c r="A136" s="32" t="s">
        <v>3406</v>
      </c>
      <c r="B136" s="29">
        <v>15922.0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14118</v>
      </c>
      <c r="D136" s="27">
        <f t="shared" si="5"/>
        <v>-1804</v>
      </c>
      <c r="E136" s="41"/>
    </row>
    <row r="137" hidden="1">
      <c r="A137" s="35" t="s">
        <v>3407</v>
      </c>
      <c r="B137" s="29">
        <v>386324.75</v>
      </c>
      <c r="C137" s="9">
        <f t="array" ref="C137">SUM(INDIRECT(A113 &amp; " Restia!C:C")) - SUMIFS(INDIRECT(A113 &amp; " Restia!C:C"), INDIRECT(A113 &amp; " Restia!B:B"), "canceled")</f>
        <v>464130.5</v>
      </c>
      <c r="D137" s="27">
        <f t="shared" si="5"/>
        <v>77805.75</v>
      </c>
      <c r="E137" s="41"/>
    </row>
    <row r="138" hidden="1">
      <c r="A138" s="36" t="s">
        <v>3408</v>
      </c>
      <c r="B138" s="42">
        <v>3.25</v>
      </c>
      <c r="C138" s="43">
        <f>sum(C123:C135)-C137</f>
        <v>-1972.5</v>
      </c>
      <c r="D138" s="44">
        <f t="shared" si="5"/>
        <v>-1975.75</v>
      </c>
      <c r="E138" s="45"/>
    </row>
    <row r="139" hidden="1"/>
    <row r="140" hidden="1"/>
    <row r="141" hidden="1">
      <c r="A141" s="5" t="s">
        <v>3411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3381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3382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3383</v>
      </c>
      <c r="B149" s="6"/>
      <c r="C149" s="6"/>
      <c r="D149" s="6"/>
      <c r="E149" s="7"/>
    </row>
    <row r="150" hidden="1">
      <c r="A150" s="20" t="s">
        <v>3384</v>
      </c>
      <c r="B150" s="21" t="s">
        <v>3385</v>
      </c>
      <c r="C150" s="22" t="s">
        <v>3386</v>
      </c>
      <c r="D150" s="21" t="s">
        <v>3387</v>
      </c>
      <c r="E150" s="23" t="s">
        <v>13</v>
      </c>
    </row>
    <row r="151" hidden="1">
      <c r="A151" s="24" t="s">
        <v>3388</v>
      </c>
      <c r="B151" s="25">
        <v>2383.0</v>
      </c>
      <c r="C151" s="26">
        <f>(2000*0)+(1000*2)+(500*0)+(200*1)+(100*1)+(50*1)+(20*1)+(10*1)+(5*0)+(2*1)+(1*1)</f>
        <v>2383</v>
      </c>
      <c r="D151" s="27">
        <f t="shared" ref="D151:D166" si="6">C151-B151</f>
        <v>0</v>
      </c>
      <c r="E151" s="41"/>
    </row>
    <row r="152" hidden="1">
      <c r="A152" s="24" t="s">
        <v>3389</v>
      </c>
      <c r="B152" s="29">
        <v>2272.0</v>
      </c>
      <c r="C152" s="26">
        <v>2272.0</v>
      </c>
      <c r="D152" s="27">
        <f t="shared" si="6"/>
        <v>0</v>
      </c>
      <c r="E152" s="41"/>
    </row>
    <row r="153" hidden="1">
      <c r="A153" s="24" t="s">
        <v>3390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3392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3394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3395</v>
      </c>
      <c r="B156" s="29">
        <v>0.0</v>
      </c>
      <c r="C156" s="26"/>
      <c r="D156" s="27">
        <f t="shared" si="6"/>
        <v>0</v>
      </c>
      <c r="E156" s="40"/>
    </row>
    <row r="157" hidden="1">
      <c r="A157" s="30" t="s">
        <v>3397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3399</v>
      </c>
      <c r="B158" s="29">
        <v>560.0</v>
      </c>
      <c r="C158" s="26">
        <f>360+200</f>
        <v>560</v>
      </c>
      <c r="D158" s="27">
        <f t="shared" si="6"/>
        <v>0</v>
      </c>
      <c r="E158" s="41"/>
    </row>
    <row r="159" hidden="1">
      <c r="A159" s="32" t="s">
        <v>3400</v>
      </c>
      <c r="B159" s="29">
        <v>11409.0</v>
      </c>
      <c r="C159" s="33">
        <f t="array" ref="C159">SUMIFS(INDIRECT(A141 &amp; " Restia!C:C"), INDIRECT(A141 &amp; " Restia!A:A"), A159, INDIRECT(A141 &amp; " Restia!B:B"), "&lt;&gt;canceled")</f>
        <v>112674</v>
      </c>
      <c r="D159" s="27">
        <f t="shared" si="6"/>
        <v>101265</v>
      </c>
      <c r="E159" s="41"/>
    </row>
    <row r="160" hidden="1">
      <c r="A160" s="32" t="s">
        <v>3401</v>
      </c>
      <c r="B160" s="29">
        <v>3333.0</v>
      </c>
      <c r="C160" s="9">
        <f t="array" ref="C160">SUMIFS( INDIRECT(A141 &amp; " Restia!C:C"), INDIRECT(A141 &amp; " Restia!A:A"), A160, INDIRECT(A141 &amp; " Restia!B:B"), "&lt;&gt;canceled" )</f>
        <v>53171</v>
      </c>
      <c r="D160" s="27">
        <f t="shared" si="6"/>
        <v>49838</v>
      </c>
      <c r="E160" s="41"/>
    </row>
    <row r="161" hidden="1">
      <c r="A161" s="32" t="s">
        <v>3402</v>
      </c>
      <c r="B161" s="29">
        <v>17076.0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122253</v>
      </c>
      <c r="D161" s="27">
        <f t="shared" si="6"/>
        <v>105177</v>
      </c>
      <c r="E161" s="41"/>
    </row>
    <row r="162" hidden="1">
      <c r="A162" s="32" t="s">
        <v>3403</v>
      </c>
      <c r="B162" s="29">
        <v>6920.0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109480</v>
      </c>
      <c r="D162" s="27">
        <f t="shared" si="6"/>
        <v>102560</v>
      </c>
      <c r="E162" s="41"/>
    </row>
    <row r="163" hidden="1">
      <c r="A163" s="32" t="s">
        <v>3405</v>
      </c>
      <c r="B163" s="29">
        <v>421.0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1468</v>
      </c>
      <c r="D163" s="27">
        <f t="shared" si="6"/>
        <v>1047</v>
      </c>
      <c r="E163" s="41"/>
    </row>
    <row r="164" hidden="1">
      <c r="A164" s="32" t="s">
        <v>3406</v>
      </c>
      <c r="B164" s="29">
        <v>329.0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14118</v>
      </c>
      <c r="D164" s="27">
        <f t="shared" si="6"/>
        <v>13789</v>
      </c>
      <c r="E164" s="41"/>
    </row>
    <row r="165" hidden="1">
      <c r="A165" s="35" t="s">
        <v>3407</v>
      </c>
      <c r="B165" s="29">
        <v>44374.0</v>
      </c>
      <c r="C165" s="9">
        <f t="array" ref="C165">SUM(INDIRECT(A141 &amp; " Restia!C:C")) - SUMIFS(INDIRECT(A141 &amp; " Restia!C:C"), INDIRECT(A141 &amp; " Restia!B:B"), "canceled")</f>
        <v>464130.5</v>
      </c>
      <c r="D165" s="27">
        <f t="shared" si="6"/>
        <v>419756.5</v>
      </c>
      <c r="E165" s="41"/>
    </row>
    <row r="166" hidden="1">
      <c r="A166" s="36" t="s">
        <v>3408</v>
      </c>
      <c r="B166" s="42">
        <v>0.0</v>
      </c>
      <c r="C166" s="43">
        <f>sum(C151:C163)-C165</f>
        <v>-59869.5</v>
      </c>
      <c r="D166" s="44">
        <f t="shared" si="6"/>
        <v>-59869.5</v>
      </c>
      <c r="E166" s="45"/>
    </row>
    <row r="167" hidden="1"/>
    <row r="168" hidden="1"/>
    <row r="169" hidden="1">
      <c r="A169" s="5" t="s">
        <v>3411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3381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3382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3383</v>
      </c>
      <c r="B177" s="6"/>
      <c r="C177" s="6"/>
      <c r="D177" s="6"/>
      <c r="E177" s="7"/>
    </row>
    <row r="178" hidden="1">
      <c r="A178" s="20" t="s">
        <v>3384</v>
      </c>
      <c r="B178" s="21" t="s">
        <v>3385</v>
      </c>
      <c r="C178" s="22" t="s">
        <v>3386</v>
      </c>
      <c r="D178" s="21" t="s">
        <v>3387</v>
      </c>
      <c r="E178" s="23" t="s">
        <v>13</v>
      </c>
    </row>
    <row r="179" hidden="1">
      <c r="A179" s="24" t="s">
        <v>3388</v>
      </c>
      <c r="B179" s="25">
        <v>33153.0</v>
      </c>
      <c r="C179" s="26">
        <v>33153.0</v>
      </c>
      <c r="D179" s="27">
        <f t="shared" ref="D179:D194" si="7">C179-B179</f>
        <v>0</v>
      </c>
      <c r="E179" s="41"/>
    </row>
    <row r="180" hidden="1">
      <c r="A180" s="24" t="s">
        <v>3389</v>
      </c>
      <c r="B180" s="29">
        <v>24115.0</v>
      </c>
      <c r="C180" s="26">
        <f>2923+3092+4251+4782+3652+5415</f>
        <v>24115</v>
      </c>
      <c r="D180" s="27">
        <f t="shared" si="7"/>
        <v>0</v>
      </c>
      <c r="E180" s="41"/>
    </row>
    <row r="181" hidden="1">
      <c r="A181" s="24" t="s">
        <v>3390</v>
      </c>
      <c r="B181" s="29">
        <v>675.0</v>
      </c>
      <c r="C181" s="26">
        <f>140+140+140+85+85+85</f>
        <v>675</v>
      </c>
      <c r="D181" s="27">
        <f t="shared" si="7"/>
        <v>0</v>
      </c>
      <c r="E181" s="41"/>
    </row>
    <row r="182" hidden="1">
      <c r="A182" s="24" t="s">
        <v>3392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3394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3395</v>
      </c>
      <c r="B184" s="29">
        <v>2603.0</v>
      </c>
      <c r="C184" s="26">
        <f>335+2268</f>
        <v>2603</v>
      </c>
      <c r="D184" s="27">
        <f t="shared" si="7"/>
        <v>0</v>
      </c>
      <c r="E184" s="40"/>
    </row>
    <row r="185" hidden="1">
      <c r="A185" s="30" t="s">
        <v>3397</v>
      </c>
      <c r="B185" s="29">
        <v>160.0</v>
      </c>
      <c r="C185" s="26"/>
      <c r="D185" s="27">
        <f t="shared" si="7"/>
        <v>-160</v>
      </c>
      <c r="E185" s="40"/>
    </row>
    <row r="186" hidden="1">
      <c r="A186" s="31" t="s">
        <v>3399</v>
      </c>
      <c r="B186" s="29">
        <v>5240.0</v>
      </c>
      <c r="C186" s="26">
        <f>480+320+440+280+240+320+480+920+520+240+360+560+280</f>
        <v>5440</v>
      </c>
      <c r="D186" s="27">
        <f t="shared" si="7"/>
        <v>200</v>
      </c>
      <c r="E186" s="41"/>
    </row>
    <row r="187" hidden="1">
      <c r="A187" s="32" t="s">
        <v>3400</v>
      </c>
      <c r="B187" s="29">
        <v>74131.0</v>
      </c>
      <c r="C187" s="33">
        <f t="array" ref="C187">SUMIFS(INDIRECT(A169 &amp; " Restia!C:C"), INDIRECT(A169 &amp; " Restia!A:A"), A187, INDIRECT(A169 &amp; " Restia!B:B"), "&lt;&gt;canceled")</f>
        <v>112674</v>
      </c>
      <c r="D187" s="27">
        <f t="shared" si="7"/>
        <v>38543</v>
      </c>
      <c r="E187" s="41"/>
    </row>
    <row r="188" hidden="1">
      <c r="A188" s="32" t="s">
        <v>3401</v>
      </c>
      <c r="B188" s="29">
        <v>33491.0</v>
      </c>
      <c r="C188" s="9">
        <f t="array" ref="C188">SUMIFS( INDIRECT(A169 &amp; " Restia!C:C"), INDIRECT(A169 &amp; " Restia!A:A"), A188, INDIRECT(A169 &amp; " Restia!B:B"), "&lt;&gt;canceled" )</f>
        <v>53171</v>
      </c>
      <c r="D188" s="27">
        <f t="shared" si="7"/>
        <v>19680</v>
      </c>
      <c r="E188" s="41"/>
    </row>
    <row r="189" hidden="1">
      <c r="A189" s="32" t="s">
        <v>3402</v>
      </c>
      <c r="B189" s="29">
        <v>100324.0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122253</v>
      </c>
      <c r="D189" s="27">
        <f t="shared" si="7"/>
        <v>21929</v>
      </c>
      <c r="E189" s="41"/>
    </row>
    <row r="190" hidden="1">
      <c r="A190" s="32" t="s">
        <v>3403</v>
      </c>
      <c r="B190" s="29">
        <v>82328.0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109480</v>
      </c>
      <c r="D190" s="27">
        <f t="shared" si="7"/>
        <v>27152</v>
      </c>
      <c r="E190" s="41"/>
    </row>
    <row r="191" hidden="1">
      <c r="A191" s="32" t="s">
        <v>3405</v>
      </c>
      <c r="B191" s="29">
        <v>2352.0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1468</v>
      </c>
      <c r="D191" s="27">
        <f t="shared" si="7"/>
        <v>-884</v>
      </c>
      <c r="E191" s="41"/>
    </row>
    <row r="192" hidden="1">
      <c r="A192" s="32" t="s">
        <v>3406</v>
      </c>
      <c r="B192" s="29">
        <v>14906.0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14118</v>
      </c>
      <c r="D192" s="27">
        <f t="shared" si="7"/>
        <v>-788</v>
      </c>
      <c r="E192" s="41"/>
    </row>
    <row r="193" hidden="1">
      <c r="A193" s="35" t="s">
        <v>3407</v>
      </c>
      <c r="B193" s="29">
        <v>358555.0</v>
      </c>
      <c r="C193" s="9">
        <f t="array" ref="C193">SUM(INDIRECT(A169 &amp; " Restia!C:C")) - SUMIFS(INDIRECT(A169 &amp; " Restia!C:C"), INDIRECT(A169 &amp; " Restia!B:B"), "canceled")</f>
        <v>464130.5</v>
      </c>
      <c r="D193" s="27">
        <f t="shared" si="7"/>
        <v>105575.5</v>
      </c>
      <c r="E193" s="41"/>
    </row>
    <row r="194" hidden="1">
      <c r="A194" s="36" t="s">
        <v>3408</v>
      </c>
      <c r="B194" s="42">
        <v>17.0</v>
      </c>
      <c r="C194" s="43">
        <f>sum(C179:C191)-C193</f>
        <v>901.5</v>
      </c>
      <c r="D194" s="44">
        <f t="shared" si="7"/>
        <v>884.5</v>
      </c>
      <c r="E194" s="45"/>
    </row>
    <row r="195" hidden="1"/>
    <row r="196" hidden="1"/>
    <row r="197" hidden="1">
      <c r="A197" s="5" t="s">
        <v>3411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3381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3382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3383</v>
      </c>
      <c r="B205" s="6"/>
      <c r="C205" s="6"/>
      <c r="D205" s="6"/>
      <c r="E205" s="7"/>
    </row>
    <row r="206" hidden="1">
      <c r="A206" s="20" t="s">
        <v>3384</v>
      </c>
      <c r="B206" s="21" t="s">
        <v>3385</v>
      </c>
      <c r="C206" s="22" t="s">
        <v>3386</v>
      </c>
      <c r="D206" s="21" t="s">
        <v>3387</v>
      </c>
      <c r="E206" s="23" t="s">
        <v>13</v>
      </c>
    </row>
    <row r="207" hidden="1">
      <c r="A207" s="24" t="s">
        <v>3388</v>
      </c>
      <c r="B207" s="25">
        <v>28195.0</v>
      </c>
      <c r="C207" s="26">
        <f>200+9000+9000+10000</f>
        <v>28200</v>
      </c>
      <c r="D207" s="27">
        <f t="shared" ref="D207:D222" si="8">C207-B207</f>
        <v>5</v>
      </c>
      <c r="E207" s="41"/>
    </row>
    <row r="208" hidden="1">
      <c r="A208" s="24" t="s">
        <v>3389</v>
      </c>
      <c r="B208" s="29">
        <v>22965.0</v>
      </c>
      <c r="C208" s="26">
        <v>22965.0</v>
      </c>
      <c r="D208" s="27">
        <f t="shared" si="8"/>
        <v>0</v>
      </c>
      <c r="E208" s="41"/>
    </row>
    <row r="209" hidden="1">
      <c r="A209" s="24" t="s">
        <v>3390</v>
      </c>
      <c r="B209" s="29">
        <v>795.0</v>
      </c>
      <c r="C209" s="26">
        <f>7*85+200</f>
        <v>795</v>
      </c>
      <c r="D209" s="27">
        <f t="shared" si="8"/>
        <v>0</v>
      </c>
      <c r="E209" s="41"/>
    </row>
    <row r="210" hidden="1">
      <c r="A210" s="24" t="s">
        <v>3392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3394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3395</v>
      </c>
      <c r="B212" s="29">
        <v>0.0</v>
      </c>
      <c r="C212" s="26"/>
      <c r="D212" s="27">
        <f t="shared" si="8"/>
        <v>0</v>
      </c>
      <c r="E212" s="40"/>
    </row>
    <row r="213" hidden="1">
      <c r="A213" s="30" t="s">
        <v>3397</v>
      </c>
      <c r="B213" s="29">
        <v>200.0</v>
      </c>
      <c r="C213" s="26"/>
      <c r="D213" s="27">
        <f t="shared" si="8"/>
        <v>-200</v>
      </c>
      <c r="E213" s="40"/>
    </row>
    <row r="214" hidden="1">
      <c r="A214" s="31" t="s">
        <v>3399</v>
      </c>
      <c r="B214" s="29">
        <v>5400.0</v>
      </c>
      <c r="C214" s="26">
        <f>360+800+320+920+560+600+440+280+480+240+240+360</f>
        <v>5600</v>
      </c>
      <c r="D214" s="27">
        <f t="shared" si="8"/>
        <v>200</v>
      </c>
      <c r="E214" s="41"/>
    </row>
    <row r="215" hidden="1">
      <c r="A215" s="32" t="s">
        <v>3400</v>
      </c>
      <c r="B215" s="29">
        <v>99205.0</v>
      </c>
      <c r="C215" s="33">
        <f t="array" ref="C215">SUMIFS(INDIRECT(A197 &amp; " Restia!C:C"), INDIRECT(A197 &amp; " Restia!A:A"), A215, INDIRECT(A197 &amp; " Restia!B:B"), "&lt;&gt;canceled")</f>
        <v>112674</v>
      </c>
      <c r="D215" s="27">
        <f t="shared" si="8"/>
        <v>13469</v>
      </c>
      <c r="E215" s="41"/>
    </row>
    <row r="216" hidden="1">
      <c r="A216" s="32" t="s">
        <v>3401</v>
      </c>
      <c r="B216" s="29">
        <v>32784.0</v>
      </c>
      <c r="C216" s="9">
        <f t="array" ref="C216">SUMIFS( INDIRECT(A197 &amp; " Restia!C:C"), INDIRECT(A197 &amp; " Restia!A:A"), A216, INDIRECT(A197 &amp; " Restia!B:B"), "&lt;&gt;canceled" )</f>
        <v>53171</v>
      </c>
      <c r="D216" s="27">
        <f t="shared" si="8"/>
        <v>20387</v>
      </c>
      <c r="E216" s="41"/>
    </row>
    <row r="217" hidden="1">
      <c r="A217" s="32" t="s">
        <v>3402</v>
      </c>
      <c r="B217" s="29">
        <v>133696.0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122253</v>
      </c>
      <c r="D217" s="27">
        <f t="shared" si="8"/>
        <v>-11443</v>
      </c>
      <c r="E217" s="41"/>
    </row>
    <row r="218" hidden="1">
      <c r="A218" s="32" t="s">
        <v>3403</v>
      </c>
      <c r="B218" s="29">
        <v>100289.0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109480</v>
      </c>
      <c r="D218" s="27">
        <f t="shared" si="8"/>
        <v>9191</v>
      </c>
      <c r="E218" s="41"/>
    </row>
    <row r="219" hidden="1">
      <c r="A219" s="32" t="s">
        <v>3405</v>
      </c>
      <c r="B219" s="29">
        <v>2058.0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1468</v>
      </c>
      <c r="D219" s="27">
        <f t="shared" si="8"/>
        <v>-590</v>
      </c>
      <c r="E219" s="41"/>
    </row>
    <row r="220" hidden="1">
      <c r="A220" s="32" t="s">
        <v>3406</v>
      </c>
      <c r="B220" s="29">
        <v>19981.0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14118</v>
      </c>
      <c r="D220" s="27">
        <f t="shared" si="8"/>
        <v>-5863</v>
      </c>
      <c r="E220" s="41"/>
    </row>
    <row r="221" hidden="1">
      <c r="A221" s="35" t="s">
        <v>3407</v>
      </c>
      <c r="B221" s="29">
        <v>425585.7</v>
      </c>
      <c r="C221" s="9">
        <f t="array" ref="C221">SUM(INDIRECT(A197 &amp; " Restia!C:C")) - SUMIFS(INDIRECT(A197 &amp; " Restia!C:C"), INDIRECT(A197 &amp; " Restia!B:B"), "canceled")</f>
        <v>464130.5</v>
      </c>
      <c r="D221" s="27">
        <f t="shared" si="8"/>
        <v>38544.8</v>
      </c>
      <c r="E221" s="41"/>
    </row>
    <row r="222" hidden="1">
      <c r="A222" s="36" t="s">
        <v>3408</v>
      </c>
      <c r="B222" s="42">
        <v>1.3000000000029104</v>
      </c>
      <c r="C222" s="43">
        <f>sum(C207:C219)-C221</f>
        <v>-7524.5</v>
      </c>
      <c r="D222" s="44">
        <f t="shared" si="8"/>
        <v>-7525.8</v>
      </c>
      <c r="E222" s="45"/>
    </row>
    <row r="223" hidden="1"/>
    <row r="224" hidden="1"/>
    <row r="225" hidden="1">
      <c r="A225" s="5" t="s">
        <v>3411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3381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3382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3383</v>
      </c>
      <c r="B233" s="6"/>
      <c r="C233" s="6"/>
      <c r="D233" s="6"/>
      <c r="E233" s="7"/>
    </row>
    <row r="234" hidden="1">
      <c r="A234" s="20" t="s">
        <v>3384</v>
      </c>
      <c r="B234" s="21" t="s">
        <v>3385</v>
      </c>
      <c r="C234" s="22" t="s">
        <v>3386</v>
      </c>
      <c r="D234" s="21" t="s">
        <v>3387</v>
      </c>
      <c r="E234" s="23" t="s">
        <v>13</v>
      </c>
    </row>
    <row r="235" hidden="1">
      <c r="A235" s="24" t="s">
        <v>3388</v>
      </c>
      <c r="B235" s="25">
        <v>31664.0</v>
      </c>
      <c r="C235" s="26">
        <f>3+1400+14500+16000</f>
        <v>31903</v>
      </c>
      <c r="D235" s="27">
        <f t="shared" ref="D235:D250" si="9">C235-B235</f>
        <v>239</v>
      </c>
      <c r="E235" s="41"/>
    </row>
    <row r="236" hidden="1">
      <c r="A236" s="24" t="s">
        <v>3389</v>
      </c>
      <c r="B236" s="29">
        <v>29508.0</v>
      </c>
      <c r="C236" s="26">
        <f>5283+3590+7255+3978+3581+3703+2118</f>
        <v>29508</v>
      </c>
      <c r="D236" s="27">
        <f t="shared" si="9"/>
        <v>0</v>
      </c>
      <c r="E236" s="41"/>
    </row>
    <row r="237" hidden="1">
      <c r="A237" s="24" t="s">
        <v>3390</v>
      </c>
      <c r="B237" s="29">
        <v>1030.0</v>
      </c>
      <c r="C237" s="26">
        <f>140*6+190</f>
        <v>1030</v>
      </c>
      <c r="D237" s="27">
        <f t="shared" si="9"/>
        <v>0</v>
      </c>
      <c r="E237" s="41"/>
    </row>
    <row r="238" hidden="1">
      <c r="A238" s="24" t="s">
        <v>3392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3394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3395</v>
      </c>
      <c r="B240" s="29">
        <v>0.0</v>
      </c>
      <c r="C240" s="26"/>
      <c r="D240" s="27">
        <f t="shared" si="9"/>
        <v>0</v>
      </c>
      <c r="E240" s="40"/>
    </row>
    <row r="241" hidden="1">
      <c r="A241" s="30" t="s">
        <v>3397</v>
      </c>
      <c r="B241" s="29">
        <v>389.0</v>
      </c>
      <c r="C241" s="26">
        <f>180+129</f>
        <v>309</v>
      </c>
      <c r="D241" s="27">
        <f t="shared" si="9"/>
        <v>-80</v>
      </c>
      <c r="E241" s="40"/>
    </row>
    <row r="242" hidden="1">
      <c r="A242" s="31" t="s">
        <v>3399</v>
      </c>
      <c r="B242" s="29">
        <v>4920.0</v>
      </c>
      <c r="C242" s="26">
        <f>280+360+800+600+600+720+520+160+360+80+280+240</f>
        <v>5000</v>
      </c>
      <c r="D242" s="27">
        <f t="shared" si="9"/>
        <v>80</v>
      </c>
      <c r="E242" s="41"/>
    </row>
    <row r="243" hidden="1">
      <c r="A243" s="32" t="s">
        <v>3400</v>
      </c>
      <c r="B243" s="29">
        <v>95644.0</v>
      </c>
      <c r="C243" s="33">
        <f t="array" ref="C243">SUMIFS(INDIRECT(A225 &amp; " Restia!C:C"), INDIRECT(A225 &amp; " Restia!A:A"), A243, INDIRECT(A225 &amp; " Restia!B:B"), "&lt;&gt;canceled")</f>
        <v>112674</v>
      </c>
      <c r="D243" s="27">
        <f t="shared" si="9"/>
        <v>17030</v>
      </c>
      <c r="E243" s="41"/>
    </row>
    <row r="244" hidden="1">
      <c r="A244" s="32" t="s">
        <v>3401</v>
      </c>
      <c r="B244" s="29">
        <v>35878.0</v>
      </c>
      <c r="C244" s="9">
        <f t="array" ref="C244">SUMIFS( INDIRECT(A225 &amp; " Restia!C:C"), INDIRECT(A225 &amp; " Restia!A:A"), A244, INDIRECT(A225 &amp; " Restia!B:B"), "&lt;&gt;canceled" )</f>
        <v>53171</v>
      </c>
      <c r="D244" s="27">
        <f t="shared" si="9"/>
        <v>17293</v>
      </c>
      <c r="E244" s="41"/>
    </row>
    <row r="245" hidden="1">
      <c r="A245" s="32" t="s">
        <v>3402</v>
      </c>
      <c r="B245" s="29">
        <v>117780.0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122253</v>
      </c>
      <c r="D245" s="27">
        <f t="shared" si="9"/>
        <v>4473</v>
      </c>
      <c r="E245" s="41"/>
    </row>
    <row r="246" hidden="1">
      <c r="A246" s="32" t="s">
        <v>3403</v>
      </c>
      <c r="B246" s="29">
        <v>72390.0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109480</v>
      </c>
      <c r="D246" s="27">
        <f t="shared" si="9"/>
        <v>37090</v>
      </c>
      <c r="E246" s="41"/>
    </row>
    <row r="247" hidden="1">
      <c r="A247" s="32" t="s">
        <v>3405</v>
      </c>
      <c r="B247" s="29">
        <v>1191.0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1468</v>
      </c>
      <c r="D247" s="27">
        <f t="shared" si="9"/>
        <v>277</v>
      </c>
      <c r="E247" s="41"/>
    </row>
    <row r="248" hidden="1">
      <c r="A248" s="32" t="s">
        <v>3406</v>
      </c>
      <c r="B248" s="29">
        <v>19266.0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14118</v>
      </c>
      <c r="D248" s="27">
        <f t="shared" si="9"/>
        <v>-5148</v>
      </c>
      <c r="E248" s="41"/>
    </row>
    <row r="249" hidden="1">
      <c r="A249" s="35" t="s">
        <v>3407</v>
      </c>
      <c r="B249" s="29">
        <v>390386.30000000005</v>
      </c>
      <c r="C249" s="9">
        <f t="array" ref="C249">SUM(INDIRECT(A225 &amp; " Restia!C:C")) - SUMIFS(INDIRECT(A225 &amp; " Restia!C:C"), INDIRECT(A225 &amp; " Restia!B:B"), "canceled")</f>
        <v>464130.5</v>
      </c>
      <c r="D249" s="27">
        <f t="shared" si="9"/>
        <v>73744.2</v>
      </c>
      <c r="E249" s="41"/>
    </row>
    <row r="250" hidden="1">
      <c r="A250" s="36" t="s">
        <v>3408</v>
      </c>
      <c r="B250" s="42">
        <v>7.69999999999709</v>
      </c>
      <c r="C250" s="43">
        <f>sum(C235:C247)-C249</f>
        <v>2665.5</v>
      </c>
      <c r="D250" s="44">
        <f t="shared" si="9"/>
        <v>2657.8</v>
      </c>
      <c r="E250" s="45"/>
    </row>
    <row r="251" hidden="1"/>
    <row r="252" hidden="1"/>
    <row r="253" hidden="1">
      <c r="A253" s="5" t="s">
        <v>3411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3381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3382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3383</v>
      </c>
      <c r="B261" s="6"/>
      <c r="C261" s="6"/>
      <c r="D261" s="6"/>
      <c r="E261" s="7"/>
    </row>
    <row r="262" hidden="1">
      <c r="A262" s="20" t="s">
        <v>3384</v>
      </c>
      <c r="B262" s="21" t="s">
        <v>3385</v>
      </c>
      <c r="C262" s="22" t="s">
        <v>3386</v>
      </c>
      <c r="D262" s="21" t="s">
        <v>3387</v>
      </c>
      <c r="E262" s="23" t="s">
        <v>13</v>
      </c>
    </row>
    <row r="263" hidden="1">
      <c r="A263" s="24" t="s">
        <v>3388</v>
      </c>
      <c r="B263" s="25">
        <v>30953.0</v>
      </c>
      <c r="C263" s="26">
        <f>55+6000+25000</f>
        <v>31055</v>
      </c>
      <c r="D263" s="27">
        <f t="shared" ref="D263:D278" si="10">C263-B263</f>
        <v>102</v>
      </c>
      <c r="E263" s="41"/>
    </row>
    <row r="264" hidden="1">
      <c r="A264" s="24" t="s">
        <v>3389</v>
      </c>
      <c r="B264" s="29">
        <v>30501.0</v>
      </c>
      <c r="C264" s="26">
        <v>30501.0</v>
      </c>
      <c r="D264" s="27">
        <f t="shared" si="10"/>
        <v>0</v>
      </c>
      <c r="E264" s="41"/>
    </row>
    <row r="265" hidden="1">
      <c r="A265" s="24" t="s">
        <v>3390</v>
      </c>
      <c r="B265" s="29">
        <v>350.0</v>
      </c>
      <c r="C265" s="26">
        <v>350.0</v>
      </c>
      <c r="D265" s="27">
        <f t="shared" si="10"/>
        <v>0</v>
      </c>
      <c r="E265" s="41"/>
    </row>
    <row r="266" hidden="1">
      <c r="A266" s="24" t="s">
        <v>3392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3394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3395</v>
      </c>
      <c r="B268" s="29">
        <v>0.0</v>
      </c>
      <c r="C268" s="26"/>
      <c r="D268" s="27">
        <f t="shared" si="10"/>
        <v>0</v>
      </c>
      <c r="E268" s="40"/>
    </row>
    <row r="269" hidden="1">
      <c r="A269" s="30" t="s">
        <v>3397</v>
      </c>
      <c r="B269" s="29">
        <v>3040.0</v>
      </c>
      <c r="C269" s="26">
        <v>3000.0</v>
      </c>
      <c r="D269" s="27">
        <f t="shared" si="10"/>
        <v>-40</v>
      </c>
      <c r="E269" s="40"/>
    </row>
    <row r="270" hidden="1">
      <c r="A270" s="31" t="s">
        <v>3399</v>
      </c>
      <c r="B270" s="29">
        <v>4640.0</v>
      </c>
      <c r="C270" s="26">
        <f>400+160+680+240+760+160+680+320+280+160+360+200+280</f>
        <v>4680</v>
      </c>
      <c r="D270" s="27">
        <f t="shared" si="10"/>
        <v>40</v>
      </c>
      <c r="E270" s="41"/>
    </row>
    <row r="271" hidden="1">
      <c r="A271" s="32" t="s">
        <v>3400</v>
      </c>
      <c r="B271" s="29">
        <v>87966.0</v>
      </c>
      <c r="C271" s="33">
        <f t="array" ref="C271">SUMIFS(INDIRECT(A253 &amp; " Restia!C:C"), INDIRECT(A253 &amp; " Restia!A:A"), A271, INDIRECT(A253 &amp; " Restia!B:B"), "&lt;&gt;canceled")</f>
        <v>112674</v>
      </c>
      <c r="D271" s="27">
        <f t="shared" si="10"/>
        <v>24708</v>
      </c>
      <c r="E271" s="41"/>
    </row>
    <row r="272" hidden="1">
      <c r="A272" s="32" t="s">
        <v>3401</v>
      </c>
      <c r="B272" s="29">
        <v>35657.0</v>
      </c>
      <c r="C272" s="9">
        <f t="array" ref="C272">SUMIFS( INDIRECT(A253 &amp; " Restia!C:C"), INDIRECT(A253 &amp; " Restia!A:A"), A272, INDIRECT(A253 &amp; " Restia!B:B"), "&lt;&gt;canceled" )</f>
        <v>53171</v>
      </c>
      <c r="D272" s="27">
        <f t="shared" si="10"/>
        <v>17514</v>
      </c>
      <c r="E272" s="41"/>
    </row>
    <row r="273" hidden="1">
      <c r="A273" s="32" t="s">
        <v>3402</v>
      </c>
      <c r="B273" s="29">
        <v>114155.0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122253</v>
      </c>
      <c r="D273" s="27">
        <f t="shared" si="10"/>
        <v>8098</v>
      </c>
      <c r="E273" s="41"/>
    </row>
    <row r="274" hidden="1">
      <c r="A274" s="32" t="s">
        <v>3403</v>
      </c>
      <c r="B274" s="29">
        <v>73777.0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109480</v>
      </c>
      <c r="D274" s="27">
        <f t="shared" si="10"/>
        <v>35703</v>
      </c>
      <c r="E274" s="41"/>
    </row>
    <row r="275" hidden="1">
      <c r="A275" s="32" t="s">
        <v>3405</v>
      </c>
      <c r="B275" s="29">
        <v>6168.0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1468</v>
      </c>
      <c r="D275" s="27">
        <f t="shared" si="10"/>
        <v>-4700</v>
      </c>
      <c r="E275" s="41"/>
    </row>
    <row r="276" hidden="1">
      <c r="A276" s="32" t="s">
        <v>3406</v>
      </c>
      <c r="B276" s="29">
        <v>18756.0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14118</v>
      </c>
      <c r="D276" s="27">
        <f t="shared" si="10"/>
        <v>-4638</v>
      </c>
      <c r="E276" s="41"/>
    </row>
    <row r="277" hidden="1">
      <c r="A277" s="35" t="s">
        <v>3407</v>
      </c>
      <c r="B277" s="29">
        <v>387205.5</v>
      </c>
      <c r="C277" s="9">
        <f t="array" ref="C277">SUM(INDIRECT(A253 &amp; " Restia!C:C")) - SUMIFS(INDIRECT(A253 &amp; " Restia!C:C"), INDIRECT(A253 &amp; " Restia!B:B"), "canceled")</f>
        <v>464130.5</v>
      </c>
      <c r="D277" s="27">
        <f t="shared" si="10"/>
        <v>76925</v>
      </c>
      <c r="E277" s="41"/>
    </row>
    <row r="278" hidden="1">
      <c r="A278" s="36" t="s">
        <v>3408</v>
      </c>
      <c r="B278" s="42">
        <v>1.5</v>
      </c>
      <c r="C278" s="43">
        <f>sum(C263:C275)-C277</f>
        <v>4501.5</v>
      </c>
      <c r="D278" s="44">
        <f t="shared" si="10"/>
        <v>4500</v>
      </c>
      <c r="E278" s="45"/>
    </row>
    <row r="279" hidden="1"/>
    <row r="280" hidden="1"/>
    <row r="281" hidden="1">
      <c r="A281" s="5" t="s">
        <v>3411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3381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4" t="s">
        <v>3382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5" t="s">
        <v>4238</v>
      </c>
      <c r="B287" s="7"/>
      <c r="C287" s="16"/>
      <c r="D287" s="56" t="s">
        <v>4253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3383</v>
      </c>
      <c r="B289" s="6"/>
      <c r="C289" s="6"/>
      <c r="D289" s="6"/>
      <c r="E289" s="7"/>
    </row>
    <row r="290" hidden="1">
      <c r="A290" s="20" t="s">
        <v>3384</v>
      </c>
      <c r="B290" s="21" t="s">
        <v>3385</v>
      </c>
      <c r="C290" s="22" t="s">
        <v>3386</v>
      </c>
      <c r="D290" s="21" t="s">
        <v>3387</v>
      </c>
      <c r="E290" s="23" t="s">
        <v>13</v>
      </c>
    </row>
    <row r="291" hidden="1">
      <c r="A291" s="57" t="s">
        <v>3388</v>
      </c>
      <c r="B291" s="25">
        <v>15886.0</v>
      </c>
      <c r="C291" s="26">
        <v>15889.0</v>
      </c>
      <c r="D291" s="27">
        <v>3.0</v>
      </c>
      <c r="E291" s="41"/>
    </row>
    <row r="292" hidden="1">
      <c r="A292" s="57" t="s">
        <v>3389</v>
      </c>
      <c r="B292" s="29">
        <v>16243.0</v>
      </c>
      <c r="C292" s="26">
        <v>16243.0</v>
      </c>
      <c r="D292" s="27">
        <v>0.0</v>
      </c>
      <c r="E292" s="41"/>
    </row>
    <row r="293" hidden="1">
      <c r="A293" s="57" t="s">
        <v>3390</v>
      </c>
      <c r="B293" s="29">
        <v>995.0</v>
      </c>
      <c r="C293" s="26">
        <v>995.0</v>
      </c>
      <c r="D293" s="27">
        <v>0.0</v>
      </c>
      <c r="E293" s="41"/>
    </row>
    <row r="294" hidden="1">
      <c r="A294" s="57" t="s">
        <v>3392</v>
      </c>
      <c r="B294" s="29">
        <v>0.0</v>
      </c>
      <c r="C294" s="26"/>
      <c r="D294" s="27">
        <v>0.0</v>
      </c>
      <c r="E294" s="41"/>
    </row>
    <row r="295" hidden="1">
      <c r="A295" s="31" t="s">
        <v>3394</v>
      </c>
      <c r="B295" s="29">
        <v>0.0</v>
      </c>
      <c r="C295" s="26"/>
      <c r="D295" s="27">
        <v>0.0</v>
      </c>
      <c r="E295" s="41"/>
    </row>
    <row r="296" hidden="1">
      <c r="A296" s="31" t="s">
        <v>3395</v>
      </c>
      <c r="B296" s="29">
        <v>0.0</v>
      </c>
      <c r="C296" s="26"/>
      <c r="D296" s="27">
        <v>0.0</v>
      </c>
      <c r="E296" s="40"/>
    </row>
    <row r="297" hidden="1">
      <c r="A297" s="31" t="s">
        <v>3397</v>
      </c>
      <c r="B297" s="29">
        <v>375.0</v>
      </c>
      <c r="C297" s="26">
        <v>215.0</v>
      </c>
      <c r="D297" s="27">
        <v>-160.0</v>
      </c>
      <c r="E297" s="40"/>
    </row>
    <row r="298" hidden="1">
      <c r="A298" s="31" t="s">
        <v>3399</v>
      </c>
      <c r="B298" s="29">
        <v>2840.0</v>
      </c>
      <c r="C298" s="26">
        <v>2960.0</v>
      </c>
      <c r="D298" s="27">
        <v>120.0</v>
      </c>
      <c r="E298" s="41"/>
    </row>
    <row r="299" hidden="1">
      <c r="A299" s="58" t="s">
        <v>3400</v>
      </c>
      <c r="B299" s="29">
        <v>47721.0</v>
      </c>
      <c r="C299" s="29">
        <v>47721.0</v>
      </c>
      <c r="D299" s="27">
        <v>0.0</v>
      </c>
      <c r="E299" s="41"/>
    </row>
    <row r="300" hidden="1">
      <c r="A300" s="58" t="s">
        <v>3401</v>
      </c>
      <c r="B300" s="29">
        <v>18589.0</v>
      </c>
      <c r="C300" s="59">
        <v>18589.0</v>
      </c>
      <c r="D300" s="27">
        <v>0.0</v>
      </c>
      <c r="E300" s="41"/>
    </row>
    <row r="301" hidden="1">
      <c r="A301" s="58" t="s">
        <v>3402</v>
      </c>
      <c r="B301" s="29">
        <v>53222.0</v>
      </c>
      <c r="C301" s="59">
        <v>53222.0</v>
      </c>
      <c r="D301" s="27">
        <v>0.0</v>
      </c>
      <c r="E301" s="41"/>
    </row>
    <row r="302" hidden="1">
      <c r="A302" s="58" t="s">
        <v>3403</v>
      </c>
      <c r="B302" s="29">
        <v>36888.0</v>
      </c>
      <c r="C302" s="59">
        <v>36888.0</v>
      </c>
      <c r="D302" s="27">
        <v>0.0</v>
      </c>
      <c r="E302" s="41"/>
    </row>
    <row r="303" hidden="1">
      <c r="A303" s="58" t="s">
        <v>3405</v>
      </c>
      <c r="B303" s="29">
        <v>250.0</v>
      </c>
      <c r="C303" s="59">
        <v>250.0</v>
      </c>
      <c r="D303" s="27">
        <v>0.0</v>
      </c>
      <c r="E303" s="41"/>
    </row>
    <row r="304" hidden="1">
      <c r="A304" s="58" t="s">
        <v>3406</v>
      </c>
      <c r="B304" s="29">
        <v>6220.0</v>
      </c>
      <c r="C304" s="59">
        <v>6220.0</v>
      </c>
      <c r="D304" s="27">
        <v>0.0</v>
      </c>
      <c r="E304" s="41"/>
    </row>
    <row r="305" hidden="1">
      <c r="A305" s="35" t="s">
        <v>3407</v>
      </c>
      <c r="B305" s="29">
        <v>193006.0</v>
      </c>
      <c r="C305" s="59">
        <v>193006.0</v>
      </c>
      <c r="D305" s="27">
        <v>0.0</v>
      </c>
      <c r="E305" s="41"/>
    </row>
    <row r="306" hidden="1">
      <c r="A306" s="36" t="s">
        <v>3408</v>
      </c>
      <c r="B306" s="42">
        <v>3.0</v>
      </c>
      <c r="C306" s="65">
        <v>-34.0</v>
      </c>
      <c r="D306" s="66">
        <v>-37.0</v>
      </c>
      <c r="E306" s="45"/>
    </row>
    <row r="307" hidden="1"/>
    <row r="308" hidden="1"/>
    <row r="309" hidden="1">
      <c r="A309" s="5" t="s">
        <v>3411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3381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4" t="s">
        <v>3382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5" t="s">
        <v>4245</v>
      </c>
      <c r="B315" s="7"/>
      <c r="C315" s="16"/>
      <c r="D315" s="56" t="s">
        <v>4239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3383</v>
      </c>
      <c r="B317" s="6"/>
      <c r="C317" s="6"/>
      <c r="D317" s="6"/>
      <c r="E317" s="7"/>
    </row>
    <row r="318" hidden="1">
      <c r="A318" s="20" t="s">
        <v>3384</v>
      </c>
      <c r="B318" s="21" t="s">
        <v>3385</v>
      </c>
      <c r="C318" s="22" t="s">
        <v>3386</v>
      </c>
      <c r="D318" s="21" t="s">
        <v>3387</v>
      </c>
      <c r="E318" s="23" t="s">
        <v>13</v>
      </c>
    </row>
    <row r="319" hidden="1">
      <c r="A319" s="57" t="s">
        <v>3388</v>
      </c>
      <c r="B319" s="25">
        <v>17408.0</v>
      </c>
      <c r="C319" s="26">
        <v>17410.0</v>
      </c>
      <c r="D319" s="27">
        <v>2.0</v>
      </c>
      <c r="E319" s="41"/>
    </row>
    <row r="320" hidden="1">
      <c r="A320" s="57" t="s">
        <v>3389</v>
      </c>
      <c r="B320" s="29">
        <v>7974.0</v>
      </c>
      <c r="C320" s="26">
        <v>7974.0</v>
      </c>
      <c r="D320" s="27">
        <v>0.0</v>
      </c>
      <c r="E320" s="41"/>
    </row>
    <row r="321" hidden="1">
      <c r="A321" s="57" t="s">
        <v>3390</v>
      </c>
      <c r="B321" s="29">
        <v>1415.0</v>
      </c>
      <c r="C321" s="26">
        <v>1415.0</v>
      </c>
      <c r="D321" s="27">
        <v>0.0</v>
      </c>
      <c r="E321" s="41"/>
    </row>
    <row r="322" hidden="1">
      <c r="A322" s="57" t="s">
        <v>3392</v>
      </c>
      <c r="B322" s="29">
        <v>0.0</v>
      </c>
      <c r="C322" s="26"/>
      <c r="D322" s="27">
        <v>0.0</v>
      </c>
      <c r="E322" s="41"/>
    </row>
    <row r="323" hidden="1">
      <c r="A323" s="31" t="s">
        <v>3394</v>
      </c>
      <c r="B323" s="29">
        <v>0.0</v>
      </c>
      <c r="C323" s="26"/>
      <c r="D323" s="27">
        <v>0.0</v>
      </c>
      <c r="E323" s="41"/>
    </row>
    <row r="324" hidden="1">
      <c r="A324" s="31" t="s">
        <v>3395</v>
      </c>
      <c r="B324" s="29">
        <v>0.0</v>
      </c>
      <c r="C324" s="26"/>
      <c r="D324" s="27">
        <v>0.0</v>
      </c>
      <c r="E324" s="40"/>
    </row>
    <row r="325" hidden="1">
      <c r="A325" s="31" t="s">
        <v>3397</v>
      </c>
      <c r="B325" s="29">
        <v>0.0</v>
      </c>
      <c r="C325" s="26"/>
      <c r="D325" s="27">
        <v>0.0</v>
      </c>
      <c r="E325" s="40"/>
    </row>
    <row r="326" hidden="1">
      <c r="A326" s="31" t="s">
        <v>3399</v>
      </c>
      <c r="B326" s="29">
        <v>2520.0</v>
      </c>
      <c r="C326" s="26">
        <v>2520.0</v>
      </c>
      <c r="D326" s="27">
        <v>0.0</v>
      </c>
      <c r="E326" s="41"/>
    </row>
    <row r="327" hidden="1">
      <c r="A327" s="58" t="s">
        <v>3400</v>
      </c>
      <c r="B327" s="29">
        <v>53346.0</v>
      </c>
      <c r="C327" s="29">
        <v>52554.0</v>
      </c>
      <c r="D327" s="27">
        <v>-792.0</v>
      </c>
      <c r="E327" s="41"/>
    </row>
    <row r="328" hidden="1">
      <c r="A328" s="58" t="s">
        <v>3401</v>
      </c>
      <c r="B328" s="29">
        <v>24181.0</v>
      </c>
      <c r="C328" s="59">
        <v>24181.0</v>
      </c>
      <c r="D328" s="27">
        <v>0.0</v>
      </c>
      <c r="E328" s="41"/>
    </row>
    <row r="329" hidden="1">
      <c r="A329" s="58" t="s">
        <v>3402</v>
      </c>
      <c r="B329" s="29">
        <v>56779.0</v>
      </c>
      <c r="C329" s="59">
        <v>56779.0</v>
      </c>
      <c r="D329" s="27">
        <v>0.0</v>
      </c>
      <c r="E329" s="41"/>
    </row>
    <row r="330" hidden="1">
      <c r="A330" s="58" t="s">
        <v>3403</v>
      </c>
      <c r="B330" s="29">
        <v>51307.0</v>
      </c>
      <c r="C330" s="59">
        <v>51307.0</v>
      </c>
      <c r="D330" s="27">
        <v>0.0</v>
      </c>
      <c r="E330" s="41"/>
    </row>
    <row r="331" hidden="1">
      <c r="A331" s="58" t="s">
        <v>3405</v>
      </c>
      <c r="B331" s="29">
        <v>3308.0</v>
      </c>
      <c r="C331" s="59">
        <v>3308.0</v>
      </c>
      <c r="D331" s="27">
        <v>0.0</v>
      </c>
      <c r="E331" s="41"/>
    </row>
    <row r="332" hidden="1">
      <c r="A332" s="58" t="s">
        <v>3406</v>
      </c>
      <c r="B332" s="29">
        <v>10376.0</v>
      </c>
      <c r="C332" s="59">
        <v>10376.0</v>
      </c>
      <c r="D332" s="27">
        <v>0.0</v>
      </c>
      <c r="E332" s="41"/>
    </row>
    <row r="333" hidden="1">
      <c r="A333" s="35" t="s">
        <v>3407</v>
      </c>
      <c r="B333" s="29">
        <v>218235.0</v>
      </c>
      <c r="C333" s="59">
        <v>217443.0</v>
      </c>
      <c r="D333" s="27">
        <v>-792.0</v>
      </c>
      <c r="E333" s="41"/>
    </row>
    <row r="334" hidden="1">
      <c r="A334" s="36" t="s">
        <v>3408</v>
      </c>
      <c r="B334" s="42">
        <v>3.0</v>
      </c>
      <c r="C334" s="65">
        <v>5.0</v>
      </c>
      <c r="D334" s="66">
        <v>2.0</v>
      </c>
      <c r="E334" s="45"/>
    </row>
    <row r="335" hidden="1"/>
    <row r="336" hidden="1"/>
    <row r="337" hidden="1">
      <c r="A337" s="5" t="s">
        <v>3411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3381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4" t="s">
        <v>3382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4238</v>
      </c>
      <c r="B343" s="7"/>
      <c r="C343" s="16"/>
      <c r="D343" s="56" t="s">
        <v>4239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3383</v>
      </c>
      <c r="B345" s="6"/>
      <c r="C345" s="6"/>
      <c r="D345" s="6"/>
      <c r="E345" s="7"/>
    </row>
    <row r="346" hidden="1">
      <c r="A346" s="20" t="s">
        <v>3384</v>
      </c>
      <c r="B346" s="21" t="s">
        <v>3385</v>
      </c>
      <c r="C346" s="22" t="s">
        <v>3386</v>
      </c>
      <c r="D346" s="21" t="s">
        <v>3387</v>
      </c>
      <c r="E346" s="23" t="s">
        <v>13</v>
      </c>
    </row>
    <row r="347" hidden="1">
      <c r="A347" s="57" t="s">
        <v>3388</v>
      </c>
      <c r="B347" s="25">
        <v>38228.0</v>
      </c>
      <c r="C347" s="26">
        <v>38236.0</v>
      </c>
      <c r="D347" s="27">
        <v>8.0</v>
      </c>
      <c r="E347" s="41"/>
    </row>
    <row r="348" hidden="1">
      <c r="A348" s="57" t="s">
        <v>3389</v>
      </c>
      <c r="B348" s="29">
        <v>29330.0</v>
      </c>
      <c r="C348" s="26">
        <v>29330.0</v>
      </c>
      <c r="D348" s="27">
        <v>0.0</v>
      </c>
      <c r="E348" s="41"/>
    </row>
    <row r="349" hidden="1">
      <c r="A349" s="57" t="s">
        <v>3390</v>
      </c>
      <c r="B349" s="29">
        <v>0.0</v>
      </c>
      <c r="C349" s="26"/>
      <c r="D349" s="27">
        <v>0.0</v>
      </c>
      <c r="E349" s="41"/>
    </row>
    <row r="350" hidden="1">
      <c r="A350" s="57" t="s">
        <v>3392</v>
      </c>
      <c r="B350" s="29">
        <v>0.0</v>
      </c>
      <c r="C350" s="26"/>
      <c r="D350" s="27">
        <v>0.0</v>
      </c>
      <c r="E350" s="41"/>
    </row>
    <row r="351" hidden="1">
      <c r="A351" s="31" t="s">
        <v>3394</v>
      </c>
      <c r="B351" s="29">
        <v>0.0</v>
      </c>
      <c r="C351" s="26"/>
      <c r="D351" s="27">
        <v>0.0</v>
      </c>
      <c r="E351" s="41"/>
    </row>
    <row r="352" hidden="1">
      <c r="A352" s="31" t="s">
        <v>3395</v>
      </c>
      <c r="B352" s="29">
        <v>0.0</v>
      </c>
      <c r="C352" s="26"/>
      <c r="D352" s="27">
        <v>0.0</v>
      </c>
      <c r="E352" s="40"/>
    </row>
    <row r="353" hidden="1">
      <c r="A353" s="31" t="s">
        <v>3397</v>
      </c>
      <c r="B353" s="29">
        <v>120.0</v>
      </c>
      <c r="C353" s="26"/>
      <c r="D353" s="27">
        <v>-120.0</v>
      </c>
      <c r="E353" s="40"/>
    </row>
    <row r="354" hidden="1">
      <c r="A354" s="31" t="s">
        <v>3399</v>
      </c>
      <c r="B354" s="29">
        <v>5800.0</v>
      </c>
      <c r="C354" s="26">
        <v>5920.0</v>
      </c>
      <c r="D354" s="27">
        <v>120.0</v>
      </c>
      <c r="E354" s="41"/>
    </row>
    <row r="355" hidden="1">
      <c r="A355" s="58" t="s">
        <v>3400</v>
      </c>
      <c r="B355" s="29">
        <v>82985.0</v>
      </c>
      <c r="C355" s="29">
        <v>82985.0</v>
      </c>
      <c r="D355" s="27">
        <v>0.0</v>
      </c>
      <c r="E355" s="41"/>
    </row>
    <row r="356" hidden="1">
      <c r="A356" s="58" t="s">
        <v>3401</v>
      </c>
      <c r="B356" s="29">
        <v>27970.0</v>
      </c>
      <c r="C356" s="59">
        <v>27970.0</v>
      </c>
      <c r="D356" s="27">
        <v>0.0</v>
      </c>
      <c r="E356" s="41"/>
    </row>
    <row r="357" hidden="1">
      <c r="A357" s="58" t="s">
        <v>3402</v>
      </c>
      <c r="B357" s="29">
        <v>131192.0</v>
      </c>
      <c r="C357" s="59">
        <v>131192.0</v>
      </c>
      <c r="D357" s="27">
        <v>0.0</v>
      </c>
      <c r="E357" s="41"/>
    </row>
    <row r="358" hidden="1">
      <c r="A358" s="58" t="s">
        <v>3403</v>
      </c>
      <c r="B358" s="29">
        <v>89055.0</v>
      </c>
      <c r="C358" s="59">
        <v>89055.0</v>
      </c>
      <c r="D358" s="27">
        <v>0.0</v>
      </c>
      <c r="E358" s="41"/>
    </row>
    <row r="359" hidden="1">
      <c r="A359" s="58" t="s">
        <v>3405</v>
      </c>
      <c r="B359" s="29">
        <v>4479.0</v>
      </c>
      <c r="C359" s="59">
        <v>4479.0</v>
      </c>
      <c r="D359" s="27">
        <v>0.0</v>
      </c>
      <c r="E359" s="41"/>
    </row>
    <row r="360" hidden="1">
      <c r="A360" s="58" t="s">
        <v>3406</v>
      </c>
      <c r="B360" s="29">
        <v>19117.0</v>
      </c>
      <c r="C360" s="59">
        <v>19117.0</v>
      </c>
      <c r="D360" s="27">
        <v>0.0</v>
      </c>
      <c r="E360" s="41"/>
    </row>
    <row r="361" hidden="1">
      <c r="A361" s="35" t="s">
        <v>3407</v>
      </c>
      <c r="B361" s="29">
        <v>409159.0</v>
      </c>
      <c r="C361" s="59">
        <v>409159.0</v>
      </c>
      <c r="D361" s="27">
        <v>0.0</v>
      </c>
      <c r="E361" s="41"/>
    </row>
    <row r="362" hidden="1">
      <c r="A362" s="36" t="s">
        <v>3408</v>
      </c>
      <c r="B362" s="42">
        <v>0.0</v>
      </c>
      <c r="C362" s="65">
        <v>8.0</v>
      </c>
      <c r="D362" s="66">
        <v>8.0</v>
      </c>
      <c r="E362" s="45"/>
    </row>
    <row r="363" hidden="1"/>
    <row r="364" hidden="1"/>
    <row r="365" hidden="1">
      <c r="A365" s="5" t="s">
        <v>3411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3381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4" t="s">
        <v>3382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5" t="s">
        <v>4238</v>
      </c>
      <c r="B371" s="7"/>
      <c r="C371" s="16"/>
      <c r="D371" s="56" t="s">
        <v>4239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3383</v>
      </c>
      <c r="B373" s="6"/>
      <c r="C373" s="6"/>
      <c r="D373" s="6"/>
      <c r="E373" s="7"/>
    </row>
    <row r="374" hidden="1">
      <c r="A374" s="20" t="s">
        <v>3384</v>
      </c>
      <c r="B374" s="21" t="s">
        <v>3385</v>
      </c>
      <c r="C374" s="22" t="s">
        <v>3386</v>
      </c>
      <c r="D374" s="21" t="s">
        <v>3387</v>
      </c>
      <c r="E374" s="23" t="s">
        <v>13</v>
      </c>
    </row>
    <row r="375" hidden="1">
      <c r="A375" s="57" t="s">
        <v>3388</v>
      </c>
      <c r="B375" s="25">
        <v>25525.0</v>
      </c>
      <c r="C375" s="26">
        <v>23340.0</v>
      </c>
      <c r="D375" s="27">
        <v>-2185.0</v>
      </c>
      <c r="E375" s="41"/>
    </row>
    <row r="376" hidden="1">
      <c r="A376" s="57" t="s">
        <v>3389</v>
      </c>
      <c r="B376" s="29">
        <v>33051.0</v>
      </c>
      <c r="C376" s="26">
        <v>33051.0</v>
      </c>
      <c r="D376" s="27">
        <v>0.0</v>
      </c>
      <c r="E376" s="41"/>
    </row>
    <row r="377" hidden="1">
      <c r="A377" s="57" t="s">
        <v>3390</v>
      </c>
      <c r="B377" s="29">
        <v>755.0</v>
      </c>
      <c r="C377" s="26">
        <v>840.0</v>
      </c>
      <c r="D377" s="27">
        <v>85.0</v>
      </c>
      <c r="E377" s="41"/>
    </row>
    <row r="378" hidden="1">
      <c r="A378" s="57" t="s">
        <v>3392</v>
      </c>
      <c r="B378" s="29">
        <v>0.0</v>
      </c>
      <c r="C378" s="26"/>
      <c r="D378" s="27">
        <v>0.0</v>
      </c>
      <c r="E378" s="41"/>
    </row>
    <row r="379" hidden="1">
      <c r="A379" s="31" t="s">
        <v>3394</v>
      </c>
      <c r="B379" s="29">
        <v>0.0</v>
      </c>
      <c r="C379" s="26"/>
      <c r="D379" s="27">
        <v>0.0</v>
      </c>
      <c r="E379" s="41"/>
    </row>
    <row r="380" hidden="1">
      <c r="A380" s="31" t="s">
        <v>3395</v>
      </c>
      <c r="B380" s="29">
        <v>2835.0</v>
      </c>
      <c r="C380" s="26">
        <v>2835.0</v>
      </c>
      <c r="D380" s="27">
        <v>0.0</v>
      </c>
      <c r="E380" s="40"/>
    </row>
    <row r="381" hidden="1">
      <c r="A381" s="31" t="s">
        <v>3397</v>
      </c>
      <c r="B381" s="29">
        <v>349.0</v>
      </c>
      <c r="C381" s="26">
        <v>309.0</v>
      </c>
      <c r="D381" s="27">
        <v>-40.0</v>
      </c>
      <c r="E381" s="40"/>
    </row>
    <row r="382" hidden="1">
      <c r="A382" s="31" t="s">
        <v>3399</v>
      </c>
      <c r="B382" s="29">
        <v>4920.0</v>
      </c>
      <c r="C382" s="26">
        <v>5040.0</v>
      </c>
      <c r="D382" s="27">
        <v>120.0</v>
      </c>
      <c r="E382" s="41"/>
    </row>
    <row r="383" hidden="1">
      <c r="A383" s="58" t="s">
        <v>3400</v>
      </c>
      <c r="B383" s="29">
        <v>106871.0</v>
      </c>
      <c r="C383" s="29">
        <v>106871.0</v>
      </c>
      <c r="D383" s="27">
        <v>0.0</v>
      </c>
      <c r="E383" s="41"/>
    </row>
    <row r="384" hidden="1">
      <c r="A384" s="58" t="s">
        <v>3401</v>
      </c>
      <c r="B384" s="29">
        <v>36473.0</v>
      </c>
      <c r="C384" s="59">
        <v>36473.0</v>
      </c>
      <c r="D384" s="27">
        <v>0.0</v>
      </c>
      <c r="E384" s="41"/>
    </row>
    <row r="385" hidden="1">
      <c r="A385" s="58" t="s">
        <v>3402</v>
      </c>
      <c r="B385" s="29">
        <v>143305.0</v>
      </c>
      <c r="C385" s="59">
        <v>142777.0</v>
      </c>
      <c r="D385" s="27">
        <v>-528.0</v>
      </c>
      <c r="E385" s="41"/>
    </row>
    <row r="386" hidden="1">
      <c r="A386" s="58" t="s">
        <v>3403</v>
      </c>
      <c r="B386" s="29">
        <v>73932.0</v>
      </c>
      <c r="C386" s="59">
        <v>74265.0</v>
      </c>
      <c r="D386" s="27">
        <v>333.0</v>
      </c>
      <c r="E386" s="41"/>
    </row>
    <row r="387" hidden="1">
      <c r="A387" s="58" t="s">
        <v>3405</v>
      </c>
      <c r="B387" s="29">
        <v>5134.0</v>
      </c>
      <c r="C387" s="59">
        <v>5134.0</v>
      </c>
      <c r="D387" s="27">
        <v>0.0</v>
      </c>
      <c r="E387" s="41"/>
    </row>
    <row r="388" hidden="1">
      <c r="A388" s="58" t="s">
        <v>3406</v>
      </c>
      <c r="B388" s="29">
        <v>17073.0</v>
      </c>
      <c r="C388" s="59">
        <v>17073.0</v>
      </c>
      <c r="D388" s="27">
        <v>0.0</v>
      </c>
      <c r="E388" s="41"/>
    </row>
    <row r="389" hidden="1">
      <c r="A389" s="35" t="s">
        <v>3407</v>
      </c>
      <c r="B389" s="29">
        <v>433147.9</v>
      </c>
      <c r="C389" s="59">
        <v>432952.9</v>
      </c>
      <c r="D389" s="27">
        <v>-195.0</v>
      </c>
      <c r="E389" s="41"/>
    </row>
    <row r="390" hidden="1">
      <c r="A390" s="36" t="s">
        <v>3408</v>
      </c>
      <c r="B390" s="42">
        <v>2.1000000000058208</v>
      </c>
      <c r="C390" s="65">
        <v>-2017.9000000000233</v>
      </c>
      <c r="D390" s="66">
        <v>-2020.000000000029</v>
      </c>
      <c r="E390" s="45"/>
    </row>
    <row r="391" hidden="1"/>
    <row r="392" hidden="1"/>
    <row r="393" hidden="1">
      <c r="A393" s="5" t="s">
        <v>3411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3381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4" t="s">
        <v>3382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5" t="s">
        <v>4238</v>
      </c>
      <c r="B399" s="7"/>
      <c r="C399" s="16"/>
      <c r="D399" s="56" t="s">
        <v>4239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3383</v>
      </c>
      <c r="B401" s="6"/>
      <c r="C401" s="6"/>
      <c r="D401" s="6"/>
      <c r="E401" s="7"/>
    </row>
    <row r="402" hidden="1">
      <c r="A402" s="20" t="s">
        <v>3384</v>
      </c>
      <c r="B402" s="21" t="s">
        <v>3385</v>
      </c>
      <c r="C402" s="22" t="s">
        <v>3386</v>
      </c>
      <c r="D402" s="21" t="s">
        <v>3387</v>
      </c>
      <c r="E402" s="23" t="s">
        <v>13</v>
      </c>
    </row>
    <row r="403" hidden="1">
      <c r="A403" s="57" t="s">
        <v>3388</v>
      </c>
      <c r="B403" s="25">
        <v>25525.0</v>
      </c>
      <c r="C403" s="26">
        <v>25340.0</v>
      </c>
      <c r="D403" s="27">
        <v>-185.0</v>
      </c>
      <c r="E403" s="41"/>
    </row>
    <row r="404" hidden="1">
      <c r="A404" s="57" t="s">
        <v>3389</v>
      </c>
      <c r="B404" s="29">
        <v>33051.0</v>
      </c>
      <c r="C404" s="26">
        <v>33051.0</v>
      </c>
      <c r="D404" s="27">
        <v>0.0</v>
      </c>
      <c r="E404" s="41"/>
    </row>
    <row r="405" hidden="1">
      <c r="A405" s="57" t="s">
        <v>3390</v>
      </c>
      <c r="B405" s="29">
        <v>755.0</v>
      </c>
      <c r="C405" s="26">
        <v>840.0</v>
      </c>
      <c r="D405" s="27">
        <v>85.0</v>
      </c>
      <c r="E405" s="41"/>
    </row>
    <row r="406" hidden="1">
      <c r="A406" s="57" t="s">
        <v>3392</v>
      </c>
      <c r="B406" s="29">
        <v>0.0</v>
      </c>
      <c r="C406" s="26"/>
      <c r="D406" s="27">
        <v>0.0</v>
      </c>
      <c r="E406" s="41"/>
    </row>
    <row r="407" hidden="1">
      <c r="A407" s="31" t="s">
        <v>3394</v>
      </c>
      <c r="B407" s="29">
        <v>0.0</v>
      </c>
      <c r="C407" s="26"/>
      <c r="D407" s="27">
        <v>0.0</v>
      </c>
      <c r="E407" s="41"/>
    </row>
    <row r="408" hidden="1">
      <c r="A408" s="31" t="s">
        <v>3395</v>
      </c>
      <c r="B408" s="29">
        <v>2835.0</v>
      </c>
      <c r="C408" s="26">
        <v>2835.0</v>
      </c>
      <c r="D408" s="27">
        <v>0.0</v>
      </c>
      <c r="E408" s="40"/>
    </row>
    <row r="409" hidden="1">
      <c r="A409" s="31" t="s">
        <v>3397</v>
      </c>
      <c r="B409" s="29">
        <v>349.0</v>
      </c>
      <c r="C409" s="26">
        <v>309.0</v>
      </c>
      <c r="D409" s="27">
        <v>-40.0</v>
      </c>
      <c r="E409" s="40"/>
    </row>
    <row r="410" hidden="1">
      <c r="A410" s="31" t="s">
        <v>3399</v>
      </c>
      <c r="B410" s="29">
        <v>4920.0</v>
      </c>
      <c r="C410" s="26">
        <v>5040.0</v>
      </c>
      <c r="D410" s="27">
        <v>120.0</v>
      </c>
      <c r="E410" s="41"/>
    </row>
    <row r="411" hidden="1">
      <c r="A411" s="58" t="s">
        <v>3400</v>
      </c>
      <c r="B411" s="29">
        <v>106871.0</v>
      </c>
      <c r="C411" s="29">
        <v>106871.0</v>
      </c>
      <c r="D411" s="27">
        <v>0.0</v>
      </c>
      <c r="E411" s="41"/>
    </row>
    <row r="412" hidden="1">
      <c r="A412" s="58" t="s">
        <v>3401</v>
      </c>
      <c r="B412" s="29">
        <v>36473.0</v>
      </c>
      <c r="C412" s="59">
        <v>36473.0</v>
      </c>
      <c r="D412" s="27">
        <v>0.0</v>
      </c>
      <c r="E412" s="41"/>
    </row>
    <row r="413" hidden="1">
      <c r="A413" s="58" t="s">
        <v>3402</v>
      </c>
      <c r="B413" s="29">
        <v>143305.0</v>
      </c>
      <c r="C413" s="59">
        <v>142777.0</v>
      </c>
      <c r="D413" s="27">
        <v>-528.0</v>
      </c>
      <c r="E413" s="41"/>
    </row>
    <row r="414" hidden="1">
      <c r="A414" s="58" t="s">
        <v>3403</v>
      </c>
      <c r="B414" s="29">
        <v>73932.0</v>
      </c>
      <c r="C414" s="59">
        <v>74265.0</v>
      </c>
      <c r="D414" s="27">
        <v>333.0</v>
      </c>
      <c r="E414" s="41"/>
    </row>
    <row r="415" hidden="1">
      <c r="A415" s="58" t="s">
        <v>3405</v>
      </c>
      <c r="B415" s="29">
        <v>5134.0</v>
      </c>
      <c r="C415" s="59">
        <v>5134.0</v>
      </c>
      <c r="D415" s="27">
        <v>0.0</v>
      </c>
      <c r="E415" s="41"/>
    </row>
    <row r="416" hidden="1">
      <c r="A416" s="58" t="s">
        <v>3406</v>
      </c>
      <c r="B416" s="29">
        <v>17073.0</v>
      </c>
      <c r="C416" s="59">
        <v>17073.0</v>
      </c>
      <c r="D416" s="27">
        <v>0.0</v>
      </c>
      <c r="E416" s="41"/>
    </row>
    <row r="417" hidden="1">
      <c r="A417" s="35" t="s">
        <v>3407</v>
      </c>
      <c r="B417" s="29">
        <v>433147.9</v>
      </c>
      <c r="C417" s="59">
        <v>432952.9</v>
      </c>
      <c r="D417" s="27">
        <v>-195.0</v>
      </c>
      <c r="E417" s="41"/>
    </row>
    <row r="418" hidden="1">
      <c r="A418" s="36" t="s">
        <v>3408</v>
      </c>
      <c r="B418" s="42">
        <v>2.1000000000058208</v>
      </c>
      <c r="C418" s="65">
        <v>-17.900000000023283</v>
      </c>
      <c r="D418" s="66">
        <v>-20.000000000029104</v>
      </c>
      <c r="E418" s="45"/>
    </row>
    <row r="419" hidden="1"/>
    <row r="420" hidden="1"/>
    <row r="421" hidden="1">
      <c r="A421" s="5" t="s">
        <v>3411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3381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4" t="s">
        <v>3382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5" t="s">
        <v>4238</v>
      </c>
      <c r="B427" s="7"/>
      <c r="C427" s="16"/>
      <c r="D427" s="56" t="s">
        <v>4239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3383</v>
      </c>
      <c r="B429" s="6"/>
      <c r="C429" s="6"/>
      <c r="D429" s="6"/>
      <c r="E429" s="7"/>
    </row>
    <row r="430" hidden="1">
      <c r="A430" s="20" t="s">
        <v>3384</v>
      </c>
      <c r="B430" s="21" t="s">
        <v>3385</v>
      </c>
      <c r="C430" s="22" t="s">
        <v>3386</v>
      </c>
      <c r="D430" s="21" t="s">
        <v>3387</v>
      </c>
      <c r="E430" s="23" t="s">
        <v>13</v>
      </c>
    </row>
    <row r="431" hidden="1">
      <c r="A431" s="57" t="s">
        <v>3388</v>
      </c>
      <c r="B431" s="25">
        <v>25594.0</v>
      </c>
      <c r="C431" s="26">
        <v>25602.0</v>
      </c>
      <c r="D431" s="27">
        <v>8.0</v>
      </c>
      <c r="E431" s="41"/>
    </row>
    <row r="432" hidden="1">
      <c r="A432" s="57" t="s">
        <v>3389</v>
      </c>
      <c r="B432" s="29">
        <v>26521.0</v>
      </c>
      <c r="C432" s="26">
        <v>26521.0</v>
      </c>
      <c r="D432" s="27">
        <v>0.0</v>
      </c>
      <c r="E432" s="41"/>
    </row>
    <row r="433" hidden="1">
      <c r="A433" s="57" t="s">
        <v>3390</v>
      </c>
      <c r="B433" s="29">
        <v>250.0</v>
      </c>
      <c r="C433" s="26">
        <v>250.0</v>
      </c>
      <c r="D433" s="27">
        <v>0.0</v>
      </c>
      <c r="E433" s="41"/>
    </row>
    <row r="434" hidden="1">
      <c r="A434" s="57" t="s">
        <v>3392</v>
      </c>
      <c r="B434" s="29">
        <v>0.0</v>
      </c>
      <c r="C434" s="26"/>
      <c r="D434" s="27">
        <v>0.0</v>
      </c>
      <c r="E434" s="41"/>
    </row>
    <row r="435" hidden="1">
      <c r="A435" s="31" t="s">
        <v>3394</v>
      </c>
      <c r="B435" s="29">
        <v>0.0</v>
      </c>
      <c r="C435" s="26"/>
      <c r="D435" s="27">
        <v>0.0</v>
      </c>
      <c r="E435" s="41"/>
    </row>
    <row r="436" hidden="1">
      <c r="A436" s="31" t="s">
        <v>3395</v>
      </c>
      <c r="B436" s="29">
        <v>210.0</v>
      </c>
      <c r="C436" s="26">
        <v>360.0</v>
      </c>
      <c r="D436" s="27">
        <v>150.0</v>
      </c>
      <c r="E436" s="40"/>
    </row>
    <row r="437" hidden="1">
      <c r="A437" s="31" t="s">
        <v>3397</v>
      </c>
      <c r="B437" s="29">
        <v>5330.0</v>
      </c>
      <c r="C437" s="26">
        <v>5100.0</v>
      </c>
      <c r="D437" s="27">
        <v>-230.0</v>
      </c>
      <c r="E437" s="28" t="s">
        <v>4415</v>
      </c>
    </row>
    <row r="438" hidden="1">
      <c r="A438" s="31" t="s">
        <v>3399</v>
      </c>
      <c r="B438" s="29">
        <v>4280.0</v>
      </c>
      <c r="C438" s="26">
        <v>4340.0</v>
      </c>
      <c r="D438" s="27">
        <v>60.0</v>
      </c>
      <c r="E438" s="41"/>
    </row>
    <row r="439" hidden="1">
      <c r="A439" s="58" t="s">
        <v>3400</v>
      </c>
      <c r="B439" s="29">
        <v>103896.0</v>
      </c>
      <c r="C439" s="29">
        <v>103896.0</v>
      </c>
      <c r="D439" s="27">
        <v>0.0</v>
      </c>
      <c r="E439" s="41"/>
    </row>
    <row r="440" hidden="1">
      <c r="A440" s="58" t="s">
        <v>3401</v>
      </c>
      <c r="B440" s="29">
        <v>43535.0</v>
      </c>
      <c r="C440" s="59">
        <v>43535.0</v>
      </c>
      <c r="D440" s="27">
        <v>0.0</v>
      </c>
      <c r="E440" s="41"/>
    </row>
    <row r="441" hidden="1">
      <c r="A441" s="58" t="s">
        <v>3402</v>
      </c>
      <c r="B441" s="29">
        <v>152434.0</v>
      </c>
      <c r="C441" s="59">
        <v>152434.0</v>
      </c>
      <c r="D441" s="27">
        <v>0.0</v>
      </c>
      <c r="E441" s="41"/>
    </row>
    <row r="442" hidden="1">
      <c r="A442" s="58" t="s">
        <v>3403</v>
      </c>
      <c r="B442" s="29">
        <v>85912.0</v>
      </c>
      <c r="C442" s="59">
        <v>85912.0</v>
      </c>
      <c r="D442" s="27">
        <v>0.0</v>
      </c>
      <c r="E442" s="41"/>
    </row>
    <row r="443" hidden="1">
      <c r="A443" s="58" t="s">
        <v>3405</v>
      </c>
      <c r="B443" s="29">
        <v>6674.0</v>
      </c>
      <c r="C443" s="59">
        <v>6674.0</v>
      </c>
      <c r="D443" s="27">
        <v>0.0</v>
      </c>
      <c r="E443" s="41"/>
    </row>
    <row r="444" hidden="1">
      <c r="A444" s="58" t="s">
        <v>3406</v>
      </c>
      <c r="B444" s="29">
        <v>18314.0</v>
      </c>
      <c r="C444" s="59">
        <v>18314.0</v>
      </c>
      <c r="D444" s="27">
        <v>0.0</v>
      </c>
      <c r="E444" s="41"/>
    </row>
    <row r="445" hidden="1">
      <c r="A445" s="35" t="s">
        <v>3407</v>
      </c>
      <c r="B445" s="29">
        <v>454635.0</v>
      </c>
      <c r="C445" s="59">
        <v>454635.0</v>
      </c>
      <c r="D445" s="27">
        <v>0.0</v>
      </c>
      <c r="E445" s="41"/>
    </row>
    <row r="446" hidden="1">
      <c r="A446" s="36" t="s">
        <v>3408</v>
      </c>
      <c r="B446" s="42">
        <v>1.0</v>
      </c>
      <c r="C446" s="65">
        <v>-11.0</v>
      </c>
      <c r="D446" s="66">
        <v>-12.0</v>
      </c>
      <c r="E446" s="45"/>
    </row>
    <row r="447" hidden="1"/>
    <row r="448" hidden="1"/>
    <row r="449" hidden="1">
      <c r="A449" s="5" t="s">
        <v>3411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3381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4" t="s">
        <v>3382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5" t="s">
        <v>4238</v>
      </c>
      <c r="B455" s="7"/>
      <c r="C455" s="16"/>
      <c r="D455" s="56" t="s">
        <v>4247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3383</v>
      </c>
      <c r="B457" s="6"/>
      <c r="C457" s="6"/>
      <c r="D457" s="6"/>
      <c r="E457" s="7"/>
    </row>
    <row r="458" hidden="1">
      <c r="A458" s="20" t="s">
        <v>3384</v>
      </c>
      <c r="B458" s="21" t="s">
        <v>3385</v>
      </c>
      <c r="C458" s="22" t="s">
        <v>3386</v>
      </c>
      <c r="D458" s="21" t="s">
        <v>3387</v>
      </c>
      <c r="E458" s="23" t="s">
        <v>13</v>
      </c>
    </row>
    <row r="459" hidden="1">
      <c r="A459" s="57" t="s">
        <v>3388</v>
      </c>
      <c r="B459" s="25">
        <v>33797.0</v>
      </c>
      <c r="C459" s="26">
        <v>33800.0</v>
      </c>
      <c r="D459" s="27">
        <v>3.0</v>
      </c>
      <c r="E459" s="41"/>
    </row>
    <row r="460" hidden="1">
      <c r="A460" s="57" t="s">
        <v>3389</v>
      </c>
      <c r="B460" s="29">
        <v>23822.0</v>
      </c>
      <c r="C460" s="26">
        <v>23822.0</v>
      </c>
      <c r="D460" s="27">
        <v>0.0</v>
      </c>
      <c r="E460" s="41"/>
    </row>
    <row r="461" hidden="1">
      <c r="A461" s="57" t="s">
        <v>3390</v>
      </c>
      <c r="B461" s="29">
        <v>790.0</v>
      </c>
      <c r="C461" s="26">
        <v>790.0</v>
      </c>
      <c r="D461" s="27">
        <v>0.0</v>
      </c>
      <c r="E461" s="41"/>
    </row>
    <row r="462" hidden="1">
      <c r="A462" s="57" t="s">
        <v>3392</v>
      </c>
      <c r="B462" s="29">
        <v>0.0</v>
      </c>
      <c r="C462" s="26"/>
      <c r="D462" s="27">
        <v>0.0</v>
      </c>
      <c r="E462" s="41"/>
    </row>
    <row r="463" hidden="1">
      <c r="A463" s="31" t="s">
        <v>3394</v>
      </c>
      <c r="B463" s="29">
        <v>0.0</v>
      </c>
      <c r="C463" s="26"/>
      <c r="D463" s="27">
        <v>0.0</v>
      </c>
      <c r="E463" s="41"/>
    </row>
    <row r="464" hidden="1">
      <c r="A464" s="31" t="s">
        <v>3395</v>
      </c>
      <c r="B464" s="29">
        <v>2835.0</v>
      </c>
      <c r="C464" s="26">
        <v>2835.0</v>
      </c>
      <c r="D464" s="27">
        <v>0.0</v>
      </c>
      <c r="E464" s="40"/>
    </row>
    <row r="465" hidden="1">
      <c r="A465" s="31" t="s">
        <v>3397</v>
      </c>
      <c r="B465" s="29">
        <v>245.0</v>
      </c>
      <c r="C465" s="26">
        <v>205.0</v>
      </c>
      <c r="D465" s="27">
        <v>-40.0</v>
      </c>
      <c r="E465" s="28"/>
    </row>
    <row r="466" hidden="1">
      <c r="A466" s="31" t="s">
        <v>3399</v>
      </c>
      <c r="B466" s="29">
        <v>4440.0</v>
      </c>
      <c r="C466" s="26">
        <v>4480.0</v>
      </c>
      <c r="D466" s="27">
        <v>40.0</v>
      </c>
      <c r="E466" s="41"/>
    </row>
    <row r="467" hidden="1">
      <c r="A467" s="58" t="s">
        <v>3400</v>
      </c>
      <c r="B467" s="29">
        <v>82038.0</v>
      </c>
      <c r="C467" s="29">
        <v>82038.0</v>
      </c>
      <c r="D467" s="27">
        <v>0.0</v>
      </c>
      <c r="E467" s="41"/>
    </row>
    <row r="468" hidden="1">
      <c r="A468" s="58" t="s">
        <v>3401</v>
      </c>
      <c r="B468" s="29">
        <v>43042.0</v>
      </c>
      <c r="C468" s="59">
        <v>43042.0</v>
      </c>
      <c r="D468" s="27">
        <v>0.0</v>
      </c>
      <c r="E468" s="41"/>
    </row>
    <row r="469" hidden="1">
      <c r="A469" s="58" t="s">
        <v>3402</v>
      </c>
      <c r="B469" s="29">
        <v>119871.0</v>
      </c>
      <c r="C469" s="59">
        <v>119582.0</v>
      </c>
      <c r="D469" s="27">
        <v>-289.0</v>
      </c>
      <c r="E469" s="41"/>
    </row>
    <row r="470" hidden="1">
      <c r="A470" s="58" t="s">
        <v>3403</v>
      </c>
      <c r="B470" s="29">
        <v>67133.0</v>
      </c>
      <c r="C470" s="59">
        <v>67133.0</v>
      </c>
      <c r="D470" s="27">
        <v>0.0</v>
      </c>
      <c r="E470" s="41"/>
    </row>
    <row r="471" hidden="1">
      <c r="A471" s="58" t="s">
        <v>3405</v>
      </c>
      <c r="B471" s="29">
        <v>4604.0</v>
      </c>
      <c r="C471" s="59">
        <v>4604.0</v>
      </c>
      <c r="D471" s="27">
        <v>0.0</v>
      </c>
      <c r="E471" s="41"/>
    </row>
    <row r="472" hidden="1">
      <c r="A472" s="58" t="s">
        <v>3406</v>
      </c>
      <c r="B472" s="29">
        <v>18144.0</v>
      </c>
      <c r="C472" s="59">
        <v>17880.0</v>
      </c>
      <c r="D472" s="27">
        <v>-264.0</v>
      </c>
      <c r="E472" s="41"/>
    </row>
    <row r="473" hidden="1">
      <c r="A473" s="35" t="s">
        <v>3407</v>
      </c>
      <c r="B473" s="29">
        <v>382616.5</v>
      </c>
      <c r="C473" s="59">
        <v>382063.5</v>
      </c>
      <c r="D473" s="27">
        <v>-553.0</v>
      </c>
      <c r="E473" s="41"/>
    </row>
    <row r="474" hidden="1">
      <c r="A474" s="36" t="s">
        <v>3408</v>
      </c>
      <c r="B474" s="42">
        <v>0.5</v>
      </c>
      <c r="C474" s="65">
        <v>267.5</v>
      </c>
      <c r="D474" s="66">
        <v>267.0</v>
      </c>
      <c r="E474" s="45"/>
    </row>
    <row r="475" hidden="1"/>
    <row r="476" hidden="1"/>
    <row r="477" hidden="1">
      <c r="A477" s="5" t="s">
        <v>3411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3381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4" t="s">
        <v>3382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5" t="s">
        <v>4239</v>
      </c>
      <c r="B483" s="7"/>
      <c r="C483" s="16"/>
      <c r="D483" s="56" t="s">
        <v>4239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3383</v>
      </c>
      <c r="B485" s="6"/>
      <c r="C485" s="6"/>
      <c r="D485" s="6"/>
      <c r="E485" s="7"/>
    </row>
    <row r="486" hidden="1">
      <c r="A486" s="20" t="s">
        <v>3384</v>
      </c>
      <c r="B486" s="21" t="s">
        <v>3385</v>
      </c>
      <c r="C486" s="22" t="s">
        <v>3386</v>
      </c>
      <c r="D486" s="21" t="s">
        <v>3387</v>
      </c>
      <c r="E486" s="23" t="s">
        <v>13</v>
      </c>
    </row>
    <row r="487" hidden="1">
      <c r="A487" s="57" t="s">
        <v>3388</v>
      </c>
      <c r="B487" s="25">
        <v>1630.0</v>
      </c>
      <c r="C487" s="26">
        <v>1630.0</v>
      </c>
      <c r="D487" s="27">
        <v>0.0</v>
      </c>
      <c r="E487" s="41"/>
    </row>
    <row r="488" hidden="1">
      <c r="A488" s="57" t="s">
        <v>3389</v>
      </c>
      <c r="B488" s="29">
        <v>4099.0</v>
      </c>
      <c r="C488" s="26">
        <v>4099.0</v>
      </c>
      <c r="D488" s="27">
        <v>0.0</v>
      </c>
      <c r="E488" s="41"/>
    </row>
    <row r="489" hidden="1">
      <c r="A489" s="57" t="s">
        <v>3390</v>
      </c>
      <c r="B489" s="29">
        <v>0.0</v>
      </c>
      <c r="C489" s="26"/>
      <c r="D489" s="27">
        <v>0.0</v>
      </c>
      <c r="E489" s="41"/>
    </row>
    <row r="490" hidden="1">
      <c r="A490" s="57" t="s">
        <v>3392</v>
      </c>
      <c r="B490" s="29">
        <v>0.0</v>
      </c>
      <c r="C490" s="26"/>
      <c r="D490" s="27">
        <v>0.0</v>
      </c>
      <c r="E490" s="41"/>
    </row>
    <row r="491" hidden="1">
      <c r="A491" s="31" t="s">
        <v>3394</v>
      </c>
      <c r="B491" s="29">
        <v>0.0</v>
      </c>
      <c r="C491" s="26"/>
      <c r="D491" s="27">
        <v>0.0</v>
      </c>
      <c r="E491" s="41"/>
    </row>
    <row r="492" hidden="1">
      <c r="A492" s="31" t="s">
        <v>3395</v>
      </c>
      <c r="B492" s="29">
        <v>0.0</v>
      </c>
      <c r="C492" s="26"/>
      <c r="D492" s="27">
        <v>0.0</v>
      </c>
      <c r="E492" s="40"/>
    </row>
    <row r="493" hidden="1">
      <c r="A493" s="31" t="s">
        <v>3397</v>
      </c>
      <c r="B493" s="29">
        <v>4000.0</v>
      </c>
      <c r="C493" s="26">
        <v>4000.0</v>
      </c>
      <c r="D493" s="27">
        <v>0.0</v>
      </c>
      <c r="E493" s="28" t="s">
        <v>4416</v>
      </c>
    </row>
    <row r="494" hidden="1">
      <c r="A494" s="31" t="s">
        <v>3399</v>
      </c>
      <c r="B494" s="29">
        <v>480.0</v>
      </c>
      <c r="C494" s="26">
        <v>480.0</v>
      </c>
      <c r="D494" s="27">
        <v>0.0</v>
      </c>
      <c r="E494" s="41"/>
    </row>
    <row r="495" hidden="1">
      <c r="A495" s="58" t="s">
        <v>3400</v>
      </c>
      <c r="B495" s="29">
        <v>12155.0</v>
      </c>
      <c r="C495" s="29">
        <v>12155.0</v>
      </c>
      <c r="D495" s="27">
        <v>0.0</v>
      </c>
      <c r="E495" s="41"/>
    </row>
    <row r="496" hidden="1">
      <c r="A496" s="58" t="s">
        <v>3401</v>
      </c>
      <c r="B496" s="29">
        <v>8285.0</v>
      </c>
      <c r="C496" s="59">
        <v>8285.0</v>
      </c>
      <c r="D496" s="27">
        <v>0.0</v>
      </c>
      <c r="E496" s="41"/>
    </row>
    <row r="497" hidden="1">
      <c r="A497" s="58" t="s">
        <v>3402</v>
      </c>
      <c r="B497" s="29">
        <v>24328.0</v>
      </c>
      <c r="C497" s="59">
        <v>24328.0</v>
      </c>
      <c r="D497" s="27">
        <v>0.0</v>
      </c>
      <c r="E497" s="41"/>
    </row>
    <row r="498" hidden="1">
      <c r="A498" s="58" t="s">
        <v>3403</v>
      </c>
      <c r="B498" s="29">
        <v>11842.0</v>
      </c>
      <c r="C498" s="59">
        <v>11842.0</v>
      </c>
      <c r="D498" s="27">
        <v>0.0</v>
      </c>
      <c r="E498" s="41"/>
    </row>
    <row r="499" hidden="1">
      <c r="A499" s="58" t="s">
        <v>3405</v>
      </c>
      <c r="B499" s="29">
        <v>1674.0</v>
      </c>
      <c r="C499" s="59">
        <v>1674.0</v>
      </c>
      <c r="D499" s="27">
        <v>0.0</v>
      </c>
      <c r="E499" s="41"/>
    </row>
    <row r="500" hidden="1">
      <c r="A500" s="58" t="s">
        <v>3406</v>
      </c>
      <c r="B500" s="29">
        <v>2586.0</v>
      </c>
      <c r="C500" s="59">
        <v>2586.0</v>
      </c>
      <c r="D500" s="27">
        <v>0.0</v>
      </c>
      <c r="E500" s="41"/>
    </row>
    <row r="501" hidden="1">
      <c r="A501" s="35" t="s">
        <v>3407</v>
      </c>
      <c r="B501" s="29">
        <v>68487.0</v>
      </c>
      <c r="C501" s="59">
        <v>68487.0</v>
      </c>
      <c r="D501" s="27">
        <v>0.0</v>
      </c>
      <c r="E501" s="41"/>
    </row>
    <row r="502" hidden="1">
      <c r="A502" s="36" t="s">
        <v>3408</v>
      </c>
      <c r="B502" s="42">
        <v>6.0</v>
      </c>
      <c r="C502" s="65">
        <v>6.0</v>
      </c>
      <c r="D502" s="66">
        <v>0.0</v>
      </c>
      <c r="E502" s="45"/>
    </row>
    <row r="503" hidden="1"/>
    <row r="504" hidden="1"/>
    <row r="505" hidden="1">
      <c r="A505" s="5" t="s">
        <v>3411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3381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45628.0</v>
      </c>
      <c r="B509" s="6"/>
      <c r="C509" s="54" t="s">
        <v>3382</v>
      </c>
      <c r="D509" s="15">
        <v>45634.0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5" t="s">
        <v>4238</v>
      </c>
      <c r="B511" s="7"/>
      <c r="C511" s="16"/>
      <c r="D511" s="56" t="s">
        <v>4239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3383</v>
      </c>
      <c r="B513" s="6"/>
      <c r="C513" s="6"/>
      <c r="D513" s="6"/>
      <c r="E513" s="7"/>
    </row>
    <row r="514" hidden="1">
      <c r="A514" s="20" t="s">
        <v>3384</v>
      </c>
      <c r="B514" s="21" t="s">
        <v>3385</v>
      </c>
      <c r="C514" s="22" t="s">
        <v>3386</v>
      </c>
      <c r="D514" s="21" t="s">
        <v>3387</v>
      </c>
      <c r="E514" s="23" t="s">
        <v>13</v>
      </c>
    </row>
    <row r="515" hidden="1">
      <c r="A515" s="57" t="s">
        <v>3388</v>
      </c>
      <c r="B515" s="25">
        <v>41534.0</v>
      </c>
      <c r="C515" s="26">
        <v>41537.0</v>
      </c>
      <c r="D515" s="27">
        <v>3.0</v>
      </c>
      <c r="E515" s="41"/>
    </row>
    <row r="516" hidden="1">
      <c r="A516" s="57" t="s">
        <v>3389</v>
      </c>
      <c r="B516" s="29">
        <v>25354.0</v>
      </c>
      <c r="C516" s="26">
        <v>25354.0</v>
      </c>
      <c r="D516" s="27">
        <v>0.0</v>
      </c>
      <c r="E516" s="41"/>
    </row>
    <row r="517" hidden="1">
      <c r="A517" s="57" t="s">
        <v>3390</v>
      </c>
      <c r="B517" s="29">
        <v>1590.0</v>
      </c>
      <c r="C517" s="26">
        <v>1590.0</v>
      </c>
      <c r="D517" s="27">
        <v>0.0</v>
      </c>
      <c r="E517" s="41"/>
    </row>
    <row r="518" hidden="1">
      <c r="A518" s="57" t="s">
        <v>3392</v>
      </c>
      <c r="B518" s="29">
        <v>0.0</v>
      </c>
      <c r="C518" s="26"/>
      <c r="D518" s="27">
        <v>0.0</v>
      </c>
      <c r="E518" s="41"/>
    </row>
    <row r="519" hidden="1">
      <c r="A519" s="31" t="s">
        <v>3394</v>
      </c>
      <c r="B519" s="29">
        <v>0.0</v>
      </c>
      <c r="C519" s="26"/>
      <c r="D519" s="27">
        <v>0.0</v>
      </c>
      <c r="E519" s="41"/>
    </row>
    <row r="520" hidden="1">
      <c r="A520" s="31" t="s">
        <v>3395</v>
      </c>
      <c r="B520" s="29">
        <v>50.0</v>
      </c>
      <c r="C520" s="26">
        <v>50.0</v>
      </c>
      <c r="D520" s="27">
        <v>0.0</v>
      </c>
      <c r="E520" s="40"/>
    </row>
    <row r="521" hidden="1">
      <c r="A521" s="31" t="s">
        <v>3397</v>
      </c>
      <c r="B521" s="29">
        <v>3488.0</v>
      </c>
      <c r="C521" s="26">
        <v>3328.0</v>
      </c>
      <c r="D521" s="27">
        <v>-160.0</v>
      </c>
      <c r="E521" s="28" t="s">
        <v>4417</v>
      </c>
    </row>
    <row r="522" hidden="1">
      <c r="A522" s="31" t="s">
        <v>3399</v>
      </c>
      <c r="B522" s="29">
        <v>5920.0</v>
      </c>
      <c r="C522" s="26">
        <v>6040.0</v>
      </c>
      <c r="D522" s="27">
        <v>120.0</v>
      </c>
      <c r="E522" s="41"/>
    </row>
    <row r="523" hidden="1">
      <c r="A523" s="58" t="s">
        <v>3400</v>
      </c>
      <c r="B523" s="29">
        <v>101461.0</v>
      </c>
      <c r="C523" s="29">
        <v>101461.0</v>
      </c>
      <c r="D523" s="27">
        <v>0.0</v>
      </c>
      <c r="E523" s="41"/>
    </row>
    <row r="524" hidden="1">
      <c r="A524" s="58" t="s">
        <v>3401</v>
      </c>
      <c r="B524" s="29">
        <v>42339.0</v>
      </c>
      <c r="C524" s="59">
        <v>42339.0</v>
      </c>
      <c r="D524" s="27">
        <v>0.0</v>
      </c>
      <c r="E524" s="41"/>
    </row>
    <row r="525" hidden="1">
      <c r="A525" s="58" t="s">
        <v>3402</v>
      </c>
      <c r="B525" s="29">
        <v>145254.0</v>
      </c>
      <c r="C525" s="59">
        <v>144596.0</v>
      </c>
      <c r="D525" s="27">
        <v>-658.0</v>
      </c>
      <c r="E525" s="41"/>
    </row>
    <row r="526" hidden="1">
      <c r="A526" s="58" t="s">
        <v>3403</v>
      </c>
      <c r="B526" s="29">
        <v>88858.0</v>
      </c>
      <c r="C526" s="59">
        <v>88858.0</v>
      </c>
      <c r="D526" s="27">
        <v>0.0</v>
      </c>
      <c r="E526" s="41"/>
    </row>
    <row r="527" hidden="1">
      <c r="A527" s="58" t="s">
        <v>3405</v>
      </c>
      <c r="B527" s="29">
        <v>4307.0</v>
      </c>
      <c r="C527" s="59">
        <v>4307.0</v>
      </c>
      <c r="D527" s="27">
        <v>0.0</v>
      </c>
      <c r="E527" s="41"/>
    </row>
    <row r="528" hidden="1">
      <c r="A528" s="58" t="s">
        <v>3406</v>
      </c>
      <c r="B528" s="29">
        <v>29306.0</v>
      </c>
      <c r="C528" s="59">
        <v>29306.0</v>
      </c>
      <c r="D528" s="27">
        <v>0.0</v>
      </c>
      <c r="E528" s="41"/>
    </row>
    <row r="529" hidden="1">
      <c r="A529" s="35" t="s">
        <v>3407</v>
      </c>
      <c r="B529" s="29">
        <v>460149.9</v>
      </c>
      <c r="C529" s="59">
        <v>459491.9</v>
      </c>
      <c r="D529" s="27">
        <v>-658.0</v>
      </c>
      <c r="E529" s="41"/>
    </row>
    <row r="530" hidden="1">
      <c r="A530" s="36" t="s">
        <v>3408</v>
      </c>
      <c r="B530" s="42">
        <v>5.099999999998545</v>
      </c>
      <c r="C530" s="65">
        <v>-31.900000000023283</v>
      </c>
      <c r="D530" s="66">
        <v>-37.00000000002183</v>
      </c>
      <c r="E530" s="45"/>
    </row>
    <row r="531" hidden="1"/>
    <row r="532" hidden="1"/>
    <row r="533" hidden="1">
      <c r="A533" s="5" t="s">
        <v>3411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3381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45635.0</v>
      </c>
      <c r="B537" s="6"/>
      <c r="C537" s="54" t="s">
        <v>3382</v>
      </c>
      <c r="D537" s="15">
        <v>45641.0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5" t="s">
        <v>4238</v>
      </c>
      <c r="B539" s="7"/>
      <c r="C539" s="16"/>
      <c r="D539" s="56" t="s">
        <v>4239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3383</v>
      </c>
      <c r="B541" s="6"/>
      <c r="C541" s="6"/>
      <c r="D541" s="6"/>
      <c r="E541" s="7"/>
    </row>
    <row r="542" hidden="1">
      <c r="A542" s="20" t="s">
        <v>3384</v>
      </c>
      <c r="B542" s="21" t="s">
        <v>3385</v>
      </c>
      <c r="C542" s="22" t="s">
        <v>3386</v>
      </c>
      <c r="D542" s="21" t="s">
        <v>3387</v>
      </c>
      <c r="E542" s="23" t="s">
        <v>13</v>
      </c>
    </row>
    <row r="543" hidden="1">
      <c r="A543" s="57" t="s">
        <v>3388</v>
      </c>
      <c r="B543" s="25">
        <v>46414.0</v>
      </c>
      <c r="C543" s="26">
        <v>46317.0</v>
      </c>
      <c r="D543" s="27">
        <v>-97.0</v>
      </c>
      <c r="E543" s="41"/>
    </row>
    <row r="544" hidden="1">
      <c r="A544" s="57" t="s">
        <v>3389</v>
      </c>
      <c r="B544" s="29">
        <v>25616.0</v>
      </c>
      <c r="C544" s="26">
        <v>25616.0</v>
      </c>
      <c r="D544" s="27">
        <v>0.0</v>
      </c>
      <c r="E544" s="41"/>
    </row>
    <row r="545" hidden="1">
      <c r="A545" s="57" t="s">
        <v>3390</v>
      </c>
      <c r="B545" s="29">
        <v>820.0</v>
      </c>
      <c r="C545" s="26">
        <v>820.0</v>
      </c>
      <c r="D545" s="27">
        <v>0.0</v>
      </c>
      <c r="E545" s="41"/>
    </row>
    <row r="546" hidden="1">
      <c r="A546" s="57" t="s">
        <v>3392</v>
      </c>
      <c r="B546" s="29">
        <v>0.0</v>
      </c>
      <c r="C546" s="26"/>
      <c r="D546" s="27">
        <v>0.0</v>
      </c>
      <c r="E546" s="41"/>
    </row>
    <row r="547" hidden="1">
      <c r="A547" s="31" t="s">
        <v>3394</v>
      </c>
      <c r="B547" s="29">
        <v>0.0</v>
      </c>
      <c r="C547" s="26"/>
      <c r="D547" s="27">
        <v>0.0</v>
      </c>
      <c r="E547" s="41"/>
    </row>
    <row r="548" hidden="1">
      <c r="A548" s="31" t="s">
        <v>3395</v>
      </c>
      <c r="B548" s="29">
        <v>0.0</v>
      </c>
      <c r="C548" s="26"/>
      <c r="D548" s="27">
        <v>0.0</v>
      </c>
      <c r="E548" s="40"/>
    </row>
    <row r="549" hidden="1">
      <c r="A549" s="31" t="s">
        <v>3397</v>
      </c>
      <c r="B549" s="29">
        <v>1606.0</v>
      </c>
      <c r="C549" s="26">
        <v>1606.0</v>
      </c>
      <c r="D549" s="27">
        <v>0.0</v>
      </c>
      <c r="E549" s="28" t="s">
        <v>4418</v>
      </c>
    </row>
    <row r="550" hidden="1">
      <c r="A550" s="31" t="s">
        <v>3399</v>
      </c>
      <c r="B550" s="29">
        <v>6320.0</v>
      </c>
      <c r="C550" s="26">
        <v>6320.0</v>
      </c>
      <c r="D550" s="27">
        <v>0.0</v>
      </c>
      <c r="E550" s="41"/>
    </row>
    <row r="551" hidden="1">
      <c r="A551" s="58" t="s">
        <v>3400</v>
      </c>
      <c r="B551" s="29">
        <v>115713.0</v>
      </c>
      <c r="C551" s="29">
        <v>115713.0</v>
      </c>
      <c r="D551" s="27">
        <v>0.0</v>
      </c>
      <c r="E551" s="41"/>
    </row>
    <row r="552" hidden="1">
      <c r="A552" s="58" t="s">
        <v>3401</v>
      </c>
      <c r="B552" s="29">
        <v>38807.0</v>
      </c>
      <c r="C552" s="59">
        <v>38807.0</v>
      </c>
      <c r="D552" s="27">
        <v>0.0</v>
      </c>
      <c r="E552" s="41"/>
    </row>
    <row r="553" hidden="1">
      <c r="A553" s="58" t="s">
        <v>3402</v>
      </c>
      <c r="B553" s="29">
        <v>159290.0</v>
      </c>
      <c r="C553" s="59">
        <v>158961.0</v>
      </c>
      <c r="D553" s="27">
        <v>-329.0</v>
      </c>
      <c r="E553" s="41"/>
    </row>
    <row r="554" hidden="1">
      <c r="A554" s="58" t="s">
        <v>3403</v>
      </c>
      <c r="B554" s="29">
        <v>100616.0</v>
      </c>
      <c r="C554" s="59">
        <v>100616.0</v>
      </c>
      <c r="D554" s="27">
        <v>0.0</v>
      </c>
      <c r="E554" s="41"/>
    </row>
    <row r="555" hidden="1">
      <c r="A555" s="58" t="s">
        <v>3405</v>
      </c>
      <c r="B555" s="29">
        <v>3367.0</v>
      </c>
      <c r="C555" s="59">
        <v>3367.0</v>
      </c>
      <c r="D555" s="27">
        <v>0.0</v>
      </c>
      <c r="E555" s="41"/>
    </row>
    <row r="556" hidden="1">
      <c r="A556" s="58" t="s">
        <v>3406</v>
      </c>
      <c r="B556" s="29">
        <v>28549.0</v>
      </c>
      <c r="C556" s="59">
        <v>28549.0</v>
      </c>
      <c r="D556" s="27">
        <v>0.0</v>
      </c>
      <c r="E556" s="41"/>
    </row>
    <row r="557" hidden="1">
      <c r="A557" s="35" t="s">
        <v>3407</v>
      </c>
      <c r="B557" s="29">
        <v>498557.6</v>
      </c>
      <c r="C557" s="59">
        <v>498228.6</v>
      </c>
      <c r="D557" s="27">
        <v>-329.0</v>
      </c>
      <c r="E557" s="41"/>
    </row>
    <row r="558" hidden="1">
      <c r="A558" s="36" t="s">
        <v>3408</v>
      </c>
      <c r="B558" s="42">
        <v>11.400000000001455</v>
      </c>
      <c r="C558" s="65">
        <v>-85.59999999997672</v>
      </c>
      <c r="D558" s="66">
        <v>-96.99999999997817</v>
      </c>
      <c r="E558" s="45"/>
    </row>
    <row r="559" hidden="1"/>
    <row r="560" hidden="1"/>
    <row r="561" hidden="1">
      <c r="A561" s="5" t="s">
        <v>3411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3381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45642.0</v>
      </c>
      <c r="B565" s="6"/>
      <c r="C565" s="54" t="s">
        <v>3382</v>
      </c>
      <c r="D565" s="15">
        <v>45648.0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5" t="s">
        <v>4238</v>
      </c>
      <c r="B567" s="7"/>
      <c r="C567" s="16"/>
      <c r="D567" s="56" t="s">
        <v>4239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3383</v>
      </c>
      <c r="B569" s="6"/>
      <c r="C569" s="6"/>
      <c r="D569" s="6"/>
      <c r="E569" s="7"/>
    </row>
    <row r="570" hidden="1">
      <c r="A570" s="20" t="s">
        <v>3384</v>
      </c>
      <c r="B570" s="21" t="s">
        <v>3385</v>
      </c>
      <c r="C570" s="22" t="s">
        <v>3386</v>
      </c>
      <c r="D570" s="21" t="s">
        <v>3387</v>
      </c>
      <c r="E570" s="23" t="s">
        <v>13</v>
      </c>
    </row>
    <row r="571" hidden="1">
      <c r="A571" s="57" t="s">
        <v>3388</v>
      </c>
      <c r="B571" s="25">
        <v>28003.0</v>
      </c>
      <c r="C571" s="26">
        <v>28011.0</v>
      </c>
      <c r="D571" s="27">
        <v>8.0</v>
      </c>
      <c r="E571" s="41"/>
    </row>
    <row r="572" hidden="1">
      <c r="A572" s="57" t="s">
        <v>3389</v>
      </c>
      <c r="B572" s="29">
        <v>28808.0</v>
      </c>
      <c r="C572" s="26">
        <v>28808.0</v>
      </c>
      <c r="D572" s="27">
        <v>0.0</v>
      </c>
      <c r="E572" s="41"/>
    </row>
    <row r="573" hidden="1">
      <c r="A573" s="57" t="s">
        <v>3390</v>
      </c>
      <c r="B573" s="29">
        <v>991.0</v>
      </c>
      <c r="C573" s="26">
        <v>991.0</v>
      </c>
      <c r="D573" s="27">
        <v>0.0</v>
      </c>
      <c r="E573" s="41"/>
    </row>
    <row r="574" hidden="1">
      <c r="A574" s="57" t="s">
        <v>3392</v>
      </c>
      <c r="B574" s="29">
        <v>0.0</v>
      </c>
      <c r="C574" s="26"/>
      <c r="D574" s="27">
        <v>0.0</v>
      </c>
      <c r="E574" s="41"/>
    </row>
    <row r="575" hidden="1">
      <c r="A575" s="31" t="s">
        <v>3394</v>
      </c>
      <c r="B575" s="29">
        <v>0.0</v>
      </c>
      <c r="C575" s="26"/>
      <c r="D575" s="27">
        <v>0.0</v>
      </c>
      <c r="E575" s="41"/>
    </row>
    <row r="576" hidden="1">
      <c r="A576" s="31" t="s">
        <v>3395</v>
      </c>
      <c r="B576" s="29">
        <v>3015.0</v>
      </c>
      <c r="C576" s="26">
        <v>3015.0</v>
      </c>
      <c r="D576" s="27">
        <v>0.0</v>
      </c>
      <c r="E576" s="40"/>
    </row>
    <row r="577" hidden="1">
      <c r="A577" s="31" t="s">
        <v>3397</v>
      </c>
      <c r="B577" s="29">
        <v>4393.0</v>
      </c>
      <c r="C577" s="26">
        <v>4393.0</v>
      </c>
      <c r="D577" s="27">
        <v>0.0</v>
      </c>
      <c r="E577" s="28" t="s">
        <v>4419</v>
      </c>
    </row>
    <row r="578" hidden="1">
      <c r="A578" s="31" t="s">
        <v>3399</v>
      </c>
      <c r="B578" s="29">
        <v>6920.0</v>
      </c>
      <c r="C578" s="26">
        <v>6960.0</v>
      </c>
      <c r="D578" s="27">
        <v>40.0</v>
      </c>
      <c r="E578" s="41"/>
    </row>
    <row r="579" hidden="1">
      <c r="A579" s="58" t="s">
        <v>3400</v>
      </c>
      <c r="B579" s="29">
        <v>94821.0</v>
      </c>
      <c r="C579" s="29">
        <v>94821.0</v>
      </c>
      <c r="D579" s="27">
        <v>0.0</v>
      </c>
      <c r="E579" s="41"/>
    </row>
    <row r="580" hidden="1">
      <c r="A580" s="58" t="s">
        <v>3401</v>
      </c>
      <c r="B580" s="29">
        <v>37282.0</v>
      </c>
      <c r="C580" s="59">
        <v>37282.0</v>
      </c>
      <c r="D580" s="27">
        <v>0.0</v>
      </c>
      <c r="E580" s="41"/>
    </row>
    <row r="581" hidden="1">
      <c r="A581" s="58" t="s">
        <v>3402</v>
      </c>
      <c r="B581" s="29">
        <v>136351.0</v>
      </c>
      <c r="C581" s="59">
        <v>136351.0</v>
      </c>
      <c r="D581" s="27">
        <v>0.0</v>
      </c>
      <c r="E581" s="41"/>
    </row>
    <row r="582" hidden="1">
      <c r="A582" s="58" t="s">
        <v>3403</v>
      </c>
      <c r="B582" s="29">
        <v>117964.0</v>
      </c>
      <c r="C582" s="59">
        <v>117964.0</v>
      </c>
      <c r="D582" s="27">
        <v>0.0</v>
      </c>
      <c r="E582" s="41"/>
    </row>
    <row r="583" hidden="1">
      <c r="A583" s="58" t="s">
        <v>3405</v>
      </c>
      <c r="B583" s="29">
        <v>7061.0</v>
      </c>
      <c r="C583" s="59">
        <v>7061.0</v>
      </c>
      <c r="D583" s="27">
        <v>0.0</v>
      </c>
      <c r="E583" s="41"/>
    </row>
    <row r="584" hidden="1">
      <c r="A584" s="58" t="s">
        <v>3406</v>
      </c>
      <c r="B584" s="29">
        <v>22403.0</v>
      </c>
      <c r="C584" s="59">
        <v>22403.0</v>
      </c>
      <c r="D584" s="27">
        <v>0.0</v>
      </c>
      <c r="E584" s="41"/>
    </row>
    <row r="585" hidden="1">
      <c r="A585" s="35" t="s">
        <v>3407</v>
      </c>
      <c r="B585" s="29">
        <v>465604.5</v>
      </c>
      <c r="C585" s="59">
        <v>465604.5</v>
      </c>
      <c r="D585" s="27">
        <v>0.0</v>
      </c>
      <c r="E585" s="41"/>
    </row>
    <row r="586" hidden="1">
      <c r="A586" s="36" t="s">
        <v>3408</v>
      </c>
      <c r="B586" s="42">
        <v>4.5</v>
      </c>
      <c r="C586" s="65">
        <v>52.5</v>
      </c>
      <c r="D586" s="66">
        <v>48.0</v>
      </c>
      <c r="E586" s="45"/>
    </row>
    <row r="587" hidden="1"/>
    <row r="588" hidden="1"/>
    <row r="589" hidden="1">
      <c r="A589" s="5" t="s">
        <v>3411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3381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4" t="s">
        <v>3382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5" t="s">
        <v>4238</v>
      </c>
      <c r="B595" s="7"/>
      <c r="C595" s="16"/>
      <c r="D595" s="56" t="s">
        <v>4239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3383</v>
      </c>
      <c r="B597" s="6"/>
      <c r="C597" s="6"/>
      <c r="D597" s="6"/>
      <c r="E597" s="7"/>
    </row>
    <row r="598" hidden="1">
      <c r="A598" s="20" t="s">
        <v>3384</v>
      </c>
      <c r="B598" s="21" t="s">
        <v>3385</v>
      </c>
      <c r="C598" s="22" t="s">
        <v>3386</v>
      </c>
      <c r="D598" s="21" t="s">
        <v>3387</v>
      </c>
      <c r="E598" s="23" t="s">
        <v>13</v>
      </c>
    </row>
    <row r="599" hidden="1">
      <c r="A599" s="57" t="s">
        <v>3388</v>
      </c>
      <c r="B599" s="25">
        <v>36837.0</v>
      </c>
      <c r="C599" s="26">
        <v>36837.0</v>
      </c>
      <c r="D599" s="27">
        <v>0.0</v>
      </c>
      <c r="E599" s="41"/>
    </row>
    <row r="600" hidden="1">
      <c r="A600" s="57" t="s">
        <v>3389</v>
      </c>
      <c r="B600" s="29">
        <v>11645.0</v>
      </c>
      <c r="C600" s="26">
        <v>11645.0</v>
      </c>
      <c r="D600" s="27">
        <v>0.0</v>
      </c>
      <c r="E600" s="41"/>
    </row>
    <row r="601" hidden="1">
      <c r="A601" s="57" t="s">
        <v>3390</v>
      </c>
      <c r="B601" s="29">
        <v>0.0</v>
      </c>
      <c r="C601" s="26"/>
      <c r="D601" s="27">
        <v>0.0</v>
      </c>
      <c r="E601" s="41"/>
    </row>
    <row r="602" hidden="1">
      <c r="A602" s="57" t="s">
        <v>3392</v>
      </c>
      <c r="B602" s="29">
        <v>0.0</v>
      </c>
      <c r="C602" s="26"/>
      <c r="D602" s="27">
        <v>0.0</v>
      </c>
      <c r="E602" s="41"/>
    </row>
    <row r="603" hidden="1">
      <c r="A603" s="31" t="s">
        <v>3394</v>
      </c>
      <c r="B603" s="29">
        <v>0.0</v>
      </c>
      <c r="C603" s="26"/>
      <c r="D603" s="27">
        <v>0.0</v>
      </c>
      <c r="E603" s="41"/>
    </row>
    <row r="604" hidden="1">
      <c r="A604" s="31" t="s">
        <v>3395</v>
      </c>
      <c r="B604" s="29">
        <v>0.0</v>
      </c>
      <c r="C604" s="26"/>
      <c r="D604" s="27">
        <v>0.0</v>
      </c>
      <c r="E604" s="40"/>
    </row>
    <row r="605" hidden="1">
      <c r="A605" s="31" t="s">
        <v>3397</v>
      </c>
      <c r="B605" s="29">
        <v>541.0</v>
      </c>
      <c r="C605" s="26">
        <v>541.0</v>
      </c>
      <c r="D605" s="27">
        <v>0.0</v>
      </c>
      <c r="E605" s="28"/>
    </row>
    <row r="606" hidden="1">
      <c r="A606" s="31" t="s">
        <v>3399</v>
      </c>
      <c r="B606" s="29">
        <v>3920.0</v>
      </c>
      <c r="C606" s="26">
        <v>3920.0</v>
      </c>
      <c r="D606" s="27">
        <v>0.0</v>
      </c>
      <c r="E606" s="41"/>
    </row>
    <row r="607" hidden="1">
      <c r="A607" s="58" t="s">
        <v>3400</v>
      </c>
      <c r="B607" s="29">
        <v>78595.0</v>
      </c>
      <c r="C607" s="29">
        <v>79761.0</v>
      </c>
      <c r="D607" s="27">
        <v>1166.0</v>
      </c>
      <c r="E607" s="41"/>
    </row>
    <row r="608" hidden="1">
      <c r="A608" s="58" t="s">
        <v>3401</v>
      </c>
      <c r="B608" s="29">
        <v>19940.0</v>
      </c>
      <c r="C608" s="59">
        <v>19940.0</v>
      </c>
      <c r="D608" s="27">
        <v>0.0</v>
      </c>
      <c r="E608" s="41"/>
    </row>
    <row r="609" hidden="1">
      <c r="A609" s="58" t="s">
        <v>3402</v>
      </c>
      <c r="B609" s="29">
        <v>77123.0</v>
      </c>
      <c r="C609" s="59">
        <v>77123.0</v>
      </c>
      <c r="D609" s="27">
        <v>0.0</v>
      </c>
      <c r="E609" s="41"/>
    </row>
    <row r="610" hidden="1">
      <c r="A610" s="58" t="s">
        <v>3403</v>
      </c>
      <c r="B610" s="29">
        <v>49100.0</v>
      </c>
      <c r="C610" s="59">
        <v>49100.0</v>
      </c>
      <c r="D610" s="27">
        <v>0.0</v>
      </c>
      <c r="E610" s="41"/>
    </row>
    <row r="611" hidden="1">
      <c r="A611" s="58" t="s">
        <v>3405</v>
      </c>
      <c r="B611" s="29">
        <v>2252.0</v>
      </c>
      <c r="C611" s="59">
        <v>2252.0</v>
      </c>
      <c r="D611" s="27">
        <v>0.0</v>
      </c>
      <c r="E611" s="41"/>
    </row>
    <row r="612" hidden="1">
      <c r="A612" s="58" t="s">
        <v>3406</v>
      </c>
      <c r="B612" s="29">
        <v>20134.0</v>
      </c>
      <c r="C612" s="59">
        <v>20134.0</v>
      </c>
      <c r="D612" s="27">
        <v>0.0</v>
      </c>
      <c r="E612" s="41"/>
    </row>
    <row r="613" hidden="1">
      <c r="A613" s="35" t="s">
        <v>3407</v>
      </c>
      <c r="B613" s="29">
        <v>279953.0</v>
      </c>
      <c r="C613" s="59">
        <v>281119.0</v>
      </c>
      <c r="D613" s="27">
        <v>1166.0</v>
      </c>
      <c r="E613" s="41"/>
    </row>
    <row r="614" hidden="1">
      <c r="A614" s="36" t="s">
        <v>3408</v>
      </c>
      <c r="B614" s="42">
        <v>0.0</v>
      </c>
      <c r="C614" s="65">
        <v>0.0</v>
      </c>
      <c r="D614" s="66">
        <v>0.0</v>
      </c>
      <c r="E614" s="45"/>
    </row>
    <row r="615" hidden="1"/>
    <row r="616" hidden="1"/>
    <row r="617" hidden="1">
      <c r="A617" s="5" t="s">
        <v>3411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3381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4" t="s">
        <v>3382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5" t="s">
        <v>4238</v>
      </c>
      <c r="B623" s="7"/>
      <c r="C623" s="16"/>
      <c r="D623" s="56" t="s">
        <v>4240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3383</v>
      </c>
      <c r="B625" s="6"/>
      <c r="C625" s="6"/>
      <c r="D625" s="6"/>
      <c r="E625" s="7"/>
    </row>
    <row r="626" hidden="1">
      <c r="A626" s="20" t="s">
        <v>3384</v>
      </c>
      <c r="B626" s="21" t="s">
        <v>3385</v>
      </c>
      <c r="C626" s="22" t="s">
        <v>3386</v>
      </c>
      <c r="D626" s="21" t="s">
        <v>3387</v>
      </c>
      <c r="E626" s="23" t="s">
        <v>13</v>
      </c>
    </row>
    <row r="627" hidden="1">
      <c r="A627" s="57" t="s">
        <v>3388</v>
      </c>
      <c r="B627" s="25">
        <v>15234.0</v>
      </c>
      <c r="C627" s="26">
        <v>15234.0</v>
      </c>
      <c r="D627" s="27">
        <v>0.0</v>
      </c>
      <c r="E627" s="41"/>
    </row>
    <row r="628" hidden="1">
      <c r="A628" s="57" t="s">
        <v>3389</v>
      </c>
      <c r="B628" s="29">
        <v>6452.0</v>
      </c>
      <c r="C628" s="26">
        <v>6452.0</v>
      </c>
      <c r="D628" s="27">
        <v>0.0</v>
      </c>
      <c r="E628" s="41"/>
    </row>
    <row r="629" hidden="1">
      <c r="A629" s="57" t="s">
        <v>3390</v>
      </c>
      <c r="B629" s="29">
        <v>0.0</v>
      </c>
      <c r="C629" s="26"/>
      <c r="D629" s="27">
        <v>0.0</v>
      </c>
      <c r="E629" s="41"/>
    </row>
    <row r="630" hidden="1">
      <c r="A630" s="57" t="s">
        <v>3392</v>
      </c>
      <c r="B630" s="29">
        <v>0.0</v>
      </c>
      <c r="C630" s="26"/>
      <c r="D630" s="27">
        <v>0.0</v>
      </c>
      <c r="E630" s="41"/>
    </row>
    <row r="631" hidden="1">
      <c r="A631" s="31" t="s">
        <v>3394</v>
      </c>
      <c r="B631" s="29">
        <v>0.0</v>
      </c>
      <c r="C631" s="26"/>
      <c r="D631" s="27">
        <v>0.0</v>
      </c>
      <c r="E631" s="41"/>
    </row>
    <row r="632" hidden="1">
      <c r="A632" s="31" t="s">
        <v>3395</v>
      </c>
      <c r="B632" s="29">
        <v>0.0</v>
      </c>
      <c r="C632" s="26"/>
      <c r="D632" s="27">
        <v>0.0</v>
      </c>
      <c r="E632" s="40"/>
    </row>
    <row r="633" hidden="1">
      <c r="A633" s="31" t="s">
        <v>3397</v>
      </c>
      <c r="B633" s="29">
        <v>0.0</v>
      </c>
      <c r="C633" s="26"/>
      <c r="D633" s="27">
        <v>0.0</v>
      </c>
      <c r="E633" s="28"/>
    </row>
    <row r="634" hidden="1">
      <c r="A634" s="31" t="s">
        <v>3399</v>
      </c>
      <c r="B634" s="29">
        <v>1480.0</v>
      </c>
      <c r="C634" s="26">
        <v>1480.0</v>
      </c>
      <c r="D634" s="27">
        <v>0.0</v>
      </c>
      <c r="E634" s="41"/>
    </row>
    <row r="635" hidden="1">
      <c r="A635" s="58" t="s">
        <v>3400</v>
      </c>
      <c r="B635" s="29">
        <v>23556.0</v>
      </c>
      <c r="C635" s="29">
        <v>23556.0</v>
      </c>
      <c r="D635" s="27">
        <v>0.0</v>
      </c>
      <c r="E635" s="41"/>
    </row>
    <row r="636" hidden="1">
      <c r="A636" s="58" t="s">
        <v>3401</v>
      </c>
      <c r="B636" s="29">
        <v>9029.0</v>
      </c>
      <c r="C636" s="59">
        <v>9029.0</v>
      </c>
      <c r="D636" s="27">
        <v>0.0</v>
      </c>
      <c r="E636" s="41"/>
    </row>
    <row r="637" hidden="1">
      <c r="A637" s="58" t="s">
        <v>3402</v>
      </c>
      <c r="B637" s="29">
        <v>37343.0</v>
      </c>
      <c r="C637" s="59">
        <v>37343.0</v>
      </c>
      <c r="D637" s="27">
        <v>0.0</v>
      </c>
      <c r="E637" s="41"/>
    </row>
    <row r="638" hidden="1">
      <c r="A638" s="58" t="s">
        <v>3403</v>
      </c>
      <c r="B638" s="29">
        <v>26236.0</v>
      </c>
      <c r="C638" s="59">
        <v>26236.0</v>
      </c>
      <c r="D638" s="27">
        <v>0.0</v>
      </c>
      <c r="E638" s="41"/>
    </row>
    <row r="639" hidden="1">
      <c r="A639" s="58" t="s">
        <v>3405</v>
      </c>
      <c r="B639" s="29">
        <v>486.0</v>
      </c>
      <c r="C639" s="59">
        <v>486.0</v>
      </c>
      <c r="D639" s="27">
        <v>0.0</v>
      </c>
      <c r="E639" s="41"/>
    </row>
    <row r="640" hidden="1">
      <c r="A640" s="58" t="s">
        <v>3406</v>
      </c>
      <c r="B640" s="29">
        <v>7437.0</v>
      </c>
      <c r="C640" s="59">
        <v>7437.0</v>
      </c>
      <c r="D640" s="27">
        <v>0.0</v>
      </c>
      <c r="E640" s="41"/>
    </row>
    <row r="641" hidden="1">
      <c r="A641" s="35" t="s">
        <v>3407</v>
      </c>
      <c r="B641" s="29">
        <v>119816.0</v>
      </c>
      <c r="C641" s="59">
        <v>119816.0</v>
      </c>
      <c r="D641" s="27">
        <v>0.0</v>
      </c>
      <c r="E641" s="41"/>
    </row>
    <row r="642" hidden="1">
      <c r="A642" s="36" t="s">
        <v>3408</v>
      </c>
      <c r="B642" s="42">
        <v>0.0</v>
      </c>
      <c r="C642" s="65">
        <v>0.0</v>
      </c>
      <c r="D642" s="66">
        <v>0.0</v>
      </c>
      <c r="E642" s="45"/>
    </row>
    <row r="643" hidden="1"/>
    <row r="644" hidden="1"/>
    <row r="645" hidden="1">
      <c r="A645" s="5" t="s">
        <v>3411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3381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45658.0</v>
      </c>
      <c r="B649" s="6"/>
      <c r="C649" s="54" t="s">
        <v>3382</v>
      </c>
      <c r="D649" s="15">
        <v>45662.0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5" t="s">
        <v>4241</v>
      </c>
      <c r="B651" s="7"/>
      <c r="C651" s="16"/>
      <c r="D651" s="56" t="s">
        <v>4239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3383</v>
      </c>
      <c r="B653" s="6"/>
      <c r="C653" s="6"/>
      <c r="D653" s="6"/>
      <c r="E653" s="7"/>
    </row>
    <row r="654" hidden="1">
      <c r="A654" s="20" t="s">
        <v>3384</v>
      </c>
      <c r="B654" s="21" t="s">
        <v>3385</v>
      </c>
      <c r="C654" s="22" t="s">
        <v>3386</v>
      </c>
      <c r="D654" s="21" t="s">
        <v>3387</v>
      </c>
      <c r="E654" s="23" t="s">
        <v>13</v>
      </c>
    </row>
    <row r="655" hidden="1">
      <c r="A655" s="57" t="s">
        <v>3388</v>
      </c>
      <c r="B655" s="25">
        <v>47583.0</v>
      </c>
      <c r="C655" s="26">
        <v>47586.0</v>
      </c>
      <c r="D655" s="27">
        <v>3.0</v>
      </c>
      <c r="E655" s="41"/>
    </row>
    <row r="656" hidden="1">
      <c r="A656" s="57" t="s">
        <v>3389</v>
      </c>
      <c r="B656" s="29">
        <v>18253.0</v>
      </c>
      <c r="C656" s="26">
        <v>18253.0</v>
      </c>
      <c r="D656" s="27">
        <v>0.0</v>
      </c>
      <c r="E656" s="41"/>
    </row>
    <row r="657" hidden="1">
      <c r="A657" s="57" t="s">
        <v>3390</v>
      </c>
      <c r="B657" s="29">
        <v>1000.0</v>
      </c>
      <c r="C657" s="26">
        <v>1000.0</v>
      </c>
      <c r="D657" s="27">
        <v>0.0</v>
      </c>
      <c r="E657" s="41"/>
    </row>
    <row r="658" hidden="1">
      <c r="A658" s="57" t="s">
        <v>3392</v>
      </c>
      <c r="B658" s="29">
        <v>0.0</v>
      </c>
      <c r="C658" s="26"/>
      <c r="D658" s="27">
        <v>0.0</v>
      </c>
      <c r="E658" s="41"/>
    </row>
    <row r="659" hidden="1">
      <c r="A659" s="31" t="s">
        <v>3394</v>
      </c>
      <c r="B659" s="29">
        <v>0.0</v>
      </c>
      <c r="C659" s="26"/>
      <c r="D659" s="27">
        <v>0.0</v>
      </c>
      <c r="E659" s="41"/>
    </row>
    <row r="660" hidden="1">
      <c r="A660" s="31" t="s">
        <v>3395</v>
      </c>
      <c r="B660" s="29">
        <v>0.0</v>
      </c>
      <c r="C660" s="26"/>
      <c r="D660" s="27">
        <v>0.0</v>
      </c>
      <c r="E660" s="40"/>
    </row>
    <row r="661" hidden="1">
      <c r="A661" s="31" t="s">
        <v>3397</v>
      </c>
      <c r="B661" s="29">
        <v>0.0</v>
      </c>
      <c r="C661" s="26"/>
      <c r="D661" s="27">
        <v>0.0</v>
      </c>
      <c r="E661" s="28"/>
    </row>
    <row r="662" hidden="1">
      <c r="A662" s="31" t="s">
        <v>3399</v>
      </c>
      <c r="B662" s="29">
        <v>4000.0</v>
      </c>
      <c r="C662" s="26">
        <v>4000.0</v>
      </c>
      <c r="D662" s="27">
        <v>0.0</v>
      </c>
      <c r="E662" s="41"/>
    </row>
    <row r="663" hidden="1">
      <c r="A663" s="58" t="s">
        <v>3400</v>
      </c>
      <c r="B663" s="29">
        <v>110184.0</v>
      </c>
      <c r="C663" s="29">
        <v>110184.0</v>
      </c>
      <c r="D663" s="27">
        <v>0.0</v>
      </c>
      <c r="E663" s="41"/>
    </row>
    <row r="664" hidden="1">
      <c r="A664" s="58" t="s">
        <v>3401</v>
      </c>
      <c r="B664" s="29">
        <v>25710.0</v>
      </c>
      <c r="C664" s="59">
        <v>25974.0</v>
      </c>
      <c r="D664" s="27">
        <v>264.0</v>
      </c>
      <c r="E664" s="41"/>
    </row>
    <row r="665" hidden="1">
      <c r="A665" s="58" t="s">
        <v>3402</v>
      </c>
      <c r="B665" s="29">
        <v>90923.0</v>
      </c>
      <c r="C665" s="59">
        <v>91808.0</v>
      </c>
      <c r="D665" s="27">
        <v>885.0</v>
      </c>
      <c r="E665" s="41"/>
    </row>
    <row r="666" hidden="1">
      <c r="A666" s="58" t="s">
        <v>3403</v>
      </c>
      <c r="B666" s="29">
        <v>56861.0</v>
      </c>
      <c r="C666" s="59">
        <v>56861.0</v>
      </c>
      <c r="D666" s="27">
        <v>0.0</v>
      </c>
      <c r="E666" s="41"/>
    </row>
    <row r="667" hidden="1">
      <c r="A667" s="58" t="s">
        <v>3405</v>
      </c>
      <c r="B667" s="29">
        <v>3579.0</v>
      </c>
      <c r="C667" s="59">
        <v>3579.0</v>
      </c>
      <c r="D667" s="27">
        <v>0.0</v>
      </c>
      <c r="E667" s="41"/>
    </row>
    <row r="668" hidden="1">
      <c r="A668" s="58" t="s">
        <v>3406</v>
      </c>
      <c r="B668" s="29">
        <v>21130.0</v>
      </c>
      <c r="C668" s="59">
        <v>21798.0</v>
      </c>
      <c r="D668" s="27">
        <v>668.0</v>
      </c>
      <c r="E668" s="41"/>
    </row>
    <row r="669" hidden="1">
      <c r="A669" s="35" t="s">
        <v>3407</v>
      </c>
      <c r="B669" s="29">
        <v>358091.0</v>
      </c>
      <c r="C669" s="59">
        <v>359963.0</v>
      </c>
      <c r="D669" s="27">
        <v>1872.0</v>
      </c>
      <c r="E669" s="41"/>
    </row>
    <row r="670" hidden="1">
      <c r="A670" s="36" t="s">
        <v>3408</v>
      </c>
      <c r="B670" s="42">
        <v>2.0</v>
      </c>
      <c r="C670" s="65">
        <v>-718.0</v>
      </c>
      <c r="D670" s="66">
        <v>-720.0</v>
      </c>
      <c r="E670" s="45"/>
    </row>
    <row r="671" hidden="1"/>
    <row r="672" hidden="1"/>
    <row r="673" hidden="1">
      <c r="A673" s="5" t="s">
        <v>3411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3381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45663.0</v>
      </c>
      <c r="B677" s="6"/>
      <c r="C677" s="54" t="s">
        <v>3382</v>
      </c>
      <c r="D677" s="15">
        <v>45669.0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5" t="s">
        <v>4238</v>
      </c>
      <c r="B679" s="7"/>
      <c r="C679" s="16"/>
      <c r="D679" s="56" t="s">
        <v>4239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3383</v>
      </c>
      <c r="B681" s="6"/>
      <c r="C681" s="6"/>
      <c r="D681" s="6"/>
      <c r="E681" s="7"/>
    </row>
    <row r="682" hidden="1">
      <c r="A682" s="20" t="s">
        <v>3384</v>
      </c>
      <c r="B682" s="21" t="s">
        <v>3385</v>
      </c>
      <c r="C682" s="22" t="s">
        <v>3386</v>
      </c>
      <c r="D682" s="21" t="s">
        <v>3387</v>
      </c>
      <c r="E682" s="23" t="s">
        <v>13</v>
      </c>
    </row>
    <row r="683" hidden="1">
      <c r="A683" s="57" t="s">
        <v>3388</v>
      </c>
      <c r="B683" s="25">
        <v>26810.0</v>
      </c>
      <c r="C683" s="26">
        <v>26814.0</v>
      </c>
      <c r="D683" s="27">
        <v>4.0</v>
      </c>
      <c r="E683" s="41"/>
    </row>
    <row r="684" hidden="1">
      <c r="A684" s="57" t="s">
        <v>3389</v>
      </c>
      <c r="B684" s="29">
        <v>20257.0</v>
      </c>
      <c r="C684" s="26">
        <v>20257.0</v>
      </c>
      <c r="D684" s="27">
        <v>0.0</v>
      </c>
      <c r="E684" s="41"/>
    </row>
    <row r="685" hidden="1">
      <c r="A685" s="57" t="s">
        <v>3390</v>
      </c>
      <c r="B685" s="29">
        <v>400.0</v>
      </c>
      <c r="C685" s="26">
        <v>400.0</v>
      </c>
      <c r="D685" s="27">
        <v>0.0</v>
      </c>
      <c r="E685" s="41"/>
    </row>
    <row r="686" hidden="1">
      <c r="A686" s="57" t="s">
        <v>3392</v>
      </c>
      <c r="B686" s="29">
        <v>0.0</v>
      </c>
      <c r="C686" s="26"/>
      <c r="D686" s="27">
        <v>0.0</v>
      </c>
      <c r="E686" s="41"/>
    </row>
    <row r="687" hidden="1">
      <c r="A687" s="31" t="s">
        <v>3394</v>
      </c>
      <c r="B687" s="29">
        <v>0.0</v>
      </c>
      <c r="C687" s="26"/>
      <c r="D687" s="27">
        <v>0.0</v>
      </c>
      <c r="E687" s="41"/>
    </row>
    <row r="688" hidden="1">
      <c r="A688" s="31" t="s">
        <v>3395</v>
      </c>
      <c r="B688" s="29">
        <v>0.0</v>
      </c>
      <c r="C688" s="26"/>
      <c r="D688" s="27">
        <v>0.0</v>
      </c>
      <c r="E688" s="40"/>
    </row>
    <row r="689" hidden="1">
      <c r="A689" s="31" t="s">
        <v>3397</v>
      </c>
      <c r="B689" s="29">
        <v>5000.0</v>
      </c>
      <c r="C689" s="26">
        <v>5000.0</v>
      </c>
      <c r="D689" s="27">
        <v>0.0</v>
      </c>
      <c r="E689" s="28" t="s">
        <v>4420</v>
      </c>
    </row>
    <row r="690" hidden="1">
      <c r="A690" s="31" t="s">
        <v>3399</v>
      </c>
      <c r="B690" s="29">
        <v>4800.0</v>
      </c>
      <c r="C690" s="26">
        <v>4800.0</v>
      </c>
      <c r="D690" s="27">
        <v>0.0</v>
      </c>
      <c r="E690" s="41"/>
    </row>
    <row r="691" hidden="1">
      <c r="A691" s="58" t="s">
        <v>3400</v>
      </c>
      <c r="B691" s="29">
        <v>109738.0</v>
      </c>
      <c r="C691" s="29">
        <v>109738.0</v>
      </c>
      <c r="D691" s="27">
        <v>0.0</v>
      </c>
      <c r="E691" s="41"/>
    </row>
    <row r="692" hidden="1">
      <c r="A692" s="58" t="s">
        <v>3401</v>
      </c>
      <c r="B692" s="29">
        <v>39764.0</v>
      </c>
      <c r="C692" s="59">
        <v>39764.0</v>
      </c>
      <c r="D692" s="27">
        <v>0.0</v>
      </c>
      <c r="E692" s="41"/>
    </row>
    <row r="693" hidden="1">
      <c r="A693" s="58" t="s">
        <v>3402</v>
      </c>
      <c r="B693" s="29">
        <v>127702.0</v>
      </c>
      <c r="C693" s="59">
        <v>125987.0</v>
      </c>
      <c r="D693" s="27">
        <v>-1715.0</v>
      </c>
      <c r="E693" s="41"/>
    </row>
    <row r="694" hidden="1">
      <c r="A694" s="58" t="s">
        <v>3403</v>
      </c>
      <c r="B694" s="29">
        <v>85034.0</v>
      </c>
      <c r="C694" s="59">
        <v>85034.0</v>
      </c>
      <c r="D694" s="27">
        <v>0.0</v>
      </c>
      <c r="E694" s="41"/>
    </row>
    <row r="695" hidden="1">
      <c r="A695" s="58" t="s">
        <v>3405</v>
      </c>
      <c r="B695" s="29">
        <v>4845.0</v>
      </c>
      <c r="C695" s="59">
        <v>4845.0</v>
      </c>
      <c r="D695" s="27">
        <v>0.0</v>
      </c>
      <c r="E695" s="41"/>
    </row>
    <row r="696" hidden="1">
      <c r="A696" s="58" t="s">
        <v>3406</v>
      </c>
      <c r="B696" s="29">
        <v>16132.0</v>
      </c>
      <c r="C696" s="59">
        <v>16132.0</v>
      </c>
      <c r="D696" s="27">
        <v>0.0</v>
      </c>
      <c r="E696" s="41"/>
    </row>
    <row r="697" hidden="1">
      <c r="A697" s="35" t="s">
        <v>3407</v>
      </c>
      <c r="B697" s="29">
        <v>424176.5</v>
      </c>
      <c r="C697" s="59">
        <v>422461.5</v>
      </c>
      <c r="D697" s="27">
        <v>-1715.0</v>
      </c>
      <c r="E697" s="41"/>
    </row>
    <row r="698" hidden="1">
      <c r="A698" s="36" t="s">
        <v>3408</v>
      </c>
      <c r="B698" s="42" t="s">
        <v>4421</v>
      </c>
      <c r="C698" s="65">
        <v>177.5</v>
      </c>
      <c r="D698" s="66" t="e">
        <v>#VALUE!</v>
      </c>
      <c r="E698" s="45"/>
    </row>
    <row r="699" hidden="1"/>
    <row r="700" hidden="1"/>
    <row r="701" hidden="1">
      <c r="A701" s="5" t="s">
        <v>3411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3381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4" t="s">
        <v>3382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5" t="s">
        <v>4238</v>
      </c>
      <c r="B707" s="7"/>
      <c r="C707" s="16"/>
      <c r="D707" s="56" t="s">
        <v>4239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3383</v>
      </c>
      <c r="B709" s="6"/>
      <c r="C709" s="6"/>
      <c r="D709" s="6"/>
      <c r="E709" s="7"/>
    </row>
    <row r="710" hidden="1">
      <c r="A710" s="20" t="s">
        <v>3384</v>
      </c>
      <c r="B710" s="21" t="s">
        <v>3385</v>
      </c>
      <c r="C710" s="22" t="s">
        <v>3386</v>
      </c>
      <c r="D710" s="21" t="s">
        <v>3387</v>
      </c>
      <c r="E710" s="23" t="s">
        <v>13</v>
      </c>
    </row>
    <row r="711" hidden="1">
      <c r="A711" s="57" t="s">
        <v>3388</v>
      </c>
      <c r="B711" s="25">
        <v>26810.0</v>
      </c>
      <c r="C711" s="26">
        <v>26814.0</v>
      </c>
      <c r="D711" s="27">
        <v>4.0</v>
      </c>
      <c r="E711" s="41"/>
    </row>
    <row r="712" hidden="1">
      <c r="A712" s="57" t="s">
        <v>3389</v>
      </c>
      <c r="B712" s="29">
        <v>20257.0</v>
      </c>
      <c r="C712" s="26">
        <v>20257.0</v>
      </c>
      <c r="D712" s="27">
        <v>0.0</v>
      </c>
      <c r="E712" s="41"/>
    </row>
    <row r="713" hidden="1">
      <c r="A713" s="57" t="s">
        <v>3390</v>
      </c>
      <c r="B713" s="29">
        <v>400.0</v>
      </c>
      <c r="C713" s="26">
        <v>400.0</v>
      </c>
      <c r="D713" s="27">
        <v>0.0</v>
      </c>
      <c r="E713" s="41"/>
    </row>
    <row r="714" hidden="1">
      <c r="A714" s="57" t="s">
        <v>3392</v>
      </c>
      <c r="B714" s="29">
        <v>0.0</v>
      </c>
      <c r="C714" s="26"/>
      <c r="D714" s="27">
        <v>0.0</v>
      </c>
      <c r="E714" s="41"/>
    </row>
    <row r="715" hidden="1">
      <c r="A715" s="31" t="s">
        <v>3394</v>
      </c>
      <c r="B715" s="29">
        <v>0.0</v>
      </c>
      <c r="C715" s="26"/>
      <c r="D715" s="27">
        <v>0.0</v>
      </c>
      <c r="E715" s="41"/>
    </row>
    <row r="716" hidden="1">
      <c r="A716" s="31" t="s">
        <v>3395</v>
      </c>
      <c r="B716" s="29">
        <v>0.0</v>
      </c>
      <c r="C716" s="26"/>
      <c r="D716" s="27">
        <v>0.0</v>
      </c>
      <c r="E716" s="40"/>
    </row>
    <row r="717" hidden="1">
      <c r="A717" s="31" t="s">
        <v>3397</v>
      </c>
      <c r="B717" s="29">
        <v>5000.0</v>
      </c>
      <c r="C717" s="26">
        <v>5000.0</v>
      </c>
      <c r="D717" s="27">
        <v>0.0</v>
      </c>
      <c r="E717" s="28" t="s">
        <v>4420</v>
      </c>
    </row>
    <row r="718" hidden="1">
      <c r="A718" s="31" t="s">
        <v>3399</v>
      </c>
      <c r="B718" s="29">
        <v>4800.0</v>
      </c>
      <c r="C718" s="26">
        <v>4800.0</v>
      </c>
      <c r="D718" s="27">
        <v>0.0</v>
      </c>
      <c r="E718" s="41"/>
    </row>
    <row r="719" hidden="1">
      <c r="A719" s="58" t="s">
        <v>3400</v>
      </c>
      <c r="B719" s="29">
        <v>109738.0</v>
      </c>
      <c r="C719" s="29">
        <v>109738.0</v>
      </c>
      <c r="D719" s="27">
        <v>0.0</v>
      </c>
      <c r="E719" s="41"/>
    </row>
    <row r="720" hidden="1">
      <c r="A720" s="58" t="s">
        <v>3401</v>
      </c>
      <c r="B720" s="29">
        <v>39764.0</v>
      </c>
      <c r="C720" s="59">
        <v>39764.0</v>
      </c>
      <c r="D720" s="27">
        <v>0.0</v>
      </c>
      <c r="E720" s="41"/>
    </row>
    <row r="721" hidden="1">
      <c r="A721" s="58" t="s">
        <v>3402</v>
      </c>
      <c r="B721" s="29">
        <v>127702.0</v>
      </c>
      <c r="C721" s="59">
        <v>125987.0</v>
      </c>
      <c r="D721" s="27">
        <v>-1715.0</v>
      </c>
      <c r="E721" s="41"/>
    </row>
    <row r="722" hidden="1">
      <c r="A722" s="58" t="s">
        <v>3403</v>
      </c>
      <c r="B722" s="29">
        <v>85034.0</v>
      </c>
      <c r="C722" s="59">
        <v>85034.0</v>
      </c>
      <c r="D722" s="27">
        <v>0.0</v>
      </c>
      <c r="E722" s="41"/>
    </row>
    <row r="723" hidden="1">
      <c r="A723" s="58" t="s">
        <v>3405</v>
      </c>
      <c r="B723" s="29">
        <v>4845.0</v>
      </c>
      <c r="C723" s="59">
        <v>4845.0</v>
      </c>
      <c r="D723" s="27">
        <v>0.0</v>
      </c>
      <c r="E723" s="41"/>
    </row>
    <row r="724" hidden="1">
      <c r="A724" s="58" t="s">
        <v>3406</v>
      </c>
      <c r="B724" s="29">
        <v>16132.0</v>
      </c>
      <c r="C724" s="59">
        <v>16132.0</v>
      </c>
      <c r="D724" s="27">
        <v>0.0</v>
      </c>
      <c r="E724" s="41"/>
    </row>
    <row r="725" hidden="1">
      <c r="A725" s="35" t="s">
        <v>3407</v>
      </c>
      <c r="B725" s="29">
        <v>424176.5</v>
      </c>
      <c r="C725" s="59">
        <v>422461.5</v>
      </c>
      <c r="D725" s="27">
        <v>-1715.0</v>
      </c>
      <c r="E725" s="41"/>
    </row>
    <row r="726" hidden="1">
      <c r="A726" s="36" t="s">
        <v>3408</v>
      </c>
      <c r="B726" s="42" t="s">
        <v>4421</v>
      </c>
      <c r="C726" s="65">
        <v>177.5</v>
      </c>
      <c r="D726" s="66" t="e">
        <v>#VALUE!</v>
      </c>
      <c r="E726" s="45"/>
    </row>
    <row r="727" hidden="1"/>
    <row r="728" hidden="1"/>
    <row r="729" hidden="1">
      <c r="A729" s="5" t="s">
        <v>3411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3381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4" t="s">
        <v>3382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5" t="s">
        <v>4238</v>
      </c>
      <c r="B735" s="7"/>
      <c r="C735" s="16"/>
      <c r="D735" s="56" t="s">
        <v>4239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3383</v>
      </c>
      <c r="B737" s="6"/>
      <c r="C737" s="6"/>
      <c r="D737" s="6"/>
      <c r="E737" s="7"/>
    </row>
    <row r="738" hidden="1">
      <c r="A738" s="20" t="s">
        <v>3384</v>
      </c>
      <c r="B738" s="21" t="s">
        <v>3385</v>
      </c>
      <c r="C738" s="22" t="s">
        <v>3386</v>
      </c>
      <c r="D738" s="21" t="s">
        <v>3387</v>
      </c>
      <c r="E738" s="23" t="s">
        <v>13</v>
      </c>
    </row>
    <row r="739" hidden="1">
      <c r="A739" s="57" t="s">
        <v>3388</v>
      </c>
      <c r="B739" s="25">
        <v>31843.0</v>
      </c>
      <c r="C739" s="26">
        <v>31843.0</v>
      </c>
      <c r="D739" s="27">
        <v>0.0</v>
      </c>
      <c r="E739" s="41"/>
    </row>
    <row r="740" hidden="1">
      <c r="A740" s="57" t="s">
        <v>3389</v>
      </c>
      <c r="B740" s="29">
        <v>25830.0</v>
      </c>
      <c r="C740" s="26">
        <v>25830.0</v>
      </c>
      <c r="D740" s="27">
        <v>0.0</v>
      </c>
      <c r="E740" s="41"/>
    </row>
    <row r="741" hidden="1">
      <c r="A741" s="57" t="s">
        <v>3390</v>
      </c>
      <c r="B741" s="29">
        <v>700.0</v>
      </c>
      <c r="C741" s="26">
        <v>700.0</v>
      </c>
      <c r="D741" s="27">
        <v>0.0</v>
      </c>
      <c r="E741" s="41"/>
    </row>
    <row r="742" hidden="1">
      <c r="A742" s="57" t="s">
        <v>3392</v>
      </c>
      <c r="B742" s="29">
        <v>0.0</v>
      </c>
      <c r="C742" s="26"/>
      <c r="D742" s="27">
        <v>0.0</v>
      </c>
      <c r="E742" s="41"/>
    </row>
    <row r="743" hidden="1">
      <c r="A743" s="31" t="s">
        <v>3394</v>
      </c>
      <c r="B743" s="29">
        <v>0.0</v>
      </c>
      <c r="C743" s="26"/>
      <c r="D743" s="27">
        <v>0.0</v>
      </c>
      <c r="E743" s="41"/>
    </row>
    <row r="744" hidden="1">
      <c r="A744" s="31" t="s">
        <v>3395</v>
      </c>
      <c r="B744" s="29">
        <v>0.0</v>
      </c>
      <c r="C744" s="26"/>
      <c r="D744" s="27">
        <v>0.0</v>
      </c>
      <c r="E744" s="40"/>
    </row>
    <row r="745" hidden="1">
      <c r="A745" s="31" t="s">
        <v>3397</v>
      </c>
      <c r="B745" s="29">
        <v>902.0</v>
      </c>
      <c r="C745" s="26"/>
      <c r="D745" s="27">
        <v>-902.0</v>
      </c>
      <c r="E745" s="28" t="s">
        <v>4422</v>
      </c>
    </row>
    <row r="746" hidden="1">
      <c r="A746" s="31" t="s">
        <v>3399</v>
      </c>
      <c r="B746" s="29">
        <v>5800.0</v>
      </c>
      <c r="C746" s="26">
        <v>5800.0</v>
      </c>
      <c r="D746" s="27">
        <v>0.0</v>
      </c>
      <c r="E746" s="41"/>
    </row>
    <row r="747" hidden="1">
      <c r="A747" s="58" t="s">
        <v>3400</v>
      </c>
      <c r="B747" s="29">
        <v>117321.0</v>
      </c>
      <c r="C747" s="29">
        <v>117750.0</v>
      </c>
      <c r="D747" s="27">
        <v>429.0</v>
      </c>
      <c r="E747" s="41"/>
    </row>
    <row r="748" hidden="1">
      <c r="A748" s="58" t="s">
        <v>3401</v>
      </c>
      <c r="B748" s="29">
        <v>40928.0</v>
      </c>
      <c r="C748" s="59">
        <v>40928.0</v>
      </c>
      <c r="D748" s="27">
        <v>0.0</v>
      </c>
      <c r="E748" s="41"/>
    </row>
    <row r="749" hidden="1">
      <c r="A749" s="58" t="s">
        <v>3402</v>
      </c>
      <c r="B749" s="29">
        <v>121449.0</v>
      </c>
      <c r="C749" s="59">
        <v>121778.0</v>
      </c>
      <c r="D749" s="27">
        <v>329.0</v>
      </c>
      <c r="E749" s="41"/>
    </row>
    <row r="750" hidden="1">
      <c r="A750" s="58" t="s">
        <v>3403</v>
      </c>
      <c r="B750" s="29">
        <v>90050.0</v>
      </c>
      <c r="C750" s="59">
        <v>90050.0</v>
      </c>
      <c r="D750" s="27">
        <v>0.0</v>
      </c>
      <c r="E750" s="41"/>
    </row>
    <row r="751" hidden="1">
      <c r="A751" s="58" t="s">
        <v>3405</v>
      </c>
      <c r="B751" s="29">
        <v>6300.0</v>
      </c>
      <c r="C751" s="59">
        <v>6300.0</v>
      </c>
      <c r="D751" s="27">
        <v>0.0</v>
      </c>
      <c r="E751" s="41"/>
    </row>
    <row r="752" hidden="1">
      <c r="A752" s="58" t="s">
        <v>3406</v>
      </c>
      <c r="B752" s="29">
        <v>18090.0</v>
      </c>
      <c r="C752" s="59">
        <v>18090.0</v>
      </c>
      <c r="D752" s="27">
        <v>0.0</v>
      </c>
      <c r="E752" s="41"/>
    </row>
    <row r="753" hidden="1">
      <c r="A753" s="35" t="s">
        <v>3407</v>
      </c>
      <c r="B753" s="29">
        <v>440207.5</v>
      </c>
      <c r="C753" s="59">
        <v>440965.5</v>
      </c>
      <c r="D753" s="27">
        <v>758.0</v>
      </c>
      <c r="E753" s="41"/>
    </row>
    <row r="754" hidden="1">
      <c r="A754" s="36" t="s">
        <v>3408</v>
      </c>
      <c r="B754" s="42">
        <v>915.5</v>
      </c>
      <c r="C754" s="65">
        <v>13.5</v>
      </c>
      <c r="D754" s="66">
        <v>-902.0</v>
      </c>
      <c r="E754" s="45"/>
    </row>
    <row r="755" hidden="1"/>
    <row r="756" hidden="1"/>
    <row r="757" hidden="1">
      <c r="A757" s="5" t="s">
        <v>3411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3381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4" t="s">
        <v>3382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5" t="s">
        <v>4238</v>
      </c>
      <c r="B763" s="7"/>
      <c r="C763" s="16"/>
      <c r="D763" s="56" t="s">
        <v>4239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3383</v>
      </c>
      <c r="B765" s="6"/>
      <c r="C765" s="6"/>
      <c r="D765" s="6"/>
      <c r="E765" s="7"/>
    </row>
    <row r="766" hidden="1">
      <c r="A766" s="20" t="s">
        <v>3384</v>
      </c>
      <c r="B766" s="21" t="s">
        <v>3385</v>
      </c>
      <c r="C766" s="22" t="s">
        <v>3386</v>
      </c>
      <c r="D766" s="21" t="s">
        <v>3387</v>
      </c>
      <c r="E766" s="23" t="s">
        <v>13</v>
      </c>
    </row>
    <row r="767" hidden="1">
      <c r="A767" s="57" t="s">
        <v>3388</v>
      </c>
      <c r="B767" s="25">
        <v>28808.0</v>
      </c>
      <c r="C767" s="26">
        <v>28808.0</v>
      </c>
      <c r="D767" s="27">
        <v>0.0</v>
      </c>
      <c r="E767" s="41"/>
    </row>
    <row r="768" hidden="1">
      <c r="A768" s="57" t="s">
        <v>3389</v>
      </c>
      <c r="B768" s="29">
        <v>28476.0</v>
      </c>
      <c r="C768" s="26">
        <v>28476.0</v>
      </c>
      <c r="D768" s="27">
        <v>0.0</v>
      </c>
      <c r="E768" s="41"/>
    </row>
    <row r="769" hidden="1">
      <c r="A769" s="57" t="s">
        <v>3390</v>
      </c>
      <c r="B769" s="29">
        <v>680.0</v>
      </c>
      <c r="C769" s="26">
        <v>680.0</v>
      </c>
      <c r="D769" s="27">
        <v>0.0</v>
      </c>
      <c r="E769" s="41"/>
    </row>
    <row r="770" hidden="1">
      <c r="A770" s="57" t="s">
        <v>3392</v>
      </c>
      <c r="B770" s="29">
        <v>0.0</v>
      </c>
      <c r="C770" s="26"/>
      <c r="D770" s="27">
        <v>0.0</v>
      </c>
      <c r="E770" s="41"/>
    </row>
    <row r="771" hidden="1">
      <c r="A771" s="31" t="s">
        <v>3394</v>
      </c>
      <c r="B771" s="29">
        <v>0.0</v>
      </c>
      <c r="C771" s="26"/>
      <c r="D771" s="27">
        <v>0.0</v>
      </c>
      <c r="E771" s="41"/>
    </row>
    <row r="772" hidden="1">
      <c r="A772" s="31" t="s">
        <v>3395</v>
      </c>
      <c r="B772" s="29">
        <v>0.0</v>
      </c>
      <c r="C772" s="26"/>
      <c r="D772" s="27">
        <v>0.0</v>
      </c>
      <c r="E772" s="40"/>
    </row>
    <row r="773" hidden="1">
      <c r="A773" s="31" t="s">
        <v>3397</v>
      </c>
      <c r="B773" s="29">
        <v>795.0</v>
      </c>
      <c r="C773" s="26">
        <v>795.0</v>
      </c>
      <c r="D773" s="27">
        <v>0.0</v>
      </c>
      <c r="E773" s="28"/>
    </row>
    <row r="774" hidden="1">
      <c r="A774" s="31" t="s">
        <v>3399</v>
      </c>
      <c r="B774" s="29">
        <v>6520.0</v>
      </c>
      <c r="C774" s="26">
        <v>6520.0</v>
      </c>
      <c r="D774" s="27">
        <v>0.0</v>
      </c>
      <c r="E774" s="41"/>
    </row>
    <row r="775" hidden="1">
      <c r="A775" s="58" t="s">
        <v>3400</v>
      </c>
      <c r="B775" s="29">
        <v>90074.0</v>
      </c>
      <c r="C775" s="29">
        <v>90074.0</v>
      </c>
      <c r="D775" s="27">
        <v>0.0</v>
      </c>
      <c r="E775" s="41"/>
    </row>
    <row r="776" hidden="1">
      <c r="A776" s="58" t="s">
        <v>3401</v>
      </c>
      <c r="B776" s="29">
        <v>38491.0</v>
      </c>
      <c r="C776" s="59">
        <v>38491.0</v>
      </c>
      <c r="D776" s="27">
        <v>0.0</v>
      </c>
      <c r="E776" s="41"/>
    </row>
    <row r="777" hidden="1">
      <c r="A777" s="58" t="s">
        <v>3402</v>
      </c>
      <c r="B777" s="29">
        <v>111433.0</v>
      </c>
      <c r="C777" s="59">
        <v>111433.0</v>
      </c>
      <c r="D777" s="27">
        <v>0.0</v>
      </c>
      <c r="E777" s="41"/>
    </row>
    <row r="778" hidden="1">
      <c r="A778" s="58" t="s">
        <v>3403</v>
      </c>
      <c r="B778" s="29">
        <v>95706.0</v>
      </c>
      <c r="C778" s="59">
        <v>95706.0</v>
      </c>
      <c r="D778" s="27">
        <v>0.0</v>
      </c>
      <c r="E778" s="41"/>
    </row>
    <row r="779" hidden="1">
      <c r="A779" s="58" t="s">
        <v>3405</v>
      </c>
      <c r="B779" s="29">
        <v>398.0</v>
      </c>
      <c r="C779" s="59">
        <v>398.0</v>
      </c>
      <c r="D779" s="27">
        <v>0.0</v>
      </c>
      <c r="E779" s="41"/>
    </row>
    <row r="780" hidden="1">
      <c r="A780" s="58" t="s">
        <v>3406</v>
      </c>
      <c r="B780" s="29">
        <v>17987.0</v>
      </c>
      <c r="C780" s="59">
        <v>17987.0</v>
      </c>
      <c r="D780" s="27">
        <v>0.0</v>
      </c>
      <c r="E780" s="41"/>
    </row>
    <row r="781" hidden="1">
      <c r="A781" s="35" t="s">
        <v>3407</v>
      </c>
      <c r="B781" s="29">
        <v>401379.5</v>
      </c>
      <c r="C781" s="59">
        <v>401379.5</v>
      </c>
      <c r="D781" s="27">
        <v>0.0</v>
      </c>
      <c r="E781" s="41"/>
    </row>
    <row r="782" hidden="1">
      <c r="A782" s="36" t="s">
        <v>3408</v>
      </c>
      <c r="B782" s="42">
        <v>1.5</v>
      </c>
      <c r="C782" s="65">
        <v>1.5</v>
      </c>
      <c r="D782" s="66">
        <v>0.0</v>
      </c>
      <c r="E782" s="45"/>
    </row>
    <row r="783" hidden="1"/>
    <row r="784" hidden="1"/>
    <row r="785" hidden="1">
      <c r="A785" s="5" t="s">
        <v>3411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3381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4" t="s">
        <v>3382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5" t="s">
        <v>4238</v>
      </c>
      <c r="B791" s="7"/>
      <c r="C791" s="16"/>
      <c r="D791" s="56" t="s">
        <v>4245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3383</v>
      </c>
      <c r="B793" s="6"/>
      <c r="C793" s="6"/>
      <c r="D793" s="6"/>
      <c r="E793" s="7"/>
    </row>
    <row r="794" hidden="1">
      <c r="A794" s="20" t="s">
        <v>3384</v>
      </c>
      <c r="B794" s="21" t="s">
        <v>3385</v>
      </c>
      <c r="C794" s="22" t="s">
        <v>3386</v>
      </c>
      <c r="D794" s="21" t="s">
        <v>3387</v>
      </c>
      <c r="E794" s="23" t="s">
        <v>13</v>
      </c>
    </row>
    <row r="795" hidden="1">
      <c r="A795" s="57" t="s">
        <v>3388</v>
      </c>
      <c r="B795" s="25">
        <v>19581.0</v>
      </c>
      <c r="C795" s="26">
        <v>21174.0</v>
      </c>
      <c r="D795" s="27">
        <v>1593.0</v>
      </c>
      <c r="E795" s="41"/>
    </row>
    <row r="796" hidden="1">
      <c r="A796" s="57" t="s">
        <v>3389</v>
      </c>
      <c r="B796" s="29">
        <v>25346.0</v>
      </c>
      <c r="C796" s="26">
        <v>25346.0</v>
      </c>
      <c r="D796" s="27">
        <v>0.0</v>
      </c>
      <c r="E796" s="41"/>
    </row>
    <row r="797" hidden="1">
      <c r="A797" s="57" t="s">
        <v>3390</v>
      </c>
      <c r="B797" s="29">
        <v>2136.0</v>
      </c>
      <c r="C797" s="26">
        <v>545.0</v>
      </c>
      <c r="D797" s="27">
        <v>-1591.0</v>
      </c>
      <c r="E797" s="41"/>
    </row>
    <row r="798" hidden="1">
      <c r="A798" s="57" t="s">
        <v>3392</v>
      </c>
      <c r="B798" s="29">
        <v>0.0</v>
      </c>
      <c r="C798" s="26"/>
      <c r="D798" s="27">
        <v>0.0</v>
      </c>
      <c r="E798" s="41"/>
    </row>
    <row r="799" hidden="1">
      <c r="A799" s="31" t="s">
        <v>3394</v>
      </c>
      <c r="B799" s="29">
        <v>0.0</v>
      </c>
      <c r="C799" s="26"/>
      <c r="D799" s="27">
        <v>0.0</v>
      </c>
      <c r="E799" s="41"/>
    </row>
    <row r="800" hidden="1">
      <c r="A800" s="31" t="s">
        <v>3395</v>
      </c>
      <c r="B800" s="29">
        <v>2000.0</v>
      </c>
      <c r="C800" s="26">
        <v>180.0</v>
      </c>
      <c r="D800" s="27">
        <v>-1820.0</v>
      </c>
      <c r="E800" s="40"/>
    </row>
    <row r="801" hidden="1">
      <c r="A801" s="31" t="s">
        <v>3397</v>
      </c>
      <c r="B801" s="29">
        <v>6696.0</v>
      </c>
      <c r="C801" s="26">
        <v>8496.0</v>
      </c>
      <c r="D801" s="27">
        <v>1800.0</v>
      </c>
      <c r="E801" s="28" t="s">
        <v>4423</v>
      </c>
    </row>
    <row r="802" hidden="1">
      <c r="A802" s="31" t="s">
        <v>3399</v>
      </c>
      <c r="B802" s="29">
        <v>3880.0</v>
      </c>
      <c r="C802" s="26">
        <v>3920.0</v>
      </c>
      <c r="D802" s="27">
        <v>40.0</v>
      </c>
      <c r="E802" s="41"/>
    </row>
    <row r="803" hidden="1">
      <c r="A803" s="58" t="s">
        <v>3400</v>
      </c>
      <c r="B803" s="29">
        <v>57005.0</v>
      </c>
      <c r="C803" s="29">
        <v>57005.0</v>
      </c>
      <c r="D803" s="27">
        <v>0.0</v>
      </c>
      <c r="E803" s="41"/>
    </row>
    <row r="804" hidden="1">
      <c r="A804" s="58" t="s">
        <v>3401</v>
      </c>
      <c r="B804" s="29">
        <v>20991.0</v>
      </c>
      <c r="C804" s="59">
        <v>20991.0</v>
      </c>
      <c r="D804" s="27">
        <v>0.0</v>
      </c>
      <c r="E804" s="41"/>
    </row>
    <row r="805" hidden="1">
      <c r="A805" s="58" t="s">
        <v>3402</v>
      </c>
      <c r="B805" s="29">
        <v>81041.0</v>
      </c>
      <c r="C805" s="59">
        <v>81041.0</v>
      </c>
      <c r="D805" s="27">
        <v>0.0</v>
      </c>
      <c r="E805" s="41"/>
    </row>
    <row r="806" hidden="1">
      <c r="A806" s="58" t="s">
        <v>3403</v>
      </c>
      <c r="B806" s="29">
        <v>54813.0</v>
      </c>
      <c r="C806" s="59">
        <v>54813.0</v>
      </c>
      <c r="D806" s="27">
        <v>0.0</v>
      </c>
      <c r="E806" s="41"/>
    </row>
    <row r="807" hidden="1">
      <c r="A807" s="58" t="s">
        <v>3405</v>
      </c>
      <c r="B807" s="29">
        <v>1279.0</v>
      </c>
      <c r="C807" s="59">
        <v>1279.0</v>
      </c>
      <c r="D807" s="27">
        <v>0.0</v>
      </c>
      <c r="E807" s="41"/>
    </row>
    <row r="808" hidden="1">
      <c r="A808" s="58" t="s">
        <v>3406</v>
      </c>
      <c r="B808" s="29">
        <v>18349.0</v>
      </c>
      <c r="C808" s="59">
        <v>18349.0</v>
      </c>
      <c r="D808" s="27">
        <v>0.0</v>
      </c>
      <c r="E808" s="41"/>
    </row>
    <row r="809" hidden="1">
      <c r="A809" s="35" t="s">
        <v>3407</v>
      </c>
      <c r="B809" s="29">
        <v>274768.0</v>
      </c>
      <c r="C809" s="59">
        <v>274768.0</v>
      </c>
      <c r="D809" s="27">
        <v>0.0</v>
      </c>
      <c r="E809" s="41"/>
    </row>
    <row r="810" hidden="1">
      <c r="A810" s="36" t="s">
        <v>3408</v>
      </c>
      <c r="B810" s="42">
        <v>0.0</v>
      </c>
      <c r="C810" s="65">
        <v>22.0</v>
      </c>
      <c r="D810" s="66">
        <v>22.0</v>
      </c>
      <c r="E810" s="45"/>
    </row>
    <row r="811" hidden="1"/>
    <row r="812" hidden="1"/>
    <row r="813" hidden="1">
      <c r="A813" s="5" t="s">
        <v>3411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3381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4" t="s">
        <v>3382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5" t="s">
        <v>4247</v>
      </c>
      <c r="B819" s="7"/>
      <c r="C819" s="16"/>
      <c r="D819" s="56" t="s">
        <v>4239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3383</v>
      </c>
      <c r="B821" s="6"/>
      <c r="C821" s="6"/>
      <c r="D821" s="6"/>
      <c r="E821" s="7"/>
    </row>
    <row r="822" hidden="1">
      <c r="A822" s="20" t="s">
        <v>3384</v>
      </c>
      <c r="B822" s="21" t="s">
        <v>3385</v>
      </c>
      <c r="C822" s="22" t="s">
        <v>3386</v>
      </c>
      <c r="D822" s="21" t="s">
        <v>3387</v>
      </c>
      <c r="E822" s="23" t="s">
        <v>13</v>
      </c>
    </row>
    <row r="823" hidden="1">
      <c r="A823" s="57" t="s">
        <v>3388</v>
      </c>
      <c r="B823" s="25">
        <v>12902.0</v>
      </c>
      <c r="C823" s="26">
        <v>12902.0</v>
      </c>
      <c r="D823" s="27">
        <v>0.0</v>
      </c>
      <c r="E823" s="41"/>
    </row>
    <row r="824" hidden="1">
      <c r="A824" s="57" t="s">
        <v>3389</v>
      </c>
      <c r="B824" s="29">
        <v>12500.0</v>
      </c>
      <c r="C824" s="26">
        <v>12500.0</v>
      </c>
      <c r="D824" s="27">
        <v>0.0</v>
      </c>
      <c r="E824" s="41"/>
    </row>
    <row r="825" hidden="1">
      <c r="A825" s="57" t="s">
        <v>3390</v>
      </c>
      <c r="B825" s="29">
        <v>0.0</v>
      </c>
      <c r="C825" s="26"/>
      <c r="D825" s="27">
        <v>0.0</v>
      </c>
      <c r="E825" s="41"/>
    </row>
    <row r="826" hidden="1">
      <c r="A826" s="57" t="s">
        <v>3392</v>
      </c>
      <c r="B826" s="29">
        <v>0.0</v>
      </c>
      <c r="C826" s="26"/>
      <c r="D826" s="27">
        <v>0.0</v>
      </c>
      <c r="E826" s="41"/>
    </row>
    <row r="827" hidden="1">
      <c r="A827" s="31" t="s">
        <v>3394</v>
      </c>
      <c r="B827" s="29">
        <v>0.0</v>
      </c>
      <c r="C827" s="26"/>
      <c r="D827" s="27">
        <v>0.0</v>
      </c>
      <c r="E827" s="41"/>
    </row>
    <row r="828" hidden="1">
      <c r="A828" s="31" t="s">
        <v>3395</v>
      </c>
      <c r="B828" s="29">
        <v>0.0</v>
      </c>
      <c r="C828" s="26"/>
      <c r="D828" s="27">
        <v>0.0</v>
      </c>
      <c r="E828" s="40"/>
    </row>
    <row r="829" hidden="1">
      <c r="A829" s="31" t="s">
        <v>3397</v>
      </c>
      <c r="B829" s="29">
        <v>95.0</v>
      </c>
      <c r="C829" s="26">
        <v>95.0</v>
      </c>
      <c r="D829" s="27">
        <v>0.0</v>
      </c>
      <c r="E829" s="28"/>
    </row>
    <row r="830" hidden="1">
      <c r="A830" s="31" t="s">
        <v>3399</v>
      </c>
      <c r="B830" s="29">
        <v>2080.0</v>
      </c>
      <c r="C830" s="26">
        <v>2080.0</v>
      </c>
      <c r="D830" s="27">
        <v>0.0</v>
      </c>
      <c r="E830" s="41"/>
    </row>
    <row r="831" hidden="1">
      <c r="A831" s="58" t="s">
        <v>3400</v>
      </c>
      <c r="B831" s="29">
        <v>35848.0</v>
      </c>
      <c r="C831" s="29">
        <v>35848.0</v>
      </c>
      <c r="D831" s="27">
        <v>0.0</v>
      </c>
      <c r="E831" s="41"/>
    </row>
    <row r="832" hidden="1">
      <c r="A832" s="58" t="s">
        <v>3401</v>
      </c>
      <c r="B832" s="29">
        <v>12100.0</v>
      </c>
      <c r="C832" s="59">
        <v>12100.0</v>
      </c>
      <c r="D832" s="27">
        <v>0.0</v>
      </c>
      <c r="E832" s="41"/>
    </row>
    <row r="833" hidden="1">
      <c r="A833" s="58" t="s">
        <v>3402</v>
      </c>
      <c r="B833" s="29">
        <v>40804.0</v>
      </c>
      <c r="C833" s="59">
        <v>40540.0</v>
      </c>
      <c r="D833" s="27">
        <v>-264.0</v>
      </c>
      <c r="E833" s="41"/>
    </row>
    <row r="834" hidden="1">
      <c r="A834" s="58" t="s">
        <v>3403</v>
      </c>
      <c r="B834" s="29">
        <v>30698.0</v>
      </c>
      <c r="C834" s="59">
        <v>30698.0</v>
      </c>
      <c r="D834" s="27">
        <v>0.0</v>
      </c>
      <c r="E834" s="41"/>
    </row>
    <row r="835" hidden="1">
      <c r="A835" s="58" t="s">
        <v>3405</v>
      </c>
      <c r="B835" s="29">
        <v>383.0</v>
      </c>
      <c r="C835" s="59">
        <v>383.0</v>
      </c>
      <c r="D835" s="27">
        <v>0.0</v>
      </c>
      <c r="E835" s="41"/>
    </row>
    <row r="836" hidden="1">
      <c r="A836" s="58" t="s">
        <v>3406</v>
      </c>
      <c r="B836" s="29">
        <v>7356.0</v>
      </c>
      <c r="C836" s="59">
        <v>7356.0</v>
      </c>
      <c r="D836" s="27">
        <v>0.0</v>
      </c>
      <c r="E836" s="41"/>
    </row>
    <row r="837" hidden="1">
      <c r="A837" s="35" t="s">
        <v>3407</v>
      </c>
      <c r="B837" s="29">
        <v>147409.5</v>
      </c>
      <c r="C837" s="59">
        <v>147145.5</v>
      </c>
      <c r="D837" s="27">
        <v>-264.0</v>
      </c>
      <c r="E837" s="41"/>
    </row>
    <row r="838" hidden="1">
      <c r="A838" s="36" t="s">
        <v>3408</v>
      </c>
      <c r="B838" s="42">
        <v>0.5</v>
      </c>
      <c r="C838" s="65">
        <v>0.5</v>
      </c>
      <c r="D838" s="66">
        <v>0.0</v>
      </c>
      <c r="E838" s="45"/>
    </row>
    <row r="839" hidden="1"/>
    <row r="840" hidden="1"/>
    <row r="841" hidden="1">
      <c r="A841" s="5" t="s">
        <v>3411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3381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4" t="s">
        <v>3382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5" t="s">
        <v>4238</v>
      </c>
      <c r="B847" s="7"/>
      <c r="C847" s="16"/>
      <c r="D847" s="56" t="s">
        <v>4239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3383</v>
      </c>
      <c r="B849" s="6"/>
      <c r="C849" s="6"/>
      <c r="D849" s="6"/>
      <c r="E849" s="7"/>
    </row>
    <row r="850" hidden="1">
      <c r="A850" s="20" t="s">
        <v>3384</v>
      </c>
      <c r="B850" s="21" t="s">
        <v>3385</v>
      </c>
      <c r="C850" s="22" t="s">
        <v>3386</v>
      </c>
      <c r="D850" s="21" t="s">
        <v>3387</v>
      </c>
      <c r="E850" s="23" t="s">
        <v>13</v>
      </c>
    </row>
    <row r="851" hidden="1">
      <c r="A851" s="57" t="s">
        <v>3388</v>
      </c>
      <c r="B851" s="25">
        <v>32856.0</v>
      </c>
      <c r="C851" s="26">
        <v>32856.0</v>
      </c>
      <c r="D851" s="27">
        <v>0.0</v>
      </c>
      <c r="E851" s="41"/>
    </row>
    <row r="852" hidden="1">
      <c r="A852" s="57" t="s">
        <v>3389</v>
      </c>
      <c r="B852" s="29">
        <v>26639.0</v>
      </c>
      <c r="C852" s="26">
        <v>23781.0</v>
      </c>
      <c r="D852" s="27">
        <v>-2858.0</v>
      </c>
      <c r="E852" s="40" t="s">
        <v>4424</v>
      </c>
    </row>
    <row r="853" hidden="1">
      <c r="A853" s="57" t="s">
        <v>3390</v>
      </c>
      <c r="B853" s="29">
        <v>400.0</v>
      </c>
      <c r="C853" s="26">
        <v>400.0</v>
      </c>
      <c r="D853" s="27">
        <v>0.0</v>
      </c>
      <c r="E853" s="41"/>
    </row>
    <row r="854" hidden="1">
      <c r="A854" s="57" t="s">
        <v>3392</v>
      </c>
      <c r="B854" s="29">
        <v>0.0</v>
      </c>
      <c r="C854" s="26"/>
      <c r="D854" s="27">
        <v>0.0</v>
      </c>
      <c r="E854" s="41"/>
    </row>
    <row r="855" hidden="1">
      <c r="A855" s="31" t="s">
        <v>3394</v>
      </c>
      <c r="B855" s="29">
        <v>0.0</v>
      </c>
      <c r="C855" s="26"/>
      <c r="D855" s="27">
        <v>0.0</v>
      </c>
      <c r="E855" s="41"/>
    </row>
    <row r="856" hidden="1">
      <c r="A856" s="31" t="s">
        <v>3395</v>
      </c>
      <c r="B856" s="29">
        <v>0.0</v>
      </c>
      <c r="C856" s="26"/>
      <c r="D856" s="27">
        <v>0.0</v>
      </c>
      <c r="E856" s="40"/>
    </row>
    <row r="857" hidden="1">
      <c r="A857" s="31" t="s">
        <v>3397</v>
      </c>
      <c r="B857" s="29">
        <v>190.0</v>
      </c>
      <c r="C857" s="26">
        <v>190.0</v>
      </c>
      <c r="D857" s="27">
        <v>0.0</v>
      </c>
      <c r="E857" s="28"/>
    </row>
    <row r="858" hidden="1">
      <c r="A858" s="31" t="s">
        <v>3399</v>
      </c>
      <c r="B858" s="29">
        <v>6320.0</v>
      </c>
      <c r="C858" s="26">
        <v>6290.0</v>
      </c>
      <c r="D858" s="27">
        <v>-30.0</v>
      </c>
      <c r="E858" s="41"/>
    </row>
    <row r="859" hidden="1">
      <c r="A859" s="58" t="s">
        <v>3400</v>
      </c>
      <c r="B859" s="29">
        <v>95145.0</v>
      </c>
      <c r="C859" s="29">
        <v>95145.0</v>
      </c>
      <c r="D859" s="27">
        <v>0.0</v>
      </c>
      <c r="E859" s="41"/>
    </row>
    <row r="860" hidden="1">
      <c r="A860" s="58" t="s">
        <v>3401</v>
      </c>
      <c r="B860" s="29">
        <v>57759.19999999998</v>
      </c>
      <c r="C860" s="59">
        <v>57759.200000000106</v>
      </c>
      <c r="D860" s="27">
        <v>1.2369127944111824E-10</v>
      </c>
      <c r="E860" s="41"/>
    </row>
    <row r="861" hidden="1">
      <c r="A861" s="58" t="s">
        <v>3402</v>
      </c>
      <c r="B861" s="29">
        <v>120290.0</v>
      </c>
      <c r="C861" s="59">
        <v>119916.0</v>
      </c>
      <c r="D861" s="27">
        <v>-374.0</v>
      </c>
      <c r="E861" s="41"/>
    </row>
    <row r="862" hidden="1">
      <c r="A862" s="58" t="s">
        <v>3403</v>
      </c>
      <c r="B862" s="29">
        <v>92555.5</v>
      </c>
      <c r="C862" s="59">
        <v>92555.5</v>
      </c>
      <c r="D862" s="27">
        <v>0.0</v>
      </c>
      <c r="E862" s="41"/>
    </row>
    <row r="863" hidden="1">
      <c r="A863" s="58" t="s">
        <v>3405</v>
      </c>
      <c r="B863" s="29">
        <v>1455.0</v>
      </c>
      <c r="C863" s="59">
        <v>1455.0</v>
      </c>
      <c r="D863" s="27">
        <v>0.0</v>
      </c>
      <c r="E863" s="41"/>
    </row>
    <row r="864" hidden="1">
      <c r="A864" s="58" t="s">
        <v>3406</v>
      </c>
      <c r="B864" s="29">
        <v>16527.0</v>
      </c>
      <c r="C864" s="59">
        <v>16527.0</v>
      </c>
      <c r="D864" s="27">
        <v>0.0</v>
      </c>
      <c r="E864" s="41"/>
    </row>
    <row r="865" hidden="1">
      <c r="A865" s="35" t="s">
        <v>3407</v>
      </c>
      <c r="B865" s="29">
        <v>433597.70000000007</v>
      </c>
      <c r="C865" s="59">
        <v>433223.7000000004</v>
      </c>
      <c r="D865" s="27">
        <v>-373.99999999965075</v>
      </c>
      <c r="E865" s="41"/>
    </row>
    <row r="866" hidden="1">
      <c r="A866" s="36" t="s">
        <v>3408</v>
      </c>
      <c r="B866" s="42">
        <v>11.999999999869033</v>
      </c>
      <c r="C866" s="65">
        <v>-2876.0000000003492</v>
      </c>
      <c r="D866" s="66">
        <v>-2888.0000000002183</v>
      </c>
      <c r="E866" s="45"/>
    </row>
    <row r="867" hidden="1"/>
    <row r="868" hidden="1"/>
    <row r="869" hidden="1">
      <c r="A869" s="5" t="s">
        <v>3411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3381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4" t="s">
        <v>3382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5" t="s">
        <v>4238</v>
      </c>
      <c r="B875" s="7"/>
      <c r="C875" s="16"/>
      <c r="D875" s="56" t="s">
        <v>4239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3383</v>
      </c>
      <c r="B877" s="6"/>
      <c r="C877" s="6"/>
      <c r="D877" s="6"/>
      <c r="E877" s="7"/>
    </row>
    <row r="878" hidden="1">
      <c r="A878" s="20" t="s">
        <v>3384</v>
      </c>
      <c r="B878" s="21" t="s">
        <v>3385</v>
      </c>
      <c r="C878" s="22" t="s">
        <v>3386</v>
      </c>
      <c r="D878" s="21" t="s">
        <v>3387</v>
      </c>
      <c r="E878" s="23" t="s">
        <v>13</v>
      </c>
    </row>
    <row r="879" hidden="1">
      <c r="A879" s="57" t="s">
        <v>3388</v>
      </c>
      <c r="B879" s="25">
        <v>25214.0</v>
      </c>
      <c r="C879" s="26">
        <v>25214.0</v>
      </c>
      <c r="D879" s="27">
        <v>0.0</v>
      </c>
      <c r="E879" s="41"/>
    </row>
    <row r="880" hidden="1">
      <c r="A880" s="57" t="s">
        <v>3389</v>
      </c>
      <c r="B880" s="29">
        <v>25736.5</v>
      </c>
      <c r="C880" s="26">
        <v>25736.5</v>
      </c>
      <c r="D880" s="27">
        <v>0.0</v>
      </c>
      <c r="E880" s="40"/>
    </row>
    <row r="881" hidden="1">
      <c r="A881" s="57" t="s">
        <v>3390</v>
      </c>
      <c r="B881" s="29">
        <v>200.0</v>
      </c>
      <c r="C881" s="26">
        <v>200.0</v>
      </c>
      <c r="D881" s="27">
        <v>0.0</v>
      </c>
      <c r="E881" s="41"/>
    </row>
    <row r="882" hidden="1">
      <c r="A882" s="57" t="s">
        <v>3392</v>
      </c>
      <c r="B882" s="29">
        <v>0.0</v>
      </c>
      <c r="C882" s="26"/>
      <c r="D882" s="27">
        <v>0.0</v>
      </c>
      <c r="E882" s="41"/>
    </row>
    <row r="883" hidden="1">
      <c r="A883" s="31" t="s">
        <v>3394</v>
      </c>
      <c r="B883" s="29">
        <v>0.0</v>
      </c>
      <c r="C883" s="26"/>
      <c r="D883" s="27">
        <v>0.0</v>
      </c>
      <c r="E883" s="41"/>
    </row>
    <row r="884" hidden="1">
      <c r="A884" s="31" t="s">
        <v>3395</v>
      </c>
      <c r="B884" s="29">
        <v>0.0</v>
      </c>
      <c r="C884" s="26"/>
      <c r="D884" s="27">
        <v>0.0</v>
      </c>
      <c r="E884" s="40"/>
    </row>
    <row r="885" hidden="1">
      <c r="A885" s="31" t="s">
        <v>3397</v>
      </c>
      <c r="B885" s="29">
        <v>3325.0</v>
      </c>
      <c r="C885" s="26">
        <v>3279.0</v>
      </c>
      <c r="D885" s="27">
        <v>-46.0</v>
      </c>
      <c r="E885" s="28"/>
    </row>
    <row r="886" hidden="1">
      <c r="A886" s="31" t="s">
        <v>3399</v>
      </c>
      <c r="B886" s="29">
        <v>6400.0</v>
      </c>
      <c r="C886" s="26">
        <v>6440.0</v>
      </c>
      <c r="D886" s="27">
        <v>40.0</v>
      </c>
      <c r="E886" s="41"/>
    </row>
    <row r="887" hidden="1">
      <c r="A887" s="58" t="s">
        <v>3400</v>
      </c>
      <c r="B887" s="29">
        <v>116702.0</v>
      </c>
      <c r="C887" s="29">
        <v>116702.0</v>
      </c>
      <c r="D887" s="27">
        <v>0.0</v>
      </c>
      <c r="E887" s="41"/>
    </row>
    <row r="888" hidden="1">
      <c r="A888" s="58" t="s">
        <v>3401</v>
      </c>
      <c r="B888" s="29">
        <v>49931.0</v>
      </c>
      <c r="C888" s="59">
        <v>49931.0</v>
      </c>
      <c r="D888" s="27">
        <v>0.0</v>
      </c>
      <c r="E888" s="41"/>
    </row>
    <row r="889" hidden="1">
      <c r="A889" s="58" t="s">
        <v>3402</v>
      </c>
      <c r="B889" s="29">
        <v>144082.0</v>
      </c>
      <c r="C889" s="59">
        <v>144082.0</v>
      </c>
      <c r="D889" s="27">
        <v>0.0</v>
      </c>
      <c r="E889" s="41"/>
    </row>
    <row r="890" hidden="1">
      <c r="A890" s="58" t="s">
        <v>3403</v>
      </c>
      <c r="B890" s="29">
        <v>105803.0</v>
      </c>
      <c r="C890" s="59">
        <v>105803.0</v>
      </c>
      <c r="D890" s="27">
        <v>0.0</v>
      </c>
      <c r="E890" s="41"/>
    </row>
    <row r="891" hidden="1">
      <c r="A891" s="58" t="s">
        <v>3405</v>
      </c>
      <c r="B891" s="29">
        <v>3562.0</v>
      </c>
      <c r="C891" s="59">
        <v>3562.0</v>
      </c>
      <c r="D891" s="27">
        <v>0.0</v>
      </c>
      <c r="E891" s="41"/>
    </row>
    <row r="892" hidden="1">
      <c r="A892" s="58" t="s">
        <v>3406</v>
      </c>
      <c r="B892" s="29">
        <v>15142.0</v>
      </c>
      <c r="C892" s="59">
        <v>15142.0</v>
      </c>
      <c r="D892" s="27">
        <v>0.0</v>
      </c>
      <c r="E892" s="41"/>
    </row>
    <row r="893" hidden="1">
      <c r="A893" s="35" t="s">
        <v>3407</v>
      </c>
      <c r="B893" s="29">
        <v>480954.0</v>
      </c>
      <c r="C893" s="59">
        <v>480954.0</v>
      </c>
      <c r="D893" s="27">
        <v>0.0</v>
      </c>
      <c r="E893" s="41"/>
    </row>
    <row r="894" hidden="1">
      <c r="A894" s="36" t="s">
        <v>3408</v>
      </c>
      <c r="B894" s="42">
        <v>1.5</v>
      </c>
      <c r="C894" s="65">
        <v>-4.5</v>
      </c>
      <c r="D894" s="66">
        <v>-6.0</v>
      </c>
      <c r="E894" s="45"/>
    </row>
    <row r="895" hidden="1"/>
    <row r="896" hidden="1"/>
    <row r="897" hidden="1">
      <c r="A897" s="5" t="s">
        <v>3411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3381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4" t="s">
        <v>3382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5" t="s">
        <v>4238</v>
      </c>
      <c r="B903" s="7"/>
      <c r="C903" s="16"/>
      <c r="D903" s="56" t="s">
        <v>4239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3383</v>
      </c>
      <c r="B905" s="6"/>
      <c r="C905" s="6"/>
      <c r="D905" s="6"/>
      <c r="E905" s="7"/>
    </row>
    <row r="906" hidden="1">
      <c r="A906" s="20" t="s">
        <v>3384</v>
      </c>
      <c r="B906" s="21" t="s">
        <v>3385</v>
      </c>
      <c r="C906" s="22" t="s">
        <v>3386</v>
      </c>
      <c r="D906" s="21" t="s">
        <v>3387</v>
      </c>
      <c r="E906" s="23" t="s">
        <v>13</v>
      </c>
    </row>
    <row r="907" hidden="1">
      <c r="A907" s="57" t="s">
        <v>3388</v>
      </c>
      <c r="B907" s="25">
        <v>31584.0</v>
      </c>
      <c r="C907" s="26">
        <v>31814.0</v>
      </c>
      <c r="D907" s="27">
        <v>230.0</v>
      </c>
      <c r="E907" s="41"/>
    </row>
    <row r="908" hidden="1">
      <c r="A908" s="57" t="s">
        <v>3389</v>
      </c>
      <c r="B908" s="29">
        <v>28694.0</v>
      </c>
      <c r="C908" s="26">
        <v>28694.0</v>
      </c>
      <c r="D908" s="27">
        <v>0.0</v>
      </c>
      <c r="E908" s="40"/>
    </row>
    <row r="909" hidden="1">
      <c r="A909" s="57" t="s">
        <v>3390</v>
      </c>
      <c r="B909" s="29">
        <v>300.0</v>
      </c>
      <c r="C909" s="26">
        <v>300.0</v>
      </c>
      <c r="D909" s="27">
        <v>0.0</v>
      </c>
      <c r="E909" s="41"/>
    </row>
    <row r="910" hidden="1">
      <c r="A910" s="57" t="s">
        <v>3392</v>
      </c>
      <c r="B910" s="29">
        <v>0.0</v>
      </c>
      <c r="C910" s="26"/>
      <c r="D910" s="27">
        <v>0.0</v>
      </c>
      <c r="E910" s="41"/>
    </row>
    <row r="911" hidden="1">
      <c r="A911" s="31" t="s">
        <v>3394</v>
      </c>
      <c r="B911" s="29">
        <v>0.0</v>
      </c>
      <c r="C911" s="26"/>
      <c r="D911" s="27">
        <v>0.0</v>
      </c>
      <c r="E911" s="41"/>
    </row>
    <row r="912" hidden="1">
      <c r="A912" s="31" t="s">
        <v>3395</v>
      </c>
      <c r="B912" s="29">
        <v>0.0</v>
      </c>
      <c r="C912" s="26"/>
      <c r="D912" s="27">
        <v>0.0</v>
      </c>
      <c r="E912" s="40"/>
    </row>
    <row r="913" hidden="1">
      <c r="A913" s="31" t="s">
        <v>3397</v>
      </c>
      <c r="B913" s="29">
        <v>2234.0</v>
      </c>
      <c r="C913" s="26">
        <v>2194.0</v>
      </c>
      <c r="D913" s="27">
        <v>-40.0</v>
      </c>
      <c r="E913" s="28" t="s">
        <v>4425</v>
      </c>
    </row>
    <row r="914" hidden="1">
      <c r="A914" s="31" t="s">
        <v>3399</v>
      </c>
      <c r="B914" s="29">
        <v>6640.0</v>
      </c>
      <c r="C914" s="26">
        <v>6720.0</v>
      </c>
      <c r="D914" s="27">
        <v>80.0</v>
      </c>
      <c r="E914" s="41"/>
    </row>
    <row r="915" hidden="1">
      <c r="A915" s="58" t="s">
        <v>3400</v>
      </c>
      <c r="B915" s="29">
        <v>106103.0</v>
      </c>
      <c r="C915" s="29">
        <v>106103.0</v>
      </c>
      <c r="D915" s="27">
        <v>0.0</v>
      </c>
      <c r="E915" s="41"/>
    </row>
    <row r="916" hidden="1">
      <c r="A916" s="58" t="s">
        <v>3401</v>
      </c>
      <c r="B916" s="29">
        <v>45140.0</v>
      </c>
      <c r="C916" s="59">
        <v>45140.0</v>
      </c>
      <c r="D916" s="27">
        <v>0.0</v>
      </c>
      <c r="E916" s="41"/>
    </row>
    <row r="917" hidden="1">
      <c r="A917" s="58" t="s">
        <v>3402</v>
      </c>
      <c r="B917" s="29">
        <v>116286.0</v>
      </c>
      <c r="C917" s="59">
        <v>116286.0</v>
      </c>
      <c r="D917" s="27">
        <v>0.0</v>
      </c>
      <c r="E917" s="41"/>
    </row>
    <row r="918" hidden="1">
      <c r="A918" s="58" t="s">
        <v>3403</v>
      </c>
      <c r="B918" s="29">
        <v>88142.0</v>
      </c>
      <c r="C918" s="59">
        <v>88142.0</v>
      </c>
      <c r="D918" s="27">
        <v>0.0</v>
      </c>
      <c r="E918" s="41"/>
    </row>
    <row r="919" hidden="1">
      <c r="A919" s="58" t="s">
        <v>3405</v>
      </c>
      <c r="B919" s="29">
        <v>1357.0</v>
      </c>
      <c r="C919" s="59">
        <v>1357.0</v>
      </c>
      <c r="D919" s="27">
        <v>0.0</v>
      </c>
      <c r="E919" s="41"/>
    </row>
    <row r="920" hidden="1">
      <c r="A920" s="58" t="s">
        <v>3406</v>
      </c>
      <c r="B920" s="29">
        <v>15079.0</v>
      </c>
      <c r="C920" s="59">
        <v>15079.0</v>
      </c>
      <c r="D920" s="27">
        <v>0.0</v>
      </c>
      <c r="E920" s="41"/>
    </row>
    <row r="921" hidden="1">
      <c r="A921" s="35" t="s">
        <v>3407</v>
      </c>
      <c r="B921" s="29">
        <v>426479.5</v>
      </c>
      <c r="C921" s="59">
        <v>426479.5</v>
      </c>
      <c r="D921" s="27">
        <v>0.0</v>
      </c>
      <c r="E921" s="41"/>
    </row>
    <row r="922" hidden="1">
      <c r="A922" s="36" t="s">
        <v>3408</v>
      </c>
      <c r="B922" s="42">
        <v>0.5</v>
      </c>
      <c r="C922" s="65">
        <v>270.5</v>
      </c>
      <c r="D922" s="66">
        <v>270.0</v>
      </c>
      <c r="E922" s="45"/>
    </row>
    <row r="923" hidden="1"/>
    <row r="924" hidden="1"/>
    <row r="925" hidden="1">
      <c r="A925" s="5" t="s">
        <v>3411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3381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45712.0</v>
      </c>
      <c r="B929" s="6"/>
      <c r="C929" s="54" t="s">
        <v>3382</v>
      </c>
      <c r="D929" s="15">
        <v>45716.0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5" t="s">
        <v>4238</v>
      </c>
      <c r="B931" s="7"/>
      <c r="C931" s="16"/>
      <c r="D931" s="56" t="s">
        <v>4245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3383</v>
      </c>
      <c r="B933" s="6"/>
      <c r="C933" s="6"/>
      <c r="D933" s="6"/>
      <c r="E933" s="7"/>
    </row>
    <row r="934" hidden="1">
      <c r="A934" s="20" t="s">
        <v>3384</v>
      </c>
      <c r="B934" s="21" t="s">
        <v>3385</v>
      </c>
      <c r="C934" s="22" t="s">
        <v>3386</v>
      </c>
      <c r="D934" s="21" t="s">
        <v>3387</v>
      </c>
      <c r="E934" s="23" t="s">
        <v>13</v>
      </c>
    </row>
    <row r="935" hidden="1">
      <c r="A935" s="57" t="s">
        <v>3388</v>
      </c>
      <c r="B935" s="25">
        <v>21177.0</v>
      </c>
      <c r="C935" s="26">
        <v>21178.0</v>
      </c>
      <c r="D935" s="27">
        <v>1.0</v>
      </c>
      <c r="E935" s="41"/>
    </row>
    <row r="936" hidden="1">
      <c r="A936" s="57" t="s">
        <v>3389</v>
      </c>
      <c r="B936" s="29">
        <v>12461.0</v>
      </c>
      <c r="C936" s="26">
        <v>12461.0</v>
      </c>
      <c r="D936" s="27">
        <v>0.0</v>
      </c>
      <c r="E936" s="40"/>
    </row>
    <row r="937" hidden="1">
      <c r="A937" s="57" t="s">
        <v>3390</v>
      </c>
      <c r="B937" s="29">
        <v>960.0</v>
      </c>
      <c r="C937" s="26">
        <v>960.0</v>
      </c>
      <c r="D937" s="27">
        <v>0.0</v>
      </c>
      <c r="E937" s="41"/>
    </row>
    <row r="938" hidden="1">
      <c r="A938" s="57" t="s">
        <v>3392</v>
      </c>
      <c r="B938" s="29">
        <v>0.0</v>
      </c>
      <c r="C938" s="26"/>
      <c r="D938" s="27">
        <v>0.0</v>
      </c>
      <c r="E938" s="41"/>
    </row>
    <row r="939" hidden="1">
      <c r="A939" s="31" t="s">
        <v>3394</v>
      </c>
      <c r="B939" s="29">
        <v>0.0</v>
      </c>
      <c r="C939" s="26"/>
      <c r="D939" s="27">
        <v>0.0</v>
      </c>
      <c r="E939" s="41"/>
    </row>
    <row r="940" hidden="1">
      <c r="A940" s="31" t="s">
        <v>3395</v>
      </c>
      <c r="B940" s="29">
        <v>0.0</v>
      </c>
      <c r="C940" s="26"/>
      <c r="D940" s="27">
        <v>0.0</v>
      </c>
      <c r="E940" s="40"/>
    </row>
    <row r="941" hidden="1">
      <c r="A941" s="31" t="s">
        <v>3397</v>
      </c>
      <c r="B941" s="29">
        <v>0.0</v>
      </c>
      <c r="C941" s="26"/>
      <c r="D941" s="27">
        <v>0.0</v>
      </c>
      <c r="E941" s="28"/>
    </row>
    <row r="942" hidden="1">
      <c r="A942" s="31" t="s">
        <v>3399</v>
      </c>
      <c r="B942" s="29">
        <v>3840.0</v>
      </c>
      <c r="C942" s="26">
        <v>3840.0</v>
      </c>
      <c r="D942" s="27">
        <v>0.0</v>
      </c>
      <c r="E942" s="41"/>
    </row>
    <row r="943" hidden="1">
      <c r="A943" s="58" t="s">
        <v>3400</v>
      </c>
      <c r="B943" s="29">
        <v>70451.0</v>
      </c>
      <c r="C943" s="29">
        <v>70451.0</v>
      </c>
      <c r="D943" s="27">
        <v>0.0</v>
      </c>
      <c r="E943" s="41"/>
    </row>
    <row r="944" hidden="1">
      <c r="A944" s="58" t="s">
        <v>3401</v>
      </c>
      <c r="B944" s="29">
        <v>26226.0</v>
      </c>
      <c r="C944" s="59">
        <v>26226.0</v>
      </c>
      <c r="D944" s="27">
        <v>0.0</v>
      </c>
      <c r="E944" s="41"/>
    </row>
    <row r="945" hidden="1">
      <c r="A945" s="58" t="s">
        <v>3402</v>
      </c>
      <c r="B945" s="29">
        <v>80588.0</v>
      </c>
      <c r="C945" s="59">
        <v>80588.0</v>
      </c>
      <c r="D945" s="27">
        <v>0.0</v>
      </c>
      <c r="E945" s="41"/>
    </row>
    <row r="946" hidden="1">
      <c r="A946" s="58" t="s">
        <v>3403</v>
      </c>
      <c r="B946" s="29">
        <v>57472.0</v>
      </c>
      <c r="C946" s="59">
        <v>57472.0</v>
      </c>
      <c r="D946" s="27">
        <v>0.0</v>
      </c>
      <c r="E946" s="41"/>
    </row>
    <row r="947" hidden="1">
      <c r="A947" s="58" t="s">
        <v>3405</v>
      </c>
      <c r="B947" s="29">
        <v>3297.0</v>
      </c>
      <c r="C947" s="59">
        <v>3297.0</v>
      </c>
      <c r="D947" s="27">
        <v>0.0</v>
      </c>
      <c r="E947" s="41"/>
    </row>
    <row r="948" hidden="1">
      <c r="A948" s="58" t="s">
        <v>3406</v>
      </c>
      <c r="B948" s="29">
        <v>10742.0</v>
      </c>
      <c r="C948" s="59">
        <v>10742.0</v>
      </c>
      <c r="D948" s="27">
        <v>0.0</v>
      </c>
      <c r="E948" s="41"/>
    </row>
    <row r="949" hidden="1">
      <c r="A949" s="35" t="s">
        <v>3407</v>
      </c>
      <c r="B949" s="29">
        <v>276472.0</v>
      </c>
      <c r="C949" s="59">
        <v>276472.0</v>
      </c>
      <c r="D949" s="27">
        <v>0.0</v>
      </c>
      <c r="E949" s="41"/>
    </row>
    <row r="950" hidden="1">
      <c r="A950" s="36" t="s">
        <v>3408</v>
      </c>
      <c r="B950" s="42">
        <v>0.0</v>
      </c>
      <c r="C950" s="65">
        <v>1.0</v>
      </c>
      <c r="D950" s="66">
        <v>1.0</v>
      </c>
      <c r="E950" s="45"/>
    </row>
    <row r="951" hidden="1"/>
    <row r="952" hidden="1"/>
    <row r="953" hidden="1">
      <c r="A953" s="5" t="s">
        <v>3411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3381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4" t="s">
        <v>3382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5" t="s">
        <v>4247</v>
      </c>
      <c r="B959" s="7"/>
      <c r="C959" s="16"/>
      <c r="D959" s="56" t="s">
        <v>4239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3383</v>
      </c>
      <c r="B961" s="6"/>
      <c r="C961" s="6"/>
      <c r="D961" s="6"/>
      <c r="E961" s="7"/>
    </row>
    <row r="962" hidden="1">
      <c r="A962" s="20" t="s">
        <v>3384</v>
      </c>
      <c r="B962" s="21" t="s">
        <v>3385</v>
      </c>
      <c r="C962" s="22" t="s">
        <v>3386</v>
      </c>
      <c r="D962" s="21" t="s">
        <v>3387</v>
      </c>
      <c r="E962" s="23" t="s">
        <v>13</v>
      </c>
    </row>
    <row r="963" hidden="1">
      <c r="A963" s="57" t="s">
        <v>3388</v>
      </c>
      <c r="B963" s="25">
        <v>10802.0</v>
      </c>
      <c r="C963" s="26">
        <v>10810.0</v>
      </c>
      <c r="D963" s="27">
        <v>8.0</v>
      </c>
      <c r="E963" s="41"/>
    </row>
    <row r="964" hidden="1">
      <c r="A964" s="57" t="s">
        <v>3389</v>
      </c>
      <c r="B964" s="29">
        <v>9332.0</v>
      </c>
      <c r="C964" s="26">
        <v>9332.0</v>
      </c>
      <c r="D964" s="27">
        <v>0.0</v>
      </c>
      <c r="E964" s="40"/>
    </row>
    <row r="965" hidden="1">
      <c r="A965" s="57" t="s">
        <v>3390</v>
      </c>
      <c r="B965" s="29">
        <v>0.0</v>
      </c>
      <c r="C965" s="26"/>
      <c r="D965" s="27">
        <v>0.0</v>
      </c>
      <c r="E965" s="41"/>
    </row>
    <row r="966" hidden="1">
      <c r="A966" s="57" t="s">
        <v>3392</v>
      </c>
      <c r="B966" s="29">
        <v>0.0</v>
      </c>
      <c r="C966" s="26"/>
      <c r="D966" s="27">
        <v>0.0</v>
      </c>
      <c r="E966" s="41"/>
    </row>
    <row r="967" hidden="1">
      <c r="A967" s="31" t="s">
        <v>3394</v>
      </c>
      <c r="B967" s="29">
        <v>0.0</v>
      </c>
      <c r="C967" s="26"/>
      <c r="D967" s="27">
        <v>0.0</v>
      </c>
      <c r="E967" s="41"/>
    </row>
    <row r="968" hidden="1">
      <c r="A968" s="31" t="s">
        <v>3395</v>
      </c>
      <c r="B968" s="29">
        <v>0.0</v>
      </c>
      <c r="C968" s="26"/>
      <c r="D968" s="27">
        <v>0.0</v>
      </c>
      <c r="E968" s="40"/>
    </row>
    <row r="969" hidden="1">
      <c r="A969" s="31" t="s">
        <v>3397</v>
      </c>
      <c r="B969" s="29">
        <v>0.0</v>
      </c>
      <c r="C969" s="26"/>
      <c r="D969" s="27">
        <v>0.0</v>
      </c>
      <c r="E969" s="28"/>
    </row>
    <row r="970" hidden="1">
      <c r="A970" s="31" t="s">
        <v>3399</v>
      </c>
      <c r="B970" s="29">
        <v>2000.0</v>
      </c>
      <c r="C970" s="26">
        <v>2000.0</v>
      </c>
      <c r="D970" s="27">
        <v>0.0</v>
      </c>
      <c r="E970" s="41"/>
    </row>
    <row r="971" hidden="1">
      <c r="A971" s="58" t="s">
        <v>3400</v>
      </c>
      <c r="B971" s="29">
        <v>40939.0</v>
      </c>
      <c r="C971" s="29">
        <v>40939.0</v>
      </c>
      <c r="D971" s="27">
        <v>0.0</v>
      </c>
      <c r="E971" s="41"/>
    </row>
    <row r="972" hidden="1">
      <c r="A972" s="58" t="s">
        <v>3401</v>
      </c>
      <c r="B972" s="29">
        <v>17100.0</v>
      </c>
      <c r="C972" s="59">
        <v>17429.0</v>
      </c>
      <c r="D972" s="27">
        <v>329.0</v>
      </c>
      <c r="E972" s="41"/>
    </row>
    <row r="973" hidden="1">
      <c r="A973" s="58" t="s">
        <v>3402</v>
      </c>
      <c r="B973" s="29">
        <v>40174.0</v>
      </c>
      <c r="C973" s="59">
        <v>40174.0</v>
      </c>
      <c r="D973" s="27">
        <v>0.0</v>
      </c>
      <c r="E973" s="41"/>
    </row>
    <row r="974" hidden="1">
      <c r="A974" s="58" t="s">
        <v>3403</v>
      </c>
      <c r="B974" s="29">
        <v>37826.0</v>
      </c>
      <c r="C974" s="59">
        <v>37826.0</v>
      </c>
      <c r="D974" s="27">
        <v>0.0</v>
      </c>
      <c r="E974" s="41"/>
    </row>
    <row r="975" hidden="1">
      <c r="A975" s="58" t="s">
        <v>3405</v>
      </c>
      <c r="B975" s="29">
        <v>2543.0</v>
      </c>
      <c r="C975" s="59">
        <v>2543.0</v>
      </c>
      <c r="D975" s="27">
        <v>0.0</v>
      </c>
      <c r="E975" s="41"/>
    </row>
    <row r="976" hidden="1">
      <c r="A976" s="58" t="s">
        <v>3406</v>
      </c>
      <c r="B976" s="29">
        <v>6875.0</v>
      </c>
      <c r="C976" s="59">
        <v>6875.0</v>
      </c>
      <c r="D976" s="27">
        <v>0.0</v>
      </c>
      <c r="E976" s="41"/>
    </row>
    <row r="977" hidden="1">
      <c r="A977" s="35" t="s">
        <v>3407</v>
      </c>
      <c r="B977" s="29">
        <v>160715.0</v>
      </c>
      <c r="C977" s="59">
        <v>161044.0</v>
      </c>
      <c r="D977" s="27">
        <v>329.0</v>
      </c>
      <c r="E977" s="41"/>
    </row>
    <row r="978" hidden="1">
      <c r="A978" s="36" t="s">
        <v>3408</v>
      </c>
      <c r="B978" s="42">
        <v>1.0</v>
      </c>
      <c r="C978" s="65">
        <v>9.0</v>
      </c>
      <c r="D978" s="66">
        <v>8.0</v>
      </c>
      <c r="E978" s="45"/>
    </row>
    <row r="979" hidden="1"/>
    <row r="980" hidden="1"/>
    <row r="981" hidden="1">
      <c r="A981" s="5" t="s">
        <v>3411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3381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4" t="s">
        <v>3382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5" t="s">
        <v>4238</v>
      </c>
      <c r="B987" s="7"/>
      <c r="C987" s="16"/>
      <c r="D987" s="56" t="s">
        <v>4239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3383</v>
      </c>
      <c r="B989" s="6"/>
      <c r="C989" s="6"/>
      <c r="D989" s="6"/>
      <c r="E989" s="7"/>
    </row>
    <row r="990" hidden="1">
      <c r="A990" s="20" t="s">
        <v>3384</v>
      </c>
      <c r="B990" s="21" t="s">
        <v>3385</v>
      </c>
      <c r="C990" s="22" t="s">
        <v>3386</v>
      </c>
      <c r="D990" s="21" t="s">
        <v>3387</v>
      </c>
      <c r="E990" s="23" t="s">
        <v>13</v>
      </c>
    </row>
    <row r="991" hidden="1">
      <c r="A991" s="57" t="s">
        <v>3388</v>
      </c>
      <c r="B991" s="25">
        <v>36582.0</v>
      </c>
      <c r="C991" s="26">
        <v>36584.0</v>
      </c>
      <c r="D991" s="27">
        <v>2.0</v>
      </c>
      <c r="E991" s="41"/>
    </row>
    <row r="992" hidden="1">
      <c r="A992" s="57" t="s">
        <v>3389</v>
      </c>
      <c r="B992" s="29">
        <v>24280.5</v>
      </c>
      <c r="C992" s="26">
        <v>24280.5</v>
      </c>
      <c r="D992" s="27">
        <v>0.0</v>
      </c>
      <c r="E992" s="40"/>
    </row>
    <row r="993" hidden="1">
      <c r="A993" s="57" t="s">
        <v>3390</v>
      </c>
      <c r="B993" s="29">
        <v>1160.0</v>
      </c>
      <c r="C993" s="26">
        <v>1160.0</v>
      </c>
      <c r="D993" s="27">
        <v>0.0</v>
      </c>
      <c r="E993" s="41"/>
    </row>
    <row r="994" hidden="1">
      <c r="A994" s="57" t="s">
        <v>3392</v>
      </c>
      <c r="B994" s="29">
        <v>0.0</v>
      </c>
      <c r="C994" s="26"/>
      <c r="D994" s="27">
        <v>0.0</v>
      </c>
      <c r="E994" s="41"/>
    </row>
    <row r="995" hidden="1">
      <c r="A995" s="31" t="s">
        <v>3394</v>
      </c>
      <c r="B995" s="29">
        <v>0.0</v>
      </c>
      <c r="C995" s="26"/>
      <c r="D995" s="27">
        <v>0.0</v>
      </c>
      <c r="E995" s="41"/>
    </row>
    <row r="996" hidden="1">
      <c r="A996" s="31" t="s">
        <v>3395</v>
      </c>
      <c r="B996" s="29">
        <v>0.0</v>
      </c>
      <c r="C996" s="26"/>
      <c r="D996" s="27">
        <v>0.0</v>
      </c>
      <c r="E996" s="40"/>
    </row>
    <row r="997" hidden="1">
      <c r="A997" s="31" t="s">
        <v>3397</v>
      </c>
      <c r="B997" s="29">
        <v>433.0</v>
      </c>
      <c r="C997" s="26">
        <v>393.0</v>
      </c>
      <c r="D997" s="27">
        <v>-40.0</v>
      </c>
      <c r="E997" s="28"/>
    </row>
    <row r="998" hidden="1">
      <c r="A998" s="31" t="s">
        <v>3399</v>
      </c>
      <c r="B998" s="29">
        <v>5640.0</v>
      </c>
      <c r="C998" s="26">
        <v>5680.0</v>
      </c>
      <c r="D998" s="27">
        <v>40.0</v>
      </c>
      <c r="E998" s="41"/>
    </row>
    <row r="999" hidden="1">
      <c r="A999" s="58" t="s">
        <v>3400</v>
      </c>
      <c r="B999" s="29">
        <v>94213.0</v>
      </c>
      <c r="C999" s="29">
        <v>94213.0</v>
      </c>
      <c r="D999" s="27">
        <v>0.0</v>
      </c>
      <c r="E999" s="41"/>
    </row>
    <row r="1000" hidden="1">
      <c r="A1000" s="58" t="s">
        <v>3401</v>
      </c>
      <c r="B1000" s="29">
        <v>41531.0</v>
      </c>
      <c r="C1000" s="59">
        <v>41531.0</v>
      </c>
      <c r="D1000" s="27">
        <v>0.0</v>
      </c>
      <c r="E1000" s="41"/>
    </row>
    <row r="1001" hidden="1">
      <c r="A1001" s="58" t="s">
        <v>3402</v>
      </c>
      <c r="B1001" s="29">
        <v>121245.0</v>
      </c>
      <c r="C1001" s="59">
        <v>119875.0</v>
      </c>
      <c r="D1001" s="27">
        <v>-1370.0</v>
      </c>
      <c r="E1001" s="41"/>
    </row>
    <row r="1002" hidden="1">
      <c r="A1002" s="58" t="s">
        <v>3403</v>
      </c>
      <c r="B1002" s="29">
        <v>96312.0</v>
      </c>
      <c r="C1002" s="59">
        <v>96312.0</v>
      </c>
      <c r="D1002" s="27">
        <v>0.0</v>
      </c>
      <c r="E1002" s="41"/>
    </row>
    <row r="1003" hidden="1">
      <c r="A1003" s="58" t="s">
        <v>3405</v>
      </c>
      <c r="B1003" s="29">
        <v>3559.0</v>
      </c>
      <c r="C1003" s="59">
        <v>3559.0</v>
      </c>
      <c r="D1003" s="27">
        <v>0.0</v>
      </c>
      <c r="E1003" s="41"/>
    </row>
    <row r="1004" hidden="1">
      <c r="A1004" s="58" t="s">
        <v>3406</v>
      </c>
      <c r="B1004" s="29">
        <v>14411.0</v>
      </c>
      <c r="C1004" s="59">
        <v>14411.0</v>
      </c>
      <c r="D1004" s="27">
        <v>0.0</v>
      </c>
      <c r="E1004" s="41"/>
    </row>
    <row r="1005" hidden="1">
      <c r="A1005" s="35" t="s">
        <v>3407</v>
      </c>
      <c r="B1005" s="29">
        <v>424955.5</v>
      </c>
      <c r="C1005" s="59">
        <v>423585.5</v>
      </c>
      <c r="D1005" s="27">
        <v>-1370.0</v>
      </c>
      <c r="E1005" s="41"/>
    </row>
    <row r="1006" hidden="1">
      <c r="A1006" s="36" t="s">
        <v>3408</v>
      </c>
      <c r="B1006" s="42">
        <v>0.0</v>
      </c>
      <c r="C1006" s="65">
        <v>2.0</v>
      </c>
      <c r="D1006" s="66">
        <v>2.0</v>
      </c>
      <c r="E1006" s="45"/>
    </row>
    <row r="1007" hidden="1"/>
    <row r="1008" hidden="1"/>
    <row r="1009" hidden="1">
      <c r="A1009" s="5" t="s">
        <v>3411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3381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4" t="s">
        <v>3382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5" t="s">
        <v>4238</v>
      </c>
      <c r="B1015" s="7"/>
      <c r="C1015" s="16"/>
      <c r="D1015" s="56" t="s">
        <v>4239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3383</v>
      </c>
      <c r="B1017" s="6"/>
      <c r="C1017" s="6"/>
      <c r="D1017" s="6"/>
      <c r="E1017" s="7"/>
    </row>
    <row r="1018" hidden="1">
      <c r="A1018" s="20" t="s">
        <v>3384</v>
      </c>
      <c r="B1018" s="21" t="s">
        <v>3385</v>
      </c>
      <c r="C1018" s="22" t="s">
        <v>3386</v>
      </c>
      <c r="D1018" s="21" t="s">
        <v>3387</v>
      </c>
      <c r="E1018" s="23" t="s">
        <v>13</v>
      </c>
    </row>
    <row r="1019" hidden="1">
      <c r="A1019" s="57" t="s">
        <v>3388</v>
      </c>
      <c r="B1019" s="25">
        <v>24275.0</v>
      </c>
      <c r="C1019" s="26">
        <v>24282.0</v>
      </c>
      <c r="D1019" s="27">
        <v>7.0</v>
      </c>
      <c r="E1019" s="41"/>
    </row>
    <row r="1020" hidden="1">
      <c r="A1020" s="57" t="s">
        <v>3389</v>
      </c>
      <c r="B1020" s="29">
        <v>34168.0</v>
      </c>
      <c r="C1020" s="26">
        <v>34168.0</v>
      </c>
      <c r="D1020" s="27">
        <v>0.0</v>
      </c>
      <c r="E1020" s="40"/>
    </row>
    <row r="1021" hidden="1">
      <c r="A1021" s="57" t="s">
        <v>3390</v>
      </c>
      <c r="B1021" s="29">
        <v>1450.0</v>
      </c>
      <c r="C1021" s="26">
        <v>1450.0</v>
      </c>
      <c r="D1021" s="27">
        <v>0.0</v>
      </c>
      <c r="E1021" s="41"/>
    </row>
    <row r="1022" hidden="1">
      <c r="A1022" s="57" t="s">
        <v>3392</v>
      </c>
      <c r="B1022" s="29">
        <v>0.0</v>
      </c>
      <c r="C1022" s="26"/>
      <c r="D1022" s="27">
        <v>0.0</v>
      </c>
      <c r="E1022" s="41"/>
    </row>
    <row r="1023" hidden="1">
      <c r="A1023" s="31" t="s">
        <v>3394</v>
      </c>
      <c r="B1023" s="29">
        <v>0.0</v>
      </c>
      <c r="C1023" s="26"/>
      <c r="D1023" s="27">
        <v>0.0</v>
      </c>
      <c r="E1023" s="41"/>
    </row>
    <row r="1024" hidden="1">
      <c r="A1024" s="31" t="s">
        <v>3395</v>
      </c>
      <c r="B1024" s="29">
        <v>0.0</v>
      </c>
      <c r="C1024" s="26"/>
      <c r="D1024" s="27">
        <v>0.0</v>
      </c>
      <c r="E1024" s="40"/>
    </row>
    <row r="1025" hidden="1">
      <c r="A1025" s="31" t="s">
        <v>3397</v>
      </c>
      <c r="B1025" s="29">
        <v>4095.0</v>
      </c>
      <c r="C1025" s="26">
        <v>4035.0</v>
      </c>
      <c r="D1025" s="27">
        <v>-60.0</v>
      </c>
      <c r="E1025" s="28" t="s">
        <v>4426</v>
      </c>
    </row>
    <row r="1026" hidden="1">
      <c r="A1026" s="31" t="s">
        <v>3399</v>
      </c>
      <c r="B1026" s="29">
        <v>5400.0</v>
      </c>
      <c r="C1026" s="26">
        <v>5440.0</v>
      </c>
      <c r="D1026" s="27">
        <v>40.0</v>
      </c>
      <c r="E1026" s="41"/>
    </row>
    <row r="1027" hidden="1">
      <c r="A1027" s="58" t="s">
        <v>3400</v>
      </c>
      <c r="B1027" s="29">
        <v>123994.0</v>
      </c>
      <c r="C1027" s="29">
        <v>123994.0</v>
      </c>
      <c r="D1027" s="27">
        <v>0.0</v>
      </c>
      <c r="E1027" s="41"/>
    </row>
    <row r="1028" hidden="1">
      <c r="A1028" s="58" t="s">
        <v>3401</v>
      </c>
      <c r="B1028" s="29">
        <v>48132.0</v>
      </c>
      <c r="C1028" s="59">
        <v>48132.0</v>
      </c>
      <c r="D1028" s="27">
        <v>0.0</v>
      </c>
      <c r="E1028" s="41"/>
    </row>
    <row r="1029" hidden="1">
      <c r="A1029" s="58" t="s">
        <v>3402</v>
      </c>
      <c r="B1029" s="29">
        <v>140649.0</v>
      </c>
      <c r="C1029" s="59">
        <v>140649.0</v>
      </c>
      <c r="D1029" s="27">
        <v>0.0</v>
      </c>
      <c r="E1029" s="41"/>
    </row>
    <row r="1030" hidden="1">
      <c r="A1030" s="58" t="s">
        <v>3403</v>
      </c>
      <c r="B1030" s="29">
        <v>90597.0</v>
      </c>
      <c r="C1030" s="59">
        <v>90597.0</v>
      </c>
      <c r="D1030" s="27">
        <v>0.0</v>
      </c>
      <c r="E1030" s="41"/>
    </row>
    <row r="1031" hidden="1">
      <c r="A1031" s="58" t="s">
        <v>3405</v>
      </c>
      <c r="B1031" s="29">
        <v>3707.0</v>
      </c>
      <c r="C1031" s="59">
        <v>3707.0</v>
      </c>
      <c r="D1031" s="27">
        <v>0.0</v>
      </c>
      <c r="E1031" s="41"/>
    </row>
    <row r="1032" hidden="1">
      <c r="A1032" s="58" t="s">
        <v>3406</v>
      </c>
      <c r="B1032" s="29">
        <v>16462.0</v>
      </c>
      <c r="C1032" s="59">
        <v>16462.0</v>
      </c>
      <c r="D1032" s="27">
        <v>0.0</v>
      </c>
      <c r="E1032" s="41"/>
    </row>
    <row r="1033" hidden="1">
      <c r="A1033" s="35" t="s">
        <v>3407</v>
      </c>
      <c r="B1033" s="29">
        <v>476202.5</v>
      </c>
      <c r="C1033" s="59">
        <v>476202.5</v>
      </c>
      <c r="D1033" s="27">
        <v>0.0</v>
      </c>
      <c r="E1033" s="41"/>
    </row>
    <row r="1034" hidden="1">
      <c r="A1034" s="36" t="s">
        <v>3408</v>
      </c>
      <c r="B1034" s="42">
        <v>264.5</v>
      </c>
      <c r="C1034" s="65">
        <v>251.5</v>
      </c>
      <c r="D1034" s="66">
        <v>-13.0</v>
      </c>
      <c r="E1034" s="45"/>
    </row>
    <row r="1035" hidden="1"/>
    <row r="1036" hidden="1"/>
    <row r="1037" hidden="1">
      <c r="A1037" s="5" t="s">
        <v>3411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3381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4" t="s">
        <v>3382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5" t="s">
        <v>4238</v>
      </c>
      <c r="B1043" s="7"/>
      <c r="C1043" s="16"/>
      <c r="D1043" s="56" t="s">
        <v>4239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3383</v>
      </c>
      <c r="B1045" s="6"/>
      <c r="C1045" s="6"/>
      <c r="D1045" s="6"/>
      <c r="E1045" s="7"/>
    </row>
    <row r="1046" hidden="1">
      <c r="A1046" s="20" t="s">
        <v>3384</v>
      </c>
      <c r="B1046" s="21" t="s">
        <v>3385</v>
      </c>
      <c r="C1046" s="22" t="s">
        <v>3386</v>
      </c>
      <c r="D1046" s="21" t="s">
        <v>3387</v>
      </c>
      <c r="E1046" s="23" t="s">
        <v>13</v>
      </c>
    </row>
    <row r="1047" hidden="1">
      <c r="A1047" s="57" t="s">
        <v>3388</v>
      </c>
      <c r="B1047" s="25">
        <v>29237.0</v>
      </c>
      <c r="C1047" s="26">
        <v>29218.0</v>
      </c>
      <c r="D1047" s="27">
        <v>-19.0</v>
      </c>
      <c r="E1047" s="41"/>
    </row>
    <row r="1048" hidden="1">
      <c r="A1048" s="57" t="s">
        <v>3389</v>
      </c>
      <c r="B1048" s="29">
        <v>29474.0</v>
      </c>
      <c r="C1048" s="26">
        <v>29474.0</v>
      </c>
      <c r="D1048" s="27">
        <v>0.0</v>
      </c>
      <c r="E1048" s="40"/>
    </row>
    <row r="1049" hidden="1">
      <c r="A1049" s="57" t="s">
        <v>3390</v>
      </c>
      <c r="B1049" s="29">
        <v>2330.0</v>
      </c>
      <c r="C1049" s="26">
        <v>2330.0</v>
      </c>
      <c r="D1049" s="27">
        <v>0.0</v>
      </c>
      <c r="E1049" s="41"/>
    </row>
    <row r="1050" hidden="1">
      <c r="A1050" s="57" t="s">
        <v>3392</v>
      </c>
      <c r="B1050" s="29">
        <v>0.0</v>
      </c>
      <c r="C1050" s="26"/>
      <c r="D1050" s="27">
        <v>0.0</v>
      </c>
      <c r="E1050" s="41"/>
    </row>
    <row r="1051" hidden="1">
      <c r="A1051" s="31" t="s">
        <v>3394</v>
      </c>
      <c r="B1051" s="29">
        <v>0.0</v>
      </c>
      <c r="C1051" s="26"/>
      <c r="D1051" s="27">
        <v>0.0</v>
      </c>
      <c r="E1051" s="41"/>
    </row>
    <row r="1052" hidden="1">
      <c r="A1052" s="31" t="s">
        <v>3395</v>
      </c>
      <c r="B1052" s="29">
        <v>0.0</v>
      </c>
      <c r="C1052" s="26"/>
      <c r="D1052" s="27">
        <v>0.0</v>
      </c>
      <c r="E1052" s="40"/>
    </row>
    <row r="1053" hidden="1">
      <c r="A1053" s="31" t="s">
        <v>3397</v>
      </c>
      <c r="B1053" s="29">
        <v>1163.0</v>
      </c>
      <c r="C1053" s="26">
        <v>882.0</v>
      </c>
      <c r="D1053" s="27">
        <v>-281.0</v>
      </c>
      <c r="E1053" s="28"/>
    </row>
    <row r="1054" hidden="1">
      <c r="A1054" s="31" t="s">
        <v>3399</v>
      </c>
      <c r="B1054" s="29">
        <v>5320.0</v>
      </c>
      <c r="C1054" s="26">
        <v>5600.0</v>
      </c>
      <c r="D1054" s="27">
        <v>280.0</v>
      </c>
      <c r="E1054" s="41"/>
    </row>
    <row r="1055" hidden="1">
      <c r="A1055" s="58" t="s">
        <v>3400</v>
      </c>
      <c r="B1055" s="29">
        <v>130107.0</v>
      </c>
      <c r="C1055" s="29">
        <v>130107.0</v>
      </c>
      <c r="D1055" s="27">
        <v>0.0</v>
      </c>
      <c r="E1055" s="41"/>
    </row>
    <row r="1056" hidden="1">
      <c r="A1056" s="58" t="s">
        <v>3401</v>
      </c>
      <c r="B1056" s="29">
        <v>49297.0</v>
      </c>
      <c r="C1056" s="59">
        <v>49297.0</v>
      </c>
      <c r="D1056" s="27">
        <v>0.0</v>
      </c>
      <c r="E1056" s="41"/>
    </row>
    <row r="1057" hidden="1">
      <c r="A1057" s="58" t="s">
        <v>3402</v>
      </c>
      <c r="B1057" s="29">
        <v>130903.0</v>
      </c>
      <c r="C1057" s="59">
        <v>130903.0</v>
      </c>
      <c r="D1057" s="27">
        <v>0.0</v>
      </c>
      <c r="E1057" s="41"/>
    </row>
    <row r="1058" hidden="1">
      <c r="A1058" s="58" t="s">
        <v>3403</v>
      </c>
      <c r="B1058" s="29">
        <v>93747.0</v>
      </c>
      <c r="C1058" s="59">
        <v>93747.0</v>
      </c>
      <c r="D1058" s="27">
        <v>0.0</v>
      </c>
      <c r="E1058" s="41"/>
    </row>
    <row r="1059" hidden="1">
      <c r="A1059" s="58" t="s">
        <v>3405</v>
      </c>
      <c r="B1059" s="29">
        <v>358.0</v>
      </c>
      <c r="C1059" s="59">
        <v>358.0</v>
      </c>
      <c r="D1059" s="27">
        <v>0.0</v>
      </c>
      <c r="E1059" s="41"/>
    </row>
    <row r="1060" hidden="1">
      <c r="A1060" s="58" t="s">
        <v>3406</v>
      </c>
      <c r="B1060" s="29">
        <v>15954.0</v>
      </c>
      <c r="C1060" s="59">
        <v>15954.0</v>
      </c>
      <c r="D1060" s="27">
        <v>0.0</v>
      </c>
      <c r="E1060" s="41"/>
    </row>
    <row r="1061" hidden="1">
      <c r="A1061" s="35" t="s">
        <v>3407</v>
      </c>
      <c r="B1061" s="29">
        <v>471933.8</v>
      </c>
      <c r="C1061" s="59">
        <v>471933.8</v>
      </c>
      <c r="D1061" s="27">
        <v>0.0</v>
      </c>
      <c r="E1061" s="41"/>
    </row>
    <row r="1062" hidden="1">
      <c r="A1062" s="36" t="s">
        <v>3408</v>
      </c>
      <c r="B1062" s="42">
        <v>2.1999999999970896</v>
      </c>
      <c r="C1062" s="65">
        <v>-17.79999999998836</v>
      </c>
      <c r="D1062" s="66">
        <v>-19.999999999985448</v>
      </c>
      <c r="E1062" s="45"/>
    </row>
    <row r="1063" hidden="1"/>
    <row r="1064" hidden="1"/>
    <row r="1065" hidden="1">
      <c r="A1065" s="5" t="s">
        <v>3411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3381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45740.0</v>
      </c>
      <c r="B1069" s="6"/>
      <c r="C1069" s="54" t="s">
        <v>3382</v>
      </c>
      <c r="D1069" s="15">
        <v>45746.0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5" t="s">
        <v>4238</v>
      </c>
      <c r="B1071" s="7"/>
      <c r="C1071" s="16"/>
      <c r="D1071" s="56" t="s">
        <v>4239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3383</v>
      </c>
      <c r="B1073" s="6"/>
      <c r="C1073" s="6"/>
      <c r="D1073" s="6"/>
      <c r="E1073" s="7"/>
    </row>
    <row r="1074" hidden="1">
      <c r="A1074" s="20" t="s">
        <v>3384</v>
      </c>
      <c r="B1074" s="21" t="s">
        <v>3385</v>
      </c>
      <c r="C1074" s="22" t="s">
        <v>3386</v>
      </c>
      <c r="D1074" s="21" t="s">
        <v>3387</v>
      </c>
      <c r="E1074" s="23" t="s">
        <v>13</v>
      </c>
    </row>
    <row r="1075" hidden="1">
      <c r="A1075" s="57" t="s">
        <v>3388</v>
      </c>
      <c r="B1075" s="25">
        <v>38869.0</v>
      </c>
      <c r="C1075" s="26">
        <v>38869.0</v>
      </c>
      <c r="D1075" s="27">
        <v>0.0</v>
      </c>
      <c r="E1075" s="41"/>
    </row>
    <row r="1076" hidden="1">
      <c r="A1076" s="57" t="s">
        <v>3389</v>
      </c>
      <c r="B1076" s="29">
        <v>27908.0</v>
      </c>
      <c r="C1076" s="26">
        <v>27908.0</v>
      </c>
      <c r="D1076" s="27">
        <v>0.0</v>
      </c>
      <c r="E1076" s="40"/>
    </row>
    <row r="1077" hidden="1">
      <c r="A1077" s="57" t="s">
        <v>3390</v>
      </c>
      <c r="B1077" s="29">
        <v>835.0</v>
      </c>
      <c r="C1077" s="26">
        <v>835.0</v>
      </c>
      <c r="D1077" s="27">
        <v>0.0</v>
      </c>
      <c r="E1077" s="41"/>
    </row>
    <row r="1078" hidden="1">
      <c r="A1078" s="57" t="s">
        <v>3392</v>
      </c>
      <c r="B1078" s="29">
        <v>0.0</v>
      </c>
      <c r="C1078" s="26"/>
      <c r="D1078" s="27">
        <v>0.0</v>
      </c>
      <c r="E1078" s="41"/>
    </row>
    <row r="1079" hidden="1">
      <c r="A1079" s="31" t="s">
        <v>3394</v>
      </c>
      <c r="B1079" s="29">
        <v>0.0</v>
      </c>
      <c r="C1079" s="26"/>
      <c r="D1079" s="27">
        <v>0.0</v>
      </c>
      <c r="E1079" s="41"/>
    </row>
    <row r="1080" hidden="1">
      <c r="A1080" s="31" t="s">
        <v>3395</v>
      </c>
      <c r="B1080" s="29">
        <v>0.0</v>
      </c>
      <c r="C1080" s="26"/>
      <c r="D1080" s="27">
        <v>0.0</v>
      </c>
      <c r="E1080" s="40"/>
    </row>
    <row r="1081" hidden="1">
      <c r="A1081" s="31" t="s">
        <v>3397</v>
      </c>
      <c r="B1081" s="29">
        <v>335.0</v>
      </c>
      <c r="C1081" s="26">
        <v>335.0</v>
      </c>
      <c r="D1081" s="27">
        <v>0.0</v>
      </c>
      <c r="E1081" s="28"/>
    </row>
    <row r="1082" hidden="1">
      <c r="A1082" s="31" t="s">
        <v>3399</v>
      </c>
      <c r="B1082" s="29">
        <v>6760.0</v>
      </c>
      <c r="C1082" s="26">
        <v>6760.0</v>
      </c>
      <c r="D1082" s="27">
        <v>0.0</v>
      </c>
      <c r="E1082" s="41"/>
    </row>
    <row r="1083" hidden="1">
      <c r="A1083" s="58" t="s">
        <v>3400</v>
      </c>
      <c r="B1083" s="29">
        <v>126885.0</v>
      </c>
      <c r="C1083" s="29">
        <v>136593.0</v>
      </c>
      <c r="D1083" s="27">
        <v>9708.0</v>
      </c>
      <c r="E1083" s="41"/>
    </row>
    <row r="1084" hidden="1">
      <c r="A1084" s="58" t="s">
        <v>3401</v>
      </c>
      <c r="B1084" s="29">
        <v>50436.0</v>
      </c>
      <c r="C1084" s="59">
        <v>50436.0</v>
      </c>
      <c r="D1084" s="27">
        <v>0.0</v>
      </c>
      <c r="E1084" s="41"/>
    </row>
    <row r="1085" hidden="1">
      <c r="A1085" s="58" t="s">
        <v>3402</v>
      </c>
      <c r="B1085" s="29">
        <v>115199.0</v>
      </c>
      <c r="C1085" s="59">
        <v>115199.0</v>
      </c>
      <c r="D1085" s="27">
        <v>0.0</v>
      </c>
      <c r="E1085" s="41"/>
    </row>
    <row r="1086" hidden="1">
      <c r="A1086" s="58" t="s">
        <v>3403</v>
      </c>
      <c r="B1086" s="29">
        <v>104081.0</v>
      </c>
      <c r="C1086" s="59">
        <v>104081.0</v>
      </c>
      <c r="D1086" s="27">
        <v>0.0</v>
      </c>
      <c r="E1086" s="41"/>
    </row>
    <row r="1087" hidden="1">
      <c r="A1087" s="58" t="s">
        <v>3405</v>
      </c>
      <c r="B1087" s="29">
        <v>3086.0</v>
      </c>
      <c r="C1087" s="59">
        <v>3086.0</v>
      </c>
      <c r="D1087" s="27">
        <v>0.0</v>
      </c>
      <c r="E1087" s="41"/>
    </row>
    <row r="1088" hidden="1">
      <c r="A1088" s="58" t="s">
        <v>3406</v>
      </c>
      <c r="B1088" s="29">
        <v>18007.0</v>
      </c>
      <c r="C1088" s="59">
        <v>18007.0</v>
      </c>
      <c r="D1088" s="27">
        <v>0.0</v>
      </c>
      <c r="E1088" s="41"/>
    </row>
    <row r="1089" hidden="1">
      <c r="A1089" s="35" t="s">
        <v>3407</v>
      </c>
      <c r="B1089" s="29">
        <v>474373.2</v>
      </c>
      <c r="C1089" s="59">
        <v>484081.2</v>
      </c>
      <c r="D1089" s="27">
        <v>9708.0</v>
      </c>
      <c r="E1089" s="41"/>
    </row>
    <row r="1090" hidden="1">
      <c r="A1090" s="36" t="s">
        <v>3408</v>
      </c>
      <c r="B1090" s="42">
        <v>20.80000000000291</v>
      </c>
      <c r="C1090" s="65">
        <v>20.79999999998836</v>
      </c>
      <c r="D1090" s="66">
        <v>-1.4551915228366852E-11</v>
      </c>
      <c r="E1090" s="45"/>
    </row>
    <row r="1091" hidden="1"/>
    <row r="1092" hidden="1"/>
    <row r="1093" hidden="1">
      <c r="A1093" s="5" t="s">
        <v>3411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3381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45747.0</v>
      </c>
      <c r="B1097" s="6"/>
      <c r="C1097" s="54" t="s">
        <v>3382</v>
      </c>
      <c r="D1097" s="15">
        <v>45747.0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5" t="s">
        <v>4238</v>
      </c>
      <c r="B1099" s="7"/>
      <c r="C1099" s="16"/>
      <c r="D1099" s="56" t="s">
        <v>4238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3383</v>
      </c>
      <c r="B1101" s="6"/>
      <c r="C1101" s="6"/>
      <c r="D1101" s="6"/>
      <c r="E1101" s="7"/>
    </row>
    <row r="1102" hidden="1">
      <c r="A1102" s="20" t="s">
        <v>3384</v>
      </c>
      <c r="B1102" s="21" t="s">
        <v>3385</v>
      </c>
      <c r="C1102" s="22" t="s">
        <v>3386</v>
      </c>
      <c r="D1102" s="21" t="s">
        <v>3387</v>
      </c>
      <c r="E1102" s="23" t="s">
        <v>13</v>
      </c>
    </row>
    <row r="1103" hidden="1">
      <c r="A1103" s="57" t="s">
        <v>3388</v>
      </c>
      <c r="B1103" s="25">
        <v>2358.0</v>
      </c>
      <c r="C1103" s="26">
        <v>2358.0</v>
      </c>
      <c r="D1103" s="27">
        <v>0.0</v>
      </c>
      <c r="E1103" s="41"/>
    </row>
    <row r="1104" hidden="1">
      <c r="A1104" s="57" t="s">
        <v>3389</v>
      </c>
      <c r="B1104" s="29">
        <v>3836.0</v>
      </c>
      <c r="C1104" s="26">
        <v>3836.0</v>
      </c>
      <c r="D1104" s="27">
        <v>0.0</v>
      </c>
      <c r="E1104" s="40"/>
    </row>
    <row r="1105" hidden="1">
      <c r="A1105" s="57" t="s">
        <v>3390</v>
      </c>
      <c r="B1105" s="29">
        <v>0.0</v>
      </c>
      <c r="C1105" s="26"/>
      <c r="D1105" s="27">
        <v>0.0</v>
      </c>
      <c r="E1105" s="41"/>
    </row>
    <row r="1106" hidden="1">
      <c r="A1106" s="57" t="s">
        <v>3392</v>
      </c>
      <c r="B1106" s="29">
        <v>0.0</v>
      </c>
      <c r="C1106" s="26"/>
      <c r="D1106" s="27">
        <v>0.0</v>
      </c>
      <c r="E1106" s="41"/>
    </row>
    <row r="1107" hidden="1">
      <c r="A1107" s="31" t="s">
        <v>3394</v>
      </c>
      <c r="B1107" s="29">
        <v>0.0</v>
      </c>
      <c r="C1107" s="26"/>
      <c r="D1107" s="27">
        <v>0.0</v>
      </c>
      <c r="E1107" s="41"/>
    </row>
    <row r="1108" hidden="1">
      <c r="A1108" s="31" t="s">
        <v>3395</v>
      </c>
      <c r="B1108" s="29">
        <v>0.0</v>
      </c>
      <c r="C1108" s="26"/>
      <c r="D1108" s="27">
        <v>0.0</v>
      </c>
      <c r="E1108" s="40"/>
    </row>
    <row r="1109" hidden="1">
      <c r="A1109" s="31" t="s">
        <v>3397</v>
      </c>
      <c r="B1109" s="29">
        <v>0.0</v>
      </c>
      <c r="C1109" s="26"/>
      <c r="D1109" s="27">
        <v>0.0</v>
      </c>
      <c r="E1109" s="28"/>
    </row>
    <row r="1110" hidden="1">
      <c r="A1110" s="31" t="s">
        <v>3399</v>
      </c>
      <c r="B1110" s="29">
        <v>800.0</v>
      </c>
      <c r="C1110" s="26">
        <v>840.0</v>
      </c>
      <c r="D1110" s="27">
        <v>40.0</v>
      </c>
      <c r="E1110" s="41"/>
    </row>
    <row r="1111" hidden="1">
      <c r="A1111" s="58" t="s">
        <v>3400</v>
      </c>
      <c r="B1111" s="29">
        <v>8658.0</v>
      </c>
      <c r="C1111" s="29">
        <v>8658.0</v>
      </c>
      <c r="D1111" s="27">
        <v>0.0</v>
      </c>
      <c r="E1111" s="41"/>
    </row>
    <row r="1112" hidden="1">
      <c r="A1112" s="58" t="s">
        <v>3401</v>
      </c>
      <c r="B1112" s="29">
        <v>5452.0</v>
      </c>
      <c r="C1112" s="59">
        <v>5452.0</v>
      </c>
      <c r="D1112" s="27">
        <v>0.0</v>
      </c>
      <c r="E1112" s="41"/>
    </row>
    <row r="1113" hidden="1">
      <c r="A1113" s="58" t="s">
        <v>3402</v>
      </c>
      <c r="B1113" s="29">
        <v>11818.0</v>
      </c>
      <c r="C1113" s="59">
        <v>11818.0</v>
      </c>
      <c r="D1113" s="27">
        <v>0.0</v>
      </c>
      <c r="E1113" s="41"/>
    </row>
    <row r="1114" hidden="1">
      <c r="A1114" s="58" t="s">
        <v>3403</v>
      </c>
      <c r="B1114" s="29">
        <v>11444.0</v>
      </c>
      <c r="C1114" s="59">
        <v>11444.0</v>
      </c>
      <c r="D1114" s="27">
        <v>0.0</v>
      </c>
      <c r="E1114" s="41"/>
    </row>
    <row r="1115" hidden="1">
      <c r="A1115" s="58" t="s">
        <v>3405</v>
      </c>
      <c r="B1115" s="29">
        <v>0.0</v>
      </c>
      <c r="C1115" s="59">
        <v>0.0</v>
      </c>
      <c r="D1115" s="27">
        <v>0.0</v>
      </c>
      <c r="E1115" s="41"/>
    </row>
    <row r="1116" hidden="1">
      <c r="A1116" s="58" t="s">
        <v>3406</v>
      </c>
      <c r="B1116" s="29">
        <v>952.0</v>
      </c>
      <c r="C1116" s="59">
        <v>952.0</v>
      </c>
      <c r="D1116" s="27">
        <v>0.0</v>
      </c>
      <c r="E1116" s="41"/>
    </row>
    <row r="1117" hidden="1">
      <c r="A1117" s="35" t="s">
        <v>3407</v>
      </c>
      <c r="B1117" s="29">
        <v>44366.0</v>
      </c>
      <c r="C1117" s="59">
        <v>44366.0</v>
      </c>
      <c r="D1117" s="27">
        <v>0.0</v>
      </c>
      <c r="E1117" s="41"/>
    </row>
    <row r="1118" hidden="1">
      <c r="A1118" s="36" t="s">
        <v>3408</v>
      </c>
      <c r="B1118" s="42">
        <v>0.0</v>
      </c>
      <c r="C1118" s="65">
        <v>40.0</v>
      </c>
      <c r="D1118" s="66">
        <v>40.0</v>
      </c>
      <c r="E1118" s="45"/>
    </row>
    <row r="1119" hidden="1"/>
    <row r="1120" hidden="1"/>
    <row r="1121" hidden="1">
      <c r="A1121" s="5" t="s">
        <v>3411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3381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45748.0</v>
      </c>
      <c r="B1125" s="6"/>
      <c r="C1125" s="54" t="s">
        <v>3382</v>
      </c>
      <c r="D1125" s="15">
        <v>45753.0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5" t="s">
        <v>4240</v>
      </c>
      <c r="B1127" s="7"/>
      <c r="C1127" s="16"/>
      <c r="D1127" s="56" t="s">
        <v>4239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3383</v>
      </c>
      <c r="B1129" s="6"/>
      <c r="C1129" s="6"/>
      <c r="D1129" s="6"/>
      <c r="E1129" s="7"/>
    </row>
    <row r="1130" hidden="1">
      <c r="A1130" s="20" t="s">
        <v>3384</v>
      </c>
      <c r="B1130" s="21" t="s">
        <v>3385</v>
      </c>
      <c r="C1130" s="22" t="s">
        <v>3386</v>
      </c>
      <c r="D1130" s="21" t="s">
        <v>3387</v>
      </c>
      <c r="E1130" s="23" t="s">
        <v>13</v>
      </c>
    </row>
    <row r="1131" hidden="1">
      <c r="A1131" s="57" t="s">
        <v>3388</v>
      </c>
      <c r="B1131" s="25">
        <v>25765.0</v>
      </c>
      <c r="C1131" s="26">
        <v>25765.0</v>
      </c>
      <c r="D1131" s="27">
        <v>0.0</v>
      </c>
      <c r="E1131" s="41"/>
    </row>
    <row r="1132" hidden="1">
      <c r="A1132" s="57" t="s">
        <v>3389</v>
      </c>
      <c r="B1132" s="29">
        <v>27205.5</v>
      </c>
      <c r="C1132" s="26">
        <v>27205.5</v>
      </c>
      <c r="D1132" s="27">
        <v>0.0</v>
      </c>
      <c r="E1132" s="40"/>
    </row>
    <row r="1133" hidden="1">
      <c r="A1133" s="57" t="s">
        <v>3390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7" t="s">
        <v>3392</v>
      </c>
      <c r="B1134" s="29">
        <v>0.0</v>
      </c>
      <c r="C1134" s="26"/>
      <c r="D1134" s="27">
        <v>0.0</v>
      </c>
      <c r="E1134" s="41"/>
    </row>
    <row r="1135" hidden="1">
      <c r="A1135" s="31" t="s">
        <v>3394</v>
      </c>
      <c r="B1135" s="29">
        <v>0.0</v>
      </c>
      <c r="C1135" s="26"/>
      <c r="D1135" s="27">
        <v>0.0</v>
      </c>
      <c r="E1135" s="41"/>
    </row>
    <row r="1136" hidden="1">
      <c r="A1136" s="31" t="s">
        <v>3395</v>
      </c>
      <c r="B1136" s="29">
        <v>0.0</v>
      </c>
      <c r="C1136" s="26"/>
      <c r="D1136" s="27">
        <v>0.0</v>
      </c>
      <c r="E1136" s="40"/>
    </row>
    <row r="1137" hidden="1">
      <c r="A1137" s="31" t="s">
        <v>3397</v>
      </c>
      <c r="B1137" s="29">
        <v>3866.0</v>
      </c>
      <c r="C1137" s="26">
        <v>3866.0</v>
      </c>
      <c r="D1137" s="27">
        <v>0.0</v>
      </c>
      <c r="E1137" s="28" t="s">
        <v>4427</v>
      </c>
    </row>
    <row r="1138" hidden="1">
      <c r="A1138" s="31" t="s">
        <v>3399</v>
      </c>
      <c r="B1138" s="29">
        <v>6440.0</v>
      </c>
      <c r="C1138" s="26">
        <v>6480.0</v>
      </c>
      <c r="D1138" s="27">
        <v>40.0</v>
      </c>
      <c r="E1138" s="41"/>
    </row>
    <row r="1139" hidden="1">
      <c r="A1139" s="58" t="s">
        <v>3400</v>
      </c>
      <c r="B1139" s="29">
        <v>102054.0</v>
      </c>
      <c r="C1139" s="29">
        <v>102054.0</v>
      </c>
      <c r="D1139" s="27">
        <v>0.0</v>
      </c>
      <c r="E1139" s="41"/>
    </row>
    <row r="1140" hidden="1">
      <c r="A1140" s="58" t="s">
        <v>3401</v>
      </c>
      <c r="B1140" s="29">
        <v>38303.0</v>
      </c>
      <c r="C1140" s="59">
        <v>38303.0</v>
      </c>
      <c r="D1140" s="27">
        <v>0.0</v>
      </c>
      <c r="E1140" s="41"/>
    </row>
    <row r="1141" hidden="1">
      <c r="A1141" s="58" t="s">
        <v>3402</v>
      </c>
      <c r="B1141" s="29">
        <v>108718.0</v>
      </c>
      <c r="C1141" s="59">
        <v>108718.0</v>
      </c>
      <c r="D1141" s="27">
        <v>0.0</v>
      </c>
      <c r="E1141" s="41"/>
    </row>
    <row r="1142" hidden="1">
      <c r="A1142" s="58" t="s">
        <v>3403</v>
      </c>
      <c r="B1142" s="29">
        <v>85917.0</v>
      </c>
      <c r="C1142" s="59">
        <v>85917.0</v>
      </c>
      <c r="D1142" s="27">
        <v>0.0</v>
      </c>
      <c r="E1142" s="41"/>
    </row>
    <row r="1143" hidden="1">
      <c r="A1143" s="58" t="s">
        <v>3405</v>
      </c>
      <c r="B1143" s="29">
        <v>0.0</v>
      </c>
      <c r="C1143" s="59">
        <v>0.0</v>
      </c>
      <c r="D1143" s="27">
        <v>0.0</v>
      </c>
      <c r="E1143" s="41"/>
    </row>
    <row r="1144" hidden="1">
      <c r="A1144" s="58" t="s">
        <v>3406</v>
      </c>
      <c r="B1144" s="29">
        <v>9967.0</v>
      </c>
      <c r="C1144" s="59">
        <v>9967.0</v>
      </c>
      <c r="D1144" s="27">
        <v>0.0</v>
      </c>
      <c r="E1144" s="41"/>
    </row>
    <row r="1145" hidden="1">
      <c r="A1145" s="35" t="s">
        <v>3407</v>
      </c>
      <c r="B1145" s="29">
        <v>398408.9</v>
      </c>
      <c r="C1145" s="59">
        <v>398408.9</v>
      </c>
      <c r="D1145" s="27">
        <v>0.0</v>
      </c>
      <c r="E1145" s="41"/>
    </row>
    <row r="1146" hidden="1">
      <c r="A1146" s="36" t="s">
        <v>3408</v>
      </c>
      <c r="B1146" s="42">
        <v>9.60000000000582</v>
      </c>
      <c r="C1146" s="65">
        <v>49.59999999997672</v>
      </c>
      <c r="D1146" s="66">
        <v>39.999999999970896</v>
      </c>
      <c r="E1146" s="45"/>
    </row>
    <row r="1147" hidden="1"/>
    <row r="1148" hidden="1"/>
    <row r="1149" hidden="1">
      <c r="A1149" s="5" t="s">
        <v>3411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3381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45754.0</v>
      </c>
      <c r="B1153" s="6"/>
      <c r="C1153" s="54" t="s">
        <v>3382</v>
      </c>
      <c r="D1153" s="15">
        <v>45760.0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5" t="s">
        <v>4238</v>
      </c>
      <c r="B1155" s="7"/>
      <c r="C1155" s="16"/>
      <c r="D1155" s="56" t="s">
        <v>4239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3383</v>
      </c>
      <c r="B1157" s="6"/>
      <c r="C1157" s="6"/>
      <c r="D1157" s="6"/>
      <c r="E1157" s="7"/>
    </row>
    <row r="1158" hidden="1">
      <c r="A1158" s="20" t="s">
        <v>3384</v>
      </c>
      <c r="B1158" s="21" t="s">
        <v>3385</v>
      </c>
      <c r="C1158" s="22" t="s">
        <v>3386</v>
      </c>
      <c r="D1158" s="21" t="s">
        <v>3387</v>
      </c>
      <c r="E1158" s="23" t="s">
        <v>13</v>
      </c>
    </row>
    <row r="1159" hidden="1">
      <c r="A1159" s="57" t="s">
        <v>3388</v>
      </c>
      <c r="B1159" s="25">
        <v>30656.0</v>
      </c>
      <c r="C1159" s="26">
        <v>37562.0</v>
      </c>
      <c r="D1159" s="27">
        <v>6906.0</v>
      </c>
      <c r="E1159" s="41"/>
    </row>
    <row r="1160" hidden="1">
      <c r="A1160" s="57" t="s">
        <v>3389</v>
      </c>
      <c r="B1160" s="29">
        <v>31255.0</v>
      </c>
      <c r="C1160" s="26">
        <v>31595.0</v>
      </c>
      <c r="D1160" s="27">
        <v>340.0</v>
      </c>
      <c r="E1160" s="28" t="s">
        <v>4428</v>
      </c>
    </row>
    <row r="1161" hidden="1">
      <c r="A1161" s="57" t="s">
        <v>3390</v>
      </c>
      <c r="B1161" s="29">
        <v>7282.0</v>
      </c>
      <c r="C1161" s="26">
        <v>880.0</v>
      </c>
      <c r="D1161" s="27">
        <v>-6402.0</v>
      </c>
      <c r="E1161" s="41"/>
    </row>
    <row r="1162" hidden="1">
      <c r="A1162" s="57" t="s">
        <v>3392</v>
      </c>
      <c r="B1162" s="29">
        <v>0.0</v>
      </c>
      <c r="C1162" s="26"/>
      <c r="D1162" s="27">
        <v>0.0</v>
      </c>
      <c r="E1162" s="41"/>
    </row>
    <row r="1163" hidden="1">
      <c r="A1163" s="31" t="s">
        <v>3394</v>
      </c>
      <c r="B1163" s="29">
        <v>0.0</v>
      </c>
      <c r="C1163" s="26"/>
      <c r="D1163" s="27">
        <v>0.0</v>
      </c>
      <c r="E1163" s="41"/>
    </row>
    <row r="1164" hidden="1">
      <c r="A1164" s="31" t="s">
        <v>3395</v>
      </c>
      <c r="B1164" s="29">
        <v>2272.0</v>
      </c>
      <c r="C1164" s="26">
        <v>2275.0</v>
      </c>
      <c r="D1164" s="27">
        <v>3.0</v>
      </c>
      <c r="E1164" s="40" t="s">
        <v>4429</v>
      </c>
    </row>
    <row r="1165" hidden="1">
      <c r="A1165" s="31" t="s">
        <v>3397</v>
      </c>
      <c r="B1165" s="29">
        <v>200.0</v>
      </c>
      <c r="C1165" s="26">
        <v>200.0</v>
      </c>
      <c r="D1165" s="27">
        <v>0.0</v>
      </c>
      <c r="E1165" s="28"/>
    </row>
    <row r="1166" hidden="1">
      <c r="A1166" s="31" t="s">
        <v>3399</v>
      </c>
      <c r="B1166" s="29">
        <v>7160.0</v>
      </c>
      <c r="C1166" s="26">
        <v>7320.0</v>
      </c>
      <c r="D1166" s="27">
        <v>160.0</v>
      </c>
      <c r="E1166" s="41"/>
    </row>
    <row r="1167" hidden="1">
      <c r="A1167" s="58" t="s">
        <v>3400</v>
      </c>
      <c r="B1167" s="29">
        <v>113612.0</v>
      </c>
      <c r="C1167" s="29">
        <v>113612.0</v>
      </c>
      <c r="D1167" s="27">
        <v>0.0</v>
      </c>
      <c r="E1167" s="41"/>
    </row>
    <row r="1168" hidden="1">
      <c r="A1168" s="58" t="s">
        <v>3401</v>
      </c>
      <c r="B1168" s="29">
        <v>46776.0</v>
      </c>
      <c r="C1168" s="59">
        <v>46776.0</v>
      </c>
      <c r="D1168" s="27">
        <v>0.0</v>
      </c>
      <c r="E1168" s="41"/>
    </row>
    <row r="1169" hidden="1">
      <c r="A1169" s="58" t="s">
        <v>3402</v>
      </c>
      <c r="B1169" s="29">
        <v>118006.0</v>
      </c>
      <c r="C1169" s="59">
        <v>118006.0</v>
      </c>
      <c r="D1169" s="27">
        <v>0.0</v>
      </c>
      <c r="E1169" s="41"/>
    </row>
    <row r="1170" hidden="1">
      <c r="A1170" s="58" t="s">
        <v>3403</v>
      </c>
      <c r="B1170" s="29">
        <v>103559.0</v>
      </c>
      <c r="C1170" s="59">
        <v>103559.0</v>
      </c>
      <c r="D1170" s="27">
        <v>0.0</v>
      </c>
      <c r="E1170" s="41"/>
    </row>
    <row r="1171" hidden="1">
      <c r="A1171" s="58" t="s">
        <v>3405</v>
      </c>
      <c r="B1171" s="29">
        <v>358.0</v>
      </c>
      <c r="C1171" s="59">
        <v>358.0</v>
      </c>
      <c r="D1171" s="27">
        <v>0.0</v>
      </c>
      <c r="E1171" s="41"/>
    </row>
    <row r="1172" hidden="1">
      <c r="A1172" s="58" t="s">
        <v>3406</v>
      </c>
      <c r="B1172" s="29">
        <v>18794.0</v>
      </c>
      <c r="C1172" s="59">
        <v>18794.0</v>
      </c>
      <c r="D1172" s="27">
        <v>0.0</v>
      </c>
      <c r="E1172" s="41"/>
    </row>
    <row r="1173" hidden="1">
      <c r="A1173" s="35" t="s">
        <v>3407</v>
      </c>
      <c r="B1173" s="29">
        <v>461128.0</v>
      </c>
      <c r="C1173" s="59">
        <v>461128.0</v>
      </c>
      <c r="D1173" s="27">
        <v>0.0</v>
      </c>
      <c r="E1173" s="41"/>
    </row>
    <row r="1174" hidden="1">
      <c r="A1174" s="36" t="s">
        <v>3408</v>
      </c>
      <c r="B1174" s="42">
        <v>8.0</v>
      </c>
      <c r="C1174" s="65">
        <v>1015.0</v>
      </c>
      <c r="D1174" s="66">
        <v>1007.0</v>
      </c>
      <c r="E1174" s="45"/>
    </row>
    <row r="1175" hidden="1"/>
    <row r="1176" hidden="1"/>
    <row r="1177" hidden="1">
      <c r="A1177" s="5" t="s">
        <v>3411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3381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45761.0</v>
      </c>
      <c r="B1181" s="6"/>
      <c r="C1181" s="54" t="s">
        <v>3382</v>
      </c>
      <c r="D1181" s="15">
        <v>45767.0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5" t="s">
        <v>4238</v>
      </c>
      <c r="B1183" s="7"/>
      <c r="C1183" s="16"/>
      <c r="D1183" s="56" t="s">
        <v>4239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3383</v>
      </c>
      <c r="B1185" s="6"/>
      <c r="C1185" s="6"/>
      <c r="D1185" s="6"/>
      <c r="E1185" s="7"/>
    </row>
    <row r="1186" hidden="1">
      <c r="A1186" s="20" t="s">
        <v>3384</v>
      </c>
      <c r="B1186" s="21" t="s">
        <v>3385</v>
      </c>
      <c r="C1186" s="22" t="s">
        <v>3386</v>
      </c>
      <c r="D1186" s="21" t="s">
        <v>3387</v>
      </c>
      <c r="E1186" s="23" t="s">
        <v>13</v>
      </c>
    </row>
    <row r="1187" hidden="1">
      <c r="A1187" s="57" t="s">
        <v>3388</v>
      </c>
      <c r="B1187" s="25">
        <v>25302.0</v>
      </c>
      <c r="C1187" s="26">
        <v>25303.0</v>
      </c>
      <c r="D1187" s="27">
        <v>1.0</v>
      </c>
      <c r="E1187" s="41"/>
    </row>
    <row r="1188" hidden="1">
      <c r="A1188" s="57" t="s">
        <v>3389</v>
      </c>
      <c r="B1188" s="29">
        <v>34373.0</v>
      </c>
      <c r="C1188" s="26">
        <v>34373.0</v>
      </c>
      <c r="D1188" s="27">
        <v>0.0</v>
      </c>
      <c r="E1188" s="28"/>
    </row>
    <row r="1189" hidden="1">
      <c r="A1189" s="57" t="s">
        <v>3390</v>
      </c>
      <c r="B1189" s="29">
        <v>0.0</v>
      </c>
      <c r="C1189" s="26"/>
      <c r="D1189" s="27">
        <v>0.0</v>
      </c>
      <c r="E1189" s="41"/>
    </row>
    <row r="1190" hidden="1">
      <c r="A1190" s="57" t="s">
        <v>3392</v>
      </c>
      <c r="B1190" s="29">
        <v>0.0</v>
      </c>
      <c r="C1190" s="26"/>
      <c r="D1190" s="27">
        <v>0.0</v>
      </c>
      <c r="E1190" s="41"/>
    </row>
    <row r="1191" hidden="1">
      <c r="A1191" s="31" t="s">
        <v>3394</v>
      </c>
      <c r="B1191" s="29">
        <v>0.0</v>
      </c>
      <c r="C1191" s="26"/>
      <c r="D1191" s="27">
        <v>0.0</v>
      </c>
      <c r="E1191" s="41"/>
    </row>
    <row r="1192" hidden="1">
      <c r="A1192" s="31" t="s">
        <v>3395</v>
      </c>
      <c r="B1192" s="29">
        <v>0.0</v>
      </c>
      <c r="C1192" s="26"/>
      <c r="D1192" s="27">
        <v>0.0</v>
      </c>
      <c r="E1192" s="40"/>
    </row>
    <row r="1193" hidden="1">
      <c r="A1193" s="31" t="s">
        <v>3397</v>
      </c>
      <c r="B1193" s="29">
        <v>1242.0</v>
      </c>
      <c r="C1193" s="26">
        <v>1242.0</v>
      </c>
      <c r="D1193" s="27">
        <v>0.0</v>
      </c>
      <c r="E1193" s="28"/>
    </row>
    <row r="1194" hidden="1">
      <c r="A1194" s="31" t="s">
        <v>3399</v>
      </c>
      <c r="B1194" s="29">
        <v>4520.0</v>
      </c>
      <c r="C1194" s="26">
        <v>4520.0</v>
      </c>
      <c r="D1194" s="27">
        <v>0.0</v>
      </c>
      <c r="E1194" s="41"/>
    </row>
    <row r="1195" hidden="1">
      <c r="A1195" s="58" t="s">
        <v>3400</v>
      </c>
      <c r="B1195" s="29">
        <v>106162.0</v>
      </c>
      <c r="C1195" s="29">
        <v>106715.0</v>
      </c>
      <c r="D1195" s="27">
        <v>553.0</v>
      </c>
      <c r="E1195" s="41"/>
    </row>
    <row r="1196" hidden="1">
      <c r="A1196" s="58" t="s">
        <v>3401</v>
      </c>
      <c r="B1196" s="29">
        <v>43489.0</v>
      </c>
      <c r="C1196" s="59">
        <v>43489.0</v>
      </c>
      <c r="D1196" s="27">
        <v>0.0</v>
      </c>
      <c r="E1196" s="41"/>
    </row>
    <row r="1197" hidden="1">
      <c r="A1197" s="58" t="s">
        <v>3402</v>
      </c>
      <c r="B1197" s="29">
        <v>108834.0</v>
      </c>
      <c r="C1197" s="59">
        <v>108834.0</v>
      </c>
      <c r="D1197" s="27">
        <v>0.0</v>
      </c>
      <c r="E1197" s="41"/>
    </row>
    <row r="1198" hidden="1">
      <c r="A1198" s="58" t="s">
        <v>3403</v>
      </c>
      <c r="B1198" s="29">
        <v>86683.0</v>
      </c>
      <c r="C1198" s="59">
        <v>87141.0</v>
      </c>
      <c r="D1198" s="27">
        <v>458.0</v>
      </c>
      <c r="E1198" s="41"/>
    </row>
    <row r="1199" hidden="1">
      <c r="A1199" s="58" t="s">
        <v>3405</v>
      </c>
      <c r="B1199" s="29">
        <v>3124.0</v>
      </c>
      <c r="C1199" s="59">
        <v>3124.0</v>
      </c>
      <c r="D1199" s="27">
        <v>0.0</v>
      </c>
      <c r="E1199" s="41"/>
    </row>
    <row r="1200" hidden="1">
      <c r="A1200" s="58" t="s">
        <v>3406</v>
      </c>
      <c r="B1200" s="29">
        <v>11598.0</v>
      </c>
      <c r="C1200" s="59">
        <v>11598.0</v>
      </c>
      <c r="D1200" s="27">
        <v>0.0</v>
      </c>
      <c r="E1200" s="41"/>
    </row>
    <row r="1201" hidden="1">
      <c r="A1201" s="35" t="s">
        <v>3407</v>
      </c>
      <c r="B1201" s="29">
        <v>413728.5</v>
      </c>
      <c r="C1201" s="59">
        <v>414739.5</v>
      </c>
      <c r="D1201" s="27">
        <v>1011.0</v>
      </c>
      <c r="E1201" s="41"/>
    </row>
    <row r="1202" hidden="1">
      <c r="A1202" s="36" t="s">
        <v>3408</v>
      </c>
      <c r="B1202" s="42">
        <v>0.5</v>
      </c>
      <c r="C1202" s="65">
        <v>1.5</v>
      </c>
      <c r="D1202" s="66">
        <v>1.0</v>
      </c>
      <c r="E1202" s="45"/>
    </row>
    <row r="1203" hidden="1"/>
    <row r="1204" hidden="1"/>
    <row r="1205" hidden="1">
      <c r="A1205" s="5" t="s">
        <v>3411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3381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45768.0</v>
      </c>
      <c r="B1209" s="6"/>
      <c r="C1209" s="54" t="s">
        <v>3382</v>
      </c>
      <c r="D1209" s="15">
        <v>45774.0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5" t="s">
        <v>4238</v>
      </c>
      <c r="B1211" s="7"/>
      <c r="C1211" s="16"/>
      <c r="D1211" s="56" t="s">
        <v>4239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3383</v>
      </c>
      <c r="B1213" s="6"/>
      <c r="C1213" s="6"/>
      <c r="D1213" s="6"/>
      <c r="E1213" s="7"/>
    </row>
    <row r="1214" hidden="1">
      <c r="A1214" s="20" t="s">
        <v>3384</v>
      </c>
      <c r="B1214" s="21" t="s">
        <v>3385</v>
      </c>
      <c r="C1214" s="22" t="s">
        <v>3386</v>
      </c>
      <c r="D1214" s="21" t="s">
        <v>3387</v>
      </c>
      <c r="E1214" s="23" t="s">
        <v>13</v>
      </c>
    </row>
    <row r="1215" hidden="1">
      <c r="A1215" s="57" t="s">
        <v>3388</v>
      </c>
      <c r="B1215" s="25">
        <v>35980.0</v>
      </c>
      <c r="C1215" s="26">
        <v>35972.0</v>
      </c>
      <c r="D1215" s="27">
        <v>-8.0</v>
      </c>
      <c r="E1215" s="41"/>
    </row>
    <row r="1216" hidden="1">
      <c r="A1216" s="57" t="s">
        <v>3389</v>
      </c>
      <c r="B1216" s="29">
        <v>27970.0</v>
      </c>
      <c r="C1216" s="26">
        <v>27970.0</v>
      </c>
      <c r="D1216" s="27">
        <v>0.0</v>
      </c>
      <c r="E1216" s="28"/>
    </row>
    <row r="1217" hidden="1">
      <c r="A1217" s="57" t="s">
        <v>3390</v>
      </c>
      <c r="B1217" s="29">
        <v>600.0</v>
      </c>
      <c r="C1217" s="26">
        <v>600.0</v>
      </c>
      <c r="D1217" s="27">
        <v>0.0</v>
      </c>
      <c r="E1217" s="41"/>
    </row>
    <row r="1218" hidden="1">
      <c r="A1218" s="57" t="s">
        <v>3392</v>
      </c>
      <c r="B1218" s="29">
        <v>0.0</v>
      </c>
      <c r="C1218" s="26"/>
      <c r="D1218" s="27">
        <v>0.0</v>
      </c>
      <c r="E1218" s="41"/>
    </row>
    <row r="1219" hidden="1">
      <c r="A1219" s="31" t="s">
        <v>3394</v>
      </c>
      <c r="B1219" s="29">
        <v>0.0</v>
      </c>
      <c r="C1219" s="26"/>
      <c r="D1219" s="27">
        <v>0.0</v>
      </c>
      <c r="E1219" s="41"/>
    </row>
    <row r="1220" hidden="1">
      <c r="A1220" s="31" t="s">
        <v>3395</v>
      </c>
      <c r="B1220" s="29">
        <v>0.0</v>
      </c>
      <c r="C1220" s="26"/>
      <c r="D1220" s="27">
        <v>0.0</v>
      </c>
      <c r="E1220" s="40"/>
    </row>
    <row r="1221" hidden="1">
      <c r="A1221" s="31" t="s">
        <v>3397</v>
      </c>
      <c r="B1221" s="29">
        <v>889.0</v>
      </c>
      <c r="C1221" s="26">
        <v>889.0</v>
      </c>
      <c r="D1221" s="27">
        <v>0.0</v>
      </c>
      <c r="E1221" s="28"/>
    </row>
    <row r="1222" hidden="1">
      <c r="A1222" s="31" t="s">
        <v>3399</v>
      </c>
      <c r="B1222" s="29">
        <v>6960.0</v>
      </c>
      <c r="C1222" s="26">
        <v>6960.0</v>
      </c>
      <c r="D1222" s="27">
        <v>0.0</v>
      </c>
      <c r="E1222" s="41"/>
    </row>
    <row r="1223" hidden="1">
      <c r="A1223" s="58" t="s">
        <v>3400</v>
      </c>
      <c r="B1223" s="29">
        <v>138761.7</v>
      </c>
      <c r="C1223" s="29">
        <v>138761.69999999978</v>
      </c>
      <c r="D1223" s="27">
        <v>-2.3283064365386963E-10</v>
      </c>
      <c r="E1223" s="41"/>
    </row>
    <row r="1224" hidden="1">
      <c r="A1224" s="58" t="s">
        <v>3401</v>
      </c>
      <c r="B1224" s="29">
        <v>49758.0</v>
      </c>
      <c r="C1224" s="59">
        <v>49758.0</v>
      </c>
      <c r="D1224" s="27">
        <v>0.0</v>
      </c>
      <c r="E1224" s="41"/>
    </row>
    <row r="1225" hidden="1">
      <c r="A1225" s="58" t="s">
        <v>3402</v>
      </c>
      <c r="B1225" s="29">
        <v>118324.0</v>
      </c>
      <c r="C1225" s="59">
        <v>117317.0</v>
      </c>
      <c r="D1225" s="27">
        <v>-1007.0</v>
      </c>
      <c r="E1225" s="41"/>
    </row>
    <row r="1226" hidden="1">
      <c r="A1226" s="58" t="s">
        <v>3403</v>
      </c>
      <c r="B1226" s="29">
        <v>93601.0</v>
      </c>
      <c r="C1226" s="59">
        <v>93601.0</v>
      </c>
      <c r="D1226" s="27">
        <v>0.0</v>
      </c>
      <c r="E1226" s="41"/>
    </row>
    <row r="1227" hidden="1">
      <c r="A1227" s="58" t="s">
        <v>3405</v>
      </c>
      <c r="B1227" s="29">
        <v>2677.0</v>
      </c>
      <c r="C1227" s="59">
        <v>2677.0</v>
      </c>
      <c r="D1227" s="27">
        <v>0.0</v>
      </c>
      <c r="E1227" s="41"/>
    </row>
    <row r="1228" hidden="1">
      <c r="A1228" s="58" t="s">
        <v>3406</v>
      </c>
      <c r="B1228" s="29">
        <v>16030.0</v>
      </c>
      <c r="C1228" s="59">
        <v>16030.0</v>
      </c>
      <c r="D1228" s="27">
        <v>0.0</v>
      </c>
      <c r="E1228" s="41"/>
    </row>
    <row r="1229" hidden="1">
      <c r="A1229" s="35" t="s">
        <v>3407</v>
      </c>
      <c r="B1229" s="29">
        <v>475516.20000000007</v>
      </c>
      <c r="C1229" s="59">
        <v>474509.20000000077</v>
      </c>
      <c r="D1229" s="27">
        <v>-1006.9999999993015</v>
      </c>
      <c r="E1229" s="41"/>
    </row>
    <row r="1230" hidden="1">
      <c r="A1230" s="36" t="s">
        <v>3408</v>
      </c>
      <c r="B1230" s="42">
        <v>4.499999999956344</v>
      </c>
      <c r="C1230" s="65">
        <v>-3.5000000009895302</v>
      </c>
      <c r="D1230" s="66">
        <v>-8.000000000945874</v>
      </c>
      <c r="E1230" s="45"/>
    </row>
    <row r="1231" hidden="1"/>
    <row r="1232" hidden="1"/>
    <row r="1233" hidden="1">
      <c r="A1233" s="5" t="s">
        <v>3411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3381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45775.0</v>
      </c>
      <c r="B1237" s="6"/>
      <c r="C1237" s="54" t="s">
        <v>3382</v>
      </c>
      <c r="D1237" s="15">
        <v>45777.0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5" t="s">
        <v>4238</v>
      </c>
      <c r="B1239" s="7"/>
      <c r="C1239" s="16"/>
      <c r="D1239" s="56" t="s">
        <v>4241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3383</v>
      </c>
      <c r="B1241" s="6"/>
      <c r="C1241" s="6"/>
      <c r="D1241" s="6"/>
      <c r="E1241" s="7"/>
    </row>
    <row r="1242" hidden="1">
      <c r="A1242" s="20" t="s">
        <v>3384</v>
      </c>
      <c r="B1242" s="21" t="s">
        <v>3385</v>
      </c>
      <c r="C1242" s="22" t="s">
        <v>3386</v>
      </c>
      <c r="D1242" s="21" t="s">
        <v>3387</v>
      </c>
      <c r="E1242" s="23" t="s">
        <v>13</v>
      </c>
    </row>
    <row r="1243" hidden="1">
      <c r="A1243" s="57" t="s">
        <v>3388</v>
      </c>
      <c r="B1243" s="25">
        <v>7831.0</v>
      </c>
      <c r="C1243" s="26">
        <v>7831.0</v>
      </c>
      <c r="D1243" s="27">
        <v>0.0</v>
      </c>
      <c r="E1243" s="41"/>
    </row>
    <row r="1244" hidden="1">
      <c r="A1244" s="57" t="s">
        <v>3389</v>
      </c>
      <c r="B1244" s="29">
        <v>11148.0</v>
      </c>
      <c r="C1244" s="26">
        <v>11148.0</v>
      </c>
      <c r="D1244" s="27">
        <v>0.0</v>
      </c>
      <c r="E1244" s="28"/>
    </row>
    <row r="1245" hidden="1">
      <c r="A1245" s="57" t="s">
        <v>3390</v>
      </c>
      <c r="B1245" s="29">
        <v>0.0</v>
      </c>
      <c r="C1245" s="26"/>
      <c r="D1245" s="27">
        <v>0.0</v>
      </c>
      <c r="E1245" s="41"/>
    </row>
    <row r="1246" hidden="1">
      <c r="A1246" s="57" t="s">
        <v>3392</v>
      </c>
      <c r="B1246" s="29">
        <v>0.0</v>
      </c>
      <c r="C1246" s="26"/>
      <c r="D1246" s="27">
        <v>0.0</v>
      </c>
      <c r="E1246" s="41"/>
    </row>
    <row r="1247" hidden="1">
      <c r="A1247" s="31" t="s">
        <v>3394</v>
      </c>
      <c r="B1247" s="29">
        <v>0.0</v>
      </c>
      <c r="C1247" s="26"/>
      <c r="D1247" s="27">
        <v>0.0</v>
      </c>
      <c r="E1247" s="41"/>
    </row>
    <row r="1248" hidden="1">
      <c r="A1248" s="31" t="s">
        <v>3395</v>
      </c>
      <c r="B1248" s="29">
        <v>3780.0</v>
      </c>
      <c r="C1248" s="26">
        <v>3780.0</v>
      </c>
      <c r="D1248" s="27">
        <v>0.0</v>
      </c>
      <c r="E1248" s="40"/>
    </row>
    <row r="1249" hidden="1">
      <c r="A1249" s="31" t="s">
        <v>3397</v>
      </c>
      <c r="B1249" s="29">
        <v>50.0</v>
      </c>
      <c r="C1249" s="26">
        <v>50.0</v>
      </c>
      <c r="D1249" s="27">
        <v>0.0</v>
      </c>
      <c r="E1249" s="28"/>
    </row>
    <row r="1250" hidden="1">
      <c r="A1250" s="31" t="s">
        <v>3399</v>
      </c>
      <c r="B1250" s="29">
        <v>2640.0</v>
      </c>
      <c r="C1250" s="26">
        <v>2640.0</v>
      </c>
      <c r="D1250" s="27">
        <v>0.0</v>
      </c>
      <c r="E1250" s="41"/>
    </row>
    <row r="1251" hidden="1">
      <c r="A1251" s="58" t="s">
        <v>3400</v>
      </c>
      <c r="B1251" s="29">
        <v>40035.0</v>
      </c>
      <c r="C1251" s="29">
        <v>40035.0</v>
      </c>
      <c r="D1251" s="27">
        <v>0.0</v>
      </c>
      <c r="E1251" s="41"/>
    </row>
    <row r="1252" hidden="1">
      <c r="A1252" s="58" t="s">
        <v>3401</v>
      </c>
      <c r="B1252" s="29">
        <v>16097.0</v>
      </c>
      <c r="C1252" s="59">
        <v>16097.0</v>
      </c>
      <c r="D1252" s="27">
        <v>0.0</v>
      </c>
      <c r="E1252" s="41"/>
    </row>
    <row r="1253" hidden="1">
      <c r="A1253" s="58" t="s">
        <v>3402</v>
      </c>
      <c r="B1253" s="29">
        <v>31738.0</v>
      </c>
      <c r="C1253" s="59">
        <v>31409.0</v>
      </c>
      <c r="D1253" s="27">
        <v>-329.0</v>
      </c>
      <c r="E1253" s="41"/>
    </row>
    <row r="1254" hidden="1">
      <c r="A1254" s="58" t="s">
        <v>3403</v>
      </c>
      <c r="B1254" s="29">
        <v>34772.0</v>
      </c>
      <c r="C1254" s="59">
        <v>34772.0</v>
      </c>
      <c r="D1254" s="27">
        <v>0.0</v>
      </c>
      <c r="E1254" s="41"/>
    </row>
    <row r="1255" hidden="1">
      <c r="A1255" s="58" t="s">
        <v>3405</v>
      </c>
      <c r="B1255" s="29">
        <v>1010.0</v>
      </c>
      <c r="C1255" s="59">
        <v>1010.0</v>
      </c>
      <c r="D1255" s="27">
        <v>0.0</v>
      </c>
      <c r="E1255" s="41"/>
    </row>
    <row r="1256" hidden="1">
      <c r="A1256" s="58" t="s">
        <v>3406</v>
      </c>
      <c r="B1256" s="29">
        <v>5860.0</v>
      </c>
      <c r="C1256" s="59">
        <v>5860.0</v>
      </c>
      <c r="D1256" s="27">
        <v>0.0</v>
      </c>
      <c r="E1256" s="41"/>
    </row>
    <row r="1257" hidden="1">
      <c r="A1257" s="35" t="s">
        <v>3407</v>
      </c>
      <c r="B1257" s="29">
        <v>149097.0</v>
      </c>
      <c r="C1257" s="59">
        <v>148768.0</v>
      </c>
      <c r="D1257" s="27">
        <v>-329.0</v>
      </c>
      <c r="E1257" s="41"/>
    </row>
    <row r="1258" hidden="1">
      <c r="A1258" s="36" t="s">
        <v>3408</v>
      </c>
      <c r="B1258" s="42">
        <v>4.0</v>
      </c>
      <c r="C1258" s="65">
        <v>4.0</v>
      </c>
      <c r="D1258" s="66">
        <v>0.0</v>
      </c>
      <c r="E1258" s="45"/>
    </row>
    <row r="1259" hidden="1"/>
    <row r="1260" hidden="1"/>
    <row r="1261" hidden="1">
      <c r="A1261" s="5" t="s">
        <v>3411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3381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45778.0</v>
      </c>
      <c r="B1265" s="6"/>
      <c r="C1265" s="54" t="s">
        <v>3382</v>
      </c>
      <c r="D1265" s="15">
        <v>45781.0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5" t="s">
        <v>4253</v>
      </c>
      <c r="B1267" s="7"/>
      <c r="C1267" s="16"/>
      <c r="D1267" s="56" t="s">
        <v>4239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3383</v>
      </c>
      <c r="B1269" s="6"/>
      <c r="C1269" s="6"/>
      <c r="D1269" s="6"/>
      <c r="E1269" s="7"/>
    </row>
    <row r="1270" hidden="1">
      <c r="A1270" s="20" t="s">
        <v>3384</v>
      </c>
      <c r="B1270" s="21" t="s">
        <v>3385</v>
      </c>
      <c r="C1270" s="22" t="s">
        <v>3386</v>
      </c>
      <c r="D1270" s="21" t="s">
        <v>3387</v>
      </c>
      <c r="E1270" s="23" t="s">
        <v>13</v>
      </c>
    </row>
    <row r="1271" hidden="1">
      <c r="A1271" s="57" t="s">
        <v>3388</v>
      </c>
      <c r="B1271" s="25">
        <v>17935.0</v>
      </c>
      <c r="C1271" s="26">
        <v>17946.0</v>
      </c>
      <c r="D1271" s="27">
        <v>11.0</v>
      </c>
      <c r="E1271" s="41"/>
    </row>
    <row r="1272" hidden="1">
      <c r="A1272" s="57" t="s">
        <v>3389</v>
      </c>
      <c r="B1272" s="29">
        <v>22282.5</v>
      </c>
      <c r="C1272" s="26">
        <v>22282.5</v>
      </c>
      <c r="D1272" s="27">
        <v>0.0</v>
      </c>
      <c r="E1272" s="28"/>
    </row>
    <row r="1273" hidden="1">
      <c r="A1273" s="57" t="s">
        <v>3390</v>
      </c>
      <c r="B1273" s="29">
        <v>320.0</v>
      </c>
      <c r="C1273" s="26">
        <v>320.0</v>
      </c>
      <c r="D1273" s="27">
        <v>0.0</v>
      </c>
      <c r="E1273" s="41"/>
    </row>
    <row r="1274" hidden="1">
      <c r="A1274" s="57" t="s">
        <v>3392</v>
      </c>
      <c r="B1274" s="29">
        <v>0.0</v>
      </c>
      <c r="C1274" s="26"/>
      <c r="D1274" s="27">
        <v>0.0</v>
      </c>
      <c r="E1274" s="41"/>
    </row>
    <row r="1275" hidden="1">
      <c r="A1275" s="31" t="s">
        <v>3394</v>
      </c>
      <c r="B1275" s="29">
        <v>0.0</v>
      </c>
      <c r="C1275" s="26"/>
      <c r="D1275" s="27">
        <v>0.0</v>
      </c>
      <c r="E1275" s="41"/>
    </row>
    <row r="1276" hidden="1">
      <c r="A1276" s="31" t="s">
        <v>3395</v>
      </c>
      <c r="B1276" s="29">
        <v>0.0</v>
      </c>
      <c r="C1276" s="26"/>
      <c r="D1276" s="27">
        <v>0.0</v>
      </c>
      <c r="E1276" s="40"/>
    </row>
    <row r="1277" hidden="1">
      <c r="A1277" s="31" t="s">
        <v>3397</v>
      </c>
      <c r="B1277" s="29">
        <v>2200.0</v>
      </c>
      <c r="C1277" s="26">
        <v>2200.0</v>
      </c>
      <c r="D1277" s="27">
        <v>0.0</v>
      </c>
      <c r="E1277" s="28" t="s">
        <v>4430</v>
      </c>
    </row>
    <row r="1278" hidden="1">
      <c r="A1278" s="31" t="s">
        <v>3399</v>
      </c>
      <c r="B1278" s="29">
        <v>3400.0</v>
      </c>
      <c r="C1278" s="26">
        <v>3400.0</v>
      </c>
      <c r="D1278" s="27">
        <v>0.0</v>
      </c>
      <c r="E1278" s="41"/>
    </row>
    <row r="1279" hidden="1">
      <c r="A1279" s="58" t="s">
        <v>3400</v>
      </c>
      <c r="B1279" s="29">
        <v>76984.0</v>
      </c>
      <c r="C1279" s="29">
        <v>76984.0</v>
      </c>
      <c r="D1279" s="27">
        <v>0.0</v>
      </c>
      <c r="E1279" s="41"/>
    </row>
    <row r="1280" hidden="1">
      <c r="A1280" s="58" t="s">
        <v>3401</v>
      </c>
      <c r="B1280" s="29">
        <v>30825.0</v>
      </c>
      <c r="C1280" s="59">
        <v>30825.0</v>
      </c>
      <c r="D1280" s="27">
        <v>0.0</v>
      </c>
      <c r="E1280" s="41"/>
    </row>
    <row r="1281" hidden="1">
      <c r="A1281" s="58" t="s">
        <v>3402</v>
      </c>
      <c r="B1281" s="29">
        <v>68486.0</v>
      </c>
      <c r="C1281" s="59">
        <v>68486.0</v>
      </c>
      <c r="D1281" s="27">
        <v>0.0</v>
      </c>
      <c r="E1281" s="41"/>
    </row>
    <row r="1282" hidden="1">
      <c r="A1282" s="58" t="s">
        <v>3403</v>
      </c>
      <c r="B1282" s="29">
        <v>59415.0</v>
      </c>
      <c r="C1282" s="59">
        <v>59415.0</v>
      </c>
      <c r="D1282" s="27">
        <v>0.0</v>
      </c>
      <c r="E1282" s="41"/>
    </row>
    <row r="1283" hidden="1">
      <c r="A1283" s="58" t="s">
        <v>3405</v>
      </c>
      <c r="B1283" s="29">
        <v>2675.0</v>
      </c>
      <c r="C1283" s="59">
        <v>2675.0</v>
      </c>
      <c r="D1283" s="27">
        <v>0.0</v>
      </c>
      <c r="E1283" s="41"/>
    </row>
    <row r="1284" hidden="1">
      <c r="A1284" s="58" t="s">
        <v>3406</v>
      </c>
      <c r="B1284" s="29">
        <v>10724.0</v>
      </c>
      <c r="C1284" s="59">
        <v>10724.0</v>
      </c>
      <c r="D1284" s="27">
        <v>0.0</v>
      </c>
      <c r="E1284" s="41"/>
    </row>
    <row r="1285" hidden="1">
      <c r="A1285" s="35" t="s">
        <v>3407</v>
      </c>
      <c r="B1285" s="29">
        <v>284521.0</v>
      </c>
      <c r="C1285" s="59">
        <v>284521.0</v>
      </c>
      <c r="D1285" s="27">
        <v>0.0</v>
      </c>
      <c r="E1285" s="41"/>
    </row>
    <row r="1286" hidden="1">
      <c r="A1286" s="36" t="s">
        <v>3408</v>
      </c>
      <c r="B1286" s="42">
        <v>1.5</v>
      </c>
      <c r="C1286" s="65">
        <v>12.5</v>
      </c>
      <c r="D1286" s="66">
        <v>11.0</v>
      </c>
      <c r="E1286" s="45"/>
    </row>
    <row r="1287" hidden="1"/>
    <row r="1288" hidden="1"/>
    <row r="1289" hidden="1">
      <c r="A1289" s="5" t="s">
        <v>3411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3381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45782.0</v>
      </c>
      <c r="B1293" s="6"/>
      <c r="C1293" s="54" t="s">
        <v>3382</v>
      </c>
      <c r="D1293" s="15">
        <v>45788.0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5" t="s">
        <v>4238</v>
      </c>
      <c r="B1295" s="7"/>
      <c r="C1295" s="16"/>
      <c r="D1295" s="56" t="s">
        <v>4239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3383</v>
      </c>
      <c r="B1297" s="6"/>
      <c r="C1297" s="6"/>
      <c r="D1297" s="6"/>
      <c r="E1297" s="7"/>
    </row>
    <row r="1298" hidden="1">
      <c r="A1298" s="20" t="s">
        <v>3384</v>
      </c>
      <c r="B1298" s="21" t="s">
        <v>3385</v>
      </c>
      <c r="C1298" s="22" t="s">
        <v>3386</v>
      </c>
      <c r="D1298" s="21" t="s">
        <v>3387</v>
      </c>
      <c r="E1298" s="23" t="s">
        <v>13</v>
      </c>
    </row>
    <row r="1299" hidden="1">
      <c r="A1299" s="57" t="s">
        <v>3388</v>
      </c>
      <c r="B1299" s="25">
        <v>37727.0</v>
      </c>
      <c r="C1299" s="26">
        <v>37722.0</v>
      </c>
      <c r="D1299" s="27">
        <v>-5.0</v>
      </c>
      <c r="E1299" s="41"/>
    </row>
    <row r="1300" hidden="1">
      <c r="A1300" s="57" t="s">
        <v>3389</v>
      </c>
      <c r="B1300" s="29">
        <v>38164.0</v>
      </c>
      <c r="C1300" s="26">
        <v>33447.0</v>
      </c>
      <c r="D1300" s="27">
        <v>-4717.0</v>
      </c>
      <c r="E1300" s="28" t="s">
        <v>4431</v>
      </c>
    </row>
    <row r="1301" hidden="1">
      <c r="A1301" s="57" t="s">
        <v>3390</v>
      </c>
      <c r="B1301" s="29">
        <v>0.0</v>
      </c>
      <c r="C1301" s="26"/>
      <c r="D1301" s="27">
        <v>0.0</v>
      </c>
      <c r="E1301" s="41"/>
    </row>
    <row r="1302" hidden="1">
      <c r="A1302" s="57" t="s">
        <v>3392</v>
      </c>
      <c r="B1302" s="29">
        <v>0.0</v>
      </c>
      <c r="C1302" s="26"/>
      <c r="D1302" s="27">
        <v>0.0</v>
      </c>
      <c r="E1302" s="41"/>
    </row>
    <row r="1303" hidden="1">
      <c r="A1303" s="31" t="s">
        <v>3394</v>
      </c>
      <c r="B1303" s="29">
        <v>0.0</v>
      </c>
      <c r="C1303" s="26"/>
      <c r="D1303" s="27">
        <v>0.0</v>
      </c>
      <c r="E1303" s="41"/>
    </row>
    <row r="1304" hidden="1">
      <c r="A1304" s="31" t="s">
        <v>3395</v>
      </c>
      <c r="B1304" s="29">
        <v>0.0</v>
      </c>
      <c r="C1304" s="26"/>
      <c r="D1304" s="27">
        <v>0.0</v>
      </c>
      <c r="E1304" s="40"/>
    </row>
    <row r="1305" hidden="1">
      <c r="A1305" s="31" t="s">
        <v>3397</v>
      </c>
      <c r="B1305" s="29">
        <v>1342.0</v>
      </c>
      <c r="C1305" s="26">
        <v>1342.0</v>
      </c>
      <c r="D1305" s="27">
        <v>0.0</v>
      </c>
      <c r="E1305" s="28"/>
    </row>
    <row r="1306" hidden="1">
      <c r="A1306" s="31" t="s">
        <v>3399</v>
      </c>
      <c r="B1306" s="29">
        <v>7280.0</v>
      </c>
      <c r="C1306" s="26">
        <v>7280.0</v>
      </c>
      <c r="D1306" s="27">
        <v>0.0</v>
      </c>
      <c r="E1306" s="41"/>
    </row>
    <row r="1307" hidden="1">
      <c r="A1307" s="58" t="s">
        <v>3400</v>
      </c>
      <c r="B1307" s="29">
        <v>104429.0</v>
      </c>
      <c r="C1307" s="29">
        <v>104429.0</v>
      </c>
      <c r="D1307" s="27">
        <v>0.0</v>
      </c>
      <c r="E1307" s="41"/>
    </row>
    <row r="1308" hidden="1">
      <c r="A1308" s="58" t="s">
        <v>3401</v>
      </c>
      <c r="B1308" s="29">
        <v>51669.0</v>
      </c>
      <c r="C1308" s="59">
        <v>51669.0</v>
      </c>
      <c r="D1308" s="27">
        <v>0.0</v>
      </c>
      <c r="E1308" s="41"/>
    </row>
    <row r="1309" hidden="1">
      <c r="A1309" s="58" t="s">
        <v>3402</v>
      </c>
      <c r="B1309" s="29">
        <v>105748.0</v>
      </c>
      <c r="C1309" s="59">
        <v>105449.0</v>
      </c>
      <c r="D1309" s="27">
        <v>-299.0</v>
      </c>
      <c r="E1309" s="41"/>
    </row>
    <row r="1310" hidden="1">
      <c r="A1310" s="58" t="s">
        <v>3403</v>
      </c>
      <c r="B1310" s="29">
        <v>97833.0</v>
      </c>
      <c r="C1310" s="59">
        <v>97833.0</v>
      </c>
      <c r="D1310" s="27">
        <v>0.0</v>
      </c>
      <c r="E1310" s="41"/>
    </row>
    <row r="1311" hidden="1">
      <c r="A1311" s="58" t="s">
        <v>3405</v>
      </c>
      <c r="B1311" s="29">
        <v>4598.0</v>
      </c>
      <c r="C1311" s="59">
        <v>4598.0</v>
      </c>
      <c r="D1311" s="27">
        <v>0.0</v>
      </c>
      <c r="E1311" s="41"/>
    </row>
    <row r="1312" hidden="1">
      <c r="A1312" s="58" t="s">
        <v>3406</v>
      </c>
      <c r="B1312" s="29">
        <v>15698.0</v>
      </c>
      <c r="C1312" s="59">
        <v>15698.0</v>
      </c>
      <c r="D1312" s="27">
        <v>0.0</v>
      </c>
      <c r="E1312" s="41"/>
    </row>
    <row r="1313" hidden="1">
      <c r="A1313" s="35" t="s">
        <v>3407</v>
      </c>
      <c r="B1313" s="29">
        <v>448781.5</v>
      </c>
      <c r="C1313" s="59">
        <v>448482.5</v>
      </c>
      <c r="D1313" s="27">
        <v>-299.0</v>
      </c>
      <c r="E1313" s="41"/>
    </row>
    <row r="1314" hidden="1">
      <c r="A1314" s="36" t="s">
        <v>3408</v>
      </c>
      <c r="B1314" s="42">
        <v>8.5</v>
      </c>
      <c r="C1314" s="65">
        <v>-4713.5</v>
      </c>
      <c r="D1314" s="66">
        <v>-4722.0</v>
      </c>
      <c r="E1314" s="45"/>
    </row>
    <row r="1315" hidden="1"/>
    <row r="1316" hidden="1"/>
    <row r="1317" hidden="1">
      <c r="A1317" s="5" t="s">
        <v>3411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3381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45789.0</v>
      </c>
      <c r="B1321" s="6"/>
      <c r="C1321" s="54" t="s">
        <v>3382</v>
      </c>
      <c r="D1321" s="15">
        <v>45795.0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5" t="s">
        <v>4238</v>
      </c>
      <c r="B1323" s="7"/>
      <c r="C1323" s="16"/>
      <c r="D1323" s="56" t="s">
        <v>4239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3383</v>
      </c>
      <c r="B1325" s="6"/>
      <c r="C1325" s="6"/>
      <c r="D1325" s="6"/>
      <c r="E1325" s="7"/>
    </row>
    <row r="1326" hidden="1">
      <c r="A1326" s="20" t="s">
        <v>3384</v>
      </c>
      <c r="B1326" s="21" t="s">
        <v>3385</v>
      </c>
      <c r="C1326" s="22" t="s">
        <v>3386</v>
      </c>
      <c r="D1326" s="21" t="s">
        <v>3387</v>
      </c>
      <c r="E1326" s="23" t="s">
        <v>13</v>
      </c>
    </row>
    <row r="1327" hidden="1">
      <c r="A1327" s="57" t="s">
        <v>3388</v>
      </c>
      <c r="B1327" s="25">
        <v>25234.0</v>
      </c>
      <c r="C1327" s="26">
        <v>25234.0</v>
      </c>
      <c r="D1327" s="27">
        <v>0.0</v>
      </c>
      <c r="E1327" s="41"/>
    </row>
    <row r="1328" hidden="1">
      <c r="A1328" s="57" t="s">
        <v>3389</v>
      </c>
      <c r="B1328" s="29">
        <v>33177.0</v>
      </c>
      <c r="C1328" s="26">
        <v>26686.0</v>
      </c>
      <c r="D1328" s="27">
        <v>-6491.0</v>
      </c>
      <c r="E1328" s="28" t="s">
        <v>4432</v>
      </c>
    </row>
    <row r="1329" hidden="1">
      <c r="A1329" s="57" t="s">
        <v>3390</v>
      </c>
      <c r="B1329" s="29">
        <v>240.0</v>
      </c>
      <c r="C1329" s="26">
        <v>240.0</v>
      </c>
      <c r="D1329" s="27">
        <v>0.0</v>
      </c>
      <c r="E1329" s="41"/>
    </row>
    <row r="1330" hidden="1">
      <c r="A1330" s="57" t="s">
        <v>3392</v>
      </c>
      <c r="B1330" s="29">
        <v>0.0</v>
      </c>
      <c r="C1330" s="26"/>
      <c r="D1330" s="27">
        <v>0.0</v>
      </c>
      <c r="E1330" s="41"/>
    </row>
    <row r="1331" hidden="1">
      <c r="A1331" s="31" t="s">
        <v>3394</v>
      </c>
      <c r="B1331" s="29">
        <v>0.0</v>
      </c>
      <c r="C1331" s="26"/>
      <c r="D1331" s="27">
        <v>0.0</v>
      </c>
      <c r="E1331" s="41"/>
    </row>
    <row r="1332" hidden="1">
      <c r="A1332" s="31" t="s">
        <v>3395</v>
      </c>
      <c r="B1332" s="29">
        <v>0.0</v>
      </c>
      <c r="C1332" s="26"/>
      <c r="D1332" s="27">
        <v>0.0</v>
      </c>
      <c r="E1332" s="40"/>
    </row>
    <row r="1333" hidden="1">
      <c r="A1333" s="31" t="s">
        <v>3397</v>
      </c>
      <c r="B1333" s="29">
        <v>175.0</v>
      </c>
      <c r="C1333" s="26">
        <v>20.0</v>
      </c>
      <c r="D1333" s="27">
        <v>-155.0</v>
      </c>
      <c r="E1333" s="28" t="s">
        <v>4433</v>
      </c>
    </row>
    <row r="1334" hidden="1">
      <c r="A1334" s="31" t="s">
        <v>3399</v>
      </c>
      <c r="B1334" s="29">
        <v>7080.0</v>
      </c>
      <c r="C1334" s="26">
        <v>7120.0</v>
      </c>
      <c r="D1334" s="27">
        <v>40.0</v>
      </c>
      <c r="E1334" s="41"/>
    </row>
    <row r="1335" hidden="1">
      <c r="A1335" s="58" t="s">
        <v>3400</v>
      </c>
      <c r="B1335" s="29">
        <v>123263.0</v>
      </c>
      <c r="C1335" s="29">
        <v>123263.0</v>
      </c>
      <c r="D1335" s="27">
        <v>0.0</v>
      </c>
      <c r="E1335" s="41"/>
    </row>
    <row r="1336" hidden="1">
      <c r="A1336" s="58" t="s">
        <v>3401</v>
      </c>
      <c r="B1336" s="29">
        <v>53655.0</v>
      </c>
      <c r="C1336" s="59">
        <v>54148.0</v>
      </c>
      <c r="D1336" s="27">
        <v>493.0</v>
      </c>
      <c r="E1336" s="41"/>
    </row>
    <row r="1337" hidden="1">
      <c r="A1337" s="58" t="s">
        <v>3402</v>
      </c>
      <c r="B1337" s="29">
        <v>129550.0</v>
      </c>
      <c r="C1337" s="59">
        <v>129908.0</v>
      </c>
      <c r="D1337" s="27">
        <v>358.0</v>
      </c>
      <c r="E1337" s="41"/>
    </row>
    <row r="1338" hidden="1">
      <c r="A1338" s="58" t="s">
        <v>3403</v>
      </c>
      <c r="B1338" s="29">
        <v>93554.0</v>
      </c>
      <c r="C1338" s="59">
        <v>93554.0</v>
      </c>
      <c r="D1338" s="27">
        <v>0.0</v>
      </c>
      <c r="E1338" s="41"/>
    </row>
    <row r="1339" hidden="1">
      <c r="A1339" s="58" t="s">
        <v>3405</v>
      </c>
      <c r="B1339" s="29">
        <v>355.0</v>
      </c>
      <c r="C1339" s="59">
        <v>355.0</v>
      </c>
      <c r="D1339" s="27">
        <v>0.0</v>
      </c>
      <c r="E1339" s="41"/>
    </row>
    <row r="1340" hidden="1">
      <c r="A1340" s="58" t="s">
        <v>3406</v>
      </c>
      <c r="B1340" s="29">
        <v>14796.0</v>
      </c>
      <c r="C1340" s="59">
        <v>14283.0</v>
      </c>
      <c r="D1340" s="27">
        <v>-513.0</v>
      </c>
      <c r="E1340" s="41"/>
    </row>
    <row r="1341" hidden="1">
      <c r="A1341" s="35" t="s">
        <v>3407</v>
      </c>
      <c r="B1341" s="29">
        <v>466278.5</v>
      </c>
      <c r="C1341" s="59">
        <v>466855.5</v>
      </c>
      <c r="D1341" s="27">
        <v>577.0</v>
      </c>
      <c r="E1341" s="41"/>
    </row>
    <row r="1342" hidden="1">
      <c r="A1342" s="36" t="s">
        <v>3408</v>
      </c>
      <c r="B1342" s="42">
        <v>4.5</v>
      </c>
      <c r="C1342" s="65">
        <v>-6327.5</v>
      </c>
      <c r="D1342" s="66">
        <v>-6332.0</v>
      </c>
      <c r="E1342" s="45"/>
    </row>
    <row r="1343" hidden="1"/>
    <row r="1344" hidden="1"/>
    <row r="1345" hidden="1">
      <c r="A1345" s="5" t="s">
        <v>3411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3381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45796.0</v>
      </c>
      <c r="B1349" s="6"/>
      <c r="C1349" s="54" t="s">
        <v>3382</v>
      </c>
      <c r="D1349" s="15">
        <v>45802.0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5" t="s">
        <v>4238</v>
      </c>
      <c r="B1351" s="7"/>
      <c r="C1351" s="16"/>
      <c r="D1351" s="56" t="s">
        <v>4239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3383</v>
      </c>
      <c r="B1353" s="6"/>
      <c r="C1353" s="6"/>
      <c r="D1353" s="6"/>
      <c r="E1353" s="7"/>
    </row>
    <row r="1354" hidden="1">
      <c r="A1354" s="20" t="s">
        <v>3384</v>
      </c>
      <c r="B1354" s="21" t="s">
        <v>3385</v>
      </c>
      <c r="C1354" s="22" t="s">
        <v>3386</v>
      </c>
      <c r="D1354" s="21" t="s">
        <v>3387</v>
      </c>
      <c r="E1354" s="23" t="s">
        <v>13</v>
      </c>
    </row>
    <row r="1355" hidden="1">
      <c r="A1355" s="57" t="s">
        <v>3388</v>
      </c>
      <c r="B1355" s="25">
        <v>30287.0</v>
      </c>
      <c r="C1355" s="26">
        <v>30277.0</v>
      </c>
      <c r="D1355" s="27">
        <v>-10.0</v>
      </c>
      <c r="E1355" s="41"/>
    </row>
    <row r="1356" hidden="1">
      <c r="A1356" s="57" t="s">
        <v>3389</v>
      </c>
      <c r="B1356" s="29">
        <v>32097.0</v>
      </c>
      <c r="C1356" s="26">
        <v>26890.0</v>
      </c>
      <c r="D1356" s="27">
        <v>-5207.0</v>
      </c>
      <c r="E1356" s="28" t="s">
        <v>4434</v>
      </c>
    </row>
    <row r="1357" hidden="1">
      <c r="A1357" s="57" t="s">
        <v>3390</v>
      </c>
      <c r="B1357" s="29">
        <v>280.0</v>
      </c>
      <c r="C1357" s="26">
        <v>280.0</v>
      </c>
      <c r="D1357" s="27">
        <v>0.0</v>
      </c>
      <c r="E1357" s="41"/>
    </row>
    <row r="1358" hidden="1">
      <c r="A1358" s="57" t="s">
        <v>3392</v>
      </c>
      <c r="B1358" s="29">
        <v>0.0</v>
      </c>
      <c r="C1358" s="26"/>
      <c r="D1358" s="27">
        <v>0.0</v>
      </c>
      <c r="E1358" s="41"/>
    </row>
    <row r="1359" hidden="1">
      <c r="A1359" s="31" t="s">
        <v>3394</v>
      </c>
      <c r="B1359" s="29">
        <v>0.0</v>
      </c>
      <c r="C1359" s="26"/>
      <c r="D1359" s="27">
        <v>0.0</v>
      </c>
      <c r="E1359" s="41"/>
    </row>
    <row r="1360" hidden="1">
      <c r="A1360" s="31" t="s">
        <v>3395</v>
      </c>
      <c r="B1360" s="29">
        <v>2835.0</v>
      </c>
      <c r="C1360" s="26">
        <v>2835.0</v>
      </c>
      <c r="D1360" s="27">
        <v>0.0</v>
      </c>
      <c r="E1360" s="40" t="s">
        <v>4435</v>
      </c>
    </row>
    <row r="1361" hidden="1">
      <c r="A1361" s="31" t="s">
        <v>3397</v>
      </c>
      <c r="B1361" s="29">
        <v>240.0</v>
      </c>
      <c r="C1361" s="26">
        <v>240.0</v>
      </c>
      <c r="D1361" s="27">
        <v>0.0</v>
      </c>
      <c r="E1361" s="28" t="s">
        <v>4436</v>
      </c>
    </row>
    <row r="1362" hidden="1">
      <c r="A1362" s="31" t="s">
        <v>3399</v>
      </c>
      <c r="B1362" s="29">
        <v>6880.0</v>
      </c>
      <c r="C1362" s="26">
        <v>6880.0</v>
      </c>
      <c r="D1362" s="27">
        <v>0.0</v>
      </c>
      <c r="E1362" s="41"/>
    </row>
    <row r="1363" hidden="1">
      <c r="A1363" s="58" t="s">
        <v>3400</v>
      </c>
      <c r="B1363" s="29">
        <v>126498.0</v>
      </c>
      <c r="C1363" s="29">
        <v>126844.0</v>
      </c>
      <c r="D1363" s="27">
        <v>346.0</v>
      </c>
      <c r="E1363" s="41"/>
    </row>
    <row r="1364" hidden="1">
      <c r="A1364" s="58" t="s">
        <v>3401</v>
      </c>
      <c r="B1364" s="29">
        <v>50174.0</v>
      </c>
      <c r="C1364" s="59">
        <v>50174.0</v>
      </c>
      <c r="D1364" s="27">
        <v>0.0</v>
      </c>
      <c r="E1364" s="41"/>
    </row>
    <row r="1365" hidden="1">
      <c r="A1365" s="58" t="s">
        <v>3402</v>
      </c>
      <c r="B1365" s="29">
        <v>122061.0</v>
      </c>
      <c r="C1365" s="59">
        <v>122061.0</v>
      </c>
      <c r="D1365" s="27">
        <v>0.0</v>
      </c>
      <c r="E1365" s="41"/>
    </row>
    <row r="1366" hidden="1">
      <c r="A1366" s="58" t="s">
        <v>3403</v>
      </c>
      <c r="B1366" s="29">
        <v>103619.0</v>
      </c>
      <c r="C1366" s="59">
        <v>103619.0</v>
      </c>
      <c r="D1366" s="27">
        <v>0.0</v>
      </c>
      <c r="E1366" s="41"/>
    </row>
    <row r="1367" hidden="1">
      <c r="A1367" s="58" t="s">
        <v>3405</v>
      </c>
      <c r="B1367" s="29">
        <v>1016.0</v>
      </c>
      <c r="C1367" s="59">
        <v>1016.0</v>
      </c>
      <c r="D1367" s="27">
        <v>0.0</v>
      </c>
      <c r="E1367" s="41"/>
    </row>
    <row r="1368" hidden="1">
      <c r="A1368" s="58" t="s">
        <v>3406</v>
      </c>
      <c r="B1368" s="29">
        <v>14969.0</v>
      </c>
      <c r="C1368" s="59">
        <v>14969.0</v>
      </c>
      <c r="D1368" s="27">
        <v>0.0</v>
      </c>
      <c r="E1368" s="41"/>
    </row>
    <row r="1369" hidden="1">
      <c r="A1369" s="35" t="s">
        <v>3407</v>
      </c>
      <c r="B1369" s="29">
        <v>475980.0</v>
      </c>
      <c r="C1369" s="59">
        <v>476326.0</v>
      </c>
      <c r="D1369" s="27">
        <v>346.0</v>
      </c>
      <c r="E1369" s="41"/>
    </row>
    <row r="1370" hidden="1">
      <c r="A1370" s="36" t="s">
        <v>3408</v>
      </c>
      <c r="B1370" s="42">
        <v>7.0</v>
      </c>
      <c r="C1370" s="65">
        <v>-5210.0</v>
      </c>
      <c r="D1370" s="66">
        <v>-5217.0</v>
      </c>
      <c r="E1370" s="45"/>
    </row>
    <row r="1371" hidden="1"/>
    <row r="1372" hidden="1"/>
    <row r="1373" hidden="1">
      <c r="A1373" s="5" t="s">
        <v>3411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3381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45803.0</v>
      </c>
      <c r="B1377" s="6"/>
      <c r="C1377" s="54" t="s">
        <v>3382</v>
      </c>
      <c r="D1377" s="15">
        <v>45808.0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5" t="s">
        <v>4238</v>
      </c>
      <c r="B1379" s="7"/>
      <c r="C1379" s="16"/>
      <c r="D1379" s="56" t="s">
        <v>4247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3383</v>
      </c>
      <c r="B1381" s="6"/>
      <c r="C1381" s="6"/>
      <c r="D1381" s="6"/>
      <c r="E1381" s="7"/>
    </row>
    <row r="1382" hidden="1">
      <c r="A1382" s="20" t="s">
        <v>3384</v>
      </c>
      <c r="B1382" s="21" t="s">
        <v>3385</v>
      </c>
      <c r="C1382" s="22" t="s">
        <v>3386</v>
      </c>
      <c r="D1382" s="21" t="s">
        <v>3387</v>
      </c>
      <c r="E1382" s="23" t="s">
        <v>13</v>
      </c>
    </row>
    <row r="1383" hidden="1">
      <c r="A1383" s="57" t="s">
        <v>3388</v>
      </c>
      <c r="B1383" s="25">
        <v>28928.0</v>
      </c>
      <c r="C1383" s="26">
        <v>28930.0</v>
      </c>
      <c r="D1383" s="27">
        <v>2.0</v>
      </c>
      <c r="E1383" s="41"/>
    </row>
    <row r="1384" hidden="1">
      <c r="A1384" s="57" t="s">
        <v>3389</v>
      </c>
      <c r="B1384" s="29">
        <v>24862.0</v>
      </c>
      <c r="C1384" s="26">
        <v>24368.0</v>
      </c>
      <c r="D1384" s="27">
        <v>-494.0</v>
      </c>
      <c r="E1384" s="28"/>
    </row>
    <row r="1385" hidden="1">
      <c r="A1385" s="57" t="s">
        <v>3390</v>
      </c>
      <c r="B1385" s="29">
        <v>360.0</v>
      </c>
      <c r="C1385" s="26">
        <v>360.0</v>
      </c>
      <c r="D1385" s="27">
        <v>0.0</v>
      </c>
      <c r="E1385" s="41"/>
    </row>
    <row r="1386" hidden="1">
      <c r="A1386" s="57" t="s">
        <v>3392</v>
      </c>
      <c r="B1386" s="29">
        <v>0.0</v>
      </c>
      <c r="C1386" s="26"/>
      <c r="D1386" s="27">
        <v>0.0</v>
      </c>
      <c r="E1386" s="41"/>
    </row>
    <row r="1387" hidden="1">
      <c r="A1387" s="31" t="s">
        <v>3394</v>
      </c>
      <c r="B1387" s="29">
        <v>0.0</v>
      </c>
      <c r="C1387" s="26"/>
      <c r="D1387" s="27">
        <v>0.0</v>
      </c>
      <c r="E1387" s="41"/>
    </row>
    <row r="1388" hidden="1">
      <c r="A1388" s="31" t="s">
        <v>3395</v>
      </c>
      <c r="B1388" s="29">
        <v>0.0</v>
      </c>
      <c r="C1388" s="26"/>
      <c r="D1388" s="27">
        <v>0.0</v>
      </c>
      <c r="E1388" s="40"/>
    </row>
    <row r="1389" hidden="1">
      <c r="A1389" s="31" t="s">
        <v>3397</v>
      </c>
      <c r="B1389" s="29">
        <v>780.0</v>
      </c>
      <c r="C1389" s="26">
        <v>699.0</v>
      </c>
      <c r="D1389" s="27">
        <v>-81.0</v>
      </c>
      <c r="E1389" s="28"/>
    </row>
    <row r="1390" hidden="1">
      <c r="A1390" s="31" t="s">
        <v>3399</v>
      </c>
      <c r="B1390" s="29">
        <v>5640.0</v>
      </c>
      <c r="C1390" s="26">
        <v>5600.0</v>
      </c>
      <c r="D1390" s="27">
        <v>-40.0</v>
      </c>
      <c r="E1390" s="41"/>
    </row>
    <row r="1391" hidden="1">
      <c r="A1391" s="58" t="s">
        <v>3400</v>
      </c>
      <c r="B1391" s="29">
        <v>107656.0</v>
      </c>
      <c r="C1391" s="29">
        <v>108274.0</v>
      </c>
      <c r="D1391" s="27">
        <v>618.0</v>
      </c>
      <c r="E1391" s="41"/>
    </row>
    <row r="1392" hidden="1">
      <c r="A1392" s="58" t="s">
        <v>3401</v>
      </c>
      <c r="B1392" s="29">
        <v>39248.0</v>
      </c>
      <c r="C1392" s="59">
        <v>39248.0</v>
      </c>
      <c r="D1392" s="27">
        <v>0.0</v>
      </c>
      <c r="E1392" s="41"/>
    </row>
    <row r="1393" hidden="1">
      <c r="A1393" s="58" t="s">
        <v>3402</v>
      </c>
      <c r="B1393" s="29">
        <v>97612.0</v>
      </c>
      <c r="C1393" s="59">
        <v>97612.0</v>
      </c>
      <c r="D1393" s="27">
        <v>0.0</v>
      </c>
      <c r="E1393" s="41"/>
    </row>
    <row r="1394" hidden="1">
      <c r="A1394" s="58" t="s">
        <v>3403</v>
      </c>
      <c r="B1394" s="29">
        <v>88406.0</v>
      </c>
      <c r="C1394" s="59">
        <v>88406.0</v>
      </c>
      <c r="D1394" s="27">
        <v>0.0</v>
      </c>
      <c r="E1394" s="41"/>
    </row>
    <row r="1395" hidden="1">
      <c r="A1395" s="58" t="s">
        <v>3405</v>
      </c>
      <c r="B1395" s="29">
        <v>1320.0</v>
      </c>
      <c r="C1395" s="59">
        <v>1320.0</v>
      </c>
      <c r="D1395" s="27">
        <v>0.0</v>
      </c>
      <c r="E1395" s="41"/>
    </row>
    <row r="1396" hidden="1">
      <c r="A1396" s="58" t="s">
        <v>3406</v>
      </c>
      <c r="B1396" s="29">
        <v>11494.0</v>
      </c>
      <c r="C1396" s="59">
        <v>11494.0</v>
      </c>
      <c r="D1396" s="27">
        <v>0.0</v>
      </c>
      <c r="E1396" s="41"/>
    </row>
    <row r="1397" hidden="1">
      <c r="A1397" s="35" t="s">
        <v>3407</v>
      </c>
      <c r="B1397" s="29">
        <v>394791.0</v>
      </c>
      <c r="C1397" s="59">
        <v>395409.0</v>
      </c>
      <c r="D1397" s="27">
        <v>618.0</v>
      </c>
      <c r="E1397" s="41"/>
    </row>
    <row r="1398" hidden="1">
      <c r="A1398" s="36" t="s">
        <v>3408</v>
      </c>
      <c r="B1398" s="42">
        <v>21.0</v>
      </c>
      <c r="C1398" s="65">
        <v>-592.0</v>
      </c>
      <c r="D1398" s="66">
        <v>-613.0</v>
      </c>
      <c r="E1398" s="45"/>
    </row>
    <row r="1399" hidden="1"/>
    <row r="1400" hidden="1"/>
    <row r="1401" hidden="1">
      <c r="A1401" s="5" t="s">
        <v>3411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3381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45809.0</v>
      </c>
      <c r="B1405" s="6"/>
      <c r="C1405" s="54" t="s">
        <v>3382</v>
      </c>
      <c r="D1405" s="15">
        <v>45809.0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5" t="s">
        <v>4239</v>
      </c>
      <c r="B1407" s="7"/>
      <c r="C1407" s="16"/>
      <c r="D1407" s="56" t="s">
        <v>4239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3383</v>
      </c>
      <c r="B1409" s="6"/>
      <c r="C1409" s="6"/>
      <c r="D1409" s="6"/>
      <c r="E1409" s="7"/>
    </row>
    <row r="1410" hidden="1">
      <c r="A1410" s="20" t="s">
        <v>3384</v>
      </c>
      <c r="B1410" s="21" t="s">
        <v>3385</v>
      </c>
      <c r="C1410" s="22" t="s">
        <v>3386</v>
      </c>
      <c r="D1410" s="21" t="s">
        <v>3387</v>
      </c>
      <c r="E1410" s="23" t="s">
        <v>13</v>
      </c>
    </row>
    <row r="1411" hidden="1">
      <c r="A1411" s="57" t="s">
        <v>3388</v>
      </c>
      <c r="B1411" s="25">
        <v>4296.0</v>
      </c>
      <c r="C1411" s="26">
        <v>4296.0</v>
      </c>
      <c r="D1411" s="27">
        <v>0.0</v>
      </c>
      <c r="E1411" s="41"/>
    </row>
    <row r="1412" hidden="1">
      <c r="A1412" s="57" t="s">
        <v>3389</v>
      </c>
      <c r="B1412" s="29">
        <v>5004.0</v>
      </c>
      <c r="C1412" s="26">
        <v>5004.0</v>
      </c>
      <c r="D1412" s="27">
        <v>0.0</v>
      </c>
      <c r="E1412" s="28"/>
    </row>
    <row r="1413" hidden="1">
      <c r="A1413" s="57" t="s">
        <v>3390</v>
      </c>
      <c r="B1413" s="29">
        <v>0.0</v>
      </c>
      <c r="C1413" s="26"/>
      <c r="D1413" s="27">
        <v>0.0</v>
      </c>
      <c r="E1413" s="41"/>
    </row>
    <row r="1414" hidden="1">
      <c r="A1414" s="57" t="s">
        <v>3392</v>
      </c>
      <c r="B1414" s="29">
        <v>0.0</v>
      </c>
      <c r="C1414" s="26"/>
      <c r="D1414" s="27">
        <v>0.0</v>
      </c>
      <c r="E1414" s="41"/>
    </row>
    <row r="1415" hidden="1">
      <c r="A1415" s="31" t="s">
        <v>3394</v>
      </c>
      <c r="B1415" s="29">
        <v>0.0</v>
      </c>
      <c r="C1415" s="26"/>
      <c r="D1415" s="27">
        <v>0.0</v>
      </c>
      <c r="E1415" s="41"/>
    </row>
    <row r="1416" hidden="1">
      <c r="A1416" s="31" t="s">
        <v>3395</v>
      </c>
      <c r="B1416" s="29">
        <v>0.0</v>
      </c>
      <c r="C1416" s="26"/>
      <c r="D1416" s="27">
        <v>0.0</v>
      </c>
      <c r="E1416" s="40"/>
    </row>
    <row r="1417" hidden="1">
      <c r="A1417" s="31" t="s">
        <v>3397</v>
      </c>
      <c r="B1417" s="29">
        <v>0.0</v>
      </c>
      <c r="C1417" s="26"/>
      <c r="D1417" s="27">
        <v>0.0</v>
      </c>
      <c r="E1417" s="28"/>
    </row>
    <row r="1418" hidden="1">
      <c r="A1418" s="31" t="s">
        <v>3399</v>
      </c>
      <c r="B1418" s="29">
        <v>920.0</v>
      </c>
      <c r="C1418" s="26">
        <v>920.0</v>
      </c>
      <c r="D1418" s="27">
        <v>0.0</v>
      </c>
      <c r="E1418" s="41"/>
    </row>
    <row r="1419" hidden="1">
      <c r="A1419" s="58" t="s">
        <v>3400</v>
      </c>
      <c r="B1419" s="29">
        <v>13348.0</v>
      </c>
      <c r="C1419" s="29">
        <v>13348.0</v>
      </c>
      <c r="D1419" s="27">
        <v>0.0</v>
      </c>
      <c r="E1419" s="41"/>
    </row>
    <row r="1420" hidden="1">
      <c r="A1420" s="58" t="s">
        <v>3401</v>
      </c>
      <c r="B1420" s="29">
        <v>9433.0</v>
      </c>
      <c r="C1420" s="59">
        <v>9433.0</v>
      </c>
      <c r="D1420" s="27">
        <v>0.0</v>
      </c>
      <c r="E1420" s="41"/>
    </row>
    <row r="1421" hidden="1">
      <c r="A1421" s="58" t="s">
        <v>3402</v>
      </c>
      <c r="B1421" s="29">
        <v>20795.0</v>
      </c>
      <c r="C1421" s="59">
        <v>20795.0</v>
      </c>
      <c r="D1421" s="27">
        <v>0.0</v>
      </c>
      <c r="E1421" s="41"/>
    </row>
    <row r="1422" hidden="1">
      <c r="A1422" s="58" t="s">
        <v>3403</v>
      </c>
      <c r="B1422" s="29">
        <v>17960.0</v>
      </c>
      <c r="C1422" s="59">
        <v>17960.0</v>
      </c>
      <c r="D1422" s="27">
        <v>0.0</v>
      </c>
      <c r="E1422" s="41"/>
    </row>
    <row r="1423" hidden="1">
      <c r="A1423" s="58" t="s">
        <v>3405</v>
      </c>
      <c r="B1423" s="29">
        <v>756.0</v>
      </c>
      <c r="C1423" s="59">
        <v>756.0</v>
      </c>
      <c r="D1423" s="27">
        <v>0.0</v>
      </c>
      <c r="E1423" s="41"/>
    </row>
    <row r="1424" hidden="1">
      <c r="A1424" s="58" t="s">
        <v>3406</v>
      </c>
      <c r="B1424" s="29">
        <v>1142.0</v>
      </c>
      <c r="C1424" s="59">
        <v>1142.0</v>
      </c>
      <c r="D1424" s="27">
        <v>0.0</v>
      </c>
      <c r="E1424" s="41"/>
    </row>
    <row r="1425" hidden="1">
      <c r="A1425" s="35" t="s">
        <v>3407</v>
      </c>
      <c r="B1425" s="29">
        <v>72511.5</v>
      </c>
      <c r="C1425" s="59">
        <v>72511.5</v>
      </c>
      <c r="D1425" s="27">
        <v>0.0</v>
      </c>
      <c r="E1425" s="41"/>
    </row>
    <row r="1426" hidden="1">
      <c r="A1426" s="36" t="s">
        <v>3408</v>
      </c>
      <c r="B1426" s="42">
        <v>0.5</v>
      </c>
      <c r="C1426" s="65">
        <v>0.5</v>
      </c>
      <c r="D1426" s="66">
        <v>0.0</v>
      </c>
      <c r="E1426" s="45"/>
    </row>
    <row r="1427" hidden="1"/>
    <row r="1428" hidden="1"/>
    <row r="1429" hidden="1">
      <c r="A1429" s="5" t="s">
        <v>3411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3381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45810.0</v>
      </c>
      <c r="B1433" s="6"/>
      <c r="C1433" s="54" t="s">
        <v>3382</v>
      </c>
      <c r="D1433" s="15">
        <v>45816.0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5" t="s">
        <v>4238</v>
      </c>
      <c r="B1435" s="7"/>
      <c r="C1435" s="16"/>
      <c r="D1435" s="56" t="s">
        <v>4239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3383</v>
      </c>
      <c r="B1437" s="6"/>
      <c r="C1437" s="6"/>
      <c r="D1437" s="6"/>
      <c r="E1437" s="7"/>
    </row>
    <row r="1438" hidden="1">
      <c r="A1438" s="20" t="s">
        <v>3384</v>
      </c>
      <c r="B1438" s="21" t="s">
        <v>3385</v>
      </c>
      <c r="C1438" s="22" t="s">
        <v>3386</v>
      </c>
      <c r="D1438" s="21" t="s">
        <v>3387</v>
      </c>
      <c r="E1438" s="23" t="s">
        <v>13</v>
      </c>
    </row>
    <row r="1439" hidden="1">
      <c r="A1439" s="57" t="s">
        <v>3388</v>
      </c>
      <c r="B1439" s="25">
        <v>24388.0</v>
      </c>
      <c r="C1439" s="26">
        <v>24088.0</v>
      </c>
      <c r="D1439" s="27">
        <v>-300.0</v>
      </c>
      <c r="E1439" s="41"/>
    </row>
    <row r="1440" hidden="1">
      <c r="A1440" s="57" t="s">
        <v>3389</v>
      </c>
      <c r="B1440" s="29">
        <v>32311.0</v>
      </c>
      <c r="C1440" s="26">
        <v>32311.0</v>
      </c>
      <c r="D1440" s="27">
        <v>0.0</v>
      </c>
      <c r="E1440" s="28"/>
    </row>
    <row r="1441" hidden="1">
      <c r="A1441" s="57" t="s">
        <v>3390</v>
      </c>
      <c r="B1441" s="29">
        <v>1155.0</v>
      </c>
      <c r="C1441" s="26">
        <v>1155.0</v>
      </c>
      <c r="D1441" s="27">
        <v>0.0</v>
      </c>
      <c r="E1441" s="41"/>
    </row>
    <row r="1442" hidden="1">
      <c r="A1442" s="57" t="s">
        <v>3392</v>
      </c>
      <c r="B1442" s="29">
        <v>0.0</v>
      </c>
      <c r="C1442" s="26"/>
      <c r="D1442" s="27">
        <v>0.0</v>
      </c>
      <c r="E1442" s="41"/>
    </row>
    <row r="1443" hidden="1">
      <c r="A1443" s="31" t="s">
        <v>3394</v>
      </c>
      <c r="B1443" s="29">
        <v>0.0</v>
      </c>
      <c r="C1443" s="26"/>
      <c r="D1443" s="27">
        <v>0.0</v>
      </c>
      <c r="E1443" s="41"/>
    </row>
    <row r="1444" hidden="1">
      <c r="A1444" s="31" t="s">
        <v>3395</v>
      </c>
      <c r="B1444" s="29">
        <v>0.0</v>
      </c>
      <c r="C1444" s="26"/>
      <c r="D1444" s="27">
        <v>0.0</v>
      </c>
      <c r="E1444" s="40"/>
    </row>
    <row r="1445" hidden="1">
      <c r="A1445" s="31" t="s">
        <v>3397</v>
      </c>
      <c r="B1445" s="29">
        <v>0.0</v>
      </c>
      <c r="C1445" s="26"/>
      <c r="D1445" s="27">
        <v>0.0</v>
      </c>
      <c r="E1445" s="28"/>
    </row>
    <row r="1446" hidden="1">
      <c r="A1446" s="31" t="s">
        <v>3399</v>
      </c>
      <c r="B1446" s="29">
        <v>7160.0</v>
      </c>
      <c r="C1446" s="26">
        <v>6400.0</v>
      </c>
      <c r="D1446" s="27">
        <v>-760.0</v>
      </c>
      <c r="E1446" s="41"/>
    </row>
    <row r="1447" hidden="1">
      <c r="A1447" s="58" t="s">
        <v>3400</v>
      </c>
      <c r="B1447" s="29">
        <v>134240.0</v>
      </c>
      <c r="C1447" s="29">
        <v>134240.0</v>
      </c>
      <c r="D1447" s="27">
        <v>0.0</v>
      </c>
      <c r="E1447" s="41"/>
    </row>
    <row r="1448" hidden="1">
      <c r="A1448" s="58" t="s">
        <v>3401</v>
      </c>
      <c r="B1448" s="29">
        <v>45614.0</v>
      </c>
      <c r="C1448" s="59">
        <v>45614.0</v>
      </c>
      <c r="D1448" s="27">
        <v>0.0</v>
      </c>
      <c r="E1448" s="41"/>
    </row>
    <row r="1449" hidden="1">
      <c r="A1449" s="58" t="s">
        <v>3402</v>
      </c>
      <c r="B1449" s="29">
        <v>102382.0</v>
      </c>
      <c r="C1449" s="59">
        <v>101565.0</v>
      </c>
      <c r="D1449" s="27">
        <v>-817.0</v>
      </c>
      <c r="E1449" s="41"/>
    </row>
    <row r="1450" hidden="1">
      <c r="A1450" s="58" t="s">
        <v>3403</v>
      </c>
      <c r="B1450" s="29">
        <v>104764.0</v>
      </c>
      <c r="C1450" s="59">
        <v>104764.0</v>
      </c>
      <c r="D1450" s="27">
        <v>0.0</v>
      </c>
      <c r="E1450" s="41"/>
    </row>
    <row r="1451" hidden="1">
      <c r="A1451" s="58" t="s">
        <v>3405</v>
      </c>
      <c r="B1451" s="29">
        <v>1727.0</v>
      </c>
      <c r="C1451" s="59">
        <v>1727.0</v>
      </c>
      <c r="D1451" s="27">
        <v>0.0</v>
      </c>
      <c r="E1451" s="41"/>
    </row>
    <row r="1452" hidden="1">
      <c r="A1452" s="58" t="s">
        <v>3406</v>
      </c>
      <c r="B1452" s="29">
        <v>16631.0</v>
      </c>
      <c r="C1452" s="59">
        <v>16631.0</v>
      </c>
      <c r="D1452" s="27">
        <v>0.0</v>
      </c>
      <c r="E1452" s="41"/>
    </row>
    <row r="1453" hidden="1">
      <c r="A1453" s="35" t="s">
        <v>3407</v>
      </c>
      <c r="B1453" s="29">
        <v>453734.2</v>
      </c>
      <c r="C1453" s="59">
        <v>452917.2</v>
      </c>
      <c r="D1453" s="27">
        <v>-817.0</v>
      </c>
      <c r="E1453" s="41"/>
    </row>
    <row r="1454" hidden="1">
      <c r="A1454" s="36" t="s">
        <v>3408</v>
      </c>
      <c r="B1454" s="42">
        <v>6.80000000000291</v>
      </c>
      <c r="C1454" s="65">
        <v>-1053.2000000000116</v>
      </c>
      <c r="D1454" s="66">
        <v>-1060.0000000000146</v>
      </c>
      <c r="E1454" s="45"/>
    </row>
    <row r="1455" hidden="1"/>
    <row r="1456" hidden="1"/>
    <row r="1457" hidden="1">
      <c r="A1457" s="5" t="s">
        <v>3411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3381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45817.0</v>
      </c>
      <c r="B1461" s="6"/>
      <c r="C1461" s="54" t="s">
        <v>3382</v>
      </c>
      <c r="D1461" s="15">
        <v>45823.0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5" t="s">
        <v>4238</v>
      </c>
      <c r="B1463" s="7"/>
      <c r="C1463" s="16"/>
      <c r="D1463" s="56" t="s">
        <v>4239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3383</v>
      </c>
      <c r="B1465" s="6"/>
      <c r="C1465" s="6"/>
      <c r="D1465" s="6"/>
      <c r="E1465" s="7"/>
    </row>
    <row r="1466" hidden="1">
      <c r="A1466" s="20" t="s">
        <v>3384</v>
      </c>
      <c r="B1466" s="21" t="s">
        <v>3385</v>
      </c>
      <c r="C1466" s="22" t="s">
        <v>3386</v>
      </c>
      <c r="D1466" s="21" t="s">
        <v>3387</v>
      </c>
      <c r="E1466" s="23" t="s">
        <v>13</v>
      </c>
    </row>
    <row r="1467" hidden="1">
      <c r="A1467" s="57" t="s">
        <v>3388</v>
      </c>
      <c r="B1467" s="25">
        <v>34838.0</v>
      </c>
      <c r="C1467" s="26">
        <v>34838.0</v>
      </c>
      <c r="D1467" s="27">
        <v>0.0</v>
      </c>
      <c r="E1467" s="41"/>
    </row>
    <row r="1468" hidden="1">
      <c r="A1468" s="57" t="s">
        <v>3389</v>
      </c>
      <c r="B1468" s="29">
        <v>36819.0</v>
      </c>
      <c r="C1468" s="26">
        <v>36819.0</v>
      </c>
      <c r="D1468" s="27">
        <v>0.0</v>
      </c>
      <c r="E1468" s="28"/>
    </row>
    <row r="1469" hidden="1">
      <c r="A1469" s="57" t="s">
        <v>3390</v>
      </c>
      <c r="B1469" s="29">
        <v>0.0</v>
      </c>
      <c r="C1469" s="26"/>
      <c r="D1469" s="27">
        <v>0.0</v>
      </c>
      <c r="E1469" s="41"/>
    </row>
    <row r="1470" hidden="1">
      <c r="A1470" s="57" t="s">
        <v>3392</v>
      </c>
      <c r="B1470" s="29">
        <v>0.0</v>
      </c>
      <c r="C1470" s="26"/>
      <c r="D1470" s="27">
        <v>0.0</v>
      </c>
      <c r="E1470" s="41"/>
    </row>
    <row r="1471" hidden="1">
      <c r="A1471" s="31" t="s">
        <v>3394</v>
      </c>
      <c r="B1471" s="29">
        <v>0.0</v>
      </c>
      <c r="C1471" s="26"/>
      <c r="D1471" s="27">
        <v>0.0</v>
      </c>
      <c r="E1471" s="41"/>
    </row>
    <row r="1472" hidden="1">
      <c r="A1472" s="31" t="s">
        <v>3395</v>
      </c>
      <c r="B1472" s="29">
        <v>70.0</v>
      </c>
      <c r="C1472" s="26">
        <v>70.0</v>
      </c>
      <c r="D1472" s="27">
        <v>0.0</v>
      </c>
      <c r="E1472" s="40" t="s">
        <v>4437</v>
      </c>
    </row>
    <row r="1473" hidden="1">
      <c r="A1473" s="31" t="s">
        <v>3397</v>
      </c>
      <c r="B1473" s="29">
        <v>227.0</v>
      </c>
      <c r="C1473" s="26">
        <v>227.0</v>
      </c>
      <c r="D1473" s="27">
        <v>0.0</v>
      </c>
      <c r="E1473" s="28" t="s">
        <v>4438</v>
      </c>
    </row>
    <row r="1474" hidden="1">
      <c r="A1474" s="31" t="s">
        <v>3399</v>
      </c>
      <c r="B1474" s="29">
        <v>6040.0</v>
      </c>
      <c r="C1474" s="26">
        <v>5960.0</v>
      </c>
      <c r="D1474" s="27">
        <v>-80.0</v>
      </c>
      <c r="E1474" s="41"/>
    </row>
    <row r="1475" hidden="1">
      <c r="A1475" s="58" t="s">
        <v>3400</v>
      </c>
      <c r="B1475" s="29">
        <v>126463.0</v>
      </c>
      <c r="C1475" s="29">
        <v>126463.0</v>
      </c>
      <c r="D1475" s="27">
        <v>0.0</v>
      </c>
      <c r="E1475" s="41"/>
    </row>
    <row r="1476" hidden="1">
      <c r="A1476" s="58" t="s">
        <v>3401</v>
      </c>
      <c r="B1476" s="29">
        <v>48023.0</v>
      </c>
      <c r="C1476" s="59">
        <v>48023.0</v>
      </c>
      <c r="D1476" s="27">
        <v>0.0</v>
      </c>
      <c r="E1476" s="41"/>
    </row>
    <row r="1477" hidden="1">
      <c r="A1477" s="58" t="s">
        <v>3402</v>
      </c>
      <c r="B1477" s="29">
        <v>119680.0</v>
      </c>
      <c r="C1477" s="59">
        <v>119381.0</v>
      </c>
      <c r="D1477" s="27">
        <v>-299.0</v>
      </c>
      <c r="E1477" s="41"/>
    </row>
    <row r="1478" hidden="1">
      <c r="A1478" s="58" t="s">
        <v>3403</v>
      </c>
      <c r="B1478" s="29">
        <v>99224.0</v>
      </c>
      <c r="C1478" s="59">
        <v>99224.0</v>
      </c>
      <c r="D1478" s="27">
        <v>0.0</v>
      </c>
      <c r="E1478" s="41"/>
    </row>
    <row r="1479" hidden="1">
      <c r="A1479" s="58" t="s">
        <v>3405</v>
      </c>
      <c r="B1479" s="29">
        <v>3397.0</v>
      </c>
      <c r="C1479" s="59">
        <v>3397.0</v>
      </c>
      <c r="D1479" s="27">
        <v>0.0</v>
      </c>
      <c r="E1479" s="41"/>
    </row>
    <row r="1480" hidden="1">
      <c r="A1480" s="58" t="s">
        <v>3406</v>
      </c>
      <c r="B1480" s="29">
        <v>12763.0</v>
      </c>
      <c r="C1480" s="59">
        <v>12060.0</v>
      </c>
      <c r="D1480" s="27">
        <v>-703.0</v>
      </c>
      <c r="E1480" s="41"/>
    </row>
    <row r="1481" hidden="1">
      <c r="A1481" s="35" t="s">
        <v>3407</v>
      </c>
      <c r="B1481" s="29">
        <v>474754.1</v>
      </c>
      <c r="C1481" s="59">
        <v>473752.1</v>
      </c>
      <c r="D1481" s="27">
        <v>-1002.0</v>
      </c>
      <c r="E1481" s="41"/>
    </row>
    <row r="1482" hidden="1">
      <c r="A1482" s="36" t="s">
        <v>3408</v>
      </c>
      <c r="B1482" s="42">
        <v>26.900000000001455</v>
      </c>
      <c r="C1482" s="65">
        <v>649.9000000000233</v>
      </c>
      <c r="D1482" s="66">
        <v>623.0000000000218</v>
      </c>
      <c r="E1482" s="45"/>
    </row>
    <row r="1483" hidden="1"/>
    <row r="1484" hidden="1"/>
    <row r="1485" hidden="1">
      <c r="A1485" s="5" t="s">
        <v>3411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3381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4" t="s">
        <v>3382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5" t="s">
        <v>4238</v>
      </c>
      <c r="B1491" s="7"/>
      <c r="C1491" s="16"/>
      <c r="D1491" s="56" t="s">
        <v>4239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3383</v>
      </c>
      <c r="B1493" s="6"/>
      <c r="C1493" s="6"/>
      <c r="D1493" s="6"/>
      <c r="E1493" s="7"/>
    </row>
    <row r="1494" hidden="1">
      <c r="A1494" s="20" t="s">
        <v>3384</v>
      </c>
      <c r="B1494" s="21" t="s">
        <v>3385</v>
      </c>
      <c r="C1494" s="22" t="s">
        <v>3386</v>
      </c>
      <c r="D1494" s="21" t="s">
        <v>3387</v>
      </c>
      <c r="E1494" s="23" t="s">
        <v>13</v>
      </c>
    </row>
    <row r="1495" hidden="1">
      <c r="A1495" s="57" t="s">
        <v>3388</v>
      </c>
      <c r="B1495" s="25">
        <v>29053.0</v>
      </c>
      <c r="C1495" s="26">
        <v>29053.0</v>
      </c>
      <c r="D1495" s="27">
        <v>0.0</v>
      </c>
      <c r="E1495" s="41"/>
    </row>
    <row r="1496" hidden="1">
      <c r="A1496" s="57" t="s">
        <v>3389</v>
      </c>
      <c r="B1496" s="29">
        <v>32282.0</v>
      </c>
      <c r="C1496" s="26">
        <v>32282.0</v>
      </c>
      <c r="D1496" s="27">
        <v>0.0</v>
      </c>
      <c r="E1496" s="28"/>
    </row>
    <row r="1497" hidden="1">
      <c r="A1497" s="57" t="s">
        <v>3390</v>
      </c>
      <c r="B1497" s="29">
        <v>800.0</v>
      </c>
      <c r="C1497" s="26">
        <v>800.0</v>
      </c>
      <c r="D1497" s="27">
        <v>0.0</v>
      </c>
      <c r="E1497" s="41"/>
    </row>
    <row r="1498" hidden="1">
      <c r="A1498" s="57" t="s">
        <v>3392</v>
      </c>
      <c r="B1498" s="29">
        <v>0.0</v>
      </c>
      <c r="C1498" s="26"/>
      <c r="D1498" s="27">
        <v>0.0</v>
      </c>
      <c r="E1498" s="41"/>
    </row>
    <row r="1499" hidden="1">
      <c r="A1499" s="31" t="s">
        <v>3394</v>
      </c>
      <c r="B1499" s="29">
        <v>0.0</v>
      </c>
      <c r="C1499" s="26"/>
      <c r="D1499" s="27">
        <v>0.0</v>
      </c>
      <c r="E1499" s="41"/>
    </row>
    <row r="1500" hidden="1">
      <c r="A1500" s="31" t="s">
        <v>3395</v>
      </c>
      <c r="B1500" s="29">
        <v>2900.0</v>
      </c>
      <c r="C1500" s="26">
        <v>2835.0</v>
      </c>
      <c r="D1500" s="27">
        <v>-65.0</v>
      </c>
      <c r="E1500" s="28" t="s">
        <v>4439</v>
      </c>
    </row>
    <row r="1501" hidden="1">
      <c r="A1501" s="31" t="s">
        <v>3397</v>
      </c>
      <c r="B1501" s="29">
        <v>380.0</v>
      </c>
      <c r="C1501" s="26">
        <v>380.0</v>
      </c>
      <c r="D1501" s="27">
        <v>0.0</v>
      </c>
      <c r="E1501" s="28"/>
    </row>
    <row r="1502" hidden="1">
      <c r="A1502" s="31" t="s">
        <v>3399</v>
      </c>
      <c r="B1502" s="29">
        <v>7160.0</v>
      </c>
      <c r="C1502" s="26">
        <v>7120.0</v>
      </c>
      <c r="D1502" s="27">
        <v>-40.0</v>
      </c>
      <c r="E1502" s="41"/>
    </row>
    <row r="1503" hidden="1">
      <c r="A1503" s="58" t="s">
        <v>3400</v>
      </c>
      <c r="B1503" s="29">
        <v>110105.0</v>
      </c>
      <c r="C1503" s="29">
        <v>110105.0</v>
      </c>
      <c r="D1503" s="27">
        <v>0.0</v>
      </c>
      <c r="E1503" s="41"/>
    </row>
    <row r="1504" hidden="1">
      <c r="A1504" s="58" t="s">
        <v>3401</v>
      </c>
      <c r="B1504" s="29">
        <v>50954.0</v>
      </c>
      <c r="C1504" s="59">
        <v>50954.0</v>
      </c>
      <c r="D1504" s="27">
        <v>0.0</v>
      </c>
      <c r="E1504" s="41"/>
    </row>
    <row r="1505" hidden="1">
      <c r="A1505" s="58" t="s">
        <v>3402</v>
      </c>
      <c r="B1505" s="29">
        <v>111177.0</v>
      </c>
      <c r="C1505" s="59">
        <v>111177.0</v>
      </c>
      <c r="D1505" s="27">
        <v>0.0</v>
      </c>
      <c r="E1505" s="41"/>
    </row>
    <row r="1506" hidden="1">
      <c r="A1506" s="58" t="s">
        <v>3403</v>
      </c>
      <c r="B1506" s="29">
        <v>105546.0</v>
      </c>
      <c r="C1506" s="59">
        <v>105546.0</v>
      </c>
      <c r="D1506" s="27">
        <v>0.0</v>
      </c>
      <c r="E1506" s="41"/>
    </row>
    <row r="1507" hidden="1">
      <c r="A1507" s="58" t="s">
        <v>3405</v>
      </c>
      <c r="B1507" s="29">
        <v>1418.0</v>
      </c>
      <c r="C1507" s="59">
        <v>1418.0</v>
      </c>
      <c r="D1507" s="27">
        <v>0.0</v>
      </c>
      <c r="E1507" s="41"/>
    </row>
    <row r="1508" hidden="1">
      <c r="A1508" s="58" t="s">
        <v>3406</v>
      </c>
      <c r="B1508" s="29">
        <v>14508.0</v>
      </c>
      <c r="C1508" s="59">
        <v>14508.0</v>
      </c>
      <c r="D1508" s="27">
        <v>0.0</v>
      </c>
      <c r="E1508" s="41"/>
    </row>
    <row r="1509" hidden="1">
      <c r="A1509" s="35" t="s">
        <v>3407</v>
      </c>
      <c r="B1509" s="29">
        <v>451761.5</v>
      </c>
      <c r="C1509" s="59">
        <v>451761.5</v>
      </c>
      <c r="D1509" s="27">
        <v>0.0</v>
      </c>
      <c r="E1509" s="41"/>
    </row>
    <row r="1510" hidden="1">
      <c r="A1510" s="36" t="s">
        <v>3408</v>
      </c>
      <c r="B1510" s="42">
        <v>13.5</v>
      </c>
      <c r="C1510" s="65">
        <v>-91.5</v>
      </c>
      <c r="D1510" s="66">
        <v>-105.0</v>
      </c>
      <c r="E1510" s="45"/>
    </row>
    <row r="1511" hidden="1"/>
    <row r="1512" hidden="1"/>
    <row r="1513" hidden="1">
      <c r="A1513" s="5" t="s">
        <v>3411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3381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4" t="s">
        <v>3382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5" t="s">
        <v>4238</v>
      </c>
      <c r="B1519" s="7"/>
      <c r="C1519" s="16"/>
      <c r="D1519" s="56" t="s">
        <v>4238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3383</v>
      </c>
      <c r="B1521" s="6"/>
      <c r="C1521" s="6"/>
      <c r="D1521" s="6"/>
      <c r="E1521" s="7"/>
    </row>
    <row r="1522" hidden="1">
      <c r="A1522" s="20" t="s">
        <v>3384</v>
      </c>
      <c r="B1522" s="21" t="s">
        <v>3385</v>
      </c>
      <c r="C1522" s="22" t="s">
        <v>3386</v>
      </c>
      <c r="D1522" s="21" t="s">
        <v>3387</v>
      </c>
      <c r="E1522" s="23" t="s">
        <v>13</v>
      </c>
    </row>
    <row r="1523" hidden="1">
      <c r="A1523" s="57" t="s">
        <v>3388</v>
      </c>
      <c r="B1523" s="25">
        <v>46821.0</v>
      </c>
      <c r="C1523" s="26">
        <v>46840.0</v>
      </c>
      <c r="D1523" s="27">
        <v>19.0</v>
      </c>
      <c r="E1523" s="41"/>
    </row>
    <row r="1524" hidden="1">
      <c r="A1524" s="57" t="s">
        <v>3389</v>
      </c>
      <c r="B1524" s="29">
        <v>37229.0</v>
      </c>
      <c r="C1524" s="26">
        <v>34727.0</v>
      </c>
      <c r="D1524" s="27">
        <v>-2502.0</v>
      </c>
      <c r="E1524" s="28" t="s">
        <v>4440</v>
      </c>
    </row>
    <row r="1525" hidden="1">
      <c r="A1525" s="57" t="s">
        <v>3390</v>
      </c>
      <c r="B1525" s="29">
        <v>400.0</v>
      </c>
      <c r="C1525" s="26">
        <v>400.0</v>
      </c>
      <c r="D1525" s="27">
        <v>0.0</v>
      </c>
      <c r="E1525" s="41"/>
    </row>
    <row r="1526" hidden="1">
      <c r="A1526" s="57" t="s">
        <v>3392</v>
      </c>
      <c r="B1526" s="29">
        <v>0.0</v>
      </c>
      <c r="C1526" s="26"/>
      <c r="D1526" s="27">
        <v>0.0</v>
      </c>
      <c r="E1526" s="41"/>
    </row>
    <row r="1527" hidden="1">
      <c r="A1527" s="31" t="s">
        <v>3394</v>
      </c>
      <c r="B1527" s="29">
        <v>0.0</v>
      </c>
      <c r="C1527" s="26"/>
      <c r="D1527" s="27">
        <v>0.0</v>
      </c>
      <c r="E1527" s="41"/>
    </row>
    <row r="1528" hidden="1">
      <c r="A1528" s="31" t="s">
        <v>3395</v>
      </c>
      <c r="B1528" s="29">
        <v>0.0</v>
      </c>
      <c r="C1528" s="26"/>
      <c r="D1528" s="27">
        <v>0.0</v>
      </c>
      <c r="E1528" s="28"/>
    </row>
    <row r="1529" hidden="1">
      <c r="A1529" s="31" t="s">
        <v>3397</v>
      </c>
      <c r="B1529" s="29">
        <v>0.0</v>
      </c>
      <c r="C1529" s="26"/>
      <c r="D1529" s="27">
        <v>0.0</v>
      </c>
      <c r="E1529" s="28"/>
    </row>
    <row r="1530" hidden="1">
      <c r="A1530" s="31" t="s">
        <v>3399</v>
      </c>
      <c r="B1530" s="29">
        <v>8760.0</v>
      </c>
      <c r="C1530" s="26">
        <v>8520.0</v>
      </c>
      <c r="D1530" s="27">
        <v>-240.0</v>
      </c>
      <c r="E1530" s="41"/>
    </row>
    <row r="1531" hidden="1">
      <c r="A1531" s="58" t="s">
        <v>3400</v>
      </c>
      <c r="B1531" s="29">
        <v>103148.0</v>
      </c>
      <c r="C1531" s="29">
        <v>103148.0</v>
      </c>
      <c r="D1531" s="27">
        <v>0.0</v>
      </c>
      <c r="E1531" s="41"/>
    </row>
    <row r="1532" hidden="1">
      <c r="A1532" s="58" t="s">
        <v>3401</v>
      </c>
      <c r="B1532" s="29">
        <v>48167.0</v>
      </c>
      <c r="C1532" s="59">
        <v>48167.0</v>
      </c>
      <c r="D1532" s="27">
        <v>0.0</v>
      </c>
      <c r="E1532" s="41"/>
    </row>
    <row r="1533" hidden="1">
      <c r="A1533" s="58" t="s">
        <v>3402</v>
      </c>
      <c r="B1533" s="29">
        <v>118975.0</v>
      </c>
      <c r="C1533" s="59">
        <v>118975.0</v>
      </c>
      <c r="D1533" s="27">
        <v>0.0</v>
      </c>
      <c r="E1533" s="41"/>
    </row>
    <row r="1534" hidden="1">
      <c r="A1534" s="58" t="s">
        <v>3403</v>
      </c>
      <c r="B1534" s="29">
        <v>110268.0</v>
      </c>
      <c r="C1534" s="59">
        <v>110268.0</v>
      </c>
      <c r="D1534" s="27">
        <v>0.0</v>
      </c>
      <c r="E1534" s="41"/>
    </row>
    <row r="1535" hidden="1">
      <c r="A1535" s="58" t="s">
        <v>3405</v>
      </c>
      <c r="B1535" s="29">
        <v>4600.0</v>
      </c>
      <c r="C1535" s="59">
        <v>4600.0</v>
      </c>
      <c r="D1535" s="27">
        <v>0.0</v>
      </c>
      <c r="E1535" s="41"/>
    </row>
    <row r="1536" hidden="1">
      <c r="A1536" s="58" t="s">
        <v>3406</v>
      </c>
      <c r="B1536" s="29">
        <v>17215.0</v>
      </c>
      <c r="C1536" s="59">
        <v>17215.0</v>
      </c>
      <c r="D1536" s="27">
        <v>0.0</v>
      </c>
      <c r="E1536" s="41"/>
    </row>
    <row r="1537" hidden="1">
      <c r="A1537" s="35" t="s">
        <v>3407</v>
      </c>
      <c r="B1537" s="29">
        <v>478362.0</v>
      </c>
      <c r="C1537" s="59">
        <v>478362.0</v>
      </c>
      <c r="D1537" s="27">
        <v>0.0</v>
      </c>
      <c r="E1537" s="41"/>
    </row>
    <row r="1538" hidden="1">
      <c r="A1538" s="36" t="s">
        <v>3408</v>
      </c>
      <c r="B1538" s="42">
        <v>6.0</v>
      </c>
      <c r="C1538" s="65">
        <v>-2717.0</v>
      </c>
      <c r="D1538" s="66">
        <v>-2723.0</v>
      </c>
      <c r="E1538" s="45"/>
    </row>
    <row r="1539" hidden="1"/>
    <row r="1540" hidden="1"/>
    <row r="1541" hidden="1">
      <c r="A1541" s="5" t="s">
        <v>3411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3381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4" t="s">
        <v>3382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5" t="s">
        <v>4240</v>
      </c>
      <c r="B1547" s="7"/>
      <c r="C1547" s="16"/>
      <c r="D1547" s="56" t="s">
        <v>4239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3383</v>
      </c>
      <c r="B1549" s="6"/>
      <c r="C1549" s="6"/>
      <c r="D1549" s="6"/>
      <c r="E1549" s="7"/>
    </row>
    <row r="1550" hidden="1">
      <c r="A1550" s="20" t="s">
        <v>3384</v>
      </c>
      <c r="B1550" s="21" t="s">
        <v>3385</v>
      </c>
      <c r="C1550" s="22" t="s">
        <v>3386</v>
      </c>
      <c r="D1550" s="21" t="s">
        <v>3387</v>
      </c>
      <c r="E1550" s="23" t="s">
        <v>13</v>
      </c>
    </row>
    <row r="1551" hidden="1">
      <c r="A1551" s="57" t="s">
        <v>3388</v>
      </c>
      <c r="B1551" s="25">
        <v>13862.0</v>
      </c>
      <c r="C1551" s="26">
        <v>13841.0</v>
      </c>
      <c r="D1551" s="27">
        <v>-21.0</v>
      </c>
      <c r="E1551" s="41"/>
    </row>
    <row r="1552" hidden="1">
      <c r="A1552" s="57" t="s">
        <v>3389</v>
      </c>
      <c r="B1552" s="29">
        <v>19774.0</v>
      </c>
      <c r="C1552" s="26">
        <v>19774.0</v>
      </c>
      <c r="D1552" s="27">
        <v>0.0</v>
      </c>
      <c r="E1552" s="28"/>
    </row>
    <row r="1553" hidden="1">
      <c r="A1553" s="57" t="s">
        <v>3390</v>
      </c>
      <c r="B1553" s="29">
        <v>960.0</v>
      </c>
      <c r="C1553" s="26">
        <v>960.0</v>
      </c>
      <c r="D1553" s="27">
        <v>0.0</v>
      </c>
      <c r="E1553" s="41"/>
    </row>
    <row r="1554" hidden="1">
      <c r="A1554" s="57" t="s">
        <v>3392</v>
      </c>
      <c r="B1554" s="29">
        <v>0.0</v>
      </c>
      <c r="C1554" s="26"/>
      <c r="D1554" s="27">
        <v>0.0</v>
      </c>
      <c r="E1554" s="41"/>
    </row>
    <row r="1555" hidden="1">
      <c r="A1555" s="31" t="s">
        <v>3394</v>
      </c>
      <c r="B1555" s="29">
        <v>0.0</v>
      </c>
      <c r="C1555" s="26"/>
      <c r="D1555" s="27">
        <v>0.0</v>
      </c>
      <c r="E1555" s="41"/>
    </row>
    <row r="1556" hidden="1">
      <c r="A1556" s="31" t="s">
        <v>3395</v>
      </c>
      <c r="B1556" s="29">
        <v>386.0</v>
      </c>
      <c r="C1556" s="26">
        <v>386.0</v>
      </c>
      <c r="D1556" s="27">
        <v>0.0</v>
      </c>
      <c r="E1556" s="28"/>
    </row>
    <row r="1557" hidden="1">
      <c r="A1557" s="31" t="s">
        <v>3397</v>
      </c>
      <c r="B1557" s="29">
        <v>6000.0</v>
      </c>
      <c r="C1557" s="26">
        <v>6000.0</v>
      </c>
      <c r="D1557" s="27">
        <v>0.0</v>
      </c>
      <c r="E1557" s="28" t="s">
        <v>4441</v>
      </c>
    </row>
    <row r="1558" hidden="1">
      <c r="A1558" s="31" t="s">
        <v>3399</v>
      </c>
      <c r="B1558" s="29">
        <v>6000.0</v>
      </c>
      <c r="C1558" s="26">
        <v>5960.0</v>
      </c>
      <c r="D1558" s="27">
        <v>-40.0</v>
      </c>
      <c r="E1558" s="41"/>
    </row>
    <row r="1559" hidden="1">
      <c r="A1559" s="58" t="s">
        <v>3400</v>
      </c>
      <c r="B1559" s="29">
        <v>77358.0</v>
      </c>
      <c r="C1559" s="29">
        <v>77358.0</v>
      </c>
      <c r="D1559" s="27">
        <v>0.0</v>
      </c>
      <c r="E1559" s="41"/>
    </row>
    <row r="1560" hidden="1">
      <c r="A1560" s="58" t="s">
        <v>3401</v>
      </c>
      <c r="B1560" s="29">
        <v>45868.0</v>
      </c>
      <c r="C1560" s="59">
        <v>45868.0</v>
      </c>
      <c r="D1560" s="27">
        <v>0.0</v>
      </c>
      <c r="E1560" s="41"/>
    </row>
    <row r="1561" hidden="1">
      <c r="A1561" s="58" t="s">
        <v>3402</v>
      </c>
      <c r="B1561" s="29">
        <v>90423.0</v>
      </c>
      <c r="C1561" s="59">
        <v>90423.0</v>
      </c>
      <c r="D1561" s="27">
        <v>0.0</v>
      </c>
      <c r="E1561" s="41"/>
    </row>
    <row r="1562" hidden="1">
      <c r="A1562" s="58" t="s">
        <v>3403</v>
      </c>
      <c r="B1562" s="29">
        <v>88070.0</v>
      </c>
      <c r="C1562" s="59">
        <v>88070.0</v>
      </c>
      <c r="D1562" s="27">
        <v>0.0</v>
      </c>
      <c r="E1562" s="41"/>
    </row>
    <row r="1563" hidden="1">
      <c r="A1563" s="58" t="s">
        <v>3405</v>
      </c>
      <c r="B1563" s="29">
        <v>2713.0</v>
      </c>
      <c r="C1563" s="59">
        <v>2713.0</v>
      </c>
      <c r="D1563" s="27">
        <v>0.0</v>
      </c>
      <c r="E1563" s="41"/>
    </row>
    <row r="1564" hidden="1">
      <c r="A1564" s="58" t="s">
        <v>3406</v>
      </c>
      <c r="B1564" s="29">
        <v>9613.0</v>
      </c>
      <c r="C1564" s="59">
        <v>9613.0</v>
      </c>
      <c r="D1564" s="27">
        <v>0.0</v>
      </c>
      <c r="E1564" s="41"/>
    </row>
    <row r="1565" hidden="1">
      <c r="A1565" s="35" t="s">
        <v>3407</v>
      </c>
      <c r="B1565" s="29">
        <v>351397.5</v>
      </c>
      <c r="C1565" s="59">
        <v>351397.5</v>
      </c>
      <c r="D1565" s="27">
        <v>0.0</v>
      </c>
      <c r="E1565" s="41"/>
    </row>
    <row r="1566" hidden="1">
      <c r="A1566" s="36" t="s">
        <v>3408</v>
      </c>
      <c r="B1566" s="42">
        <v>16.5</v>
      </c>
      <c r="C1566" s="65">
        <v>-44.5</v>
      </c>
      <c r="D1566" s="66">
        <v>-61.0</v>
      </c>
      <c r="E1566" s="45"/>
    </row>
    <row r="1567" hidden="1"/>
    <row r="1568" hidden="1"/>
    <row r="1569" hidden="1">
      <c r="A1569" s="5" t="s">
        <v>3411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3381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4" t="s">
        <v>3382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5" t="s">
        <v>4238</v>
      </c>
      <c r="B1575" s="7"/>
      <c r="C1575" s="16"/>
      <c r="D1575" s="56" t="s">
        <v>4239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3383</v>
      </c>
      <c r="B1577" s="6"/>
      <c r="C1577" s="6"/>
      <c r="D1577" s="6"/>
      <c r="E1577" s="7"/>
    </row>
    <row r="1578" hidden="1">
      <c r="A1578" s="20" t="s">
        <v>3384</v>
      </c>
      <c r="B1578" s="21" t="s">
        <v>3385</v>
      </c>
      <c r="C1578" s="22" t="s">
        <v>3386</v>
      </c>
      <c r="D1578" s="21" t="s">
        <v>3387</v>
      </c>
      <c r="E1578" s="23" t="s">
        <v>13</v>
      </c>
    </row>
    <row r="1579" hidden="1">
      <c r="A1579" s="57" t="s">
        <v>3388</v>
      </c>
      <c r="B1579" s="25">
        <v>21565.0</v>
      </c>
      <c r="C1579" s="26">
        <v>21565.0</v>
      </c>
      <c r="D1579" s="27">
        <v>0.0</v>
      </c>
      <c r="E1579" s="41"/>
    </row>
    <row r="1580" hidden="1">
      <c r="A1580" s="57" t="s">
        <v>3389</v>
      </c>
      <c r="B1580" s="29">
        <v>32452.0</v>
      </c>
      <c r="C1580" s="26">
        <v>32452.0</v>
      </c>
      <c r="D1580" s="27">
        <v>0.0</v>
      </c>
      <c r="E1580" s="28"/>
    </row>
    <row r="1581" hidden="1">
      <c r="A1581" s="57" t="s">
        <v>3390</v>
      </c>
      <c r="B1581" s="29">
        <v>817.0</v>
      </c>
      <c r="C1581" s="26">
        <v>817.0</v>
      </c>
      <c r="D1581" s="27">
        <v>0.0</v>
      </c>
      <c r="E1581" s="41"/>
    </row>
    <row r="1582" hidden="1">
      <c r="A1582" s="57" t="s">
        <v>3392</v>
      </c>
      <c r="B1582" s="29">
        <v>0.0</v>
      </c>
      <c r="C1582" s="26"/>
      <c r="D1582" s="27">
        <v>0.0</v>
      </c>
      <c r="E1582" s="41"/>
    </row>
    <row r="1583" hidden="1">
      <c r="A1583" s="31" t="s">
        <v>3394</v>
      </c>
      <c r="B1583" s="29">
        <v>0.0</v>
      </c>
      <c r="C1583" s="26"/>
      <c r="D1583" s="27">
        <v>0.0</v>
      </c>
      <c r="E1583" s="41"/>
    </row>
    <row r="1584" hidden="1">
      <c r="A1584" s="31" t="s">
        <v>3395</v>
      </c>
      <c r="B1584" s="29">
        <v>2835.0</v>
      </c>
      <c r="C1584" s="26">
        <v>2835.0</v>
      </c>
      <c r="D1584" s="27">
        <v>0.0</v>
      </c>
      <c r="E1584" s="28" t="s">
        <v>4442</v>
      </c>
    </row>
    <row r="1585" hidden="1">
      <c r="A1585" s="31" t="s">
        <v>3397</v>
      </c>
      <c r="B1585" s="29">
        <v>891.0</v>
      </c>
      <c r="C1585" s="26">
        <v>571.0</v>
      </c>
      <c r="D1585" s="27">
        <v>-320.0</v>
      </c>
      <c r="E1585" s="28" t="s">
        <v>4443</v>
      </c>
    </row>
    <row r="1586" hidden="1">
      <c r="A1586" s="31" t="s">
        <v>3399</v>
      </c>
      <c r="B1586" s="29">
        <v>5480.0</v>
      </c>
      <c r="C1586" s="26">
        <v>5800.0</v>
      </c>
      <c r="D1586" s="27">
        <v>320.0</v>
      </c>
      <c r="E1586" s="41"/>
    </row>
    <row r="1587" hidden="1">
      <c r="A1587" s="58" t="s">
        <v>3400</v>
      </c>
      <c r="B1587" s="29">
        <v>110854.0</v>
      </c>
      <c r="C1587" s="29">
        <v>110854.0</v>
      </c>
      <c r="D1587" s="27">
        <v>0.0</v>
      </c>
      <c r="E1587" s="41"/>
    </row>
    <row r="1588" hidden="1">
      <c r="A1588" s="58" t="s">
        <v>3401</v>
      </c>
      <c r="B1588" s="29">
        <v>45226.0</v>
      </c>
      <c r="C1588" s="59">
        <v>45226.0</v>
      </c>
      <c r="D1588" s="27">
        <v>0.0</v>
      </c>
      <c r="E1588" s="41"/>
    </row>
    <row r="1589" hidden="1">
      <c r="A1589" s="58" t="s">
        <v>3402</v>
      </c>
      <c r="B1589" s="29">
        <v>103682.0</v>
      </c>
      <c r="C1589" s="59">
        <v>103682.0</v>
      </c>
      <c r="D1589" s="27">
        <v>0.0</v>
      </c>
      <c r="E1589" s="41"/>
    </row>
    <row r="1590" hidden="1">
      <c r="A1590" s="58" t="s">
        <v>3403</v>
      </c>
      <c r="B1590" s="29">
        <v>106272.0</v>
      </c>
      <c r="C1590" s="59">
        <v>106272.0</v>
      </c>
      <c r="D1590" s="27">
        <v>0.0</v>
      </c>
      <c r="E1590" s="41"/>
    </row>
    <row r="1591" hidden="1">
      <c r="A1591" s="58" t="s">
        <v>3405</v>
      </c>
      <c r="B1591" s="29">
        <v>4398.0</v>
      </c>
      <c r="C1591" s="59">
        <v>4398.0</v>
      </c>
      <c r="D1591" s="27">
        <v>0.0</v>
      </c>
      <c r="E1591" s="41"/>
    </row>
    <row r="1592" hidden="1">
      <c r="A1592" s="58" t="s">
        <v>3406</v>
      </c>
      <c r="B1592" s="29">
        <v>13229.0</v>
      </c>
      <c r="C1592" s="59">
        <v>12033.0</v>
      </c>
      <c r="D1592" s="27">
        <v>-1196.0</v>
      </c>
      <c r="E1592" s="41"/>
    </row>
    <row r="1593" hidden="1">
      <c r="A1593" s="35" t="s">
        <v>3407</v>
      </c>
      <c r="B1593" s="29">
        <v>434466.0</v>
      </c>
      <c r="C1593" s="59">
        <v>433270.0</v>
      </c>
      <c r="D1593" s="27">
        <v>-1196.0</v>
      </c>
      <c r="E1593" s="41"/>
    </row>
    <row r="1594" hidden="1">
      <c r="A1594" s="36" t="s">
        <v>3408</v>
      </c>
      <c r="B1594" s="42">
        <v>6.0</v>
      </c>
      <c r="C1594" s="65">
        <v>1202.0</v>
      </c>
      <c r="D1594" s="66">
        <v>1196.0</v>
      </c>
      <c r="E1594" s="45"/>
    </row>
    <row r="1595" hidden="1"/>
    <row r="1596" hidden="1"/>
    <row r="1597" hidden="1">
      <c r="A1597" s="5" t="s">
        <v>3411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3381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4" t="s">
        <v>3382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5" t="s">
        <v>4238</v>
      </c>
      <c r="B1603" s="7"/>
      <c r="C1603" s="16"/>
      <c r="D1603" s="56" t="s">
        <v>4239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3383</v>
      </c>
      <c r="B1605" s="6"/>
      <c r="C1605" s="6"/>
      <c r="D1605" s="6"/>
      <c r="E1605" s="7"/>
    </row>
    <row r="1606" hidden="1">
      <c r="A1606" s="20" t="s">
        <v>3384</v>
      </c>
      <c r="B1606" s="21" t="s">
        <v>3385</v>
      </c>
      <c r="C1606" s="22" t="s">
        <v>3386</v>
      </c>
      <c r="D1606" s="21" t="s">
        <v>3387</v>
      </c>
      <c r="E1606" s="23" t="s">
        <v>13</v>
      </c>
    </row>
    <row r="1607" hidden="1">
      <c r="A1607" s="57" t="s">
        <v>3388</v>
      </c>
      <c r="B1607" s="25">
        <v>28020.0</v>
      </c>
      <c r="C1607" s="26">
        <v>28021.0</v>
      </c>
      <c r="D1607" s="27">
        <v>1.0</v>
      </c>
      <c r="E1607" s="41"/>
    </row>
    <row r="1608" hidden="1">
      <c r="A1608" s="57" t="s">
        <v>3389</v>
      </c>
      <c r="B1608" s="29">
        <v>35331.0</v>
      </c>
      <c r="C1608" s="26">
        <v>35331.0</v>
      </c>
      <c r="D1608" s="27">
        <v>0.0</v>
      </c>
      <c r="E1608" s="28"/>
    </row>
    <row r="1609" hidden="1">
      <c r="A1609" s="57" t="s">
        <v>3390</v>
      </c>
      <c r="B1609" s="29">
        <v>0.0</v>
      </c>
      <c r="C1609" s="26"/>
      <c r="D1609" s="27">
        <v>0.0</v>
      </c>
      <c r="E1609" s="41"/>
    </row>
    <row r="1610" hidden="1">
      <c r="A1610" s="57" t="s">
        <v>3392</v>
      </c>
      <c r="B1610" s="29">
        <v>0.0</v>
      </c>
      <c r="C1610" s="26"/>
      <c r="D1610" s="27">
        <v>0.0</v>
      </c>
      <c r="E1610" s="41"/>
    </row>
    <row r="1611" hidden="1">
      <c r="A1611" s="31" t="s">
        <v>3394</v>
      </c>
      <c r="B1611" s="29">
        <v>0.0</v>
      </c>
      <c r="C1611" s="26"/>
      <c r="D1611" s="27">
        <v>0.0</v>
      </c>
      <c r="E1611" s="41"/>
    </row>
    <row r="1612" hidden="1">
      <c r="A1612" s="31" t="s">
        <v>3395</v>
      </c>
      <c r="B1612" s="29">
        <v>0.0</v>
      </c>
      <c r="C1612" s="26"/>
      <c r="D1612" s="27">
        <v>0.0</v>
      </c>
      <c r="E1612" s="28"/>
    </row>
    <row r="1613" hidden="1">
      <c r="A1613" s="31" t="s">
        <v>3397</v>
      </c>
      <c r="B1613" s="29">
        <v>1560.0</v>
      </c>
      <c r="C1613" s="26"/>
      <c r="D1613" s="27">
        <v>-1560.0</v>
      </c>
      <c r="E1613" s="28"/>
    </row>
    <row r="1614" hidden="1">
      <c r="A1614" s="31" t="s">
        <v>3399</v>
      </c>
      <c r="B1614" s="29">
        <v>5800.0</v>
      </c>
      <c r="C1614" s="26">
        <v>6720.0</v>
      </c>
      <c r="D1614" s="27">
        <v>920.0</v>
      </c>
      <c r="E1614" s="41"/>
    </row>
    <row r="1615" hidden="1">
      <c r="A1615" s="58" t="s">
        <v>3400</v>
      </c>
      <c r="B1615" s="29">
        <v>106134.0</v>
      </c>
      <c r="C1615" s="29">
        <v>106134.0</v>
      </c>
      <c r="D1615" s="27">
        <v>0.0</v>
      </c>
      <c r="E1615" s="41"/>
    </row>
    <row r="1616" hidden="1">
      <c r="A1616" s="58" t="s">
        <v>3401</v>
      </c>
      <c r="B1616" s="29">
        <v>45916.0</v>
      </c>
      <c r="C1616" s="59">
        <v>45916.0</v>
      </c>
      <c r="D1616" s="27">
        <v>0.0</v>
      </c>
      <c r="E1616" s="41"/>
    </row>
    <row r="1617" hidden="1">
      <c r="A1617" s="58" t="s">
        <v>3402</v>
      </c>
      <c r="B1617" s="29">
        <v>101315.0</v>
      </c>
      <c r="C1617" s="59">
        <v>100787.0</v>
      </c>
      <c r="D1617" s="27">
        <v>-528.0</v>
      </c>
      <c r="E1617" s="41"/>
    </row>
    <row r="1618" hidden="1">
      <c r="A1618" s="58" t="s">
        <v>3403</v>
      </c>
      <c r="B1618" s="29">
        <v>99435.0</v>
      </c>
      <c r="C1618" s="59">
        <v>99435.0</v>
      </c>
      <c r="D1618" s="27">
        <v>0.0</v>
      </c>
      <c r="E1618" s="41"/>
    </row>
    <row r="1619" hidden="1">
      <c r="A1619" s="58" t="s">
        <v>3405</v>
      </c>
      <c r="B1619" s="29">
        <v>1140.0</v>
      </c>
      <c r="C1619" s="59">
        <v>1140.0</v>
      </c>
      <c r="D1619" s="27">
        <v>0.0</v>
      </c>
      <c r="E1619" s="41"/>
    </row>
    <row r="1620" hidden="1">
      <c r="A1620" s="58" t="s">
        <v>3406</v>
      </c>
      <c r="B1620" s="29">
        <v>13211.0</v>
      </c>
      <c r="C1620" s="59">
        <v>12683.0</v>
      </c>
      <c r="D1620" s="27">
        <v>-528.0</v>
      </c>
      <c r="E1620" s="41"/>
    </row>
    <row r="1621" hidden="1">
      <c r="A1621" s="35" t="s">
        <v>3407</v>
      </c>
      <c r="B1621" s="29">
        <v>424649.0</v>
      </c>
      <c r="C1621" s="59">
        <v>423593.0</v>
      </c>
      <c r="D1621" s="27">
        <v>-1056.0</v>
      </c>
      <c r="E1621" s="41"/>
    </row>
    <row r="1622" hidden="1">
      <c r="A1622" s="36" t="s">
        <v>3408</v>
      </c>
      <c r="B1622" s="42">
        <v>2.0</v>
      </c>
      <c r="C1622" s="65">
        <v>-109.0</v>
      </c>
      <c r="D1622" s="66">
        <v>-111.0</v>
      </c>
      <c r="E1622" s="45"/>
    </row>
    <row r="1623" hidden="1"/>
    <row r="1624" hidden="1"/>
    <row r="1625" hidden="1">
      <c r="A1625" s="5" t="s">
        <v>3411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3381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45859.0</v>
      </c>
      <c r="B1629" s="6"/>
      <c r="C1629" s="54" t="s">
        <v>3382</v>
      </c>
      <c r="D1629" s="15">
        <v>45865.0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5" t="s">
        <v>4238</v>
      </c>
      <c r="B1631" s="7"/>
      <c r="C1631" s="16"/>
      <c r="D1631" s="56" t="s">
        <v>4239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3383</v>
      </c>
      <c r="B1633" s="6"/>
      <c r="C1633" s="6"/>
      <c r="D1633" s="6"/>
      <c r="E1633" s="7"/>
    </row>
    <row r="1634" hidden="1">
      <c r="A1634" s="20" t="s">
        <v>3384</v>
      </c>
      <c r="B1634" s="21" t="s">
        <v>3385</v>
      </c>
      <c r="C1634" s="22" t="s">
        <v>3386</v>
      </c>
      <c r="D1634" s="21" t="s">
        <v>3387</v>
      </c>
      <c r="E1634" s="23" t="s">
        <v>13</v>
      </c>
    </row>
    <row r="1635" hidden="1">
      <c r="A1635" s="57" t="s">
        <v>3388</v>
      </c>
      <c r="B1635" s="25">
        <v>23045.0</v>
      </c>
      <c r="C1635" s="26">
        <v>23045.0</v>
      </c>
      <c r="D1635" s="27">
        <v>0.0</v>
      </c>
      <c r="E1635" s="41"/>
    </row>
    <row r="1636" hidden="1">
      <c r="A1636" s="57" t="s">
        <v>3389</v>
      </c>
      <c r="B1636" s="29">
        <v>28263.0</v>
      </c>
      <c r="C1636" s="26">
        <v>28263.0</v>
      </c>
      <c r="D1636" s="27">
        <v>0.0</v>
      </c>
      <c r="E1636" s="28"/>
    </row>
    <row r="1637" hidden="1">
      <c r="A1637" s="57" t="s">
        <v>3390</v>
      </c>
      <c r="B1637" s="29">
        <v>600.0</v>
      </c>
      <c r="C1637" s="26">
        <v>600.0</v>
      </c>
      <c r="D1637" s="27">
        <v>0.0</v>
      </c>
      <c r="E1637" s="41"/>
    </row>
    <row r="1638" hidden="1">
      <c r="A1638" s="57" t="s">
        <v>3392</v>
      </c>
      <c r="B1638" s="29">
        <v>0.0</v>
      </c>
      <c r="C1638" s="26"/>
      <c r="D1638" s="27">
        <v>0.0</v>
      </c>
      <c r="E1638" s="41"/>
    </row>
    <row r="1639" hidden="1">
      <c r="A1639" s="31" t="s">
        <v>3394</v>
      </c>
      <c r="B1639" s="29">
        <v>0.0</v>
      </c>
      <c r="C1639" s="26"/>
      <c r="D1639" s="27">
        <v>0.0</v>
      </c>
      <c r="E1639" s="41"/>
    </row>
    <row r="1640" hidden="1">
      <c r="A1640" s="31" t="s">
        <v>3395</v>
      </c>
      <c r="B1640" s="29">
        <v>20.0</v>
      </c>
      <c r="C1640" s="26"/>
      <c r="D1640" s="27">
        <v>-20.0</v>
      </c>
      <c r="E1640" s="28"/>
    </row>
    <row r="1641" hidden="1">
      <c r="A1641" s="31" t="s">
        <v>3397</v>
      </c>
      <c r="B1641" s="29">
        <v>6870.0</v>
      </c>
      <c r="C1641" s="26">
        <v>6870.0</v>
      </c>
      <c r="D1641" s="27">
        <v>0.0</v>
      </c>
      <c r="E1641" s="28"/>
    </row>
    <row r="1642" hidden="1">
      <c r="A1642" s="31" t="s">
        <v>3399</v>
      </c>
      <c r="B1642" s="29">
        <v>5960.0</v>
      </c>
      <c r="C1642" s="26">
        <v>6000.0</v>
      </c>
      <c r="D1642" s="27">
        <v>40.0</v>
      </c>
      <c r="E1642" s="41"/>
    </row>
    <row r="1643" hidden="1">
      <c r="A1643" s="58" t="s">
        <v>3400</v>
      </c>
      <c r="B1643" s="29">
        <v>88169.0</v>
      </c>
      <c r="C1643" s="29">
        <v>88433.0</v>
      </c>
      <c r="D1643" s="27">
        <v>264.0</v>
      </c>
      <c r="E1643" s="41"/>
    </row>
    <row r="1644" hidden="1">
      <c r="A1644" s="58" t="s">
        <v>3401</v>
      </c>
      <c r="B1644" s="29">
        <v>35890.0</v>
      </c>
      <c r="C1644" s="59">
        <v>35890.0</v>
      </c>
      <c r="D1644" s="27">
        <v>0.0</v>
      </c>
      <c r="E1644" s="41"/>
    </row>
    <row r="1645" hidden="1">
      <c r="A1645" s="58" t="s">
        <v>3402</v>
      </c>
      <c r="B1645" s="29">
        <v>125147.0</v>
      </c>
      <c r="C1645" s="59">
        <v>124599.0</v>
      </c>
      <c r="D1645" s="27">
        <v>-548.0</v>
      </c>
      <c r="E1645" s="41"/>
    </row>
    <row r="1646" hidden="1">
      <c r="A1646" s="58" t="s">
        <v>3403</v>
      </c>
      <c r="B1646" s="29">
        <v>88080.0</v>
      </c>
      <c r="C1646" s="59">
        <v>88080.0</v>
      </c>
      <c r="D1646" s="27">
        <v>0.0</v>
      </c>
      <c r="E1646" s="41"/>
    </row>
    <row r="1647" hidden="1">
      <c r="A1647" s="58" t="s">
        <v>3405</v>
      </c>
      <c r="B1647" s="29">
        <v>2511.0</v>
      </c>
      <c r="C1647" s="59">
        <v>2511.0</v>
      </c>
      <c r="D1647" s="27">
        <v>0.0</v>
      </c>
      <c r="E1647" s="41"/>
    </row>
    <row r="1648" hidden="1">
      <c r="A1648" s="58" t="s">
        <v>3406</v>
      </c>
      <c r="B1648" s="29">
        <v>13285.0</v>
      </c>
      <c r="C1648" s="59">
        <v>13285.0</v>
      </c>
      <c r="D1648" s="27">
        <v>0.0</v>
      </c>
      <c r="E1648" s="41"/>
    </row>
    <row r="1649" hidden="1">
      <c r="A1649" s="35" t="s">
        <v>3407</v>
      </c>
      <c r="B1649" s="29">
        <v>404525.0</v>
      </c>
      <c r="C1649" s="59">
        <v>404241.0</v>
      </c>
      <c r="D1649" s="27">
        <v>-284.0</v>
      </c>
      <c r="E1649" s="41"/>
    </row>
    <row r="1650" hidden="1">
      <c r="A1650" s="36" t="s">
        <v>3408</v>
      </c>
      <c r="B1650" s="42">
        <v>30.0</v>
      </c>
      <c r="C1650" s="65">
        <v>50.0</v>
      </c>
      <c r="D1650" s="66">
        <v>20.0</v>
      </c>
      <c r="E1650" s="45"/>
    </row>
    <row r="1651" hidden="1"/>
    <row r="1652" hidden="1"/>
    <row r="1653" hidden="1">
      <c r="A1653" s="5" t="s">
        <v>3411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3381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45866.0</v>
      </c>
      <c r="B1657" s="6"/>
      <c r="C1657" s="54" t="s">
        <v>3382</v>
      </c>
      <c r="D1657" s="15">
        <v>45869.0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5" t="s">
        <v>4238</v>
      </c>
      <c r="B1659" s="7"/>
      <c r="C1659" s="16"/>
      <c r="D1659" s="56" t="s">
        <v>4253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3383</v>
      </c>
      <c r="B1661" s="6"/>
      <c r="C1661" s="6"/>
      <c r="D1661" s="6"/>
      <c r="E1661" s="7"/>
    </row>
    <row r="1662" hidden="1">
      <c r="A1662" s="20" t="s">
        <v>3384</v>
      </c>
      <c r="B1662" s="21" t="s">
        <v>3385</v>
      </c>
      <c r="C1662" s="22" t="s">
        <v>3386</v>
      </c>
      <c r="D1662" s="21" t="s">
        <v>3387</v>
      </c>
      <c r="E1662" s="23" t="s">
        <v>13</v>
      </c>
    </row>
    <row r="1663" hidden="1">
      <c r="A1663" s="57" t="s">
        <v>3388</v>
      </c>
      <c r="B1663" s="25">
        <v>17641.0</v>
      </c>
      <c r="C1663" s="26">
        <v>17641.0</v>
      </c>
      <c r="D1663" s="27">
        <v>0.0</v>
      </c>
      <c r="E1663" s="41"/>
    </row>
    <row r="1664" hidden="1">
      <c r="A1664" s="57" t="s">
        <v>3389</v>
      </c>
      <c r="B1664" s="29">
        <v>19959.0</v>
      </c>
      <c r="C1664" s="26">
        <v>19959.0</v>
      </c>
      <c r="D1664" s="27">
        <v>0.0</v>
      </c>
      <c r="E1664" s="28"/>
    </row>
    <row r="1665" hidden="1">
      <c r="A1665" s="57" t="s">
        <v>3390</v>
      </c>
      <c r="B1665" s="29">
        <v>0.0</v>
      </c>
      <c r="C1665" s="26"/>
      <c r="D1665" s="27">
        <v>0.0</v>
      </c>
      <c r="E1665" s="41"/>
    </row>
    <row r="1666" hidden="1">
      <c r="A1666" s="57" t="s">
        <v>3392</v>
      </c>
      <c r="B1666" s="29">
        <v>0.0</v>
      </c>
      <c r="C1666" s="26"/>
      <c r="D1666" s="27">
        <v>0.0</v>
      </c>
      <c r="E1666" s="41"/>
    </row>
    <row r="1667" hidden="1">
      <c r="A1667" s="31" t="s">
        <v>3394</v>
      </c>
      <c r="B1667" s="29">
        <v>0.0</v>
      </c>
      <c r="C1667" s="26"/>
      <c r="D1667" s="27">
        <v>0.0</v>
      </c>
      <c r="E1667" s="41"/>
    </row>
    <row r="1668" hidden="1">
      <c r="A1668" s="31" t="s">
        <v>3395</v>
      </c>
      <c r="B1668" s="29">
        <v>0.0</v>
      </c>
      <c r="C1668" s="26"/>
      <c r="D1668" s="27">
        <v>0.0</v>
      </c>
      <c r="E1668" s="28"/>
    </row>
    <row r="1669" hidden="1">
      <c r="A1669" s="31" t="s">
        <v>3397</v>
      </c>
      <c r="B1669" s="29">
        <v>744.0</v>
      </c>
      <c r="C1669" s="26">
        <v>744.0</v>
      </c>
      <c r="D1669" s="27">
        <v>0.0</v>
      </c>
      <c r="E1669" s="28" t="s">
        <v>4444</v>
      </c>
    </row>
    <row r="1670" hidden="1">
      <c r="A1670" s="31" t="s">
        <v>3399</v>
      </c>
      <c r="B1670" s="29">
        <v>1600.0</v>
      </c>
      <c r="C1670" s="26">
        <v>1600.0</v>
      </c>
      <c r="D1670" s="27">
        <v>0.0</v>
      </c>
      <c r="E1670" s="41"/>
    </row>
    <row r="1671" hidden="1">
      <c r="A1671" s="58" t="s">
        <v>3400</v>
      </c>
      <c r="B1671" s="29">
        <v>54214.0</v>
      </c>
      <c r="C1671" s="29">
        <v>54214.0</v>
      </c>
      <c r="D1671" s="27">
        <v>0.0</v>
      </c>
      <c r="E1671" s="41"/>
    </row>
    <row r="1672" hidden="1">
      <c r="A1672" s="58" t="s">
        <v>3401</v>
      </c>
      <c r="B1672" s="29">
        <v>17486.0</v>
      </c>
      <c r="C1672" s="59">
        <v>17486.0</v>
      </c>
      <c r="D1672" s="27">
        <v>0.0</v>
      </c>
      <c r="E1672" s="41"/>
    </row>
    <row r="1673" hidden="1">
      <c r="A1673" s="58" t="s">
        <v>3402</v>
      </c>
      <c r="B1673" s="29">
        <v>55320.0</v>
      </c>
      <c r="C1673" s="59">
        <v>55320.0</v>
      </c>
      <c r="D1673" s="27">
        <v>0.0</v>
      </c>
      <c r="E1673" s="41"/>
    </row>
    <row r="1674" hidden="1">
      <c r="A1674" s="58" t="s">
        <v>3403</v>
      </c>
      <c r="B1674" s="29">
        <v>49256.0</v>
      </c>
      <c r="C1674" s="59">
        <v>49256.0</v>
      </c>
      <c r="D1674" s="27">
        <v>0.0</v>
      </c>
      <c r="E1674" s="41"/>
    </row>
    <row r="1675" hidden="1">
      <c r="A1675" s="58" t="s">
        <v>3405</v>
      </c>
      <c r="B1675" s="29">
        <v>3295.0</v>
      </c>
      <c r="C1675" s="59">
        <v>3295.0</v>
      </c>
      <c r="D1675" s="27">
        <v>0.0</v>
      </c>
      <c r="E1675" s="41"/>
    </row>
    <row r="1676" hidden="1">
      <c r="A1676" s="58" t="s">
        <v>3406</v>
      </c>
      <c r="B1676" s="29">
        <v>11297.0</v>
      </c>
      <c r="C1676" s="59">
        <v>11297.0</v>
      </c>
      <c r="D1676" s="27">
        <v>0.0</v>
      </c>
      <c r="E1676" s="41"/>
    </row>
    <row r="1677" hidden="1">
      <c r="A1677" s="35" t="s">
        <v>3407</v>
      </c>
      <c r="B1677" s="29">
        <v>219506.5</v>
      </c>
      <c r="C1677" s="59">
        <v>219506.5</v>
      </c>
      <c r="D1677" s="27">
        <v>0.0</v>
      </c>
      <c r="E1677" s="41"/>
    </row>
    <row r="1678" hidden="1">
      <c r="A1678" s="36" t="s">
        <v>3408</v>
      </c>
      <c r="B1678" s="42">
        <v>8.5</v>
      </c>
      <c r="C1678" s="65">
        <v>8.5</v>
      </c>
      <c r="D1678" s="66">
        <v>0.0</v>
      </c>
      <c r="E1678" s="45"/>
    </row>
    <row r="1679" hidden="1"/>
    <row r="1680" hidden="1"/>
    <row r="1681" hidden="1">
      <c r="A1681" s="5" t="s">
        <v>3411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3381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45870.0</v>
      </c>
      <c r="B1685" s="6"/>
      <c r="C1685" s="54" t="s">
        <v>3382</v>
      </c>
      <c r="D1685" s="15">
        <v>45872.0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5" t="s">
        <v>4245</v>
      </c>
      <c r="B1687" s="7"/>
      <c r="C1687" s="16"/>
      <c r="D1687" s="56" t="s">
        <v>4239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3383</v>
      </c>
      <c r="B1689" s="6"/>
      <c r="C1689" s="6"/>
      <c r="D1689" s="6"/>
      <c r="E1689" s="7"/>
    </row>
    <row r="1690" hidden="1">
      <c r="A1690" s="20" t="s">
        <v>3384</v>
      </c>
      <c r="B1690" s="21" t="s">
        <v>3385</v>
      </c>
      <c r="C1690" s="22" t="s">
        <v>3386</v>
      </c>
      <c r="D1690" s="21" t="s">
        <v>3387</v>
      </c>
      <c r="E1690" s="23" t="s">
        <v>13</v>
      </c>
    </row>
    <row r="1691" hidden="1">
      <c r="A1691" s="57" t="s">
        <v>3388</v>
      </c>
      <c r="B1691" s="25">
        <v>9470.0</v>
      </c>
      <c r="C1691" s="26">
        <v>14960.0</v>
      </c>
      <c r="D1691" s="27">
        <v>5490.0</v>
      </c>
      <c r="E1691" s="41"/>
    </row>
    <row r="1692" hidden="1">
      <c r="A1692" s="57" t="s">
        <v>3389</v>
      </c>
      <c r="B1692" s="29">
        <v>14439.0</v>
      </c>
      <c r="C1692" s="26">
        <v>14439.0</v>
      </c>
      <c r="D1692" s="27">
        <v>0.0</v>
      </c>
      <c r="E1692" s="28"/>
    </row>
    <row r="1693" hidden="1">
      <c r="A1693" s="57" t="s">
        <v>3390</v>
      </c>
      <c r="B1693" s="29">
        <v>5490.0</v>
      </c>
      <c r="C1693" s="26"/>
      <c r="D1693" s="27">
        <v>-5490.0</v>
      </c>
      <c r="E1693" s="41"/>
    </row>
    <row r="1694" hidden="1">
      <c r="A1694" s="57" t="s">
        <v>3392</v>
      </c>
      <c r="B1694" s="29">
        <v>0.0</v>
      </c>
      <c r="C1694" s="26"/>
      <c r="D1694" s="27">
        <v>0.0</v>
      </c>
      <c r="E1694" s="41"/>
    </row>
    <row r="1695" hidden="1">
      <c r="A1695" s="31" t="s">
        <v>3394</v>
      </c>
      <c r="B1695" s="29">
        <v>0.0</v>
      </c>
      <c r="C1695" s="26"/>
      <c r="D1695" s="27">
        <v>0.0</v>
      </c>
      <c r="E1695" s="41"/>
    </row>
    <row r="1696" hidden="1">
      <c r="A1696" s="31" t="s">
        <v>3395</v>
      </c>
      <c r="B1696" s="29">
        <v>0.0</v>
      </c>
      <c r="C1696" s="26"/>
      <c r="D1696" s="27">
        <v>0.0</v>
      </c>
      <c r="E1696" s="28"/>
    </row>
    <row r="1697" hidden="1">
      <c r="A1697" s="31" t="s">
        <v>3397</v>
      </c>
      <c r="B1697" s="29">
        <v>128.0</v>
      </c>
      <c r="C1697" s="26">
        <v>128.0</v>
      </c>
      <c r="D1697" s="27">
        <v>0.0</v>
      </c>
      <c r="E1697" s="28" t="s">
        <v>4445</v>
      </c>
    </row>
    <row r="1698" hidden="1">
      <c r="A1698" s="31" t="s">
        <v>3399</v>
      </c>
      <c r="B1698" s="29">
        <v>1600.0</v>
      </c>
      <c r="C1698" s="26">
        <v>1560.0</v>
      </c>
      <c r="D1698" s="27">
        <v>-40.0</v>
      </c>
      <c r="E1698" s="41"/>
    </row>
    <row r="1699" hidden="1">
      <c r="A1699" s="58" t="s">
        <v>3400</v>
      </c>
      <c r="B1699" s="29">
        <v>48222.0</v>
      </c>
      <c r="C1699" s="29">
        <v>48222.0</v>
      </c>
      <c r="D1699" s="27">
        <v>0.0</v>
      </c>
      <c r="E1699" s="41"/>
    </row>
    <row r="1700" hidden="1">
      <c r="A1700" s="58" t="s">
        <v>3401</v>
      </c>
      <c r="B1700" s="29">
        <v>26576.0</v>
      </c>
      <c r="C1700" s="59">
        <v>26576.0</v>
      </c>
      <c r="D1700" s="27">
        <v>0.0</v>
      </c>
      <c r="E1700" s="41"/>
    </row>
    <row r="1701" hidden="1">
      <c r="A1701" s="58" t="s">
        <v>3402</v>
      </c>
      <c r="B1701" s="29">
        <v>51929.0</v>
      </c>
      <c r="C1701" s="59">
        <v>51929.0</v>
      </c>
      <c r="D1701" s="27">
        <v>0.0</v>
      </c>
      <c r="E1701" s="41"/>
    </row>
    <row r="1702" hidden="1">
      <c r="A1702" s="58" t="s">
        <v>3403</v>
      </c>
      <c r="B1702" s="29">
        <v>42238.0</v>
      </c>
      <c r="C1702" s="59">
        <v>42238.0</v>
      </c>
      <c r="D1702" s="27">
        <v>0.0</v>
      </c>
      <c r="E1702" s="41"/>
    </row>
    <row r="1703" hidden="1">
      <c r="A1703" s="58" t="s">
        <v>3405</v>
      </c>
      <c r="B1703" s="29">
        <v>1396.0</v>
      </c>
      <c r="C1703" s="59">
        <v>1396.0</v>
      </c>
      <c r="D1703" s="27">
        <v>0.0</v>
      </c>
      <c r="E1703" s="41"/>
    </row>
    <row r="1704" hidden="1">
      <c r="A1704" s="58" t="s">
        <v>3406</v>
      </c>
      <c r="B1704" s="29">
        <v>8169.0</v>
      </c>
      <c r="C1704" s="59">
        <v>8169.0</v>
      </c>
      <c r="D1704" s="27">
        <v>0.0</v>
      </c>
      <c r="E1704" s="41"/>
    </row>
    <row r="1705" hidden="1">
      <c r="A1705" s="35" t="s">
        <v>3407</v>
      </c>
      <c r="B1705" s="29">
        <v>201473.5</v>
      </c>
      <c r="C1705" s="59">
        <v>201473.5</v>
      </c>
      <c r="D1705" s="27">
        <v>0.0</v>
      </c>
      <c r="E1705" s="41"/>
    </row>
    <row r="1706" hidden="1">
      <c r="A1706" s="36" t="s">
        <v>3408</v>
      </c>
      <c r="B1706" s="42">
        <v>14.5</v>
      </c>
      <c r="C1706" s="65">
        <v>-25.5</v>
      </c>
      <c r="D1706" s="66">
        <v>-40.0</v>
      </c>
      <c r="E1706" s="45"/>
    </row>
    <row r="1707" hidden="1"/>
    <row r="1708" hidden="1"/>
    <row r="1709" hidden="1">
      <c r="A1709" s="5" t="s">
        <v>3411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3381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45873.0</v>
      </c>
      <c r="B1713" s="6"/>
      <c r="C1713" s="54" t="s">
        <v>3382</v>
      </c>
      <c r="D1713" s="15">
        <v>45879.0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5" t="s">
        <v>4238</v>
      </c>
      <c r="B1715" s="7"/>
      <c r="C1715" s="16"/>
      <c r="D1715" s="56" t="s">
        <v>4239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3383</v>
      </c>
      <c r="B1717" s="6"/>
      <c r="C1717" s="6"/>
      <c r="D1717" s="6"/>
      <c r="E1717" s="7"/>
    </row>
    <row r="1718" hidden="1">
      <c r="A1718" s="20" t="s">
        <v>3384</v>
      </c>
      <c r="B1718" s="21" t="s">
        <v>3385</v>
      </c>
      <c r="C1718" s="22" t="s">
        <v>3386</v>
      </c>
      <c r="D1718" s="21" t="s">
        <v>3387</v>
      </c>
      <c r="E1718" s="23" t="s">
        <v>13</v>
      </c>
    </row>
    <row r="1719" hidden="1">
      <c r="A1719" s="57" t="s">
        <v>3388</v>
      </c>
      <c r="B1719" s="25">
        <v>21888.0</v>
      </c>
      <c r="C1719" s="26">
        <v>22389.0</v>
      </c>
      <c r="D1719" s="27">
        <v>501.0</v>
      </c>
      <c r="E1719" s="41"/>
    </row>
    <row r="1720" hidden="1">
      <c r="A1720" s="57" t="s">
        <v>3389</v>
      </c>
      <c r="B1720" s="29">
        <v>29987.0</v>
      </c>
      <c r="C1720" s="26">
        <v>25449.0</v>
      </c>
      <c r="D1720" s="27">
        <v>-4538.0</v>
      </c>
      <c r="E1720" s="28"/>
    </row>
    <row r="1721" hidden="1">
      <c r="A1721" s="57" t="s">
        <v>3390</v>
      </c>
      <c r="B1721" s="29">
        <v>0.0</v>
      </c>
      <c r="C1721" s="26"/>
      <c r="D1721" s="27">
        <v>0.0</v>
      </c>
      <c r="E1721" s="41"/>
    </row>
    <row r="1722" hidden="1">
      <c r="A1722" s="57" t="s">
        <v>3392</v>
      </c>
      <c r="B1722" s="29">
        <v>0.0</v>
      </c>
      <c r="C1722" s="26"/>
      <c r="D1722" s="27">
        <v>0.0</v>
      </c>
      <c r="E1722" s="41"/>
    </row>
    <row r="1723" hidden="1">
      <c r="A1723" s="31" t="s">
        <v>3394</v>
      </c>
      <c r="B1723" s="29">
        <v>0.0</v>
      </c>
      <c r="C1723" s="26"/>
      <c r="D1723" s="27">
        <v>0.0</v>
      </c>
      <c r="E1723" s="41"/>
    </row>
    <row r="1724" hidden="1">
      <c r="A1724" s="31" t="s">
        <v>3395</v>
      </c>
      <c r="B1724" s="29">
        <v>0.0</v>
      </c>
      <c r="C1724" s="26"/>
      <c r="D1724" s="27">
        <v>0.0</v>
      </c>
      <c r="E1724" s="28"/>
    </row>
    <row r="1725" hidden="1">
      <c r="A1725" s="31" t="s">
        <v>3397</v>
      </c>
      <c r="B1725" s="29">
        <v>2231.0</v>
      </c>
      <c r="C1725" s="26">
        <v>2231.0</v>
      </c>
      <c r="D1725" s="27">
        <v>0.0</v>
      </c>
      <c r="E1725" s="28" t="s">
        <v>4446</v>
      </c>
    </row>
    <row r="1726" hidden="1">
      <c r="A1726" s="31" t="s">
        <v>3399</v>
      </c>
      <c r="B1726" s="29">
        <v>4960.0</v>
      </c>
      <c r="C1726" s="26">
        <v>4840.0</v>
      </c>
      <c r="D1726" s="27">
        <v>-120.0</v>
      </c>
      <c r="E1726" s="41"/>
    </row>
    <row r="1727" hidden="1">
      <c r="A1727" s="58" t="s">
        <v>3400</v>
      </c>
      <c r="B1727" s="29">
        <v>101132.0</v>
      </c>
      <c r="C1727" s="29">
        <v>101132.0</v>
      </c>
      <c r="D1727" s="27">
        <v>0.0</v>
      </c>
      <c r="E1727" s="41"/>
    </row>
    <row r="1728" hidden="1">
      <c r="A1728" s="58" t="s">
        <v>3401</v>
      </c>
      <c r="B1728" s="29">
        <v>35000.0</v>
      </c>
      <c r="C1728" s="59">
        <v>36011.0</v>
      </c>
      <c r="D1728" s="27">
        <v>1011.0</v>
      </c>
      <c r="E1728" s="41"/>
    </row>
    <row r="1729" hidden="1">
      <c r="A1729" s="58" t="s">
        <v>3402</v>
      </c>
      <c r="B1729" s="29">
        <v>120969.0</v>
      </c>
      <c r="C1729" s="59">
        <v>120969.0</v>
      </c>
      <c r="D1729" s="27">
        <v>0.0</v>
      </c>
      <c r="E1729" s="41"/>
    </row>
    <row r="1730" hidden="1">
      <c r="A1730" s="58" t="s">
        <v>3403</v>
      </c>
      <c r="B1730" s="29">
        <v>95686.5</v>
      </c>
      <c r="C1730" s="59">
        <v>95686.5</v>
      </c>
      <c r="D1730" s="27">
        <v>0.0</v>
      </c>
      <c r="E1730" s="41"/>
    </row>
    <row r="1731" hidden="1">
      <c r="A1731" s="58" t="s">
        <v>3405</v>
      </c>
      <c r="B1731" s="29">
        <v>3489.0</v>
      </c>
      <c r="C1731" s="59">
        <v>3489.0</v>
      </c>
      <c r="D1731" s="27">
        <v>0.0</v>
      </c>
      <c r="E1731" s="41"/>
    </row>
    <row r="1732" hidden="1">
      <c r="A1732" s="58" t="s">
        <v>3406</v>
      </c>
      <c r="B1732" s="29">
        <v>16873.0</v>
      </c>
      <c r="C1732" s="59">
        <v>16873.0</v>
      </c>
      <c r="D1732" s="27">
        <v>0.0</v>
      </c>
      <c r="E1732" s="41"/>
    </row>
    <row r="1733" hidden="1">
      <c r="A1733" s="35" t="s">
        <v>3407</v>
      </c>
      <c r="B1733" s="29">
        <v>415333.7</v>
      </c>
      <c r="C1733" s="59">
        <v>416344.7</v>
      </c>
      <c r="D1733" s="27">
        <v>1011.0</v>
      </c>
      <c r="E1733" s="41"/>
    </row>
    <row r="1734" hidden="1">
      <c r="A1734" s="36" t="s">
        <v>3408</v>
      </c>
      <c r="B1734" s="42">
        <v>8.80000000000291</v>
      </c>
      <c r="C1734" s="65">
        <v>-4148.200000000012</v>
      </c>
      <c r="D1734" s="66">
        <v>-4157.000000000015</v>
      </c>
      <c r="E1734" s="45"/>
    </row>
    <row r="1735" hidden="1"/>
    <row r="1736" hidden="1"/>
    <row r="1737" hidden="1">
      <c r="A1737" s="5" t="s">
        <v>3411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3381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45880.0</v>
      </c>
      <c r="B1741" s="6"/>
      <c r="C1741" s="54" t="s">
        <v>3382</v>
      </c>
      <c r="D1741" s="15">
        <v>45886.0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5" t="s">
        <v>4238</v>
      </c>
      <c r="B1743" s="7"/>
      <c r="C1743" s="16"/>
      <c r="D1743" s="56" t="s">
        <v>4239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3383</v>
      </c>
      <c r="B1745" s="6"/>
      <c r="C1745" s="6"/>
      <c r="D1745" s="6"/>
      <c r="E1745" s="7"/>
    </row>
    <row r="1746" hidden="1">
      <c r="A1746" s="20" t="s">
        <v>3384</v>
      </c>
      <c r="B1746" s="21" t="s">
        <v>3385</v>
      </c>
      <c r="C1746" s="22" t="s">
        <v>3386</v>
      </c>
      <c r="D1746" s="21" t="s">
        <v>3387</v>
      </c>
      <c r="E1746" s="23" t="s">
        <v>13</v>
      </c>
    </row>
    <row r="1747" hidden="1">
      <c r="A1747" s="57" t="s">
        <v>3388</v>
      </c>
      <c r="B1747" s="25">
        <v>23453.0</v>
      </c>
      <c r="C1747" s="26">
        <v>23471.0</v>
      </c>
      <c r="D1747" s="27">
        <v>18.0</v>
      </c>
      <c r="E1747" s="41"/>
    </row>
    <row r="1748" hidden="1">
      <c r="A1748" s="57" t="s">
        <v>3389</v>
      </c>
      <c r="B1748" s="29">
        <v>37232.0</v>
      </c>
      <c r="C1748" s="26">
        <v>32126.0</v>
      </c>
      <c r="D1748" s="27">
        <v>-5106.0</v>
      </c>
      <c r="E1748" s="28" t="s">
        <v>4447</v>
      </c>
    </row>
    <row r="1749" hidden="1">
      <c r="A1749" s="57" t="s">
        <v>3390</v>
      </c>
      <c r="B1749" s="29">
        <v>1000.0</v>
      </c>
      <c r="C1749" s="26">
        <v>1000.0</v>
      </c>
      <c r="D1749" s="27">
        <v>0.0</v>
      </c>
      <c r="E1749" s="41"/>
    </row>
    <row r="1750" hidden="1">
      <c r="A1750" s="57" t="s">
        <v>3392</v>
      </c>
      <c r="B1750" s="29">
        <v>0.0</v>
      </c>
      <c r="C1750" s="26"/>
      <c r="D1750" s="27">
        <v>0.0</v>
      </c>
      <c r="E1750" s="41"/>
    </row>
    <row r="1751" hidden="1">
      <c r="A1751" s="31" t="s">
        <v>3394</v>
      </c>
      <c r="B1751" s="29">
        <v>0.0</v>
      </c>
      <c r="C1751" s="26"/>
      <c r="D1751" s="27">
        <v>0.0</v>
      </c>
      <c r="E1751" s="41"/>
    </row>
    <row r="1752" hidden="1">
      <c r="A1752" s="31" t="s">
        <v>3395</v>
      </c>
      <c r="B1752" s="29">
        <v>0.0</v>
      </c>
      <c r="C1752" s="26"/>
      <c r="D1752" s="27">
        <v>0.0</v>
      </c>
      <c r="E1752" s="28"/>
    </row>
    <row r="1753" hidden="1">
      <c r="A1753" s="31" t="s">
        <v>3397</v>
      </c>
      <c r="B1753" s="29">
        <v>3455.0</v>
      </c>
      <c r="C1753" s="26">
        <v>3455.0</v>
      </c>
      <c r="D1753" s="27">
        <v>0.0</v>
      </c>
      <c r="E1753" s="28" t="s">
        <v>4448</v>
      </c>
    </row>
    <row r="1754" hidden="1">
      <c r="A1754" s="31" t="s">
        <v>3399</v>
      </c>
      <c r="B1754" s="29">
        <v>6160.0</v>
      </c>
      <c r="C1754" s="26">
        <v>6160.0</v>
      </c>
      <c r="D1754" s="27">
        <v>0.0</v>
      </c>
      <c r="E1754" s="41"/>
    </row>
    <row r="1755" hidden="1">
      <c r="A1755" s="58" t="s">
        <v>3400</v>
      </c>
      <c r="B1755" s="29">
        <v>113017.0</v>
      </c>
      <c r="C1755" s="29">
        <v>113017.0</v>
      </c>
      <c r="D1755" s="27">
        <v>0.0</v>
      </c>
      <c r="E1755" s="41"/>
    </row>
    <row r="1756" hidden="1">
      <c r="A1756" s="58" t="s">
        <v>3401</v>
      </c>
      <c r="B1756" s="29">
        <v>43987.0</v>
      </c>
      <c r="C1756" s="59">
        <v>43987.0</v>
      </c>
      <c r="D1756" s="27">
        <v>0.0</v>
      </c>
      <c r="E1756" s="41"/>
    </row>
    <row r="1757" hidden="1">
      <c r="A1757" s="58" t="s">
        <v>3402</v>
      </c>
      <c r="B1757" s="29">
        <v>113188.0</v>
      </c>
      <c r="C1757" s="59">
        <v>112545.0</v>
      </c>
      <c r="D1757" s="27">
        <v>-643.0</v>
      </c>
      <c r="E1757" s="41"/>
    </row>
    <row r="1758" hidden="1">
      <c r="A1758" s="58" t="s">
        <v>3403</v>
      </c>
      <c r="B1758" s="29">
        <v>100394.0</v>
      </c>
      <c r="C1758" s="59">
        <v>100394.0</v>
      </c>
      <c r="D1758" s="27">
        <v>0.0</v>
      </c>
      <c r="E1758" s="41"/>
    </row>
    <row r="1759" hidden="1">
      <c r="A1759" s="58" t="s">
        <v>3405</v>
      </c>
      <c r="B1759" s="29">
        <v>2414.0</v>
      </c>
      <c r="C1759" s="59">
        <v>2414.0</v>
      </c>
      <c r="D1759" s="27">
        <v>0.0</v>
      </c>
      <c r="E1759" s="41"/>
    </row>
    <row r="1760" hidden="1">
      <c r="A1760" s="58" t="s">
        <v>3406</v>
      </c>
      <c r="B1760" s="29">
        <v>14146.0</v>
      </c>
      <c r="C1760" s="59">
        <v>13488.0</v>
      </c>
      <c r="D1760" s="27">
        <v>-658.0</v>
      </c>
      <c r="E1760" s="41"/>
    </row>
    <row r="1761" hidden="1">
      <c r="A1761" s="35" t="s">
        <v>3407</v>
      </c>
      <c r="B1761" s="29">
        <v>444302.3</v>
      </c>
      <c r="C1761" s="59">
        <v>443001.3</v>
      </c>
      <c r="D1761" s="27">
        <v>-1301.0</v>
      </c>
      <c r="E1761" s="41"/>
    </row>
    <row r="1762" hidden="1">
      <c r="A1762" s="36" t="s">
        <v>3408</v>
      </c>
      <c r="B1762" s="42">
        <v>-2.3000000000029104</v>
      </c>
      <c r="C1762" s="65">
        <v>-4432.299999999988</v>
      </c>
      <c r="D1762" s="66">
        <v>-4429.999999999985</v>
      </c>
      <c r="E1762" s="45"/>
    </row>
    <row r="1763" hidden="1"/>
    <row r="1764" hidden="1"/>
    <row r="1765" hidden="1">
      <c r="A1765" s="5" t="s">
        <v>3411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3381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45887.0</v>
      </c>
      <c r="B1769" s="6"/>
      <c r="C1769" s="54" t="s">
        <v>3382</v>
      </c>
      <c r="D1769" s="15">
        <v>45893.0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5" t="s">
        <v>4238</v>
      </c>
      <c r="B1771" s="7"/>
      <c r="C1771" s="16"/>
      <c r="D1771" s="56" t="s">
        <v>4239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3383</v>
      </c>
      <c r="B1773" s="6"/>
      <c r="C1773" s="6"/>
      <c r="D1773" s="6"/>
      <c r="E1773" s="7"/>
    </row>
    <row r="1774" hidden="1">
      <c r="A1774" s="20" t="s">
        <v>3384</v>
      </c>
      <c r="B1774" s="21" t="s">
        <v>3385</v>
      </c>
      <c r="C1774" s="22" t="s">
        <v>3386</v>
      </c>
      <c r="D1774" s="21" t="s">
        <v>3387</v>
      </c>
      <c r="E1774" s="23" t="s">
        <v>13</v>
      </c>
    </row>
    <row r="1775" hidden="1">
      <c r="A1775" s="57" t="s">
        <v>3388</v>
      </c>
      <c r="B1775" s="25">
        <v>15541.0</v>
      </c>
      <c r="C1775" s="26">
        <v>15542.0</v>
      </c>
      <c r="D1775" s="27">
        <v>1.0</v>
      </c>
      <c r="E1775" s="41"/>
    </row>
    <row r="1776" hidden="1">
      <c r="A1776" s="57" t="s">
        <v>3389</v>
      </c>
      <c r="B1776" s="29">
        <v>28893.0</v>
      </c>
      <c r="C1776" s="26">
        <v>28893.0</v>
      </c>
      <c r="D1776" s="27">
        <v>0.0</v>
      </c>
      <c r="E1776" s="28"/>
    </row>
    <row r="1777" hidden="1">
      <c r="A1777" s="57" t="s">
        <v>3390</v>
      </c>
      <c r="B1777" s="29">
        <v>0.0</v>
      </c>
      <c r="C1777" s="26"/>
      <c r="D1777" s="27">
        <v>0.0</v>
      </c>
      <c r="E1777" s="41"/>
    </row>
    <row r="1778" hidden="1">
      <c r="A1778" s="57" t="s">
        <v>3392</v>
      </c>
      <c r="B1778" s="29">
        <v>0.0</v>
      </c>
      <c r="C1778" s="26"/>
      <c r="D1778" s="27">
        <v>0.0</v>
      </c>
      <c r="E1778" s="41"/>
    </row>
    <row r="1779" hidden="1">
      <c r="A1779" s="31" t="s">
        <v>3394</v>
      </c>
      <c r="B1779" s="29">
        <v>0.0</v>
      </c>
      <c r="C1779" s="26"/>
      <c r="D1779" s="27">
        <v>0.0</v>
      </c>
      <c r="E1779" s="41"/>
    </row>
    <row r="1780" hidden="1">
      <c r="A1780" s="31" t="s">
        <v>3395</v>
      </c>
      <c r="B1780" s="29">
        <v>2920.0</v>
      </c>
      <c r="C1780" s="26">
        <v>2835.0</v>
      </c>
      <c r="D1780" s="27">
        <v>-85.0</v>
      </c>
      <c r="E1780" s="28" t="s">
        <v>4449</v>
      </c>
    </row>
    <row r="1781" hidden="1">
      <c r="A1781" s="31" t="s">
        <v>3397</v>
      </c>
      <c r="B1781" s="29">
        <v>155.0</v>
      </c>
      <c r="C1781" s="26">
        <v>160.0</v>
      </c>
      <c r="D1781" s="27">
        <v>5.0</v>
      </c>
      <c r="E1781" s="28" t="s">
        <v>4450</v>
      </c>
    </row>
    <row r="1782" hidden="1">
      <c r="A1782" s="31" t="s">
        <v>3399</v>
      </c>
      <c r="B1782" s="29">
        <v>5840.0</v>
      </c>
      <c r="C1782" s="26">
        <v>5920.0</v>
      </c>
      <c r="D1782" s="27">
        <v>80.0</v>
      </c>
      <c r="E1782" s="41"/>
    </row>
    <row r="1783" hidden="1">
      <c r="A1783" s="58" t="s">
        <v>3400</v>
      </c>
      <c r="B1783" s="29">
        <v>120074.0</v>
      </c>
      <c r="C1783" s="29">
        <v>120074.0</v>
      </c>
      <c r="D1783" s="27">
        <v>0.0</v>
      </c>
      <c r="E1783" s="41"/>
    </row>
    <row r="1784" hidden="1">
      <c r="A1784" s="58" t="s">
        <v>3401</v>
      </c>
      <c r="B1784" s="29">
        <v>44816.0</v>
      </c>
      <c r="C1784" s="59">
        <v>44816.0</v>
      </c>
      <c r="D1784" s="27">
        <v>0.0</v>
      </c>
      <c r="E1784" s="41"/>
    </row>
    <row r="1785" hidden="1">
      <c r="A1785" s="58" t="s">
        <v>3402</v>
      </c>
      <c r="B1785" s="29">
        <v>114317.0</v>
      </c>
      <c r="C1785" s="59">
        <v>114317.0</v>
      </c>
      <c r="D1785" s="27">
        <v>0.0</v>
      </c>
      <c r="E1785" s="41"/>
    </row>
    <row r="1786" hidden="1">
      <c r="A1786" s="58" t="s">
        <v>3403</v>
      </c>
      <c r="B1786" s="29">
        <v>88011.0</v>
      </c>
      <c r="C1786" s="59">
        <v>88011.0</v>
      </c>
      <c r="D1786" s="27">
        <v>0.0</v>
      </c>
      <c r="E1786" s="41"/>
    </row>
    <row r="1787" hidden="1">
      <c r="A1787" s="58" t="s">
        <v>3405</v>
      </c>
      <c r="B1787" s="29">
        <v>3190.0</v>
      </c>
      <c r="C1787" s="59">
        <v>3190.0</v>
      </c>
      <c r="D1787" s="27">
        <v>0.0</v>
      </c>
      <c r="E1787" s="41"/>
    </row>
    <row r="1788" hidden="1">
      <c r="A1788" s="58" t="s">
        <v>3406</v>
      </c>
      <c r="B1788" s="29">
        <v>11892.0</v>
      </c>
      <c r="C1788" s="59">
        <v>11892.0</v>
      </c>
      <c r="D1788" s="27">
        <v>0.0</v>
      </c>
      <c r="E1788" s="41"/>
    </row>
    <row r="1789" hidden="1">
      <c r="A1789" s="35" t="s">
        <v>3407</v>
      </c>
      <c r="B1789" s="29">
        <v>423751.0</v>
      </c>
      <c r="C1789" s="59">
        <v>423751.0</v>
      </c>
      <c r="D1789" s="27">
        <v>0.0</v>
      </c>
      <c r="E1789" s="41"/>
    </row>
    <row r="1790" hidden="1">
      <c r="A1790" s="36" t="s">
        <v>3408</v>
      </c>
      <c r="B1790" s="42">
        <v>6.0</v>
      </c>
      <c r="C1790" s="65">
        <v>7.0</v>
      </c>
      <c r="D1790" s="66">
        <v>1.0</v>
      </c>
      <c r="E1790" s="45"/>
    </row>
    <row r="1791" hidden="1"/>
    <row r="1792" hidden="1"/>
    <row r="1793" hidden="1">
      <c r="A1793" s="5" t="s">
        <v>3411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3381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45894.0</v>
      </c>
      <c r="B1797" s="6"/>
      <c r="C1797" s="54" t="s">
        <v>3382</v>
      </c>
      <c r="D1797" s="15">
        <v>45900.0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5" t="s">
        <v>4238</v>
      </c>
      <c r="B1799" s="7"/>
      <c r="C1799" s="16"/>
      <c r="D1799" s="56" t="s">
        <v>4239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3383</v>
      </c>
      <c r="B1801" s="6"/>
      <c r="C1801" s="6"/>
      <c r="D1801" s="6"/>
      <c r="E1801" s="7"/>
    </row>
    <row r="1802" hidden="1">
      <c r="A1802" s="20" t="s">
        <v>3384</v>
      </c>
      <c r="B1802" s="21" t="s">
        <v>3385</v>
      </c>
      <c r="C1802" s="22" t="s">
        <v>3386</v>
      </c>
      <c r="D1802" s="21" t="s">
        <v>3387</v>
      </c>
      <c r="E1802" s="23" t="s">
        <v>13</v>
      </c>
    </row>
    <row r="1803" hidden="1">
      <c r="A1803" s="57" t="s">
        <v>3388</v>
      </c>
      <c r="B1803" s="25">
        <v>22630.0</v>
      </c>
      <c r="C1803" s="26">
        <v>22630.0</v>
      </c>
      <c r="D1803" s="27">
        <v>0.0</v>
      </c>
      <c r="E1803" s="41"/>
    </row>
    <row r="1804" hidden="1">
      <c r="A1804" s="57" t="s">
        <v>3389</v>
      </c>
      <c r="B1804" s="29">
        <v>32496.0</v>
      </c>
      <c r="C1804" s="26">
        <v>32496.0</v>
      </c>
      <c r="D1804" s="27">
        <v>0.0</v>
      </c>
      <c r="E1804" s="28"/>
    </row>
    <row r="1805" hidden="1">
      <c r="A1805" s="57" t="s">
        <v>3390</v>
      </c>
      <c r="B1805" s="29">
        <v>860.0</v>
      </c>
      <c r="C1805" s="26">
        <v>860.0</v>
      </c>
      <c r="D1805" s="27">
        <v>0.0</v>
      </c>
      <c r="E1805" s="41"/>
    </row>
    <row r="1806" hidden="1">
      <c r="A1806" s="57" t="s">
        <v>3392</v>
      </c>
      <c r="B1806" s="29">
        <v>0.0</v>
      </c>
      <c r="C1806" s="26"/>
      <c r="D1806" s="27">
        <v>0.0</v>
      </c>
      <c r="E1806" s="41"/>
    </row>
    <row r="1807" hidden="1">
      <c r="A1807" s="31" t="s">
        <v>3394</v>
      </c>
      <c r="B1807" s="29">
        <v>0.0</v>
      </c>
      <c r="C1807" s="26"/>
      <c r="D1807" s="27">
        <v>0.0</v>
      </c>
      <c r="E1807" s="41"/>
    </row>
    <row r="1808" hidden="1">
      <c r="A1808" s="31" t="s">
        <v>3395</v>
      </c>
      <c r="B1808" s="29">
        <v>0.0</v>
      </c>
      <c r="C1808" s="26"/>
      <c r="D1808" s="27">
        <v>0.0</v>
      </c>
      <c r="E1808" s="28"/>
    </row>
    <row r="1809" hidden="1">
      <c r="A1809" s="31" t="s">
        <v>3397</v>
      </c>
      <c r="B1809" s="29">
        <v>3469.0</v>
      </c>
      <c r="C1809" s="26">
        <v>3469.0</v>
      </c>
      <c r="D1809" s="27">
        <v>0.0</v>
      </c>
      <c r="E1809" s="28"/>
    </row>
    <row r="1810" hidden="1">
      <c r="A1810" s="31" t="s">
        <v>3399</v>
      </c>
      <c r="B1810" s="29">
        <v>5600.0</v>
      </c>
      <c r="C1810" s="26">
        <v>5640.0</v>
      </c>
      <c r="D1810" s="27">
        <v>40.0</v>
      </c>
      <c r="E1810" s="41"/>
    </row>
    <row r="1811" hidden="1">
      <c r="A1811" s="58" t="s">
        <v>3400</v>
      </c>
      <c r="B1811" s="29">
        <v>99713.0</v>
      </c>
      <c r="C1811" s="29">
        <v>99713.0</v>
      </c>
      <c r="D1811" s="27">
        <v>0.0</v>
      </c>
      <c r="E1811" s="41"/>
    </row>
    <row r="1812" hidden="1">
      <c r="A1812" s="58" t="s">
        <v>3401</v>
      </c>
      <c r="B1812" s="29">
        <v>44481.0</v>
      </c>
      <c r="C1812" s="59">
        <v>44481.0</v>
      </c>
      <c r="D1812" s="27">
        <v>0.0</v>
      </c>
      <c r="E1812" s="41"/>
    </row>
    <row r="1813" hidden="1">
      <c r="A1813" s="58" t="s">
        <v>3402</v>
      </c>
      <c r="B1813" s="29">
        <v>123691.0</v>
      </c>
      <c r="C1813" s="59">
        <v>122371.0</v>
      </c>
      <c r="D1813" s="27">
        <v>-1320.0</v>
      </c>
      <c r="E1813" s="41"/>
    </row>
    <row r="1814" hidden="1">
      <c r="A1814" s="58" t="s">
        <v>3403</v>
      </c>
      <c r="B1814" s="29">
        <v>105046.0</v>
      </c>
      <c r="C1814" s="59">
        <v>105345.0</v>
      </c>
      <c r="D1814" s="27">
        <v>299.0</v>
      </c>
      <c r="E1814" s="41"/>
    </row>
    <row r="1815" hidden="1">
      <c r="A1815" s="58" t="s">
        <v>3405</v>
      </c>
      <c r="B1815" s="29">
        <v>3522.0</v>
      </c>
      <c r="C1815" s="59">
        <v>3522.0</v>
      </c>
      <c r="D1815" s="27">
        <v>0.0</v>
      </c>
      <c r="E1815" s="41"/>
    </row>
    <row r="1816" hidden="1">
      <c r="A1816" s="58" t="s">
        <v>3406</v>
      </c>
      <c r="B1816" s="29">
        <v>16803.0</v>
      </c>
      <c r="C1816" s="59">
        <v>16803.0</v>
      </c>
      <c r="D1816" s="27">
        <v>0.0</v>
      </c>
      <c r="E1816" s="41"/>
    </row>
    <row r="1817" hidden="1">
      <c r="A1817" s="35" t="s">
        <v>3407</v>
      </c>
      <c r="B1817" s="29">
        <v>441508.5</v>
      </c>
      <c r="C1817" s="59">
        <v>440487.5</v>
      </c>
      <c r="D1817" s="27">
        <v>-1021.0</v>
      </c>
      <c r="E1817" s="41"/>
    </row>
    <row r="1818" hidden="1">
      <c r="A1818" s="36" t="s">
        <v>3408</v>
      </c>
      <c r="B1818" s="42">
        <v>-0.5</v>
      </c>
      <c r="C1818" s="65">
        <v>39.5</v>
      </c>
      <c r="D1818" s="66">
        <v>40.0</v>
      </c>
      <c r="E1818" s="45"/>
    </row>
    <row r="1819" hidden="1"/>
    <row r="1820" hidden="1"/>
    <row r="1821" hidden="1">
      <c r="A1821" s="5" t="s">
        <v>3411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3381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45901.0</v>
      </c>
      <c r="B1825" s="6"/>
      <c r="C1825" s="54" t="s">
        <v>3382</v>
      </c>
      <c r="D1825" s="15">
        <v>45907.0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5" t="s">
        <v>4238</v>
      </c>
      <c r="B1827" s="7"/>
      <c r="C1827" s="16"/>
      <c r="D1827" s="56" t="s">
        <v>4239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3383</v>
      </c>
      <c r="B1829" s="6"/>
      <c r="C1829" s="6"/>
      <c r="D1829" s="6"/>
      <c r="E1829" s="7"/>
    </row>
    <row r="1830" hidden="1">
      <c r="A1830" s="20" t="s">
        <v>3384</v>
      </c>
      <c r="B1830" s="21" t="s">
        <v>3385</v>
      </c>
      <c r="C1830" s="22" t="s">
        <v>3386</v>
      </c>
      <c r="D1830" s="21" t="s">
        <v>3387</v>
      </c>
      <c r="E1830" s="23" t="s">
        <v>13</v>
      </c>
    </row>
    <row r="1831" hidden="1">
      <c r="A1831" s="57" t="s">
        <v>3388</v>
      </c>
      <c r="B1831" s="25">
        <v>24996.0</v>
      </c>
      <c r="C1831" s="26">
        <v>24996.0</v>
      </c>
      <c r="D1831" s="27">
        <v>0.0</v>
      </c>
      <c r="E1831" s="41"/>
    </row>
    <row r="1832" hidden="1">
      <c r="A1832" s="57" t="s">
        <v>3389</v>
      </c>
      <c r="B1832" s="29">
        <v>32968.0</v>
      </c>
      <c r="C1832" s="26">
        <v>28331.0</v>
      </c>
      <c r="D1832" s="27">
        <v>-4637.0</v>
      </c>
      <c r="E1832" s="28" t="s">
        <v>4451</v>
      </c>
    </row>
    <row r="1833" hidden="1">
      <c r="A1833" s="57" t="s">
        <v>3390</v>
      </c>
      <c r="B1833" s="29">
        <v>500.0</v>
      </c>
      <c r="C1833" s="26">
        <v>500.0</v>
      </c>
      <c r="D1833" s="27">
        <v>0.0</v>
      </c>
      <c r="E1833" s="41"/>
    </row>
    <row r="1834" hidden="1">
      <c r="A1834" s="57" t="s">
        <v>3392</v>
      </c>
      <c r="B1834" s="29">
        <v>0.0</v>
      </c>
      <c r="C1834" s="26"/>
      <c r="D1834" s="27">
        <v>0.0</v>
      </c>
      <c r="E1834" s="41"/>
    </row>
    <row r="1835" hidden="1">
      <c r="A1835" s="31" t="s">
        <v>3394</v>
      </c>
      <c r="B1835" s="29">
        <v>0.0</v>
      </c>
      <c r="C1835" s="26"/>
      <c r="D1835" s="27">
        <v>0.0</v>
      </c>
      <c r="E1835" s="41"/>
    </row>
    <row r="1836" hidden="1">
      <c r="A1836" s="31" t="s">
        <v>3395</v>
      </c>
      <c r="B1836" s="29">
        <v>0.0</v>
      </c>
      <c r="C1836" s="26"/>
      <c r="D1836" s="27">
        <v>0.0</v>
      </c>
      <c r="E1836" s="28"/>
    </row>
    <row r="1837" hidden="1">
      <c r="A1837" s="31" t="s">
        <v>3397</v>
      </c>
      <c r="B1837" s="29">
        <v>40.0</v>
      </c>
      <c r="C1837" s="26"/>
      <c r="D1837" s="27">
        <v>-40.0</v>
      </c>
      <c r="E1837" s="28"/>
    </row>
    <row r="1838" hidden="1">
      <c r="A1838" s="31" t="s">
        <v>3399</v>
      </c>
      <c r="B1838" s="29">
        <v>5240.0</v>
      </c>
      <c r="C1838" s="26">
        <v>5240.0</v>
      </c>
      <c r="D1838" s="27">
        <v>0.0</v>
      </c>
      <c r="E1838" s="41"/>
    </row>
    <row r="1839" hidden="1">
      <c r="A1839" s="58" t="s">
        <v>3400</v>
      </c>
      <c r="B1839" s="29">
        <v>102587.0</v>
      </c>
      <c r="C1839" s="29">
        <v>102587.0</v>
      </c>
      <c r="D1839" s="27">
        <v>0.0</v>
      </c>
      <c r="E1839" s="41"/>
    </row>
    <row r="1840" hidden="1">
      <c r="A1840" s="58" t="s">
        <v>3401</v>
      </c>
      <c r="B1840" s="29">
        <v>47823.0</v>
      </c>
      <c r="C1840" s="59">
        <v>47823.0</v>
      </c>
      <c r="D1840" s="27">
        <v>0.0</v>
      </c>
      <c r="E1840" s="41"/>
    </row>
    <row r="1841" hidden="1">
      <c r="A1841" s="58" t="s">
        <v>3402</v>
      </c>
      <c r="B1841" s="29">
        <v>122781.0</v>
      </c>
      <c r="C1841" s="59">
        <v>122452.0</v>
      </c>
      <c r="D1841" s="27">
        <v>-329.0</v>
      </c>
      <c r="E1841" s="41"/>
    </row>
    <row r="1842" hidden="1">
      <c r="A1842" s="58" t="s">
        <v>3403</v>
      </c>
      <c r="B1842" s="29">
        <v>98482.0</v>
      </c>
      <c r="C1842" s="59">
        <v>98482.0</v>
      </c>
      <c r="D1842" s="27">
        <v>0.0</v>
      </c>
      <c r="E1842" s="41"/>
    </row>
    <row r="1843" hidden="1">
      <c r="A1843" s="58" t="s">
        <v>3405</v>
      </c>
      <c r="B1843" s="29">
        <v>3554.0</v>
      </c>
      <c r="C1843" s="59">
        <v>3554.0</v>
      </c>
      <c r="D1843" s="27">
        <v>0.0</v>
      </c>
      <c r="E1843" s="41"/>
    </row>
    <row r="1844" hidden="1">
      <c r="A1844" s="58" t="s">
        <v>3406</v>
      </c>
      <c r="B1844" s="29">
        <v>11978.0</v>
      </c>
      <c r="C1844" s="59">
        <v>11978.0</v>
      </c>
      <c r="D1844" s="27">
        <v>0.0</v>
      </c>
      <c r="E1844" s="41"/>
    </row>
    <row r="1845" hidden="1">
      <c r="A1845" s="35" t="s">
        <v>3407</v>
      </c>
      <c r="B1845" s="29">
        <v>438963.30000000005</v>
      </c>
      <c r="C1845" s="59">
        <v>438634.30000000005</v>
      </c>
      <c r="D1845" s="27">
        <v>-329.0</v>
      </c>
      <c r="E1845" s="41"/>
    </row>
    <row r="1846" hidden="1">
      <c r="A1846" s="36" t="s">
        <v>3408</v>
      </c>
      <c r="B1846" s="42">
        <v>7.700000000004366</v>
      </c>
      <c r="C1846" s="65">
        <v>-4669.300000000047</v>
      </c>
      <c r="D1846" s="66">
        <v>-4677.000000000051</v>
      </c>
      <c r="E1846" s="45"/>
    </row>
    <row r="1847" hidden="1"/>
    <row r="1848" hidden="1"/>
    <row r="1849" hidden="1">
      <c r="A1849" s="5" t="s">
        <v>3411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3381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45908.0</v>
      </c>
      <c r="B1853" s="6"/>
      <c r="C1853" s="54" t="s">
        <v>3382</v>
      </c>
      <c r="D1853" s="15">
        <v>45914.0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5" t="s">
        <v>4238</v>
      </c>
      <c r="B1855" s="7"/>
      <c r="C1855" s="16"/>
      <c r="D1855" s="56" t="s">
        <v>4239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3383</v>
      </c>
      <c r="B1857" s="6"/>
      <c r="C1857" s="6"/>
      <c r="D1857" s="6"/>
      <c r="E1857" s="7"/>
    </row>
    <row r="1858" hidden="1">
      <c r="A1858" s="20" t="s">
        <v>3384</v>
      </c>
      <c r="B1858" s="21" t="s">
        <v>3385</v>
      </c>
      <c r="C1858" s="22" t="s">
        <v>3386</v>
      </c>
      <c r="D1858" s="21" t="s">
        <v>3387</v>
      </c>
      <c r="E1858" s="23" t="s">
        <v>13</v>
      </c>
    </row>
    <row r="1859" hidden="1">
      <c r="A1859" s="57" t="s">
        <v>3388</v>
      </c>
      <c r="B1859" s="25">
        <v>26194.0</v>
      </c>
      <c r="C1859" s="26">
        <v>26195.0</v>
      </c>
      <c r="D1859" s="27">
        <v>1.0</v>
      </c>
      <c r="E1859" s="41"/>
    </row>
    <row r="1860" hidden="1">
      <c r="A1860" s="57" t="s">
        <v>3389</v>
      </c>
      <c r="B1860" s="29">
        <v>33592.0</v>
      </c>
      <c r="C1860" s="26">
        <v>33592.0</v>
      </c>
      <c r="D1860" s="27">
        <v>0.0</v>
      </c>
      <c r="E1860" s="28"/>
    </row>
    <row r="1861" hidden="1">
      <c r="A1861" s="57" t="s">
        <v>3390</v>
      </c>
      <c r="B1861" s="29">
        <v>200.0</v>
      </c>
      <c r="C1861" s="26">
        <v>200.0</v>
      </c>
      <c r="D1861" s="27">
        <v>0.0</v>
      </c>
      <c r="E1861" s="41"/>
    </row>
    <row r="1862" hidden="1">
      <c r="A1862" s="57" t="s">
        <v>3392</v>
      </c>
      <c r="B1862" s="29">
        <v>0.0</v>
      </c>
      <c r="C1862" s="26"/>
      <c r="D1862" s="27">
        <v>0.0</v>
      </c>
      <c r="E1862" s="41"/>
    </row>
    <row r="1863" hidden="1">
      <c r="A1863" s="31" t="s">
        <v>3394</v>
      </c>
      <c r="B1863" s="29">
        <v>0.0</v>
      </c>
      <c r="C1863" s="26"/>
      <c r="D1863" s="27">
        <v>0.0</v>
      </c>
      <c r="E1863" s="41"/>
    </row>
    <row r="1864" hidden="1">
      <c r="A1864" s="31" t="s">
        <v>3395</v>
      </c>
      <c r="B1864" s="29">
        <v>0.0</v>
      </c>
      <c r="C1864" s="26"/>
      <c r="D1864" s="27">
        <v>0.0</v>
      </c>
      <c r="E1864" s="28"/>
    </row>
    <row r="1865" hidden="1">
      <c r="A1865" s="31" t="s">
        <v>3397</v>
      </c>
      <c r="B1865" s="29">
        <v>880.0</v>
      </c>
      <c r="C1865" s="26"/>
      <c r="D1865" s="27">
        <v>-880.0</v>
      </c>
      <c r="E1865" s="28"/>
    </row>
    <row r="1866" hidden="1">
      <c r="A1866" s="31" t="s">
        <v>3399</v>
      </c>
      <c r="B1866" s="29">
        <v>5480.0</v>
      </c>
      <c r="C1866" s="26">
        <v>6360.0</v>
      </c>
      <c r="D1866" s="27">
        <v>880.0</v>
      </c>
      <c r="E1866" s="41"/>
    </row>
    <row r="1867" hidden="1">
      <c r="A1867" s="58" t="s">
        <v>3400</v>
      </c>
      <c r="B1867" s="29">
        <v>114482.0</v>
      </c>
      <c r="C1867" s="29">
        <v>116077.0</v>
      </c>
      <c r="D1867" s="27">
        <v>1595.0</v>
      </c>
      <c r="E1867" s="41"/>
    </row>
    <row r="1868" hidden="1">
      <c r="A1868" s="58" t="s">
        <v>3401</v>
      </c>
      <c r="B1868" s="29">
        <v>27643.0</v>
      </c>
      <c r="C1868" s="59">
        <v>29388.0</v>
      </c>
      <c r="D1868" s="27">
        <v>1745.0</v>
      </c>
      <c r="E1868" s="41"/>
    </row>
    <row r="1869" hidden="1">
      <c r="A1869" s="58" t="s">
        <v>3402</v>
      </c>
      <c r="B1869" s="29">
        <v>118392.0</v>
      </c>
      <c r="C1869" s="59">
        <v>118392.0</v>
      </c>
      <c r="D1869" s="27">
        <v>0.0</v>
      </c>
      <c r="E1869" s="41"/>
    </row>
    <row r="1870" hidden="1">
      <c r="A1870" s="58" t="s">
        <v>3403</v>
      </c>
      <c r="B1870" s="29">
        <v>96644.0</v>
      </c>
      <c r="C1870" s="59">
        <v>97302.0</v>
      </c>
      <c r="D1870" s="27">
        <v>658.0</v>
      </c>
      <c r="E1870" s="41"/>
    </row>
    <row r="1871" hidden="1">
      <c r="A1871" s="58" t="s">
        <v>3405</v>
      </c>
      <c r="B1871" s="29">
        <v>4568.0</v>
      </c>
      <c r="C1871" s="59">
        <v>4568.0</v>
      </c>
      <c r="D1871" s="27">
        <v>0.0</v>
      </c>
      <c r="E1871" s="41"/>
    </row>
    <row r="1872" hidden="1">
      <c r="A1872" s="58" t="s">
        <v>3406</v>
      </c>
      <c r="B1872" s="29">
        <v>11428.0</v>
      </c>
      <c r="C1872" s="59">
        <v>11916.0</v>
      </c>
      <c r="D1872" s="27">
        <v>488.0</v>
      </c>
      <c r="E1872" s="41"/>
    </row>
    <row r="1873" hidden="1">
      <c r="A1873" s="35" t="s">
        <v>3407</v>
      </c>
      <c r="B1873" s="29">
        <v>428057.2</v>
      </c>
      <c r="C1873" s="59">
        <v>432618.2</v>
      </c>
      <c r="D1873" s="27">
        <v>4561.0</v>
      </c>
      <c r="E1873" s="41"/>
    </row>
    <row r="1874" hidden="1">
      <c r="A1874" s="36" t="s">
        <v>3408</v>
      </c>
      <c r="B1874" s="42">
        <v>17.80000000000291</v>
      </c>
      <c r="C1874" s="65">
        <v>-544.2000000000116</v>
      </c>
      <c r="D1874" s="66">
        <v>-562.0000000000146</v>
      </c>
      <c r="E1874" s="45"/>
    </row>
    <row r="1875" hidden="1"/>
    <row r="1876" hidden="1"/>
    <row r="1877" hidden="1">
      <c r="A1877" s="5" t="s">
        <v>3411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3381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45915.0</v>
      </c>
      <c r="B1881" s="6"/>
      <c r="C1881" s="54" t="s">
        <v>3382</v>
      </c>
      <c r="D1881" s="15">
        <v>45921.0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5" t="s">
        <v>4238</v>
      </c>
      <c r="B1883" s="7"/>
      <c r="C1883" s="16"/>
      <c r="D1883" s="56" t="s">
        <v>4239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3383</v>
      </c>
      <c r="B1885" s="6"/>
      <c r="C1885" s="6"/>
      <c r="D1885" s="6"/>
      <c r="E1885" s="7"/>
    </row>
    <row r="1886" hidden="1">
      <c r="A1886" s="20" t="s">
        <v>3384</v>
      </c>
      <c r="B1886" s="21" t="s">
        <v>3385</v>
      </c>
      <c r="C1886" s="22" t="s">
        <v>3386</v>
      </c>
      <c r="D1886" s="21" t="s">
        <v>3387</v>
      </c>
      <c r="E1886" s="23" t="s">
        <v>13</v>
      </c>
    </row>
    <row r="1887" hidden="1">
      <c r="A1887" s="57" t="s">
        <v>3388</v>
      </c>
      <c r="B1887" s="25">
        <v>26869.0</v>
      </c>
      <c r="C1887" s="26">
        <v>26850.0</v>
      </c>
      <c r="D1887" s="27">
        <v>-19.0</v>
      </c>
      <c r="E1887" s="41"/>
    </row>
    <row r="1888" hidden="1">
      <c r="A1888" s="57" t="s">
        <v>3389</v>
      </c>
      <c r="B1888" s="29">
        <v>28386.0</v>
      </c>
      <c r="C1888" s="26">
        <v>28386.0</v>
      </c>
      <c r="D1888" s="27">
        <v>0.0</v>
      </c>
      <c r="E1888" s="28"/>
    </row>
    <row r="1889" hidden="1">
      <c r="A1889" s="57" t="s">
        <v>3390</v>
      </c>
      <c r="B1889" s="29">
        <v>920.0</v>
      </c>
      <c r="C1889" s="26">
        <v>920.0</v>
      </c>
      <c r="D1889" s="27">
        <v>0.0</v>
      </c>
      <c r="E1889" s="41"/>
    </row>
    <row r="1890" hidden="1">
      <c r="A1890" s="57" t="s">
        <v>3392</v>
      </c>
      <c r="B1890" s="29">
        <v>0.0</v>
      </c>
      <c r="C1890" s="26"/>
      <c r="D1890" s="27">
        <v>0.0</v>
      </c>
      <c r="E1890" s="41"/>
    </row>
    <row r="1891" hidden="1">
      <c r="A1891" s="31" t="s">
        <v>3394</v>
      </c>
      <c r="B1891" s="29">
        <v>0.0</v>
      </c>
      <c r="C1891" s="26"/>
      <c r="D1891" s="27">
        <v>0.0</v>
      </c>
      <c r="E1891" s="41"/>
    </row>
    <row r="1892" hidden="1">
      <c r="A1892" s="31" t="s">
        <v>3395</v>
      </c>
      <c r="B1892" s="29">
        <v>3024.0</v>
      </c>
      <c r="C1892" s="26">
        <v>3024.0</v>
      </c>
      <c r="D1892" s="27">
        <v>0.0</v>
      </c>
      <c r="E1892" s="28"/>
    </row>
    <row r="1893" hidden="1">
      <c r="A1893" s="31" t="s">
        <v>3397</v>
      </c>
      <c r="B1893" s="29">
        <v>40.0</v>
      </c>
      <c r="C1893" s="26">
        <v>40.0</v>
      </c>
      <c r="D1893" s="27">
        <v>0.0</v>
      </c>
      <c r="E1893" s="28"/>
    </row>
    <row r="1894" hidden="1">
      <c r="A1894" s="31" t="s">
        <v>3399</v>
      </c>
      <c r="B1894" s="29">
        <v>5400.0</v>
      </c>
      <c r="C1894" s="26">
        <v>5400.0</v>
      </c>
      <c r="D1894" s="27">
        <v>0.0</v>
      </c>
      <c r="E1894" s="41"/>
    </row>
    <row r="1895" hidden="1">
      <c r="A1895" s="58" t="s">
        <v>3400</v>
      </c>
      <c r="B1895" s="29">
        <v>105998.0</v>
      </c>
      <c r="C1895" s="29">
        <v>105998.0</v>
      </c>
      <c r="D1895" s="27">
        <v>0.0</v>
      </c>
      <c r="E1895" s="41"/>
    </row>
    <row r="1896" hidden="1">
      <c r="A1896" s="58" t="s">
        <v>3401</v>
      </c>
      <c r="B1896" s="29">
        <v>46190.0</v>
      </c>
      <c r="C1896" s="59">
        <v>46190.0</v>
      </c>
      <c r="D1896" s="27">
        <v>0.0</v>
      </c>
      <c r="E1896" s="41"/>
    </row>
    <row r="1897" hidden="1">
      <c r="A1897" s="58" t="s">
        <v>3402</v>
      </c>
      <c r="B1897" s="29">
        <v>131325.0</v>
      </c>
      <c r="C1897" s="59">
        <v>131325.0</v>
      </c>
      <c r="D1897" s="27">
        <v>0.0</v>
      </c>
      <c r="E1897" s="41"/>
    </row>
    <row r="1898" hidden="1">
      <c r="A1898" s="58" t="s">
        <v>3403</v>
      </c>
      <c r="B1898" s="29">
        <v>86775.0</v>
      </c>
      <c r="C1898" s="59">
        <v>86775.0</v>
      </c>
      <c r="D1898" s="27">
        <v>0.0</v>
      </c>
      <c r="E1898" s="41"/>
    </row>
    <row r="1899" hidden="1">
      <c r="A1899" s="58" t="s">
        <v>3405</v>
      </c>
      <c r="B1899" s="29">
        <v>3178.0</v>
      </c>
      <c r="C1899" s="59">
        <v>3178.0</v>
      </c>
      <c r="D1899" s="27">
        <v>0.0</v>
      </c>
      <c r="E1899" s="41"/>
    </row>
    <row r="1900" hidden="1">
      <c r="A1900" s="58" t="s">
        <v>3406</v>
      </c>
      <c r="B1900" s="29">
        <v>9105.0</v>
      </c>
      <c r="C1900" s="59">
        <v>9105.0</v>
      </c>
      <c r="D1900" s="27">
        <v>0.0</v>
      </c>
      <c r="E1900" s="41"/>
    </row>
    <row r="1901" hidden="1">
      <c r="A1901" s="35" t="s">
        <v>3407</v>
      </c>
      <c r="B1901" s="29">
        <v>438083.0</v>
      </c>
      <c r="C1901" s="59">
        <v>438103.0</v>
      </c>
      <c r="D1901" s="27">
        <v>20.0</v>
      </c>
      <c r="E1901" s="41"/>
    </row>
    <row r="1902" hidden="1">
      <c r="A1902" s="36" t="s">
        <v>3408</v>
      </c>
      <c r="B1902" s="42">
        <v>22.0</v>
      </c>
      <c r="C1902" s="65">
        <v>-17.0</v>
      </c>
      <c r="D1902" s="66">
        <v>-39.0</v>
      </c>
      <c r="E1902" s="45"/>
    </row>
    <row r="1903" hidden="1"/>
    <row r="1904" hidden="1"/>
    <row r="1905" hidden="1">
      <c r="A1905" s="5" t="s">
        <v>3411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3381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45922.0</v>
      </c>
      <c r="B1909" s="6"/>
      <c r="C1909" s="54" t="s">
        <v>3382</v>
      </c>
      <c r="D1909" s="15">
        <v>45928.0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5" t="s">
        <v>4238</v>
      </c>
      <c r="B1911" s="7"/>
      <c r="C1911" s="16"/>
      <c r="D1911" s="56" t="s">
        <v>4239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3383</v>
      </c>
      <c r="B1913" s="6"/>
      <c r="C1913" s="6"/>
      <c r="D1913" s="6"/>
      <c r="E1913" s="7"/>
    </row>
    <row r="1914" hidden="1">
      <c r="A1914" s="20" t="s">
        <v>3384</v>
      </c>
      <c r="B1914" s="21" t="s">
        <v>3385</v>
      </c>
      <c r="C1914" s="22" t="s">
        <v>3386</v>
      </c>
      <c r="D1914" s="21" t="s">
        <v>3387</v>
      </c>
      <c r="E1914" s="23" t="s">
        <v>13</v>
      </c>
    </row>
    <row r="1915" hidden="1">
      <c r="A1915" s="57" t="s">
        <v>3388</v>
      </c>
      <c r="B1915" s="25">
        <v>31177.0</v>
      </c>
      <c r="C1915" s="26">
        <v>29177.0</v>
      </c>
      <c r="D1915" s="27">
        <v>-2000.0</v>
      </c>
      <c r="E1915" s="41"/>
    </row>
    <row r="1916" hidden="1">
      <c r="A1916" s="57" t="s">
        <v>3389</v>
      </c>
      <c r="B1916" s="29">
        <v>29599.0</v>
      </c>
      <c r="C1916" s="26">
        <v>29599.0</v>
      </c>
      <c r="D1916" s="27">
        <v>0.0</v>
      </c>
      <c r="E1916" s="28"/>
    </row>
    <row r="1917" hidden="1">
      <c r="A1917" s="57" t="s">
        <v>3390</v>
      </c>
      <c r="B1917" s="29">
        <v>1050.0</v>
      </c>
      <c r="C1917" s="26">
        <v>1050.0</v>
      </c>
      <c r="D1917" s="27">
        <v>0.0</v>
      </c>
      <c r="E1917" s="41"/>
    </row>
    <row r="1918" hidden="1">
      <c r="A1918" s="57" t="s">
        <v>3392</v>
      </c>
      <c r="B1918" s="29">
        <v>0.0</v>
      </c>
      <c r="C1918" s="26"/>
      <c r="D1918" s="27">
        <v>0.0</v>
      </c>
      <c r="E1918" s="41"/>
    </row>
    <row r="1919" hidden="1">
      <c r="A1919" s="31" t="s">
        <v>3394</v>
      </c>
      <c r="B1919" s="29">
        <v>0.0</v>
      </c>
      <c r="C1919" s="26"/>
      <c r="D1919" s="27">
        <v>0.0</v>
      </c>
      <c r="E1919" s="41"/>
    </row>
    <row r="1920" hidden="1">
      <c r="A1920" s="31" t="s">
        <v>3395</v>
      </c>
      <c r="B1920" s="29">
        <v>0.0</v>
      </c>
      <c r="C1920" s="26"/>
      <c r="D1920" s="27">
        <v>0.0</v>
      </c>
      <c r="E1920" s="28"/>
    </row>
    <row r="1921" hidden="1">
      <c r="A1921" s="31" t="s">
        <v>3397</v>
      </c>
      <c r="B1921" s="29">
        <v>1296.8</v>
      </c>
      <c r="C1921" s="26">
        <v>56.8</v>
      </c>
      <c r="D1921" s="27">
        <v>-1240.0</v>
      </c>
      <c r="E1921" s="28" t="s">
        <v>4452</v>
      </c>
    </row>
    <row r="1922" hidden="1">
      <c r="A1922" s="31" t="s">
        <v>3399</v>
      </c>
      <c r="B1922" s="29">
        <v>4280.0</v>
      </c>
      <c r="C1922" s="26">
        <v>5520.0</v>
      </c>
      <c r="D1922" s="27">
        <v>1240.0</v>
      </c>
      <c r="E1922" s="41"/>
    </row>
    <row r="1923" hidden="1">
      <c r="A1923" s="58" t="s">
        <v>3400</v>
      </c>
      <c r="B1923" s="29">
        <v>130353.0</v>
      </c>
      <c r="C1923" s="29">
        <v>130353.0</v>
      </c>
      <c r="D1923" s="27">
        <v>0.0</v>
      </c>
      <c r="E1923" s="41"/>
    </row>
    <row r="1924" hidden="1">
      <c r="A1924" s="58" t="s">
        <v>3401</v>
      </c>
      <c r="B1924" s="29">
        <v>36892.0</v>
      </c>
      <c r="C1924" s="59">
        <v>36892.0</v>
      </c>
      <c r="D1924" s="27">
        <v>0.0</v>
      </c>
      <c r="E1924" s="41"/>
    </row>
    <row r="1925" hidden="1">
      <c r="A1925" s="58" t="s">
        <v>3402</v>
      </c>
      <c r="B1925" s="29">
        <v>147119.0</v>
      </c>
      <c r="C1925" s="59">
        <v>147119.0</v>
      </c>
      <c r="D1925" s="27">
        <v>0.0</v>
      </c>
      <c r="E1925" s="41"/>
    </row>
    <row r="1926" hidden="1">
      <c r="A1926" s="58" t="s">
        <v>3403</v>
      </c>
      <c r="B1926" s="29">
        <v>114028.0</v>
      </c>
      <c r="C1926" s="59">
        <v>114028.0</v>
      </c>
      <c r="D1926" s="27">
        <v>0.0</v>
      </c>
      <c r="E1926" s="41"/>
    </row>
    <row r="1927" hidden="1">
      <c r="A1927" s="58" t="s">
        <v>3405</v>
      </c>
      <c r="B1927" s="29">
        <v>8401.0</v>
      </c>
      <c r="C1927" s="59">
        <v>8401.0</v>
      </c>
      <c r="D1927" s="27">
        <v>0.0</v>
      </c>
      <c r="E1927" s="41"/>
    </row>
    <row r="1928" hidden="1">
      <c r="A1928" s="58" t="s">
        <v>3406</v>
      </c>
      <c r="B1928" s="29">
        <v>12666.0</v>
      </c>
      <c r="C1928" s="59">
        <v>12666.0</v>
      </c>
      <c r="D1928" s="27">
        <v>0.0</v>
      </c>
      <c r="E1928" s="41"/>
    </row>
    <row r="1929" hidden="1">
      <c r="A1929" s="35" t="s">
        <v>3407</v>
      </c>
      <c r="B1929" s="29">
        <v>504195.4</v>
      </c>
      <c r="C1929" s="59">
        <v>504215.4</v>
      </c>
      <c r="D1929" s="27">
        <v>20.0</v>
      </c>
      <c r="E1929" s="41"/>
    </row>
    <row r="1930" hidden="1">
      <c r="A1930" s="36" t="s">
        <v>3408</v>
      </c>
      <c r="B1930" s="42">
        <v>0.40000000000873115</v>
      </c>
      <c r="C1930" s="65">
        <v>-2019.600000000035</v>
      </c>
      <c r="D1930" s="66">
        <v>-2020.0000000000437</v>
      </c>
      <c r="E1930" s="45"/>
    </row>
    <row r="1931" hidden="1"/>
    <row r="1932" hidden="1"/>
    <row r="1933" hidden="1">
      <c r="A1933" s="5" t="s">
        <v>3411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3381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45929.0</v>
      </c>
      <c r="B1937" s="6"/>
      <c r="C1937" s="54" t="s">
        <v>3382</v>
      </c>
      <c r="D1937" s="15">
        <v>45930.0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5" t="s">
        <v>4238</v>
      </c>
      <c r="B1939" s="7"/>
      <c r="C1939" s="16"/>
      <c r="D1939" s="56" t="s">
        <v>4240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3383</v>
      </c>
      <c r="B1941" s="6"/>
      <c r="C1941" s="6"/>
      <c r="D1941" s="6"/>
      <c r="E1941" s="7"/>
    </row>
    <row r="1942" hidden="1">
      <c r="A1942" s="20" t="s">
        <v>3384</v>
      </c>
      <c r="B1942" s="21" t="s">
        <v>3385</v>
      </c>
      <c r="C1942" s="22" t="s">
        <v>3386</v>
      </c>
      <c r="D1942" s="21" t="s">
        <v>3387</v>
      </c>
      <c r="E1942" s="23" t="s">
        <v>13</v>
      </c>
    </row>
    <row r="1943" hidden="1">
      <c r="A1943" s="57" t="s">
        <v>3388</v>
      </c>
      <c r="B1943" s="25">
        <v>10940.0</v>
      </c>
      <c r="C1943" s="26">
        <v>10940.0</v>
      </c>
      <c r="D1943" s="27">
        <v>0.0</v>
      </c>
      <c r="E1943" s="41"/>
    </row>
    <row r="1944" hidden="1">
      <c r="A1944" s="57" t="s">
        <v>3389</v>
      </c>
      <c r="B1944" s="29">
        <v>5140.6</v>
      </c>
      <c r="C1944" s="26">
        <v>5140.6</v>
      </c>
      <c r="D1944" s="27">
        <v>0.0</v>
      </c>
      <c r="E1944" s="28"/>
    </row>
    <row r="1945" hidden="1">
      <c r="A1945" s="57" t="s">
        <v>3390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7" t="s">
        <v>3392</v>
      </c>
      <c r="B1946" s="29">
        <v>0.0</v>
      </c>
      <c r="C1946" s="26"/>
      <c r="D1946" s="27">
        <v>0.0</v>
      </c>
      <c r="E1946" s="41"/>
    </row>
    <row r="1947" hidden="1">
      <c r="A1947" s="31" t="s">
        <v>3394</v>
      </c>
      <c r="B1947" s="29">
        <v>0.0</v>
      </c>
      <c r="C1947" s="26"/>
      <c r="D1947" s="27">
        <v>0.0</v>
      </c>
      <c r="E1947" s="41"/>
    </row>
    <row r="1948" hidden="1">
      <c r="A1948" s="31" t="s">
        <v>3395</v>
      </c>
      <c r="B1948" s="29">
        <v>3980.0</v>
      </c>
      <c r="C1948" s="26">
        <v>3980.0</v>
      </c>
      <c r="D1948" s="27">
        <v>0.0</v>
      </c>
      <c r="E1948" s="28" t="s">
        <v>4453</v>
      </c>
    </row>
    <row r="1949" hidden="1">
      <c r="A1949" s="31" t="s">
        <v>3397</v>
      </c>
      <c r="B1949" s="29">
        <v>0.0</v>
      </c>
      <c r="C1949" s="26"/>
      <c r="D1949" s="27">
        <v>0.0</v>
      </c>
      <c r="E1949" s="28"/>
    </row>
    <row r="1950" hidden="1">
      <c r="A1950" s="31" t="s">
        <v>3399</v>
      </c>
      <c r="B1950" s="29">
        <v>1560.0</v>
      </c>
      <c r="C1950" s="26">
        <v>1560.0</v>
      </c>
      <c r="D1950" s="27">
        <v>0.0</v>
      </c>
      <c r="E1950" s="41"/>
    </row>
    <row r="1951" hidden="1">
      <c r="A1951" s="58" t="s">
        <v>3400</v>
      </c>
      <c r="B1951" s="29">
        <v>25262.0</v>
      </c>
      <c r="C1951" s="29">
        <v>25262.0</v>
      </c>
      <c r="D1951" s="27">
        <v>0.0</v>
      </c>
      <c r="E1951" s="41"/>
    </row>
    <row r="1952" hidden="1">
      <c r="A1952" s="58" t="s">
        <v>3401</v>
      </c>
      <c r="B1952" s="29">
        <v>9194.0</v>
      </c>
      <c r="C1952" s="59">
        <v>9194.0</v>
      </c>
      <c r="D1952" s="27">
        <v>0.0</v>
      </c>
      <c r="E1952" s="41"/>
    </row>
    <row r="1953" hidden="1">
      <c r="A1953" s="58" t="s">
        <v>3402</v>
      </c>
      <c r="B1953" s="29">
        <v>24885.0</v>
      </c>
      <c r="C1953" s="59">
        <v>24885.0</v>
      </c>
      <c r="D1953" s="27">
        <v>0.0</v>
      </c>
      <c r="E1953" s="41"/>
    </row>
    <row r="1954" hidden="1">
      <c r="A1954" s="58" t="s">
        <v>3403</v>
      </c>
      <c r="B1954" s="29">
        <v>18935.0</v>
      </c>
      <c r="C1954" s="59">
        <v>18935.0</v>
      </c>
      <c r="D1954" s="27">
        <v>0.0</v>
      </c>
      <c r="E1954" s="41"/>
    </row>
    <row r="1955" hidden="1">
      <c r="A1955" s="58" t="s">
        <v>3405</v>
      </c>
      <c r="B1955" s="29">
        <v>707.0</v>
      </c>
      <c r="C1955" s="59">
        <v>707.0</v>
      </c>
      <c r="D1955" s="27">
        <v>0.0</v>
      </c>
      <c r="E1955" s="41"/>
    </row>
    <row r="1956" hidden="1">
      <c r="A1956" s="58" t="s">
        <v>3406</v>
      </c>
      <c r="B1956" s="29">
        <v>4983.0</v>
      </c>
      <c r="C1956" s="59">
        <v>4983.0</v>
      </c>
      <c r="D1956" s="27">
        <v>0.0</v>
      </c>
      <c r="E1956" s="41"/>
    </row>
    <row r="1957" hidden="1">
      <c r="A1957" s="35" t="s">
        <v>3407</v>
      </c>
      <c r="B1957" s="29">
        <v>100792.0</v>
      </c>
      <c r="C1957" s="59">
        <v>100832.0</v>
      </c>
      <c r="D1957" s="27">
        <v>40.0</v>
      </c>
      <c r="E1957" s="41"/>
    </row>
    <row r="1958" hidden="1">
      <c r="A1958" s="36" t="s">
        <v>3408</v>
      </c>
      <c r="B1958" s="42">
        <v>11.599999999998545</v>
      </c>
      <c r="C1958" s="65">
        <v>-28.39999999999418</v>
      </c>
      <c r="D1958" s="66">
        <v>-39.999999999992724</v>
      </c>
      <c r="E1958" s="45"/>
    </row>
    <row r="1959" hidden="1"/>
    <row r="1960" hidden="1"/>
    <row r="1961" hidden="1">
      <c r="A1961" s="5" t="s">
        <v>3411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3381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45931.0</v>
      </c>
      <c r="B1965" s="6"/>
      <c r="C1965" s="54" t="s">
        <v>3382</v>
      </c>
      <c r="D1965" s="15">
        <v>45935.0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5" t="s">
        <v>4241</v>
      </c>
      <c r="B1967" s="7"/>
      <c r="C1967" s="16"/>
      <c r="D1967" s="56" t="s">
        <v>4239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3383</v>
      </c>
      <c r="B1969" s="6"/>
      <c r="C1969" s="6"/>
      <c r="D1969" s="6"/>
      <c r="E1969" s="7"/>
    </row>
    <row r="1970" hidden="1">
      <c r="A1970" s="20" t="s">
        <v>3384</v>
      </c>
      <c r="B1970" s="21" t="s">
        <v>3385</v>
      </c>
      <c r="C1970" s="22" t="s">
        <v>3386</v>
      </c>
      <c r="D1970" s="21" t="s">
        <v>3387</v>
      </c>
      <c r="E1970" s="23" t="s">
        <v>13</v>
      </c>
    </row>
    <row r="1971" hidden="1">
      <c r="A1971" s="57" t="s">
        <v>3388</v>
      </c>
      <c r="B1971" s="25">
        <v>16442.0</v>
      </c>
      <c r="C1971" s="26">
        <v>16442.0</v>
      </c>
      <c r="D1971" s="27">
        <v>0.0</v>
      </c>
      <c r="E1971" s="41"/>
    </row>
    <row r="1972" hidden="1">
      <c r="A1972" s="57" t="s">
        <v>3389</v>
      </c>
      <c r="B1972" s="29">
        <v>23341.0</v>
      </c>
      <c r="C1972" s="26">
        <v>23341.0</v>
      </c>
      <c r="D1972" s="27">
        <v>0.0</v>
      </c>
      <c r="E1972" s="28"/>
    </row>
    <row r="1973" hidden="1">
      <c r="A1973" s="57" t="s">
        <v>3390</v>
      </c>
      <c r="B1973" s="29">
        <v>1190.0</v>
      </c>
      <c r="C1973" s="26">
        <v>1190.0</v>
      </c>
      <c r="D1973" s="27">
        <v>0.0</v>
      </c>
      <c r="E1973" s="41"/>
    </row>
    <row r="1974" hidden="1">
      <c r="A1974" s="57" t="s">
        <v>3392</v>
      </c>
      <c r="B1974" s="29">
        <v>0.0</v>
      </c>
      <c r="C1974" s="26"/>
      <c r="D1974" s="27">
        <v>0.0</v>
      </c>
      <c r="E1974" s="41"/>
    </row>
    <row r="1975" hidden="1">
      <c r="A1975" s="31" t="s">
        <v>3394</v>
      </c>
      <c r="B1975" s="29">
        <v>0.0</v>
      </c>
      <c r="C1975" s="26"/>
      <c r="D1975" s="27">
        <v>0.0</v>
      </c>
      <c r="E1975" s="41"/>
    </row>
    <row r="1976" hidden="1">
      <c r="A1976" s="31" t="s">
        <v>3395</v>
      </c>
      <c r="B1976" s="29">
        <v>0.0</v>
      </c>
      <c r="C1976" s="26"/>
      <c r="D1976" s="27">
        <v>0.0</v>
      </c>
      <c r="E1976" s="28"/>
    </row>
    <row r="1977" hidden="1">
      <c r="A1977" s="31" t="s">
        <v>3397</v>
      </c>
      <c r="B1977" s="29">
        <v>6160.0</v>
      </c>
      <c r="C1977" s="26">
        <v>6153.0</v>
      </c>
      <c r="D1977" s="27">
        <v>-7.0</v>
      </c>
      <c r="E1977" s="28" t="s">
        <v>4454</v>
      </c>
    </row>
    <row r="1978" hidden="1">
      <c r="A1978" s="31" t="s">
        <v>3399</v>
      </c>
      <c r="B1978" s="29">
        <v>5080.0</v>
      </c>
      <c r="C1978" s="26">
        <v>5120.0</v>
      </c>
      <c r="D1978" s="27">
        <v>40.0</v>
      </c>
      <c r="E1978" s="41"/>
    </row>
    <row r="1979" hidden="1">
      <c r="A1979" s="58" t="s">
        <v>3400</v>
      </c>
      <c r="B1979" s="29">
        <v>93615.0</v>
      </c>
      <c r="C1979" s="29">
        <v>94273.0</v>
      </c>
      <c r="D1979" s="27">
        <v>658.0</v>
      </c>
      <c r="E1979" s="41"/>
    </row>
    <row r="1980" hidden="1">
      <c r="A1980" s="58" t="s">
        <v>3401</v>
      </c>
      <c r="B1980" s="29">
        <v>33238.0</v>
      </c>
      <c r="C1980" s="59">
        <v>33607.0</v>
      </c>
      <c r="D1980" s="27">
        <v>369.0</v>
      </c>
      <c r="E1980" s="41"/>
    </row>
    <row r="1981" hidden="1">
      <c r="A1981" s="58" t="s">
        <v>3402</v>
      </c>
      <c r="B1981" s="29">
        <v>100278.0</v>
      </c>
      <c r="C1981" s="59">
        <v>100278.0</v>
      </c>
      <c r="D1981" s="27">
        <v>0.0</v>
      </c>
      <c r="E1981" s="41"/>
    </row>
    <row r="1982" hidden="1">
      <c r="A1982" s="58" t="s">
        <v>3403</v>
      </c>
      <c r="B1982" s="29">
        <v>76188.0</v>
      </c>
      <c r="C1982" s="59">
        <v>76188.0</v>
      </c>
      <c r="D1982" s="27">
        <v>0.0</v>
      </c>
      <c r="E1982" s="41"/>
    </row>
    <row r="1983" hidden="1">
      <c r="A1983" s="58" t="s">
        <v>3405</v>
      </c>
      <c r="B1983" s="29">
        <v>1872.0</v>
      </c>
      <c r="C1983" s="59">
        <v>1872.0</v>
      </c>
      <c r="D1983" s="27">
        <v>0.0</v>
      </c>
      <c r="E1983" s="41"/>
    </row>
    <row r="1984" hidden="1">
      <c r="A1984" s="58" t="s">
        <v>3406</v>
      </c>
      <c r="B1984" s="29">
        <v>11857.0</v>
      </c>
      <c r="C1984" s="59">
        <v>11857.0</v>
      </c>
      <c r="D1984" s="27">
        <v>0.0</v>
      </c>
      <c r="E1984" s="41"/>
    </row>
    <row r="1985" hidden="1">
      <c r="A1985" s="35" t="s">
        <v>3407</v>
      </c>
      <c r="B1985" s="29">
        <v>357389.5</v>
      </c>
      <c r="C1985" s="59">
        <v>358416.5</v>
      </c>
      <c r="D1985" s="27">
        <v>1027.0</v>
      </c>
      <c r="E1985" s="41"/>
    </row>
    <row r="1986" hidden="1">
      <c r="A1986" s="36" t="s">
        <v>3408</v>
      </c>
      <c r="B1986" s="42">
        <v>14.5</v>
      </c>
      <c r="C1986" s="65">
        <v>47.5</v>
      </c>
      <c r="D1986" s="66">
        <v>33.0</v>
      </c>
      <c r="E1986" s="45"/>
    </row>
    <row r="1987" hidden="1"/>
    <row r="1988" hidden="1"/>
    <row r="1989" hidden="1">
      <c r="A1989" s="5" t="s">
        <v>3411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3381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45936.0</v>
      </c>
      <c r="B1993" s="6"/>
      <c r="C1993" s="54" t="s">
        <v>3382</v>
      </c>
      <c r="D1993" s="15">
        <v>45942.0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5" t="s">
        <v>4238</v>
      </c>
      <c r="B1995" s="7"/>
      <c r="C1995" s="16"/>
      <c r="D1995" s="56" t="s">
        <v>4239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3383</v>
      </c>
      <c r="B1997" s="6"/>
      <c r="C1997" s="6"/>
      <c r="D1997" s="6"/>
      <c r="E1997" s="7"/>
    </row>
    <row r="1998" hidden="1">
      <c r="A1998" s="20" t="s">
        <v>3384</v>
      </c>
      <c r="B1998" s="21" t="s">
        <v>3385</v>
      </c>
      <c r="C1998" s="22" t="s">
        <v>3386</v>
      </c>
      <c r="D1998" s="21" t="s">
        <v>3387</v>
      </c>
      <c r="E1998" s="23" t="s">
        <v>13</v>
      </c>
    </row>
    <row r="1999" hidden="1">
      <c r="A1999" s="57" t="s">
        <v>3388</v>
      </c>
      <c r="B1999" s="25">
        <v>49547.0</v>
      </c>
      <c r="C1999" s="26">
        <v>49547.0</v>
      </c>
      <c r="D1999" s="27">
        <v>0.0</v>
      </c>
      <c r="E1999" s="41"/>
    </row>
    <row r="2000" hidden="1">
      <c r="A2000" s="57" t="s">
        <v>3389</v>
      </c>
      <c r="B2000" s="29">
        <v>28902.0</v>
      </c>
      <c r="C2000" s="26">
        <v>28902.0</v>
      </c>
      <c r="D2000" s="27">
        <v>0.0</v>
      </c>
      <c r="E2000" s="28"/>
    </row>
    <row r="2001" hidden="1">
      <c r="A2001" s="57" t="s">
        <v>3390</v>
      </c>
      <c r="B2001" s="29">
        <v>400.0</v>
      </c>
      <c r="C2001" s="26">
        <v>400.0</v>
      </c>
      <c r="D2001" s="27">
        <v>0.0</v>
      </c>
      <c r="E2001" s="41"/>
    </row>
    <row r="2002" hidden="1">
      <c r="A2002" s="57" t="s">
        <v>3392</v>
      </c>
      <c r="B2002" s="29">
        <v>0.0</v>
      </c>
      <c r="C2002" s="26"/>
      <c r="D2002" s="27">
        <v>0.0</v>
      </c>
      <c r="E2002" s="41"/>
    </row>
    <row r="2003" hidden="1">
      <c r="A2003" s="31" t="s">
        <v>3394</v>
      </c>
      <c r="B2003" s="29">
        <v>0.0</v>
      </c>
      <c r="C2003" s="26"/>
      <c r="D2003" s="27">
        <v>0.0</v>
      </c>
      <c r="E2003" s="41"/>
    </row>
    <row r="2004" hidden="1">
      <c r="A2004" s="31" t="s">
        <v>3395</v>
      </c>
      <c r="B2004" s="29">
        <v>0.0</v>
      </c>
      <c r="C2004" s="26"/>
      <c r="D2004" s="27">
        <v>0.0</v>
      </c>
      <c r="E2004" s="28"/>
    </row>
    <row r="2005" hidden="1">
      <c r="A2005" s="31" t="s">
        <v>3397</v>
      </c>
      <c r="B2005" s="29">
        <v>1024.0</v>
      </c>
      <c r="C2005" s="26">
        <v>984.0</v>
      </c>
      <c r="D2005" s="27">
        <v>-40.0</v>
      </c>
      <c r="E2005" s="28" t="s">
        <v>4455</v>
      </c>
    </row>
    <row r="2006" hidden="1">
      <c r="A2006" s="31" t="s">
        <v>3399</v>
      </c>
      <c r="B2006" s="29">
        <v>5440.0</v>
      </c>
      <c r="C2006" s="26">
        <v>5320.0</v>
      </c>
      <c r="D2006" s="27">
        <v>-120.0</v>
      </c>
      <c r="E2006" s="41"/>
    </row>
    <row r="2007" hidden="1">
      <c r="A2007" s="58" t="s">
        <v>3400</v>
      </c>
      <c r="B2007" s="29">
        <v>121082.0</v>
      </c>
      <c r="C2007" s="29">
        <v>122104.0</v>
      </c>
      <c r="D2007" s="27">
        <v>1022.0</v>
      </c>
      <c r="E2007" s="41"/>
    </row>
    <row r="2008" hidden="1">
      <c r="A2008" s="58" t="s">
        <v>3401</v>
      </c>
      <c r="B2008" s="29">
        <v>42378.0</v>
      </c>
      <c r="C2008" s="59">
        <v>42762.0</v>
      </c>
      <c r="D2008" s="27">
        <v>384.0</v>
      </c>
      <c r="E2008" s="41"/>
    </row>
    <row r="2009" hidden="1">
      <c r="A2009" s="58" t="s">
        <v>3402</v>
      </c>
      <c r="B2009" s="29">
        <v>122086.0</v>
      </c>
      <c r="C2009" s="59">
        <v>122086.0</v>
      </c>
      <c r="D2009" s="27">
        <v>0.0</v>
      </c>
      <c r="E2009" s="41"/>
    </row>
    <row r="2010" hidden="1">
      <c r="A2010" s="58" t="s">
        <v>3403</v>
      </c>
      <c r="B2010" s="29">
        <v>99102.0</v>
      </c>
      <c r="C2010" s="59">
        <v>99930.0</v>
      </c>
      <c r="D2010" s="27">
        <v>828.0</v>
      </c>
      <c r="E2010" s="41"/>
    </row>
    <row r="2011" hidden="1">
      <c r="A2011" s="58" t="s">
        <v>3405</v>
      </c>
      <c r="B2011" s="29">
        <v>6439.0</v>
      </c>
      <c r="C2011" s="59">
        <v>6439.0</v>
      </c>
      <c r="D2011" s="27">
        <v>0.0</v>
      </c>
      <c r="E2011" s="41"/>
    </row>
    <row r="2012" hidden="1">
      <c r="A2012" s="58" t="s">
        <v>3406</v>
      </c>
      <c r="B2012" s="29">
        <v>19396.0</v>
      </c>
      <c r="C2012" s="59">
        <v>19775.0</v>
      </c>
      <c r="D2012" s="27">
        <v>379.0</v>
      </c>
      <c r="E2012" s="41"/>
    </row>
    <row r="2013" hidden="1">
      <c r="A2013" s="35" t="s">
        <v>3407</v>
      </c>
      <c r="B2013" s="29">
        <v>476388.0</v>
      </c>
      <c r="C2013" s="59">
        <v>479001.0</v>
      </c>
      <c r="D2013" s="27">
        <v>2613.0</v>
      </c>
      <c r="E2013" s="41"/>
    </row>
    <row r="2014" hidden="1">
      <c r="A2014" s="36" t="s">
        <v>3408</v>
      </c>
      <c r="B2014" s="42">
        <v>12.0</v>
      </c>
      <c r="C2014" s="65">
        <v>-527.0</v>
      </c>
      <c r="D2014" s="66">
        <v>-539.0</v>
      </c>
      <c r="E2014" s="45"/>
    </row>
    <row r="2015" hidden="1"/>
    <row r="2016" hidden="1"/>
    <row r="2017" hidden="1">
      <c r="A2017" s="5" t="s">
        <v>3411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3381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45943.0</v>
      </c>
      <c r="B2021" s="6"/>
      <c r="C2021" s="54" t="s">
        <v>3382</v>
      </c>
      <c r="D2021" s="15">
        <v>45949.0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5" t="s">
        <v>4238</v>
      </c>
      <c r="B2023" s="7"/>
      <c r="C2023" s="16"/>
      <c r="D2023" s="56" t="s">
        <v>4239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3383</v>
      </c>
      <c r="B2025" s="6"/>
      <c r="C2025" s="6"/>
      <c r="D2025" s="6"/>
      <c r="E2025" s="7"/>
    </row>
    <row r="2026" hidden="1">
      <c r="A2026" s="20" t="s">
        <v>3384</v>
      </c>
      <c r="B2026" s="21" t="s">
        <v>3385</v>
      </c>
      <c r="C2026" s="22" t="s">
        <v>3386</v>
      </c>
      <c r="D2026" s="21" t="s">
        <v>3387</v>
      </c>
      <c r="E2026" s="23" t="s">
        <v>13</v>
      </c>
    </row>
    <row r="2027" hidden="1">
      <c r="A2027" s="57" t="s">
        <v>3388</v>
      </c>
      <c r="B2027" s="25">
        <v>25531.0</v>
      </c>
      <c r="C2027" s="26">
        <v>25531.0</v>
      </c>
      <c r="D2027" s="27">
        <v>0.0</v>
      </c>
      <c r="E2027" s="41"/>
    </row>
    <row r="2028" hidden="1">
      <c r="A2028" s="57" t="s">
        <v>3389</v>
      </c>
      <c r="B2028" s="29">
        <v>34912.0</v>
      </c>
      <c r="C2028" s="26">
        <v>34912.0</v>
      </c>
      <c r="D2028" s="27">
        <v>0.0</v>
      </c>
      <c r="E2028" s="28"/>
    </row>
    <row r="2029" hidden="1">
      <c r="A2029" s="57" t="s">
        <v>3390</v>
      </c>
      <c r="B2029" s="29">
        <v>340.0</v>
      </c>
      <c r="C2029" s="26">
        <v>340.0</v>
      </c>
      <c r="D2029" s="27">
        <v>0.0</v>
      </c>
      <c r="E2029" s="41"/>
    </row>
    <row r="2030" hidden="1">
      <c r="A2030" s="57" t="s">
        <v>3392</v>
      </c>
      <c r="B2030" s="29">
        <v>0.0</v>
      </c>
      <c r="C2030" s="26"/>
      <c r="D2030" s="27">
        <v>0.0</v>
      </c>
      <c r="E2030" s="41"/>
    </row>
    <row r="2031" hidden="1">
      <c r="A2031" s="31" t="s">
        <v>3394</v>
      </c>
      <c r="B2031" s="29">
        <v>0.0</v>
      </c>
      <c r="C2031" s="26"/>
      <c r="D2031" s="27">
        <v>0.0</v>
      </c>
      <c r="E2031" s="41"/>
    </row>
    <row r="2032" hidden="1">
      <c r="A2032" s="31" t="s">
        <v>3395</v>
      </c>
      <c r="B2032" s="29">
        <v>3780.0</v>
      </c>
      <c r="C2032" s="26">
        <v>3856.0</v>
      </c>
      <c r="D2032" s="27">
        <v>76.0</v>
      </c>
      <c r="E2032" s="28"/>
    </row>
    <row r="2033" hidden="1">
      <c r="A2033" s="31" t="s">
        <v>3397</v>
      </c>
      <c r="B2033" s="29">
        <v>876.0</v>
      </c>
      <c r="C2033" s="26"/>
      <c r="D2033" s="27">
        <v>-876.0</v>
      </c>
      <c r="E2033" s="28"/>
    </row>
    <row r="2034" hidden="1">
      <c r="A2034" s="31" t="s">
        <v>3399</v>
      </c>
      <c r="B2034" s="29">
        <v>5560.0</v>
      </c>
      <c r="C2034" s="26">
        <v>6320.0</v>
      </c>
      <c r="D2034" s="27">
        <v>760.0</v>
      </c>
      <c r="E2034" s="41"/>
    </row>
    <row r="2035" hidden="1">
      <c r="A2035" s="58" t="s">
        <v>3400</v>
      </c>
      <c r="B2035" s="29">
        <v>106825.0</v>
      </c>
      <c r="C2035" s="29">
        <v>106825.0</v>
      </c>
      <c r="D2035" s="27">
        <v>0.0</v>
      </c>
      <c r="E2035" s="41"/>
    </row>
    <row r="2036" hidden="1">
      <c r="A2036" s="58" t="s">
        <v>3401</v>
      </c>
      <c r="B2036" s="29">
        <v>46353.0</v>
      </c>
      <c r="C2036" s="59">
        <v>46353.0</v>
      </c>
      <c r="D2036" s="27">
        <v>0.0</v>
      </c>
      <c r="E2036" s="41"/>
    </row>
    <row r="2037" hidden="1">
      <c r="A2037" s="58" t="s">
        <v>3402</v>
      </c>
      <c r="B2037" s="29">
        <v>120343.0</v>
      </c>
      <c r="C2037" s="59">
        <v>120632.0</v>
      </c>
      <c r="D2037" s="27">
        <v>289.0</v>
      </c>
      <c r="E2037" s="41"/>
    </row>
    <row r="2038" hidden="1">
      <c r="A2038" s="58" t="s">
        <v>3403</v>
      </c>
      <c r="B2038" s="29">
        <v>108646.0</v>
      </c>
      <c r="C2038" s="59">
        <v>108646.0</v>
      </c>
      <c r="D2038" s="27">
        <v>0.0</v>
      </c>
      <c r="E2038" s="41"/>
    </row>
    <row r="2039" hidden="1">
      <c r="A2039" s="58" t="s">
        <v>3405</v>
      </c>
      <c r="B2039" s="29">
        <v>2441.0</v>
      </c>
      <c r="C2039" s="59">
        <v>2441.0</v>
      </c>
      <c r="D2039" s="27">
        <v>0.0</v>
      </c>
      <c r="E2039" s="41"/>
    </row>
    <row r="2040" hidden="1">
      <c r="A2040" s="58" t="s">
        <v>3406</v>
      </c>
      <c r="B2040" s="29">
        <v>11802.0</v>
      </c>
      <c r="C2040" s="59">
        <v>11802.0</v>
      </c>
      <c r="D2040" s="27">
        <v>0.0</v>
      </c>
      <c r="E2040" s="41"/>
    </row>
    <row r="2041" hidden="1">
      <c r="A2041" s="35" t="s">
        <v>3407</v>
      </c>
      <c r="B2041" s="29">
        <v>455597.9</v>
      </c>
      <c r="C2041" s="59">
        <v>455886.9</v>
      </c>
      <c r="D2041" s="27">
        <v>289.0</v>
      </c>
      <c r="E2041" s="41"/>
    </row>
    <row r="2042" hidden="1">
      <c r="A2042" s="36" t="s">
        <v>3408</v>
      </c>
      <c r="B2042" s="42">
        <v>9.10000000000582</v>
      </c>
      <c r="C2042" s="65">
        <v>-30.900000000023283</v>
      </c>
      <c r="D2042" s="66">
        <v>-40.000000000029104</v>
      </c>
      <c r="E2042" s="45"/>
    </row>
    <row r="2043" hidden="1"/>
    <row r="2044" hidden="1"/>
    <row r="2045" hidden="1">
      <c r="A2045" s="5" t="s">
        <v>3411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3381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45950.0</v>
      </c>
      <c r="B2049" s="6"/>
      <c r="C2049" s="54" t="s">
        <v>3382</v>
      </c>
      <c r="D2049" s="15">
        <v>45956.0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5" t="s">
        <v>4238</v>
      </c>
      <c r="B2051" s="7"/>
      <c r="C2051" s="16"/>
      <c r="D2051" s="56" t="s">
        <v>4239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3383</v>
      </c>
      <c r="B2053" s="6"/>
      <c r="C2053" s="6"/>
      <c r="D2053" s="6"/>
      <c r="E2053" s="7"/>
    </row>
    <row r="2054" hidden="1">
      <c r="A2054" s="20" t="s">
        <v>3384</v>
      </c>
      <c r="B2054" s="21" t="s">
        <v>3385</v>
      </c>
      <c r="C2054" s="22" t="s">
        <v>3386</v>
      </c>
      <c r="D2054" s="21" t="s">
        <v>3387</v>
      </c>
      <c r="E2054" s="23" t="s">
        <v>13</v>
      </c>
    </row>
    <row r="2055" hidden="1">
      <c r="A2055" s="57" t="s">
        <v>3388</v>
      </c>
      <c r="B2055" s="25">
        <v>37466.0</v>
      </c>
      <c r="C2055" s="26">
        <v>37466.0</v>
      </c>
      <c r="D2055" s="27">
        <v>0.0</v>
      </c>
      <c r="E2055" s="41"/>
    </row>
    <row r="2056" hidden="1">
      <c r="A2056" s="57" t="s">
        <v>3389</v>
      </c>
      <c r="B2056" s="29">
        <v>25730.0</v>
      </c>
      <c r="C2056" s="26">
        <v>25730.0</v>
      </c>
      <c r="D2056" s="27">
        <v>0.0</v>
      </c>
      <c r="E2056" s="28"/>
    </row>
    <row r="2057" hidden="1">
      <c r="A2057" s="57" t="s">
        <v>3390</v>
      </c>
      <c r="B2057" s="29">
        <v>840.0</v>
      </c>
      <c r="C2057" s="26">
        <v>840.0</v>
      </c>
      <c r="D2057" s="27">
        <v>0.0</v>
      </c>
      <c r="E2057" s="41"/>
    </row>
    <row r="2058" hidden="1">
      <c r="A2058" s="57" t="s">
        <v>3392</v>
      </c>
      <c r="B2058" s="29">
        <v>500.0</v>
      </c>
      <c r="C2058" s="26">
        <v>500.0</v>
      </c>
      <c r="D2058" s="27">
        <v>0.0</v>
      </c>
      <c r="E2058" s="41"/>
    </row>
    <row r="2059" hidden="1">
      <c r="A2059" s="31" t="s">
        <v>3394</v>
      </c>
      <c r="B2059" s="29">
        <v>0.0</v>
      </c>
      <c r="C2059" s="26"/>
      <c r="D2059" s="27">
        <v>0.0</v>
      </c>
      <c r="E2059" s="41"/>
    </row>
    <row r="2060" hidden="1">
      <c r="A2060" s="31" t="s">
        <v>3395</v>
      </c>
      <c r="B2060" s="29">
        <v>194.0</v>
      </c>
      <c r="C2060" s="26">
        <v>194.0</v>
      </c>
      <c r="D2060" s="27">
        <v>0.0</v>
      </c>
      <c r="E2060" s="28"/>
    </row>
    <row r="2061" hidden="1">
      <c r="A2061" s="31" t="s">
        <v>3397</v>
      </c>
      <c r="B2061" s="29">
        <v>300.0</v>
      </c>
      <c r="C2061" s="26">
        <v>300.0</v>
      </c>
      <c r="D2061" s="27">
        <v>0.0</v>
      </c>
      <c r="E2061" s="28"/>
    </row>
    <row r="2062" hidden="1">
      <c r="A2062" s="31" t="s">
        <v>3399</v>
      </c>
      <c r="B2062" s="29">
        <v>6400.0</v>
      </c>
      <c r="C2062" s="26">
        <v>5840.0</v>
      </c>
      <c r="D2062" s="27">
        <v>-560.0</v>
      </c>
      <c r="E2062" s="41"/>
    </row>
    <row r="2063" hidden="1">
      <c r="A2063" s="58" t="s">
        <v>3400</v>
      </c>
      <c r="B2063" s="29">
        <v>107212.0</v>
      </c>
      <c r="C2063" s="29">
        <v>108458.0</v>
      </c>
      <c r="D2063" s="27">
        <v>1246.0</v>
      </c>
      <c r="E2063" s="41"/>
    </row>
    <row r="2064" hidden="1">
      <c r="A2064" s="58" t="s">
        <v>3401</v>
      </c>
      <c r="B2064" s="29">
        <v>38603.0</v>
      </c>
      <c r="C2064" s="59">
        <v>39156.0</v>
      </c>
      <c r="D2064" s="27">
        <v>553.0</v>
      </c>
      <c r="E2064" s="41"/>
    </row>
    <row r="2065" hidden="1">
      <c r="A2065" s="58" t="s">
        <v>3402</v>
      </c>
      <c r="B2065" s="29">
        <v>122912.0</v>
      </c>
      <c r="C2065" s="59">
        <v>123440.0</v>
      </c>
      <c r="D2065" s="27">
        <v>528.0</v>
      </c>
      <c r="E2065" s="41"/>
    </row>
    <row r="2066" hidden="1">
      <c r="A2066" s="58" t="s">
        <v>3403</v>
      </c>
      <c r="B2066" s="29">
        <v>91233.5</v>
      </c>
      <c r="C2066" s="59">
        <v>91233.5</v>
      </c>
      <c r="D2066" s="27">
        <v>0.0</v>
      </c>
      <c r="E2066" s="41"/>
    </row>
    <row r="2067" hidden="1">
      <c r="A2067" s="58" t="s">
        <v>3405</v>
      </c>
      <c r="B2067" s="29">
        <v>1603.0</v>
      </c>
      <c r="C2067" s="59">
        <v>1603.0</v>
      </c>
      <c r="D2067" s="27">
        <v>0.0</v>
      </c>
      <c r="E2067" s="41"/>
    </row>
    <row r="2068" hidden="1">
      <c r="A2068" s="58" t="s">
        <v>3406</v>
      </c>
      <c r="B2068" s="29">
        <v>18762.0</v>
      </c>
      <c r="C2068" s="59">
        <v>19196.0</v>
      </c>
      <c r="D2068" s="27">
        <v>434.0</v>
      </c>
      <c r="E2068" s="41"/>
    </row>
    <row r="2069" hidden="1">
      <c r="A2069" s="35" t="s">
        <v>3407</v>
      </c>
      <c r="B2069" s="29">
        <v>432986.2</v>
      </c>
      <c r="C2069" s="59">
        <v>435747.2</v>
      </c>
      <c r="D2069" s="27">
        <v>2761.0</v>
      </c>
      <c r="E2069" s="41"/>
    </row>
    <row r="2070" hidden="1">
      <c r="A2070" s="36" t="s">
        <v>3408</v>
      </c>
      <c r="B2070" s="42">
        <v>7.30000000000291</v>
      </c>
      <c r="C2070" s="65">
        <v>-986.7000000000116</v>
      </c>
      <c r="D2070" s="66">
        <v>-994.0000000000146</v>
      </c>
      <c r="E2070" s="45"/>
    </row>
    <row r="2071" hidden="1"/>
    <row r="2072" hidden="1"/>
    <row r="2073" hidden="1">
      <c r="A2073" s="5" t="s">
        <v>3411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3381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45957.0</v>
      </c>
      <c r="B2077" s="6"/>
      <c r="C2077" s="54" t="s">
        <v>3382</v>
      </c>
      <c r="D2077" s="15">
        <v>45961.0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5" t="s">
        <v>4238</v>
      </c>
      <c r="B2079" s="7"/>
      <c r="C2079" s="16"/>
      <c r="D2079" s="56" t="s">
        <v>4245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3383</v>
      </c>
      <c r="B2081" s="6"/>
      <c r="C2081" s="6"/>
      <c r="D2081" s="6"/>
      <c r="E2081" s="7"/>
    </row>
    <row r="2082" hidden="1">
      <c r="A2082" s="20" t="s">
        <v>3384</v>
      </c>
      <c r="B2082" s="21" t="s">
        <v>3385</v>
      </c>
      <c r="C2082" s="22" t="s">
        <v>3386</v>
      </c>
      <c r="D2082" s="21" t="s">
        <v>3387</v>
      </c>
      <c r="E2082" s="23" t="s">
        <v>13</v>
      </c>
    </row>
    <row r="2083" hidden="1">
      <c r="A2083" s="57" t="s">
        <v>3388</v>
      </c>
      <c r="B2083" s="25">
        <v>21489.0</v>
      </c>
      <c r="C2083" s="26">
        <v>21489.0</v>
      </c>
      <c r="D2083" s="27">
        <v>0.0</v>
      </c>
      <c r="E2083" s="41"/>
    </row>
    <row r="2084" hidden="1">
      <c r="A2084" s="57" t="s">
        <v>3389</v>
      </c>
      <c r="B2084" s="29">
        <v>17836.0</v>
      </c>
      <c r="C2084" s="26">
        <v>17836.0</v>
      </c>
      <c r="D2084" s="27">
        <v>0.0</v>
      </c>
      <c r="E2084" s="28"/>
    </row>
    <row r="2085" hidden="1">
      <c r="A2085" s="57" t="s">
        <v>3390</v>
      </c>
      <c r="B2085" s="29">
        <v>0.0</v>
      </c>
      <c r="C2085" s="26"/>
      <c r="D2085" s="27">
        <v>0.0</v>
      </c>
      <c r="E2085" s="41"/>
    </row>
    <row r="2086" hidden="1">
      <c r="A2086" s="57" t="s">
        <v>3392</v>
      </c>
      <c r="B2086" s="29">
        <v>0.0</v>
      </c>
      <c r="C2086" s="26"/>
      <c r="D2086" s="27">
        <v>0.0</v>
      </c>
      <c r="E2086" s="41"/>
    </row>
    <row r="2087" hidden="1">
      <c r="A2087" s="31" t="s">
        <v>3394</v>
      </c>
      <c r="B2087" s="29">
        <v>0.0</v>
      </c>
      <c r="C2087" s="26"/>
      <c r="D2087" s="27">
        <v>0.0</v>
      </c>
      <c r="E2087" s="41"/>
    </row>
    <row r="2088" hidden="1">
      <c r="A2088" s="31" t="s">
        <v>3395</v>
      </c>
      <c r="B2088" s="29">
        <v>0.0</v>
      </c>
      <c r="C2088" s="26"/>
      <c r="D2088" s="27">
        <v>0.0</v>
      </c>
      <c r="E2088" s="28"/>
    </row>
    <row r="2089" hidden="1">
      <c r="A2089" s="31" t="s">
        <v>3397</v>
      </c>
      <c r="B2089" s="29">
        <v>237.0</v>
      </c>
      <c r="C2089" s="26">
        <v>237.0</v>
      </c>
      <c r="D2089" s="27">
        <v>0.0</v>
      </c>
      <c r="E2089" s="28"/>
    </row>
    <row r="2090" hidden="1">
      <c r="A2090" s="31" t="s">
        <v>3399</v>
      </c>
      <c r="B2090" s="29">
        <v>4400.0</v>
      </c>
      <c r="C2090" s="26">
        <v>4400.0</v>
      </c>
      <c r="D2090" s="27">
        <v>0.0</v>
      </c>
      <c r="E2090" s="41"/>
    </row>
    <row r="2091" hidden="1">
      <c r="A2091" s="58" t="s">
        <v>3400</v>
      </c>
      <c r="B2091" s="29">
        <v>74467.0</v>
      </c>
      <c r="C2091" s="29">
        <v>74467.0</v>
      </c>
      <c r="D2091" s="27">
        <v>0.0</v>
      </c>
      <c r="E2091" s="41"/>
    </row>
    <row r="2092" hidden="1">
      <c r="A2092" s="58" t="s">
        <v>3401</v>
      </c>
      <c r="B2092" s="29">
        <v>30149.0</v>
      </c>
      <c r="C2092" s="59">
        <v>30149.0</v>
      </c>
      <c r="D2092" s="27">
        <v>0.0</v>
      </c>
      <c r="E2092" s="41"/>
    </row>
    <row r="2093" hidden="1">
      <c r="A2093" s="58" t="s">
        <v>3402</v>
      </c>
      <c r="B2093" s="29">
        <v>78810.0</v>
      </c>
      <c r="C2093" s="59">
        <v>78810.0</v>
      </c>
      <c r="D2093" s="27">
        <v>0.0</v>
      </c>
      <c r="E2093" s="41"/>
    </row>
    <row r="2094" hidden="1">
      <c r="A2094" s="58" t="s">
        <v>3403</v>
      </c>
      <c r="B2094" s="29">
        <v>68011.0</v>
      </c>
      <c r="C2094" s="59">
        <v>68011.0</v>
      </c>
      <c r="D2094" s="27">
        <v>0.0</v>
      </c>
      <c r="E2094" s="41"/>
    </row>
    <row r="2095" hidden="1">
      <c r="A2095" s="58" t="s">
        <v>3405</v>
      </c>
      <c r="B2095" s="29">
        <v>811.0</v>
      </c>
      <c r="C2095" s="59">
        <v>811.0</v>
      </c>
      <c r="D2095" s="27">
        <v>0.0</v>
      </c>
      <c r="E2095" s="41"/>
    </row>
    <row r="2096" hidden="1">
      <c r="A2096" s="58" t="s">
        <v>3406</v>
      </c>
      <c r="B2096" s="29">
        <v>9880.0</v>
      </c>
      <c r="C2096" s="59">
        <v>9880.0</v>
      </c>
      <c r="D2096" s="27">
        <v>0.0</v>
      </c>
      <c r="E2096" s="41"/>
    </row>
    <row r="2097" hidden="1">
      <c r="A2097" s="35" t="s">
        <v>3407</v>
      </c>
      <c r="B2097" s="29">
        <v>296206.5</v>
      </c>
      <c r="C2097" s="59">
        <v>296206.5</v>
      </c>
      <c r="D2097" s="27">
        <v>0.0</v>
      </c>
      <c r="E2097" s="41"/>
    </row>
    <row r="2098" hidden="1">
      <c r="A2098" s="36" t="s">
        <v>3408</v>
      </c>
      <c r="B2098" s="42">
        <v>3.5</v>
      </c>
      <c r="C2098" s="65">
        <v>3.5</v>
      </c>
      <c r="D2098" s="66">
        <v>0.0</v>
      </c>
      <c r="E2098" s="45"/>
    </row>
    <row r="2099" hidden="1"/>
    <row r="2100" hidden="1"/>
    <row r="2101" hidden="1">
      <c r="A2101" s="5" t="s">
        <v>3411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3381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45962.0</v>
      </c>
      <c r="B2105" s="6"/>
      <c r="C2105" s="54" t="s">
        <v>3382</v>
      </c>
      <c r="D2105" s="15">
        <v>45963.0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5" t="s">
        <v>4247</v>
      </c>
      <c r="B2107" s="7"/>
      <c r="C2107" s="16"/>
      <c r="D2107" s="56" t="s">
        <v>4239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3383</v>
      </c>
      <c r="B2109" s="6"/>
      <c r="C2109" s="6"/>
      <c r="D2109" s="6"/>
      <c r="E2109" s="7"/>
    </row>
    <row r="2110" hidden="1">
      <c r="A2110" s="20" t="s">
        <v>3384</v>
      </c>
      <c r="B2110" s="21" t="s">
        <v>3385</v>
      </c>
      <c r="C2110" s="22" t="s">
        <v>3386</v>
      </c>
      <c r="D2110" s="21" t="s">
        <v>3387</v>
      </c>
      <c r="E2110" s="23" t="s">
        <v>13</v>
      </c>
    </row>
    <row r="2111" hidden="1">
      <c r="A2111" s="57" t="s">
        <v>3388</v>
      </c>
      <c r="B2111" s="25">
        <v>13013.0</v>
      </c>
      <c r="C2111" s="26">
        <v>13013.0</v>
      </c>
      <c r="D2111" s="27">
        <v>0.0</v>
      </c>
      <c r="E2111" s="41"/>
    </row>
    <row r="2112" hidden="1">
      <c r="A2112" s="57" t="s">
        <v>3389</v>
      </c>
      <c r="B2112" s="29">
        <v>8382.0</v>
      </c>
      <c r="C2112" s="26">
        <v>8382.0</v>
      </c>
      <c r="D2112" s="27">
        <v>0.0</v>
      </c>
      <c r="E2112" s="28"/>
    </row>
    <row r="2113" hidden="1">
      <c r="A2113" s="57" t="s">
        <v>3390</v>
      </c>
      <c r="B2113" s="29">
        <v>0.0</v>
      </c>
      <c r="C2113" s="26"/>
      <c r="D2113" s="27">
        <v>0.0</v>
      </c>
      <c r="E2113" s="41"/>
    </row>
    <row r="2114" hidden="1">
      <c r="A2114" s="57" t="s">
        <v>3392</v>
      </c>
      <c r="B2114" s="29">
        <v>0.0</v>
      </c>
      <c r="C2114" s="26"/>
      <c r="D2114" s="27">
        <v>0.0</v>
      </c>
      <c r="E2114" s="41"/>
    </row>
    <row r="2115" hidden="1">
      <c r="A2115" s="31" t="s">
        <v>3394</v>
      </c>
      <c r="B2115" s="29">
        <v>0.0</v>
      </c>
      <c r="C2115" s="26"/>
      <c r="D2115" s="27">
        <v>0.0</v>
      </c>
      <c r="E2115" s="41"/>
    </row>
    <row r="2116" hidden="1">
      <c r="A2116" s="31" t="s">
        <v>3395</v>
      </c>
      <c r="B2116" s="29">
        <v>0.0</v>
      </c>
      <c r="C2116" s="26"/>
      <c r="D2116" s="27">
        <v>0.0</v>
      </c>
      <c r="E2116" s="28"/>
    </row>
    <row r="2117" hidden="1">
      <c r="A2117" s="31" t="s">
        <v>3397</v>
      </c>
      <c r="B2117" s="29">
        <v>0.0</v>
      </c>
      <c r="C2117" s="26"/>
      <c r="D2117" s="27">
        <v>0.0</v>
      </c>
      <c r="E2117" s="28"/>
    </row>
    <row r="2118" hidden="1">
      <c r="A2118" s="31" t="s">
        <v>3399</v>
      </c>
      <c r="B2118" s="29">
        <v>2120.0</v>
      </c>
      <c r="C2118" s="26">
        <v>2120.0</v>
      </c>
      <c r="D2118" s="27">
        <v>0.0</v>
      </c>
      <c r="E2118" s="41"/>
    </row>
    <row r="2119" hidden="1">
      <c r="A2119" s="58" t="s">
        <v>3400</v>
      </c>
      <c r="B2119" s="29">
        <v>45636.0</v>
      </c>
      <c r="C2119" s="29">
        <v>45636.0</v>
      </c>
      <c r="D2119" s="27">
        <v>0.0</v>
      </c>
      <c r="E2119" s="41"/>
    </row>
    <row r="2120" hidden="1">
      <c r="A2120" s="58" t="s">
        <v>3401</v>
      </c>
      <c r="B2120" s="29">
        <v>19527.0</v>
      </c>
      <c r="C2120" s="59">
        <v>19527.0</v>
      </c>
      <c r="D2120" s="27">
        <v>0.0</v>
      </c>
      <c r="E2120" s="41"/>
    </row>
    <row r="2121" hidden="1">
      <c r="A2121" s="58" t="s">
        <v>3402</v>
      </c>
      <c r="B2121" s="29">
        <v>47510.0</v>
      </c>
      <c r="C2121" s="59">
        <v>47510.0</v>
      </c>
      <c r="D2121" s="27">
        <v>0.0</v>
      </c>
      <c r="E2121" s="41"/>
    </row>
    <row r="2122" hidden="1">
      <c r="A2122" s="58" t="s">
        <v>3403</v>
      </c>
      <c r="B2122" s="29">
        <v>31195.0</v>
      </c>
      <c r="C2122" s="59">
        <v>31951.0</v>
      </c>
      <c r="D2122" s="27">
        <v>756.0</v>
      </c>
      <c r="E2122" s="41"/>
    </row>
    <row r="2123" hidden="1">
      <c r="A2123" s="58" t="s">
        <v>3405</v>
      </c>
      <c r="B2123" s="29">
        <v>0.0</v>
      </c>
      <c r="C2123" s="59">
        <v>0.0</v>
      </c>
      <c r="D2123" s="27">
        <v>0.0</v>
      </c>
      <c r="E2123" s="41"/>
    </row>
    <row r="2124" hidden="1">
      <c r="A2124" s="58" t="s">
        <v>3406</v>
      </c>
      <c r="B2124" s="29">
        <v>7588.0</v>
      </c>
      <c r="C2124" s="59">
        <v>7588.0</v>
      </c>
      <c r="D2124" s="27">
        <v>0.0</v>
      </c>
      <c r="E2124" s="41"/>
    </row>
    <row r="2125" hidden="1">
      <c r="A2125" s="35" t="s">
        <v>3407</v>
      </c>
      <c r="B2125" s="29">
        <v>167382.5</v>
      </c>
      <c r="C2125" s="59">
        <v>168138.5</v>
      </c>
      <c r="D2125" s="27">
        <v>756.0</v>
      </c>
      <c r="E2125" s="41"/>
    </row>
    <row r="2126" hidden="1">
      <c r="A2126" s="36" t="s">
        <v>3408</v>
      </c>
      <c r="B2126" s="42">
        <v>0.5</v>
      </c>
      <c r="C2126" s="65">
        <v>0.5</v>
      </c>
      <c r="D2126" s="66">
        <v>0.0</v>
      </c>
      <c r="E2126" s="45"/>
    </row>
    <row r="2127" hidden="1"/>
    <row r="2128" hidden="1"/>
    <row r="2129" hidden="1">
      <c r="A2129" s="5" t="s">
        <v>3411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3381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45964.0</v>
      </c>
      <c r="B2133" s="6"/>
      <c r="C2133" s="54" t="s">
        <v>3382</v>
      </c>
      <c r="D2133" s="15">
        <v>45970.0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5" t="s">
        <v>4238</v>
      </c>
      <c r="B2135" s="7"/>
      <c r="C2135" s="16"/>
      <c r="D2135" s="56" t="s">
        <v>4239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3383</v>
      </c>
      <c r="B2137" s="6"/>
      <c r="C2137" s="6"/>
      <c r="D2137" s="6"/>
      <c r="E2137" s="7"/>
    </row>
    <row r="2138" hidden="1">
      <c r="A2138" s="20" t="s">
        <v>3384</v>
      </c>
      <c r="B2138" s="21" t="s">
        <v>3385</v>
      </c>
      <c r="C2138" s="22" t="s">
        <v>3386</v>
      </c>
      <c r="D2138" s="21" t="s">
        <v>3387</v>
      </c>
      <c r="E2138" s="23" t="s">
        <v>13</v>
      </c>
    </row>
    <row r="2139" hidden="1">
      <c r="A2139" s="57" t="s">
        <v>3388</v>
      </c>
      <c r="B2139" s="25">
        <v>27737.0</v>
      </c>
      <c r="C2139" s="26">
        <v>27737.0</v>
      </c>
      <c r="D2139" s="27">
        <v>0.0</v>
      </c>
      <c r="E2139" s="41"/>
    </row>
    <row r="2140" hidden="1">
      <c r="A2140" s="57" t="s">
        <v>3389</v>
      </c>
      <c r="B2140" s="29">
        <v>31011.0</v>
      </c>
      <c r="C2140" s="26">
        <v>31011.0</v>
      </c>
      <c r="D2140" s="27">
        <v>0.0</v>
      </c>
      <c r="E2140" s="28"/>
    </row>
    <row r="2141" hidden="1">
      <c r="A2141" s="57" t="s">
        <v>3390</v>
      </c>
      <c r="B2141" s="29">
        <v>670.0</v>
      </c>
      <c r="C2141" s="26">
        <v>670.0</v>
      </c>
      <c r="D2141" s="27">
        <v>0.0</v>
      </c>
      <c r="E2141" s="41"/>
    </row>
    <row r="2142" hidden="1">
      <c r="A2142" s="57" t="s">
        <v>3392</v>
      </c>
      <c r="B2142" s="29">
        <v>0.0</v>
      </c>
      <c r="C2142" s="26"/>
      <c r="D2142" s="27">
        <v>0.0</v>
      </c>
      <c r="E2142" s="41"/>
    </row>
    <row r="2143" hidden="1">
      <c r="A2143" s="31" t="s">
        <v>3394</v>
      </c>
      <c r="B2143" s="29">
        <v>0.0</v>
      </c>
      <c r="C2143" s="26"/>
      <c r="D2143" s="27">
        <v>0.0</v>
      </c>
      <c r="E2143" s="41"/>
    </row>
    <row r="2144" hidden="1">
      <c r="A2144" s="31" t="s">
        <v>3395</v>
      </c>
      <c r="B2144" s="29">
        <v>0.0</v>
      </c>
      <c r="C2144" s="26"/>
      <c r="D2144" s="27">
        <v>0.0</v>
      </c>
      <c r="E2144" s="28"/>
    </row>
    <row r="2145" hidden="1">
      <c r="A2145" s="31" t="s">
        <v>3397</v>
      </c>
      <c r="B2145" s="29">
        <v>1022.0</v>
      </c>
      <c r="C2145" s="26">
        <v>1023.0</v>
      </c>
      <c r="D2145" s="27">
        <v>1.0</v>
      </c>
      <c r="E2145" s="28" t="s">
        <v>4456</v>
      </c>
    </row>
    <row r="2146" hidden="1">
      <c r="A2146" s="31" t="s">
        <v>3399</v>
      </c>
      <c r="B2146" s="29">
        <v>5720.0</v>
      </c>
      <c r="C2146" s="26">
        <v>5720.0</v>
      </c>
      <c r="D2146" s="27">
        <v>0.0</v>
      </c>
      <c r="E2146" s="41"/>
    </row>
    <row r="2147" hidden="1">
      <c r="A2147" s="58" t="s">
        <v>3400</v>
      </c>
      <c r="B2147" s="29">
        <v>106316.0</v>
      </c>
      <c r="C2147" s="29">
        <v>106316.0</v>
      </c>
      <c r="D2147" s="27">
        <v>0.0</v>
      </c>
      <c r="E2147" s="41"/>
    </row>
    <row r="2148" hidden="1">
      <c r="A2148" s="58" t="s">
        <v>3401</v>
      </c>
      <c r="B2148" s="29">
        <v>43726.0</v>
      </c>
      <c r="C2148" s="59">
        <v>43726.0</v>
      </c>
      <c r="D2148" s="27">
        <v>0.0</v>
      </c>
      <c r="E2148" s="41"/>
    </row>
    <row r="2149" hidden="1">
      <c r="A2149" s="58" t="s">
        <v>3402</v>
      </c>
      <c r="B2149" s="29">
        <v>130882.0</v>
      </c>
      <c r="C2149" s="59">
        <v>130059.0</v>
      </c>
      <c r="D2149" s="27">
        <v>-823.0</v>
      </c>
      <c r="E2149" s="41"/>
    </row>
    <row r="2150" hidden="1">
      <c r="A2150" s="58" t="s">
        <v>3403</v>
      </c>
      <c r="B2150" s="29">
        <v>96208.0</v>
      </c>
      <c r="C2150" s="59">
        <v>96208.0</v>
      </c>
      <c r="D2150" s="27">
        <v>0.0</v>
      </c>
      <c r="E2150" s="41"/>
    </row>
    <row r="2151" hidden="1">
      <c r="A2151" s="58" t="s">
        <v>3405</v>
      </c>
      <c r="B2151" s="29">
        <v>1723.0</v>
      </c>
      <c r="C2151" s="59">
        <v>1723.0</v>
      </c>
      <c r="D2151" s="27">
        <v>0.0</v>
      </c>
      <c r="E2151" s="41"/>
    </row>
    <row r="2152" hidden="1">
      <c r="A2152" s="58" t="s">
        <v>3406</v>
      </c>
      <c r="B2152" s="29">
        <v>18072.0</v>
      </c>
      <c r="C2152" s="59">
        <v>18072.0</v>
      </c>
      <c r="D2152" s="27">
        <v>0.0</v>
      </c>
      <c r="E2152" s="41"/>
    </row>
    <row r="2153" hidden="1">
      <c r="A2153" s="35" t="s">
        <v>3407</v>
      </c>
      <c r="B2153" s="29">
        <v>445013.0</v>
      </c>
      <c r="C2153" s="59">
        <v>444190.0</v>
      </c>
      <c r="D2153" s="27">
        <v>-823.0</v>
      </c>
      <c r="E2153" s="41"/>
    </row>
    <row r="2154" hidden="1">
      <c r="A2154" s="36" t="s">
        <v>3408</v>
      </c>
      <c r="B2154" s="42">
        <v>2.0</v>
      </c>
      <c r="C2154" s="65">
        <v>3.0</v>
      </c>
      <c r="D2154" s="66">
        <v>1.0</v>
      </c>
      <c r="E2154" s="45"/>
    </row>
    <row r="2155" hidden="1"/>
    <row r="2156" hidden="1"/>
    <row r="2157" hidden="1">
      <c r="A2157" s="5" t="s">
        <v>3411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3381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45971.0</v>
      </c>
      <c r="B2161" s="6"/>
      <c r="C2161" s="54" t="s">
        <v>3382</v>
      </c>
      <c r="D2161" s="15">
        <v>45977.0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5" t="s">
        <v>4238</v>
      </c>
      <c r="B2163" s="7"/>
      <c r="C2163" s="16"/>
      <c r="D2163" s="56" t="s">
        <v>4239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3383</v>
      </c>
      <c r="B2165" s="6"/>
      <c r="C2165" s="6"/>
      <c r="D2165" s="6"/>
      <c r="E2165" s="7"/>
    </row>
    <row r="2166" hidden="1">
      <c r="A2166" s="20" t="s">
        <v>3384</v>
      </c>
      <c r="B2166" s="21" t="s">
        <v>3385</v>
      </c>
      <c r="C2166" s="22" t="s">
        <v>3386</v>
      </c>
      <c r="D2166" s="21" t="s">
        <v>3387</v>
      </c>
      <c r="E2166" s="23" t="s">
        <v>13</v>
      </c>
    </row>
    <row r="2167" hidden="1">
      <c r="A2167" s="57" t="s">
        <v>3388</v>
      </c>
      <c r="B2167" s="25">
        <v>28446.0</v>
      </c>
      <c r="C2167" s="26">
        <v>28446.0</v>
      </c>
      <c r="D2167" s="27">
        <v>0.0</v>
      </c>
      <c r="E2167" s="41"/>
    </row>
    <row r="2168" hidden="1">
      <c r="A2168" s="57" t="s">
        <v>3389</v>
      </c>
      <c r="B2168" s="29">
        <v>33696.0</v>
      </c>
      <c r="C2168" s="26">
        <v>33696.0</v>
      </c>
      <c r="D2168" s="27">
        <v>0.0</v>
      </c>
      <c r="E2168" s="28"/>
    </row>
    <row r="2169" hidden="1">
      <c r="A2169" s="57" t="s">
        <v>3390</v>
      </c>
      <c r="B2169" s="29">
        <v>600.0</v>
      </c>
      <c r="C2169" s="26">
        <v>600.0</v>
      </c>
      <c r="D2169" s="27">
        <v>0.0</v>
      </c>
      <c r="E2169" s="41"/>
    </row>
    <row r="2170" hidden="1">
      <c r="A2170" s="57" t="s">
        <v>3392</v>
      </c>
      <c r="B2170" s="29">
        <v>0.0</v>
      </c>
      <c r="C2170" s="26"/>
      <c r="D2170" s="27">
        <v>0.0</v>
      </c>
      <c r="E2170" s="41"/>
    </row>
    <row r="2171" hidden="1">
      <c r="A2171" s="31" t="s">
        <v>3394</v>
      </c>
      <c r="B2171" s="29">
        <v>0.0</v>
      </c>
      <c r="C2171" s="26"/>
      <c r="D2171" s="27">
        <v>0.0</v>
      </c>
      <c r="E2171" s="41"/>
    </row>
    <row r="2172" hidden="1">
      <c r="A2172" s="31" t="s">
        <v>3395</v>
      </c>
      <c r="B2172" s="29">
        <v>945.0</v>
      </c>
      <c r="C2172" s="26">
        <v>945.0</v>
      </c>
      <c r="D2172" s="27">
        <v>0.0</v>
      </c>
      <c r="E2172" s="28"/>
    </row>
    <row r="2173" hidden="1">
      <c r="A2173" s="31" t="s">
        <v>3397</v>
      </c>
      <c r="B2173" s="29">
        <v>2369.0</v>
      </c>
      <c r="C2173" s="26">
        <v>2369.0</v>
      </c>
      <c r="D2173" s="27">
        <v>0.0</v>
      </c>
      <c r="E2173" s="28" t="s">
        <v>4457</v>
      </c>
    </row>
    <row r="2174" hidden="1">
      <c r="A2174" s="31" t="s">
        <v>3399</v>
      </c>
      <c r="B2174" s="29">
        <v>6560.0</v>
      </c>
      <c r="C2174" s="26">
        <v>6560.0</v>
      </c>
      <c r="D2174" s="27">
        <v>0.0</v>
      </c>
      <c r="E2174" s="41"/>
    </row>
    <row r="2175" hidden="1">
      <c r="A2175" s="58" t="s">
        <v>3400</v>
      </c>
      <c r="B2175" s="29">
        <v>116520.0</v>
      </c>
      <c r="C2175" s="29">
        <v>116520.0</v>
      </c>
      <c r="D2175" s="27">
        <v>0.0</v>
      </c>
      <c r="E2175" s="41"/>
    </row>
    <row r="2176" hidden="1">
      <c r="A2176" s="58" t="s">
        <v>3401</v>
      </c>
      <c r="B2176" s="29">
        <v>41718.0</v>
      </c>
      <c r="C2176" s="59">
        <v>41718.0</v>
      </c>
      <c r="D2176" s="27">
        <v>0.0</v>
      </c>
      <c r="E2176" s="41"/>
    </row>
    <row r="2177" hidden="1">
      <c r="A2177" s="58" t="s">
        <v>3402</v>
      </c>
      <c r="B2177" s="29">
        <v>136229.0</v>
      </c>
      <c r="C2177" s="59">
        <v>136229.0</v>
      </c>
      <c r="D2177" s="27">
        <v>0.0</v>
      </c>
      <c r="E2177" s="41"/>
    </row>
    <row r="2178" hidden="1">
      <c r="A2178" s="58" t="s">
        <v>3403</v>
      </c>
      <c r="B2178" s="29">
        <v>124560.0</v>
      </c>
      <c r="C2178" s="59">
        <v>124560.0</v>
      </c>
      <c r="D2178" s="27">
        <v>0.0</v>
      </c>
      <c r="E2178" s="41"/>
    </row>
    <row r="2179" hidden="1">
      <c r="A2179" s="58" t="s">
        <v>3405</v>
      </c>
      <c r="B2179" s="29">
        <v>2957.0</v>
      </c>
      <c r="C2179" s="59">
        <v>2957.0</v>
      </c>
      <c r="D2179" s="27">
        <v>0.0</v>
      </c>
      <c r="E2179" s="41"/>
    </row>
    <row r="2180" hidden="1">
      <c r="A2180" s="58" t="s">
        <v>3406</v>
      </c>
      <c r="B2180" s="29">
        <v>11892.0</v>
      </c>
      <c r="C2180" s="59">
        <v>11892.0</v>
      </c>
      <c r="D2180" s="27">
        <v>0.0</v>
      </c>
      <c r="E2180" s="41"/>
    </row>
    <row r="2181" hidden="1">
      <c r="A2181" s="35" t="s">
        <v>3407</v>
      </c>
      <c r="B2181" s="29">
        <v>494586.5</v>
      </c>
      <c r="C2181" s="59">
        <v>494675.5</v>
      </c>
      <c r="D2181" s="27">
        <v>89.0</v>
      </c>
      <c r="E2181" s="41"/>
    </row>
    <row r="2182" hidden="1">
      <c r="A2182" s="36" t="s">
        <v>3408</v>
      </c>
      <c r="B2182" s="42">
        <v>13.5</v>
      </c>
      <c r="C2182" s="65">
        <v>-75.5</v>
      </c>
      <c r="D2182" s="66">
        <v>-89.0</v>
      </c>
      <c r="E2182" s="45"/>
    </row>
    <row r="2183" hidden="1"/>
    <row r="2184" hidden="1"/>
    <row r="2185" hidden="1">
      <c r="A2185" s="5" t="s">
        <v>3411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3381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45971.0</v>
      </c>
      <c r="B2189" s="6"/>
      <c r="C2189" s="54" t="s">
        <v>3382</v>
      </c>
      <c r="D2189" s="15">
        <v>45977.0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5" t="s">
        <v>4238</v>
      </c>
      <c r="B2191" s="7"/>
      <c r="C2191" s="16"/>
      <c r="D2191" s="56" t="s">
        <v>4239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3383</v>
      </c>
      <c r="B2193" s="6"/>
      <c r="C2193" s="6"/>
      <c r="D2193" s="6"/>
      <c r="E2193" s="7"/>
    </row>
    <row r="2194" hidden="1">
      <c r="A2194" s="20" t="s">
        <v>3384</v>
      </c>
      <c r="B2194" s="21" t="s">
        <v>3385</v>
      </c>
      <c r="C2194" s="22" t="s">
        <v>3386</v>
      </c>
      <c r="D2194" s="21" t="s">
        <v>3387</v>
      </c>
      <c r="E2194" s="23" t="s">
        <v>13</v>
      </c>
    </row>
    <row r="2195" hidden="1">
      <c r="A2195" s="57" t="s">
        <v>3388</v>
      </c>
      <c r="B2195" s="25">
        <v>28446.0</v>
      </c>
      <c r="C2195" s="26">
        <v>28446.0</v>
      </c>
      <c r="D2195" s="27">
        <v>0.0</v>
      </c>
      <c r="E2195" s="41"/>
    </row>
    <row r="2196" hidden="1">
      <c r="A2196" s="57" t="s">
        <v>3389</v>
      </c>
      <c r="B2196" s="29">
        <v>33696.0</v>
      </c>
      <c r="C2196" s="26">
        <v>33696.0</v>
      </c>
      <c r="D2196" s="27">
        <v>0.0</v>
      </c>
      <c r="E2196" s="28"/>
    </row>
    <row r="2197" hidden="1">
      <c r="A2197" s="57" t="s">
        <v>3390</v>
      </c>
      <c r="B2197" s="29">
        <v>600.0</v>
      </c>
      <c r="C2197" s="26">
        <v>600.0</v>
      </c>
      <c r="D2197" s="27">
        <v>0.0</v>
      </c>
      <c r="E2197" s="41"/>
    </row>
    <row r="2198" hidden="1">
      <c r="A2198" s="57" t="s">
        <v>3392</v>
      </c>
      <c r="B2198" s="29">
        <v>0.0</v>
      </c>
      <c r="C2198" s="26"/>
      <c r="D2198" s="27">
        <v>0.0</v>
      </c>
      <c r="E2198" s="41"/>
    </row>
    <row r="2199" hidden="1">
      <c r="A2199" s="31" t="s">
        <v>3394</v>
      </c>
      <c r="B2199" s="29">
        <v>0.0</v>
      </c>
      <c r="C2199" s="26"/>
      <c r="D2199" s="27">
        <v>0.0</v>
      </c>
      <c r="E2199" s="41"/>
    </row>
    <row r="2200" hidden="1">
      <c r="A2200" s="31" t="s">
        <v>3395</v>
      </c>
      <c r="B2200" s="29">
        <v>945.0</v>
      </c>
      <c r="C2200" s="26">
        <v>945.0</v>
      </c>
      <c r="D2200" s="27">
        <v>0.0</v>
      </c>
      <c r="E2200" s="28"/>
    </row>
    <row r="2201" hidden="1">
      <c r="A2201" s="31" t="s">
        <v>3397</v>
      </c>
      <c r="B2201" s="29">
        <v>2369.0</v>
      </c>
      <c r="C2201" s="26">
        <v>2369.0</v>
      </c>
      <c r="D2201" s="27">
        <v>0.0</v>
      </c>
      <c r="E2201" s="28" t="s">
        <v>4457</v>
      </c>
    </row>
    <row r="2202" hidden="1">
      <c r="A2202" s="31" t="s">
        <v>3399</v>
      </c>
      <c r="B2202" s="29">
        <v>6560.0</v>
      </c>
      <c r="C2202" s="26">
        <v>6560.0</v>
      </c>
      <c r="D2202" s="27">
        <v>0.0</v>
      </c>
      <c r="E2202" s="41"/>
    </row>
    <row r="2203" hidden="1">
      <c r="A2203" s="58" t="s">
        <v>3400</v>
      </c>
      <c r="B2203" s="29">
        <v>116520.0</v>
      </c>
      <c r="C2203" s="29">
        <v>116520.0</v>
      </c>
      <c r="D2203" s="27">
        <v>0.0</v>
      </c>
      <c r="E2203" s="41"/>
    </row>
    <row r="2204" hidden="1">
      <c r="A2204" s="58" t="s">
        <v>3401</v>
      </c>
      <c r="B2204" s="29">
        <v>41718.0</v>
      </c>
      <c r="C2204" s="59">
        <v>41718.0</v>
      </c>
      <c r="D2204" s="27">
        <v>0.0</v>
      </c>
      <c r="E2204" s="41"/>
    </row>
    <row r="2205" hidden="1">
      <c r="A2205" s="58" t="s">
        <v>3402</v>
      </c>
      <c r="B2205" s="29">
        <v>136229.0</v>
      </c>
      <c r="C2205" s="59">
        <v>136229.0</v>
      </c>
      <c r="D2205" s="27">
        <v>0.0</v>
      </c>
      <c r="E2205" s="41"/>
    </row>
    <row r="2206" hidden="1">
      <c r="A2206" s="58" t="s">
        <v>3403</v>
      </c>
      <c r="B2206" s="29">
        <v>124560.0</v>
      </c>
      <c r="C2206" s="59">
        <v>124560.0</v>
      </c>
      <c r="D2206" s="27">
        <v>0.0</v>
      </c>
      <c r="E2206" s="41"/>
    </row>
    <row r="2207" hidden="1">
      <c r="A2207" s="58" t="s">
        <v>3405</v>
      </c>
      <c r="B2207" s="29">
        <v>2957.0</v>
      </c>
      <c r="C2207" s="59">
        <v>2957.0</v>
      </c>
      <c r="D2207" s="27">
        <v>0.0</v>
      </c>
      <c r="E2207" s="41"/>
    </row>
    <row r="2208" hidden="1">
      <c r="A2208" s="58" t="s">
        <v>3406</v>
      </c>
      <c r="B2208" s="29">
        <v>11892.0</v>
      </c>
      <c r="C2208" s="59">
        <v>11892.0</v>
      </c>
      <c r="D2208" s="27">
        <v>0.0</v>
      </c>
      <c r="E2208" s="41"/>
    </row>
    <row r="2209" hidden="1">
      <c r="A2209" s="35" t="s">
        <v>3407</v>
      </c>
      <c r="B2209" s="29">
        <v>494586.5</v>
      </c>
      <c r="C2209" s="59">
        <v>494675.5</v>
      </c>
      <c r="D2209" s="27">
        <v>89.0</v>
      </c>
      <c r="E2209" s="41"/>
    </row>
    <row r="2210" hidden="1">
      <c r="A2210" s="36" t="s">
        <v>3408</v>
      </c>
      <c r="B2210" s="42">
        <v>13.5</v>
      </c>
      <c r="C2210" s="65">
        <v>-75.5</v>
      </c>
      <c r="D2210" s="66">
        <v>-89.0</v>
      </c>
      <c r="E2210" s="45"/>
    </row>
    <row r="2211" hidden="1"/>
    <row r="2212" hidden="1"/>
    <row r="2213" hidden="1">
      <c r="A2213" s="5" t="s">
        <v>3411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3381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45978.0</v>
      </c>
      <c r="B2217" s="6"/>
      <c r="C2217" s="54" t="s">
        <v>3382</v>
      </c>
      <c r="D2217" s="15">
        <v>45984.0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5" t="s">
        <v>4238</v>
      </c>
      <c r="B2219" s="7"/>
      <c r="C2219" s="16"/>
      <c r="D2219" s="56" t="s">
        <v>4239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3383</v>
      </c>
      <c r="B2221" s="6"/>
      <c r="C2221" s="6"/>
      <c r="D2221" s="6"/>
      <c r="E2221" s="7"/>
    </row>
    <row r="2222" hidden="1">
      <c r="A2222" s="20" t="s">
        <v>3384</v>
      </c>
      <c r="B2222" s="21" t="s">
        <v>3385</v>
      </c>
      <c r="C2222" s="22" t="s">
        <v>3386</v>
      </c>
      <c r="D2222" s="21" t="s">
        <v>3387</v>
      </c>
      <c r="E2222" s="23" t="s">
        <v>13</v>
      </c>
    </row>
    <row r="2223" hidden="1">
      <c r="A2223" s="57" t="s">
        <v>3388</v>
      </c>
      <c r="B2223" s="25">
        <v>33100.0</v>
      </c>
      <c r="C2223" s="26">
        <v>40815.0</v>
      </c>
      <c r="D2223" s="27">
        <v>7715.0</v>
      </c>
      <c r="E2223" s="41"/>
    </row>
    <row r="2224" hidden="1">
      <c r="A2224" s="57" t="s">
        <v>3389</v>
      </c>
      <c r="B2224" s="29">
        <v>34019.0</v>
      </c>
      <c r="C2224" s="26">
        <v>34019.0</v>
      </c>
      <c r="D2224" s="27">
        <v>0.0</v>
      </c>
      <c r="E2224" s="28"/>
    </row>
    <row r="2225" hidden="1">
      <c r="A2225" s="57" t="s">
        <v>3390</v>
      </c>
      <c r="B2225" s="29">
        <v>0.0</v>
      </c>
      <c r="C2225" s="26"/>
      <c r="D2225" s="27">
        <v>0.0</v>
      </c>
      <c r="E2225" s="41"/>
    </row>
    <row r="2226" hidden="1">
      <c r="A2226" s="57" t="s">
        <v>3392</v>
      </c>
      <c r="B2226" s="29">
        <v>7715.0</v>
      </c>
      <c r="C2226" s="26"/>
      <c r="D2226" s="27">
        <v>-7715.0</v>
      </c>
      <c r="E2226" s="41"/>
    </row>
    <row r="2227" hidden="1">
      <c r="A2227" s="31" t="s">
        <v>3394</v>
      </c>
      <c r="B2227" s="29">
        <v>0.0</v>
      </c>
      <c r="C2227" s="26"/>
      <c r="D2227" s="27">
        <v>0.0</v>
      </c>
      <c r="E2227" s="41"/>
    </row>
    <row r="2228" hidden="1">
      <c r="A2228" s="31" t="s">
        <v>3395</v>
      </c>
      <c r="B2228" s="29">
        <v>0.0</v>
      </c>
      <c r="C2228" s="26"/>
      <c r="D2228" s="27">
        <v>0.0</v>
      </c>
      <c r="E2228" s="28"/>
    </row>
    <row r="2229" hidden="1">
      <c r="A2229" s="31" t="s">
        <v>3397</v>
      </c>
      <c r="B2229" s="29">
        <v>1647.0</v>
      </c>
      <c r="C2229" s="26">
        <v>1647.0</v>
      </c>
      <c r="D2229" s="27">
        <v>0.0</v>
      </c>
      <c r="E2229" s="28"/>
    </row>
    <row r="2230" hidden="1">
      <c r="A2230" s="31" t="s">
        <v>3399</v>
      </c>
      <c r="B2230" s="29">
        <v>7440.0</v>
      </c>
      <c r="C2230" s="26">
        <v>7400.0</v>
      </c>
      <c r="D2230" s="27">
        <v>-40.0</v>
      </c>
      <c r="E2230" s="41"/>
    </row>
    <row r="2231" hidden="1">
      <c r="A2231" s="58" t="s">
        <v>3400</v>
      </c>
      <c r="B2231" s="29">
        <v>123701.0</v>
      </c>
      <c r="C2231" s="29">
        <v>123701.0</v>
      </c>
      <c r="D2231" s="27">
        <v>0.0</v>
      </c>
      <c r="E2231" s="41"/>
    </row>
    <row r="2232" hidden="1">
      <c r="A2232" s="58" t="s">
        <v>3401</v>
      </c>
      <c r="B2232" s="29">
        <v>42758.0</v>
      </c>
      <c r="C2232" s="59">
        <v>42758.0</v>
      </c>
      <c r="D2232" s="27">
        <v>0.0</v>
      </c>
      <c r="E2232" s="41"/>
    </row>
    <row r="2233" hidden="1">
      <c r="A2233" s="58" t="s">
        <v>3402</v>
      </c>
      <c r="B2233" s="29">
        <v>147051.0</v>
      </c>
      <c r="C2233" s="59">
        <v>147051.0</v>
      </c>
      <c r="D2233" s="27">
        <v>0.0</v>
      </c>
      <c r="E2233" s="41"/>
    </row>
    <row r="2234" hidden="1">
      <c r="A2234" s="58" t="s">
        <v>3403</v>
      </c>
      <c r="B2234" s="29">
        <v>115820.5</v>
      </c>
      <c r="C2234" s="59">
        <v>115820.5</v>
      </c>
      <c r="D2234" s="27">
        <v>0.0</v>
      </c>
      <c r="E2234" s="41"/>
    </row>
    <row r="2235" hidden="1">
      <c r="A2235" s="58" t="s">
        <v>3405</v>
      </c>
      <c r="B2235" s="29">
        <v>4216.0</v>
      </c>
      <c r="C2235" s="59">
        <v>4216.0</v>
      </c>
      <c r="D2235" s="27">
        <v>0.0</v>
      </c>
      <c r="E2235" s="41"/>
    </row>
    <row r="2236" hidden="1">
      <c r="A2236" s="58" t="s">
        <v>3406</v>
      </c>
      <c r="B2236" s="29">
        <v>16344.0</v>
      </c>
      <c r="C2236" s="59">
        <v>16344.0</v>
      </c>
      <c r="D2236" s="27">
        <v>0.0</v>
      </c>
      <c r="E2236" s="41"/>
    </row>
    <row r="2237" hidden="1">
      <c r="A2237" s="35" t="s">
        <v>3407</v>
      </c>
      <c r="B2237" s="29">
        <v>517451.4</v>
      </c>
      <c r="C2237" s="59">
        <v>517451.4</v>
      </c>
      <c r="D2237" s="27">
        <v>0.0</v>
      </c>
      <c r="E2237" s="41"/>
    </row>
    <row r="2238" hidden="1">
      <c r="A2238" s="36" t="s">
        <v>3408</v>
      </c>
      <c r="B2238" s="42">
        <v>16.10000000000582</v>
      </c>
      <c r="C2238" s="65">
        <v>-23.900000000023283</v>
      </c>
      <c r="D2238" s="66">
        <v>-40.000000000029104</v>
      </c>
      <c r="E2238" s="45"/>
    </row>
    <row r="2239" hidden="1"/>
    <row r="2240" hidden="1"/>
    <row r="2241" hidden="1">
      <c r="A2241" s="5" t="s">
        <v>3411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3381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45978.0</v>
      </c>
      <c r="B2245" s="6"/>
      <c r="C2245" s="54" t="s">
        <v>3382</v>
      </c>
      <c r="D2245" s="15">
        <v>45984.0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5" t="s">
        <v>4238</v>
      </c>
      <c r="B2247" s="7"/>
      <c r="C2247" s="16"/>
      <c r="D2247" s="56" t="s">
        <v>4239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3383</v>
      </c>
      <c r="B2249" s="6"/>
      <c r="C2249" s="6"/>
      <c r="D2249" s="6"/>
      <c r="E2249" s="7"/>
    </row>
    <row r="2250" hidden="1">
      <c r="A2250" s="20" t="s">
        <v>3384</v>
      </c>
      <c r="B2250" s="21" t="s">
        <v>3385</v>
      </c>
      <c r="C2250" s="22" t="s">
        <v>3386</v>
      </c>
      <c r="D2250" s="21" t="s">
        <v>3387</v>
      </c>
      <c r="E2250" s="23" t="s">
        <v>13</v>
      </c>
    </row>
    <row r="2251" hidden="1">
      <c r="A2251" s="57" t="s">
        <v>3388</v>
      </c>
      <c r="B2251" s="25">
        <v>33100.0</v>
      </c>
      <c r="C2251" s="26">
        <v>40915.0</v>
      </c>
      <c r="D2251" s="27">
        <v>7815.0</v>
      </c>
      <c r="E2251" s="41"/>
    </row>
    <row r="2252" hidden="1">
      <c r="A2252" s="57" t="s">
        <v>3389</v>
      </c>
      <c r="B2252" s="29">
        <v>34019.0</v>
      </c>
      <c r="C2252" s="26">
        <v>34019.0</v>
      </c>
      <c r="D2252" s="27">
        <v>0.0</v>
      </c>
      <c r="E2252" s="28"/>
    </row>
    <row r="2253" hidden="1">
      <c r="A2253" s="57" t="s">
        <v>3390</v>
      </c>
      <c r="B2253" s="29">
        <v>0.0</v>
      </c>
      <c r="C2253" s="26"/>
      <c r="D2253" s="27">
        <v>0.0</v>
      </c>
      <c r="E2253" s="41"/>
    </row>
    <row r="2254" hidden="1">
      <c r="A2254" s="57" t="s">
        <v>3392</v>
      </c>
      <c r="B2254" s="29">
        <v>7715.0</v>
      </c>
      <c r="C2254" s="26"/>
      <c r="D2254" s="27">
        <v>-7715.0</v>
      </c>
      <c r="E2254" s="41"/>
    </row>
    <row r="2255" hidden="1">
      <c r="A2255" s="31" t="s">
        <v>3394</v>
      </c>
      <c r="B2255" s="29">
        <v>0.0</v>
      </c>
      <c r="C2255" s="26"/>
      <c r="D2255" s="27">
        <v>0.0</v>
      </c>
      <c r="E2255" s="41"/>
    </row>
    <row r="2256" hidden="1">
      <c r="A2256" s="31" t="s">
        <v>3395</v>
      </c>
      <c r="B2256" s="29">
        <v>0.0</v>
      </c>
      <c r="C2256" s="26"/>
      <c r="D2256" s="27">
        <v>0.0</v>
      </c>
      <c r="E2256" s="28"/>
    </row>
    <row r="2257" hidden="1">
      <c r="A2257" s="31" t="s">
        <v>3397</v>
      </c>
      <c r="B2257" s="29">
        <v>1647.0</v>
      </c>
      <c r="C2257" s="26">
        <v>1647.0</v>
      </c>
      <c r="D2257" s="27">
        <v>0.0</v>
      </c>
      <c r="E2257" s="28"/>
    </row>
    <row r="2258" hidden="1">
      <c r="A2258" s="31" t="s">
        <v>3399</v>
      </c>
      <c r="B2258" s="29">
        <v>7440.0</v>
      </c>
      <c r="C2258" s="26">
        <v>7400.0</v>
      </c>
      <c r="D2258" s="27">
        <v>-40.0</v>
      </c>
      <c r="E2258" s="41"/>
    </row>
    <row r="2259" hidden="1">
      <c r="A2259" s="58" t="s">
        <v>3400</v>
      </c>
      <c r="B2259" s="29">
        <v>123701.0</v>
      </c>
      <c r="C2259" s="29">
        <v>123701.0</v>
      </c>
      <c r="D2259" s="27">
        <v>0.0</v>
      </c>
      <c r="E2259" s="41"/>
    </row>
    <row r="2260" hidden="1">
      <c r="A2260" s="58" t="s">
        <v>3401</v>
      </c>
      <c r="B2260" s="29">
        <v>42758.0</v>
      </c>
      <c r="C2260" s="59">
        <v>42758.0</v>
      </c>
      <c r="D2260" s="27">
        <v>0.0</v>
      </c>
      <c r="E2260" s="41"/>
    </row>
    <row r="2261" hidden="1">
      <c r="A2261" s="58" t="s">
        <v>3402</v>
      </c>
      <c r="B2261" s="29">
        <v>147051.0</v>
      </c>
      <c r="C2261" s="59">
        <v>147051.0</v>
      </c>
      <c r="D2261" s="27">
        <v>0.0</v>
      </c>
      <c r="E2261" s="41"/>
    </row>
    <row r="2262" hidden="1">
      <c r="A2262" s="58" t="s">
        <v>3403</v>
      </c>
      <c r="B2262" s="29">
        <v>115820.5</v>
      </c>
      <c r="C2262" s="59">
        <v>115820.5</v>
      </c>
      <c r="D2262" s="27">
        <v>0.0</v>
      </c>
      <c r="E2262" s="41"/>
    </row>
    <row r="2263" hidden="1">
      <c r="A2263" s="58" t="s">
        <v>3405</v>
      </c>
      <c r="B2263" s="29">
        <v>4216.0</v>
      </c>
      <c r="C2263" s="59">
        <v>4216.0</v>
      </c>
      <c r="D2263" s="27">
        <v>0.0</v>
      </c>
      <c r="E2263" s="41"/>
    </row>
    <row r="2264" hidden="1">
      <c r="A2264" s="58" t="s">
        <v>3406</v>
      </c>
      <c r="B2264" s="29">
        <v>16344.0</v>
      </c>
      <c r="C2264" s="59">
        <v>16344.0</v>
      </c>
      <c r="D2264" s="27">
        <v>0.0</v>
      </c>
      <c r="E2264" s="41"/>
    </row>
    <row r="2265" hidden="1">
      <c r="A2265" s="35" t="s">
        <v>3407</v>
      </c>
      <c r="B2265" s="29">
        <v>517451.4</v>
      </c>
      <c r="C2265" s="59">
        <v>517451.4</v>
      </c>
      <c r="D2265" s="27">
        <v>0.0</v>
      </c>
      <c r="E2265" s="41"/>
    </row>
    <row r="2266" hidden="1">
      <c r="A2266" s="36" t="s">
        <v>3408</v>
      </c>
      <c r="B2266" s="42">
        <v>16.10000000000582</v>
      </c>
      <c r="C2266" s="65">
        <v>76.09999999997672</v>
      </c>
      <c r="D2266" s="66">
        <v>59.999999999970896</v>
      </c>
      <c r="E2266" s="45"/>
    </row>
    <row r="2267" hidden="1"/>
    <row r="2268" hidden="1"/>
    <row r="2269" hidden="1">
      <c r="A2269" s="5" t="s">
        <v>3411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3381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45985.0</v>
      </c>
      <c r="B2273" s="6"/>
      <c r="C2273" s="54" t="s">
        <v>3382</v>
      </c>
      <c r="D2273" s="15">
        <v>45991.0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5" t="s">
        <v>4238</v>
      </c>
      <c r="B2275" s="7"/>
      <c r="C2275" s="16"/>
      <c r="D2275" s="56" t="s">
        <v>4239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3383</v>
      </c>
      <c r="B2277" s="6"/>
      <c r="C2277" s="6"/>
      <c r="D2277" s="6"/>
      <c r="E2277" s="7"/>
    </row>
    <row r="2278" hidden="1">
      <c r="A2278" s="20" t="s">
        <v>3384</v>
      </c>
      <c r="B2278" s="21" t="s">
        <v>3385</v>
      </c>
      <c r="C2278" s="22" t="s">
        <v>3386</v>
      </c>
      <c r="D2278" s="21" t="s">
        <v>3387</v>
      </c>
      <c r="E2278" s="23" t="s">
        <v>13</v>
      </c>
    </row>
    <row r="2279" hidden="1">
      <c r="A2279" s="57" t="s">
        <v>3388</v>
      </c>
      <c r="B2279" s="25">
        <v>25914.0</v>
      </c>
      <c r="C2279" s="26">
        <v>25914.0</v>
      </c>
      <c r="D2279" s="27">
        <v>0.0</v>
      </c>
      <c r="E2279" s="41"/>
    </row>
    <row r="2280" hidden="1">
      <c r="A2280" s="57" t="s">
        <v>3389</v>
      </c>
      <c r="B2280" s="29">
        <v>23955.5</v>
      </c>
      <c r="C2280" s="26">
        <v>23955.5</v>
      </c>
      <c r="D2280" s="27">
        <v>0.0</v>
      </c>
      <c r="E2280" s="28"/>
    </row>
    <row r="2281" hidden="1">
      <c r="A2281" s="57" t="s">
        <v>3390</v>
      </c>
      <c r="B2281" s="29">
        <v>390.0</v>
      </c>
      <c r="C2281" s="26">
        <v>390.0</v>
      </c>
      <c r="D2281" s="27">
        <v>0.0</v>
      </c>
      <c r="E2281" s="41"/>
    </row>
    <row r="2282" hidden="1">
      <c r="A2282" s="57" t="s">
        <v>3392</v>
      </c>
      <c r="B2282" s="29">
        <v>0.0</v>
      </c>
      <c r="C2282" s="26"/>
      <c r="D2282" s="27">
        <v>0.0</v>
      </c>
      <c r="E2282" s="41"/>
    </row>
    <row r="2283" hidden="1">
      <c r="A2283" s="31" t="s">
        <v>3394</v>
      </c>
      <c r="B2283" s="29">
        <v>0.0</v>
      </c>
      <c r="C2283" s="26"/>
      <c r="D2283" s="27">
        <v>0.0</v>
      </c>
      <c r="E2283" s="41"/>
    </row>
    <row r="2284" hidden="1">
      <c r="A2284" s="31" t="s">
        <v>3395</v>
      </c>
      <c r="B2284" s="29">
        <v>0.0</v>
      </c>
      <c r="C2284" s="26"/>
      <c r="D2284" s="27">
        <v>0.0</v>
      </c>
      <c r="E2284" s="28"/>
    </row>
    <row r="2285" hidden="1">
      <c r="A2285" s="31" t="s">
        <v>3397</v>
      </c>
      <c r="B2285" s="29">
        <v>8714.0</v>
      </c>
      <c r="C2285" s="26">
        <v>8674.0</v>
      </c>
      <c r="D2285" s="27">
        <v>-40.0</v>
      </c>
      <c r="E2285" s="28" t="s">
        <v>4458</v>
      </c>
    </row>
    <row r="2286" hidden="1">
      <c r="A2286" s="31" t="s">
        <v>3399</v>
      </c>
      <c r="B2286" s="29">
        <v>7240.0</v>
      </c>
      <c r="C2286" s="26">
        <v>7280.0</v>
      </c>
      <c r="D2286" s="27">
        <v>40.0</v>
      </c>
      <c r="E2286" s="41"/>
    </row>
    <row r="2287" hidden="1">
      <c r="A2287" s="58" t="s">
        <v>3400</v>
      </c>
      <c r="B2287" s="29">
        <v>135904.0</v>
      </c>
      <c r="C2287" s="29">
        <v>135904.0</v>
      </c>
      <c r="D2287" s="27">
        <v>0.0</v>
      </c>
      <c r="E2287" s="41"/>
    </row>
    <row r="2288" hidden="1">
      <c r="A2288" s="58" t="s">
        <v>3401</v>
      </c>
      <c r="B2288" s="29">
        <v>42696.0</v>
      </c>
      <c r="C2288" s="59">
        <v>42696.0</v>
      </c>
      <c r="D2288" s="27">
        <v>0.0</v>
      </c>
      <c r="E2288" s="41"/>
    </row>
    <row r="2289" hidden="1">
      <c r="A2289" s="58" t="s">
        <v>3402</v>
      </c>
      <c r="B2289" s="29">
        <v>150968.0</v>
      </c>
      <c r="C2289" s="59">
        <v>151551.0</v>
      </c>
      <c r="D2289" s="27">
        <v>583.0</v>
      </c>
      <c r="E2289" s="41"/>
    </row>
    <row r="2290" hidden="1">
      <c r="A2290" s="58" t="s">
        <v>3403</v>
      </c>
      <c r="B2290" s="29">
        <v>113141.0</v>
      </c>
      <c r="C2290" s="59">
        <v>113141.0</v>
      </c>
      <c r="D2290" s="27">
        <v>0.0</v>
      </c>
      <c r="E2290" s="41"/>
    </row>
    <row r="2291" hidden="1">
      <c r="A2291" s="58" t="s">
        <v>3405</v>
      </c>
      <c r="B2291" s="29">
        <v>654.0</v>
      </c>
      <c r="C2291" s="59">
        <v>654.0</v>
      </c>
      <c r="D2291" s="27">
        <v>0.0</v>
      </c>
      <c r="E2291" s="41"/>
    </row>
    <row r="2292" hidden="1">
      <c r="A2292" s="58" t="s">
        <v>3406</v>
      </c>
      <c r="B2292" s="29">
        <v>14456.0</v>
      </c>
      <c r="C2292" s="59">
        <v>14456.0</v>
      </c>
      <c r="D2292" s="27">
        <v>0.0</v>
      </c>
      <c r="E2292" s="41"/>
    </row>
    <row r="2293" hidden="1">
      <c r="A2293" s="35" t="s">
        <v>3407</v>
      </c>
      <c r="B2293" s="29">
        <v>509568.5</v>
      </c>
      <c r="C2293" s="59">
        <v>510151.5</v>
      </c>
      <c r="D2293" s="27">
        <v>583.0</v>
      </c>
      <c r="E2293" s="41"/>
    </row>
    <row r="2294" hidden="1">
      <c r="A2294" s="36" t="s">
        <v>3408</v>
      </c>
      <c r="B2294" s="42">
        <v>8.0</v>
      </c>
      <c r="C2294" s="65">
        <v>8.0</v>
      </c>
      <c r="D2294" s="66">
        <v>0.0</v>
      </c>
      <c r="E2294" s="45"/>
    </row>
    <row r="2295" hidden="1"/>
    <row r="2296" hidden="1"/>
    <row r="2297" hidden="1">
      <c r="A2297" s="5" t="s">
        <v>3411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3381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45992.0</v>
      </c>
      <c r="B2301" s="6"/>
      <c r="C2301" s="54" t="s">
        <v>3382</v>
      </c>
      <c r="D2301" s="15">
        <v>45998.0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5" t="s">
        <v>4238</v>
      </c>
      <c r="B2303" s="7"/>
      <c r="C2303" s="16"/>
      <c r="D2303" s="56" t="s">
        <v>4239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3383</v>
      </c>
      <c r="B2305" s="6"/>
      <c r="C2305" s="6"/>
      <c r="D2305" s="6"/>
      <c r="E2305" s="7"/>
    </row>
    <row r="2306" hidden="1">
      <c r="A2306" s="20" t="s">
        <v>3384</v>
      </c>
      <c r="B2306" s="21" t="s">
        <v>3385</v>
      </c>
      <c r="C2306" s="22" t="s">
        <v>3386</v>
      </c>
      <c r="D2306" s="21" t="s">
        <v>3387</v>
      </c>
      <c r="E2306" s="23" t="s">
        <v>13</v>
      </c>
    </row>
    <row r="2307" hidden="1">
      <c r="A2307" s="57" t="s">
        <v>3388</v>
      </c>
      <c r="B2307" s="25">
        <v>34817.0</v>
      </c>
      <c r="C2307" s="26">
        <v>34817.0</v>
      </c>
      <c r="D2307" s="27">
        <v>0.0</v>
      </c>
      <c r="E2307" s="41"/>
    </row>
    <row r="2308" hidden="1">
      <c r="A2308" s="57" t="s">
        <v>3389</v>
      </c>
      <c r="B2308" s="29">
        <v>37144.0</v>
      </c>
      <c r="C2308" s="26">
        <v>37144.0</v>
      </c>
      <c r="D2308" s="27">
        <v>0.0</v>
      </c>
      <c r="E2308" s="28"/>
    </row>
    <row r="2309" hidden="1">
      <c r="A2309" s="57" t="s">
        <v>3390</v>
      </c>
      <c r="B2309" s="29">
        <v>2400.0</v>
      </c>
      <c r="C2309" s="26">
        <v>2400.0</v>
      </c>
      <c r="D2309" s="27">
        <v>0.0</v>
      </c>
      <c r="E2309" s="41"/>
    </row>
    <row r="2310" hidden="1">
      <c r="A2310" s="57" t="s">
        <v>3392</v>
      </c>
      <c r="B2310" s="29">
        <v>0.0</v>
      </c>
      <c r="C2310" s="26"/>
      <c r="D2310" s="27">
        <v>0.0</v>
      </c>
      <c r="E2310" s="41"/>
    </row>
    <row r="2311" hidden="1">
      <c r="A2311" s="31" t="s">
        <v>3394</v>
      </c>
      <c r="B2311" s="29">
        <v>440.0</v>
      </c>
      <c r="C2311" s="26"/>
      <c r="D2311" s="27">
        <v>-440.0</v>
      </c>
      <c r="E2311" s="41"/>
    </row>
    <row r="2312" hidden="1">
      <c r="A2312" s="31" t="s">
        <v>3395</v>
      </c>
      <c r="B2312" s="29">
        <v>0.0</v>
      </c>
      <c r="C2312" s="26"/>
      <c r="D2312" s="27">
        <v>0.0</v>
      </c>
      <c r="E2312" s="28"/>
    </row>
    <row r="2313" hidden="1">
      <c r="A2313" s="31" t="s">
        <v>3397</v>
      </c>
      <c r="B2313" s="29">
        <v>655.0</v>
      </c>
      <c r="C2313" s="26">
        <v>655.0</v>
      </c>
      <c r="D2313" s="27">
        <v>0.0</v>
      </c>
      <c r="E2313" s="28" t="s">
        <v>4458</v>
      </c>
    </row>
    <row r="2314" hidden="1">
      <c r="A2314" s="31" t="s">
        <v>3399</v>
      </c>
      <c r="B2314" s="29">
        <v>6360.0</v>
      </c>
      <c r="C2314" s="26">
        <v>6800.0</v>
      </c>
      <c r="D2314" s="27">
        <v>440.0</v>
      </c>
      <c r="E2314" s="41"/>
    </row>
    <row r="2315" hidden="1">
      <c r="A2315" s="58" t="s">
        <v>3400</v>
      </c>
      <c r="B2315" s="29">
        <v>130098.0</v>
      </c>
      <c r="C2315" s="29">
        <v>130098.0</v>
      </c>
      <c r="D2315" s="27">
        <v>0.0</v>
      </c>
      <c r="E2315" s="41"/>
    </row>
    <row r="2316" hidden="1">
      <c r="A2316" s="58" t="s">
        <v>3401</v>
      </c>
      <c r="B2316" s="29">
        <v>34355.0</v>
      </c>
      <c r="C2316" s="59">
        <v>34355.0</v>
      </c>
      <c r="D2316" s="27">
        <v>0.0</v>
      </c>
      <c r="E2316" s="41"/>
    </row>
    <row r="2317" hidden="1">
      <c r="A2317" s="58" t="s">
        <v>3402</v>
      </c>
      <c r="B2317" s="29">
        <v>125744.0</v>
      </c>
      <c r="C2317" s="59">
        <v>125744.0</v>
      </c>
      <c r="D2317" s="27">
        <v>0.0</v>
      </c>
      <c r="E2317" s="41"/>
    </row>
    <row r="2318" hidden="1">
      <c r="A2318" s="58" t="s">
        <v>3403</v>
      </c>
      <c r="B2318" s="29">
        <v>113633.0</v>
      </c>
      <c r="C2318" s="59">
        <v>113633.0</v>
      </c>
      <c r="D2318" s="27">
        <v>0.0</v>
      </c>
      <c r="E2318" s="41"/>
    </row>
    <row r="2319" hidden="1">
      <c r="A2319" s="58" t="s">
        <v>3405</v>
      </c>
      <c r="B2319" s="29">
        <v>4878.0</v>
      </c>
      <c r="C2319" s="59">
        <v>4878.0</v>
      </c>
      <c r="D2319" s="27">
        <v>0.0</v>
      </c>
      <c r="E2319" s="41"/>
    </row>
    <row r="2320" hidden="1">
      <c r="A2320" s="58" t="s">
        <v>3406</v>
      </c>
      <c r="B2320" s="29">
        <v>19674.0</v>
      </c>
      <c r="C2320" s="59">
        <v>19674.0</v>
      </c>
      <c r="D2320" s="27">
        <v>0.0</v>
      </c>
      <c r="E2320" s="41"/>
    </row>
    <row r="2321" hidden="1">
      <c r="A2321" s="35" t="s">
        <v>3407</v>
      </c>
      <c r="B2321" s="29">
        <v>490493.5</v>
      </c>
      <c r="C2321" s="59">
        <v>490493.5</v>
      </c>
      <c r="D2321" s="27">
        <v>0.0</v>
      </c>
      <c r="E2321" s="41"/>
    </row>
    <row r="2322" hidden="1">
      <c r="A2322" s="36" t="s">
        <v>3408</v>
      </c>
      <c r="B2322" s="42">
        <v>30.5</v>
      </c>
      <c r="C2322" s="65">
        <v>30.5</v>
      </c>
      <c r="D2322" s="66">
        <v>0.0</v>
      </c>
      <c r="E2322" s="45"/>
    </row>
    <row r="2323" hidden="1"/>
    <row r="2324" hidden="1"/>
    <row r="2325" hidden="1">
      <c r="A2325" s="5" t="s">
        <v>3411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3381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45992.0</v>
      </c>
      <c r="B2329" s="6"/>
      <c r="C2329" s="54" t="s">
        <v>3382</v>
      </c>
      <c r="D2329" s="15">
        <v>45998.0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5" t="s">
        <v>4238</v>
      </c>
      <c r="B2331" s="7"/>
      <c r="C2331" s="16"/>
      <c r="D2331" s="56" t="s">
        <v>4239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3383</v>
      </c>
      <c r="B2333" s="6"/>
      <c r="C2333" s="6"/>
      <c r="D2333" s="6"/>
      <c r="E2333" s="7"/>
    </row>
    <row r="2334" hidden="1">
      <c r="A2334" s="20" t="s">
        <v>3384</v>
      </c>
      <c r="B2334" s="21" t="s">
        <v>3385</v>
      </c>
      <c r="C2334" s="22" t="s">
        <v>3386</v>
      </c>
      <c r="D2334" s="21" t="s">
        <v>3387</v>
      </c>
      <c r="E2334" s="23" t="s">
        <v>13</v>
      </c>
    </row>
    <row r="2335" hidden="1">
      <c r="A2335" s="57" t="s">
        <v>3388</v>
      </c>
      <c r="B2335" s="25">
        <v>34817.0</v>
      </c>
      <c r="C2335" s="26">
        <v>34817.0</v>
      </c>
      <c r="D2335" s="27">
        <v>0.0</v>
      </c>
      <c r="E2335" s="41"/>
    </row>
    <row r="2336" hidden="1">
      <c r="A2336" s="57" t="s">
        <v>3389</v>
      </c>
      <c r="B2336" s="29">
        <v>37144.0</v>
      </c>
      <c r="C2336" s="26">
        <v>37144.0</v>
      </c>
      <c r="D2336" s="27">
        <v>0.0</v>
      </c>
      <c r="E2336" s="28"/>
    </row>
    <row r="2337" hidden="1">
      <c r="A2337" s="57" t="s">
        <v>3390</v>
      </c>
      <c r="B2337" s="29">
        <v>2400.0</v>
      </c>
      <c r="C2337" s="26">
        <v>2400.0</v>
      </c>
      <c r="D2337" s="27">
        <v>0.0</v>
      </c>
      <c r="E2337" s="41"/>
    </row>
    <row r="2338" hidden="1">
      <c r="A2338" s="57" t="s">
        <v>3392</v>
      </c>
      <c r="B2338" s="29">
        <v>0.0</v>
      </c>
      <c r="C2338" s="26"/>
      <c r="D2338" s="27">
        <v>0.0</v>
      </c>
      <c r="E2338" s="41"/>
    </row>
    <row r="2339" hidden="1">
      <c r="A2339" s="31" t="s">
        <v>3394</v>
      </c>
      <c r="B2339" s="29">
        <v>440.0</v>
      </c>
      <c r="C2339" s="26"/>
      <c r="D2339" s="27">
        <v>-440.0</v>
      </c>
      <c r="E2339" s="41"/>
    </row>
    <row r="2340" hidden="1">
      <c r="A2340" s="31" t="s">
        <v>3395</v>
      </c>
      <c r="B2340" s="29">
        <v>0.0</v>
      </c>
      <c r="C2340" s="26"/>
      <c r="D2340" s="27">
        <v>0.0</v>
      </c>
      <c r="E2340" s="28"/>
    </row>
    <row r="2341" hidden="1">
      <c r="A2341" s="31" t="s">
        <v>3397</v>
      </c>
      <c r="B2341" s="29">
        <v>655.0</v>
      </c>
      <c r="C2341" s="26">
        <v>655.0</v>
      </c>
      <c r="D2341" s="27">
        <v>0.0</v>
      </c>
      <c r="E2341" s="28" t="s">
        <v>4459</v>
      </c>
    </row>
    <row r="2342" hidden="1">
      <c r="A2342" s="31" t="s">
        <v>3399</v>
      </c>
      <c r="B2342" s="29">
        <v>6360.0</v>
      </c>
      <c r="C2342" s="26">
        <v>6800.0</v>
      </c>
      <c r="D2342" s="27">
        <v>440.0</v>
      </c>
      <c r="E2342" s="41"/>
    </row>
    <row r="2343" hidden="1">
      <c r="A2343" s="58" t="s">
        <v>3400</v>
      </c>
      <c r="B2343" s="29">
        <v>130098.0</v>
      </c>
      <c r="C2343" s="29">
        <v>130098.0</v>
      </c>
      <c r="D2343" s="27">
        <v>0.0</v>
      </c>
      <c r="E2343" s="41"/>
    </row>
    <row r="2344" hidden="1">
      <c r="A2344" s="58" t="s">
        <v>3401</v>
      </c>
      <c r="B2344" s="29">
        <v>34355.0</v>
      </c>
      <c r="C2344" s="59">
        <v>34355.0</v>
      </c>
      <c r="D2344" s="27">
        <v>0.0</v>
      </c>
      <c r="E2344" s="41"/>
    </row>
    <row r="2345" hidden="1">
      <c r="A2345" s="58" t="s">
        <v>3402</v>
      </c>
      <c r="B2345" s="29">
        <v>125744.0</v>
      </c>
      <c r="C2345" s="59">
        <v>125744.0</v>
      </c>
      <c r="D2345" s="27">
        <v>0.0</v>
      </c>
      <c r="E2345" s="41"/>
    </row>
    <row r="2346" hidden="1">
      <c r="A2346" s="58" t="s">
        <v>3403</v>
      </c>
      <c r="B2346" s="29">
        <v>113633.0</v>
      </c>
      <c r="C2346" s="59">
        <v>113633.0</v>
      </c>
      <c r="D2346" s="27">
        <v>0.0</v>
      </c>
      <c r="E2346" s="41"/>
    </row>
    <row r="2347" hidden="1">
      <c r="A2347" s="58" t="s">
        <v>3405</v>
      </c>
      <c r="B2347" s="29">
        <v>4878.0</v>
      </c>
      <c r="C2347" s="59">
        <v>4878.0</v>
      </c>
      <c r="D2347" s="27">
        <v>0.0</v>
      </c>
      <c r="E2347" s="41"/>
    </row>
    <row r="2348" hidden="1">
      <c r="A2348" s="58" t="s">
        <v>3406</v>
      </c>
      <c r="B2348" s="29">
        <v>19674.0</v>
      </c>
      <c r="C2348" s="59">
        <v>19674.0</v>
      </c>
      <c r="D2348" s="27">
        <v>0.0</v>
      </c>
      <c r="E2348" s="41"/>
    </row>
    <row r="2349" hidden="1">
      <c r="A2349" s="35" t="s">
        <v>3407</v>
      </c>
      <c r="B2349" s="29">
        <v>490493.5</v>
      </c>
      <c r="C2349" s="59">
        <v>490493.5</v>
      </c>
      <c r="D2349" s="27">
        <v>0.0</v>
      </c>
      <c r="E2349" s="41"/>
    </row>
    <row r="2350" hidden="1">
      <c r="A2350" s="36" t="s">
        <v>3408</v>
      </c>
      <c r="B2350" s="42">
        <v>30.5</v>
      </c>
      <c r="C2350" s="65">
        <v>30.5</v>
      </c>
      <c r="D2350" s="66">
        <v>0.0</v>
      </c>
      <c r="E2350" s="45"/>
    </row>
    <row r="2351" hidden="1"/>
    <row r="2352" hidden="1"/>
    <row r="2353" hidden="1">
      <c r="A2353" s="5" t="s">
        <v>3411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3381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45999.0</v>
      </c>
      <c r="B2357" s="6"/>
      <c r="C2357" s="54" t="s">
        <v>3382</v>
      </c>
      <c r="D2357" s="15">
        <v>46005.0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5" t="s">
        <v>4238</v>
      </c>
      <c r="B2359" s="7"/>
      <c r="C2359" s="16"/>
      <c r="D2359" s="56" t="s">
        <v>4239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3383</v>
      </c>
      <c r="B2361" s="6"/>
      <c r="C2361" s="6"/>
      <c r="D2361" s="6"/>
      <c r="E2361" s="7"/>
    </row>
    <row r="2362" hidden="1">
      <c r="A2362" s="20" t="s">
        <v>3384</v>
      </c>
      <c r="B2362" s="21" t="s">
        <v>3385</v>
      </c>
      <c r="C2362" s="22" t="s">
        <v>3386</v>
      </c>
      <c r="D2362" s="21" t="s">
        <v>3387</v>
      </c>
      <c r="E2362" s="23" t="s">
        <v>13</v>
      </c>
    </row>
    <row r="2363" hidden="1">
      <c r="A2363" s="57" t="s">
        <v>3388</v>
      </c>
      <c r="B2363" s="25">
        <v>32322.0</v>
      </c>
      <c r="C2363" s="26">
        <v>32322.0</v>
      </c>
      <c r="D2363" s="27">
        <v>0.0</v>
      </c>
      <c r="E2363" s="41"/>
    </row>
    <row r="2364" hidden="1">
      <c r="A2364" s="57" t="s">
        <v>3389</v>
      </c>
      <c r="B2364" s="29">
        <v>34137.0</v>
      </c>
      <c r="C2364" s="26">
        <v>34137.0</v>
      </c>
      <c r="D2364" s="27">
        <v>0.0</v>
      </c>
      <c r="E2364" s="28"/>
    </row>
    <row r="2365" hidden="1">
      <c r="A2365" s="57" t="s">
        <v>3390</v>
      </c>
      <c r="B2365" s="29">
        <v>640.0</v>
      </c>
      <c r="C2365" s="26">
        <v>640.0</v>
      </c>
      <c r="D2365" s="27">
        <v>0.0</v>
      </c>
      <c r="E2365" s="41"/>
    </row>
    <row r="2366" hidden="1">
      <c r="A2366" s="57" t="s">
        <v>3392</v>
      </c>
      <c r="B2366" s="29">
        <v>0.0</v>
      </c>
      <c r="C2366" s="26"/>
      <c r="D2366" s="27">
        <v>0.0</v>
      </c>
      <c r="E2366" s="41"/>
    </row>
    <row r="2367" hidden="1">
      <c r="A2367" s="31" t="s">
        <v>3394</v>
      </c>
      <c r="B2367" s="29">
        <v>360.0</v>
      </c>
      <c r="C2367" s="26">
        <v>360.0</v>
      </c>
      <c r="D2367" s="27">
        <v>0.0</v>
      </c>
      <c r="E2367" s="40" t="s">
        <v>4460</v>
      </c>
    </row>
    <row r="2368" hidden="1">
      <c r="A2368" s="31" t="s">
        <v>3395</v>
      </c>
      <c r="B2368" s="29">
        <v>145.0</v>
      </c>
      <c r="C2368" s="26">
        <v>145.0</v>
      </c>
      <c r="D2368" s="27">
        <v>0.0</v>
      </c>
      <c r="E2368" s="28"/>
    </row>
    <row r="2369" hidden="1">
      <c r="A2369" s="31" t="s">
        <v>3397</v>
      </c>
      <c r="B2369" s="29">
        <v>627.0</v>
      </c>
      <c r="C2369" s="26">
        <v>560.0</v>
      </c>
      <c r="D2369" s="27">
        <v>-67.0</v>
      </c>
      <c r="E2369" s="28" t="s">
        <v>4461</v>
      </c>
    </row>
    <row r="2370" hidden="1">
      <c r="A2370" s="31" t="s">
        <v>3399</v>
      </c>
      <c r="B2370" s="29">
        <v>4440.0</v>
      </c>
      <c r="C2370" s="26">
        <v>4480.0</v>
      </c>
      <c r="D2370" s="27">
        <v>40.0</v>
      </c>
      <c r="E2370" s="41"/>
    </row>
    <row r="2371" hidden="1">
      <c r="A2371" s="58" t="s">
        <v>3400</v>
      </c>
      <c r="B2371" s="29">
        <v>150565.0</v>
      </c>
      <c r="C2371" s="29">
        <v>150565.0</v>
      </c>
      <c r="D2371" s="27">
        <v>0.0</v>
      </c>
      <c r="E2371" s="41"/>
    </row>
    <row r="2372" hidden="1">
      <c r="A2372" s="58" t="s">
        <v>3401</v>
      </c>
      <c r="B2372" s="29">
        <v>43128.0</v>
      </c>
      <c r="C2372" s="59">
        <v>43920.0</v>
      </c>
      <c r="D2372" s="27">
        <v>792.0</v>
      </c>
      <c r="E2372" s="41"/>
    </row>
    <row r="2373" hidden="1">
      <c r="A2373" s="58" t="s">
        <v>3402</v>
      </c>
      <c r="B2373" s="29">
        <v>163358.0</v>
      </c>
      <c r="C2373" s="59">
        <v>163358.0</v>
      </c>
      <c r="D2373" s="27">
        <v>0.0</v>
      </c>
      <c r="E2373" s="41"/>
    </row>
    <row r="2374" hidden="1">
      <c r="A2374" s="58" t="s">
        <v>3403</v>
      </c>
      <c r="B2374" s="29">
        <v>122939.0</v>
      </c>
      <c r="C2374" s="59">
        <v>123383.0</v>
      </c>
      <c r="D2374" s="27">
        <v>444.0</v>
      </c>
      <c r="E2374" s="41"/>
    </row>
    <row r="2375" hidden="1">
      <c r="A2375" s="58" t="s">
        <v>3405</v>
      </c>
      <c r="B2375" s="29">
        <v>9639.0</v>
      </c>
      <c r="C2375" s="59">
        <v>9639.0</v>
      </c>
      <c r="D2375" s="27">
        <v>0.0</v>
      </c>
      <c r="E2375" s="41"/>
    </row>
    <row r="2376" hidden="1">
      <c r="A2376" s="58" t="s">
        <v>3406</v>
      </c>
      <c r="B2376" s="29">
        <v>16446.0</v>
      </c>
      <c r="C2376" s="59">
        <v>16446.0</v>
      </c>
      <c r="D2376" s="27">
        <v>0.0</v>
      </c>
      <c r="E2376" s="41"/>
    </row>
    <row r="2377" hidden="1">
      <c r="A2377" s="35" t="s">
        <v>3407</v>
      </c>
      <c r="B2377" s="29">
        <v>562290.7</v>
      </c>
      <c r="C2377" s="59">
        <v>563526.7</v>
      </c>
      <c r="D2377" s="27">
        <v>1236.0</v>
      </c>
      <c r="E2377" s="41"/>
    </row>
    <row r="2378" hidden="1">
      <c r="A2378" s="36" t="s">
        <v>3408</v>
      </c>
      <c r="B2378" s="42">
        <v>9.30000000000291</v>
      </c>
      <c r="C2378" s="65">
        <v>-17.699999999953434</v>
      </c>
      <c r="D2378" s="66">
        <v>-26.999999999956344</v>
      </c>
      <c r="E2378" s="45"/>
    </row>
    <row r="2379" hidden="1"/>
    <row r="2380" hidden="1"/>
    <row r="2381" hidden="1">
      <c r="A2381" s="5" t="s">
        <v>3411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3381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45999.0</v>
      </c>
      <c r="B2385" s="6"/>
      <c r="C2385" s="54" t="s">
        <v>3382</v>
      </c>
      <c r="D2385" s="15">
        <v>46005.0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5" t="s">
        <v>4238</v>
      </c>
      <c r="B2387" s="7"/>
      <c r="C2387" s="16"/>
      <c r="D2387" s="56" t="s">
        <v>4239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3383</v>
      </c>
      <c r="B2389" s="6"/>
      <c r="C2389" s="6"/>
      <c r="D2389" s="6"/>
      <c r="E2389" s="7"/>
    </row>
    <row r="2390" hidden="1">
      <c r="A2390" s="20" t="s">
        <v>3384</v>
      </c>
      <c r="B2390" s="21" t="s">
        <v>3385</v>
      </c>
      <c r="C2390" s="22" t="s">
        <v>3386</v>
      </c>
      <c r="D2390" s="21" t="s">
        <v>3387</v>
      </c>
      <c r="E2390" s="23" t="s">
        <v>13</v>
      </c>
    </row>
    <row r="2391" hidden="1">
      <c r="A2391" s="57" t="s">
        <v>3388</v>
      </c>
      <c r="B2391" s="25">
        <v>32322.0</v>
      </c>
      <c r="C2391" s="26">
        <v>32322.0</v>
      </c>
      <c r="D2391" s="27">
        <v>0.0</v>
      </c>
      <c r="E2391" s="41"/>
    </row>
    <row r="2392" hidden="1">
      <c r="A2392" s="57" t="s">
        <v>3389</v>
      </c>
      <c r="B2392" s="29">
        <v>34137.0</v>
      </c>
      <c r="C2392" s="26">
        <v>34137.0</v>
      </c>
      <c r="D2392" s="27">
        <v>0.0</v>
      </c>
      <c r="E2392" s="28"/>
    </row>
    <row r="2393" hidden="1">
      <c r="A2393" s="57" t="s">
        <v>3390</v>
      </c>
      <c r="B2393" s="29">
        <v>640.0</v>
      </c>
      <c r="C2393" s="26">
        <v>640.0</v>
      </c>
      <c r="D2393" s="27">
        <v>0.0</v>
      </c>
      <c r="E2393" s="41"/>
    </row>
    <row r="2394" hidden="1">
      <c r="A2394" s="57" t="s">
        <v>3392</v>
      </c>
      <c r="B2394" s="29">
        <v>0.0</v>
      </c>
      <c r="C2394" s="26"/>
      <c r="D2394" s="27">
        <v>0.0</v>
      </c>
      <c r="E2394" s="41"/>
    </row>
    <row r="2395" hidden="1">
      <c r="A2395" s="31" t="s">
        <v>3394</v>
      </c>
      <c r="B2395" s="29">
        <v>360.0</v>
      </c>
      <c r="C2395" s="26">
        <v>360.0</v>
      </c>
      <c r="D2395" s="27">
        <v>0.0</v>
      </c>
      <c r="E2395" s="40" t="s">
        <v>4460</v>
      </c>
    </row>
    <row r="2396" hidden="1">
      <c r="A2396" s="31" t="s">
        <v>3395</v>
      </c>
      <c r="B2396" s="29">
        <v>145.0</v>
      </c>
      <c r="C2396" s="26">
        <v>145.0</v>
      </c>
      <c r="D2396" s="27">
        <v>0.0</v>
      </c>
      <c r="E2396" s="28"/>
    </row>
    <row r="2397" hidden="1">
      <c r="A2397" s="31" t="s">
        <v>3397</v>
      </c>
      <c r="B2397" s="29">
        <v>627.0</v>
      </c>
      <c r="C2397" s="26">
        <v>560.0</v>
      </c>
      <c r="D2397" s="27">
        <v>-67.0</v>
      </c>
      <c r="E2397" s="28" t="s">
        <v>4461</v>
      </c>
    </row>
    <row r="2398" hidden="1">
      <c r="A2398" s="31" t="s">
        <v>3399</v>
      </c>
      <c r="B2398" s="29">
        <v>4440.0</v>
      </c>
      <c r="C2398" s="26">
        <v>4480.0</v>
      </c>
      <c r="D2398" s="27">
        <v>40.0</v>
      </c>
      <c r="E2398" s="41"/>
    </row>
    <row r="2399" hidden="1">
      <c r="A2399" s="58" t="s">
        <v>3400</v>
      </c>
      <c r="B2399" s="29">
        <v>150565.0</v>
      </c>
      <c r="C2399" s="29">
        <v>150565.0</v>
      </c>
      <c r="D2399" s="27">
        <v>0.0</v>
      </c>
      <c r="E2399" s="41"/>
    </row>
    <row r="2400" hidden="1">
      <c r="A2400" s="58" t="s">
        <v>3401</v>
      </c>
      <c r="B2400" s="29">
        <v>43128.0</v>
      </c>
      <c r="C2400" s="59">
        <v>43920.0</v>
      </c>
      <c r="D2400" s="27">
        <v>792.0</v>
      </c>
      <c r="E2400" s="41"/>
    </row>
    <row r="2401" hidden="1">
      <c r="A2401" s="58" t="s">
        <v>3402</v>
      </c>
      <c r="B2401" s="29">
        <v>163358.0</v>
      </c>
      <c r="C2401" s="59">
        <v>163358.0</v>
      </c>
      <c r="D2401" s="27">
        <v>0.0</v>
      </c>
      <c r="E2401" s="41"/>
    </row>
    <row r="2402" hidden="1">
      <c r="A2402" s="58" t="s">
        <v>3403</v>
      </c>
      <c r="B2402" s="29">
        <v>122939.0</v>
      </c>
      <c r="C2402" s="59">
        <v>123383.0</v>
      </c>
      <c r="D2402" s="27">
        <v>444.0</v>
      </c>
      <c r="E2402" s="41"/>
    </row>
    <row r="2403" hidden="1">
      <c r="A2403" s="58" t="s">
        <v>3405</v>
      </c>
      <c r="B2403" s="29">
        <v>9639.0</v>
      </c>
      <c r="C2403" s="59">
        <v>9639.0</v>
      </c>
      <c r="D2403" s="27">
        <v>0.0</v>
      </c>
      <c r="E2403" s="41"/>
    </row>
    <row r="2404" hidden="1">
      <c r="A2404" s="58" t="s">
        <v>3406</v>
      </c>
      <c r="B2404" s="29">
        <v>16446.0</v>
      </c>
      <c r="C2404" s="59">
        <v>16446.0</v>
      </c>
      <c r="D2404" s="27">
        <v>0.0</v>
      </c>
      <c r="E2404" s="41"/>
    </row>
    <row r="2405" hidden="1">
      <c r="A2405" s="35" t="s">
        <v>3407</v>
      </c>
      <c r="B2405" s="29">
        <v>562290.7</v>
      </c>
      <c r="C2405" s="59">
        <v>563526.7</v>
      </c>
      <c r="D2405" s="27">
        <v>1236.0</v>
      </c>
      <c r="E2405" s="41"/>
    </row>
    <row r="2406" hidden="1">
      <c r="A2406" s="36" t="s">
        <v>3408</v>
      </c>
      <c r="B2406" s="42">
        <v>9.30000000000291</v>
      </c>
      <c r="C2406" s="65">
        <v>-17.699999999953434</v>
      </c>
      <c r="D2406" s="66">
        <v>-26.999999999956344</v>
      </c>
      <c r="E2406" s="45"/>
    </row>
    <row r="2407" hidden="1"/>
    <row r="2408" hidden="1"/>
    <row r="2409" hidden="1">
      <c r="A2409" s="5" t="s">
        <v>3411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3381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46006.0</v>
      </c>
      <c r="B2413" s="6"/>
      <c r="C2413" s="54" t="s">
        <v>3382</v>
      </c>
      <c r="D2413" s="15">
        <v>46012.0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5" t="s">
        <v>4238</v>
      </c>
      <c r="B2415" s="7"/>
      <c r="C2415" s="16"/>
      <c r="D2415" s="56" t="s">
        <v>4239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3383</v>
      </c>
      <c r="B2417" s="6"/>
      <c r="C2417" s="6"/>
      <c r="D2417" s="6"/>
      <c r="E2417" s="7"/>
    </row>
    <row r="2418" hidden="1">
      <c r="A2418" s="20" t="s">
        <v>3384</v>
      </c>
      <c r="B2418" s="21" t="s">
        <v>3385</v>
      </c>
      <c r="C2418" s="22" t="s">
        <v>3386</v>
      </c>
      <c r="D2418" s="21" t="s">
        <v>3387</v>
      </c>
      <c r="E2418" s="23" t="s">
        <v>13</v>
      </c>
    </row>
    <row r="2419" hidden="1">
      <c r="A2419" s="57" t="s">
        <v>3388</v>
      </c>
      <c r="B2419" s="25">
        <v>37575.0</v>
      </c>
      <c r="C2419" s="26">
        <v>37575.0</v>
      </c>
      <c r="D2419" s="27">
        <v>0.0</v>
      </c>
      <c r="E2419" s="41"/>
    </row>
    <row r="2420" hidden="1">
      <c r="A2420" s="57" t="s">
        <v>3389</v>
      </c>
      <c r="B2420" s="29">
        <v>35927.0</v>
      </c>
      <c r="C2420" s="26">
        <v>35927.0</v>
      </c>
      <c r="D2420" s="27">
        <v>0.0</v>
      </c>
      <c r="E2420" s="28"/>
    </row>
    <row r="2421" hidden="1">
      <c r="A2421" s="57" t="s">
        <v>3390</v>
      </c>
      <c r="B2421" s="29">
        <v>1540.0</v>
      </c>
      <c r="C2421" s="26">
        <v>1540.0</v>
      </c>
      <c r="D2421" s="27">
        <v>0.0</v>
      </c>
      <c r="E2421" s="41"/>
    </row>
    <row r="2422" hidden="1">
      <c r="A2422" s="57" t="s">
        <v>3392</v>
      </c>
      <c r="B2422" s="29">
        <v>0.0</v>
      </c>
      <c r="C2422" s="26"/>
      <c r="D2422" s="27">
        <v>0.0</v>
      </c>
      <c r="E2422" s="41"/>
    </row>
    <row r="2423" hidden="1">
      <c r="A2423" s="31" t="s">
        <v>3394</v>
      </c>
      <c r="B2423" s="29">
        <v>1600.0</v>
      </c>
      <c r="C2423" s="26"/>
      <c r="D2423" s="27">
        <v>-1600.0</v>
      </c>
      <c r="E2423" s="40"/>
    </row>
    <row r="2424" hidden="1">
      <c r="A2424" s="31" t="s">
        <v>3395</v>
      </c>
      <c r="B2424" s="29">
        <v>0.0</v>
      </c>
      <c r="C2424" s="26"/>
      <c r="D2424" s="27">
        <v>0.0</v>
      </c>
      <c r="E2424" s="28"/>
    </row>
    <row r="2425" hidden="1">
      <c r="A2425" s="31" t="s">
        <v>3397</v>
      </c>
      <c r="B2425" s="29">
        <v>1033.0</v>
      </c>
      <c r="C2425" s="26">
        <v>1033.0</v>
      </c>
      <c r="D2425" s="27">
        <v>0.0</v>
      </c>
      <c r="E2425" s="28" t="s">
        <v>4462</v>
      </c>
    </row>
    <row r="2426" hidden="1">
      <c r="A2426" s="31" t="s">
        <v>3399</v>
      </c>
      <c r="B2426" s="29">
        <v>4600.0</v>
      </c>
      <c r="C2426" s="26">
        <v>6240.0</v>
      </c>
      <c r="D2426" s="27">
        <v>1640.0</v>
      </c>
      <c r="E2426" s="41"/>
    </row>
    <row r="2427" hidden="1">
      <c r="A2427" s="58" t="s">
        <v>3400</v>
      </c>
      <c r="B2427" s="29">
        <v>140901.0</v>
      </c>
      <c r="C2427" s="29">
        <v>140901.0</v>
      </c>
      <c r="D2427" s="27">
        <v>0.0</v>
      </c>
      <c r="E2427" s="41"/>
    </row>
    <row r="2428" hidden="1">
      <c r="A2428" s="58" t="s">
        <v>3401</v>
      </c>
      <c r="B2428" s="29">
        <v>45961.0</v>
      </c>
      <c r="C2428" s="59">
        <v>45961.0</v>
      </c>
      <c r="D2428" s="27">
        <v>0.0</v>
      </c>
      <c r="E2428" s="41"/>
    </row>
    <row r="2429" hidden="1">
      <c r="A2429" s="58" t="s">
        <v>3402</v>
      </c>
      <c r="B2429" s="29">
        <v>173192.0</v>
      </c>
      <c r="C2429" s="59">
        <v>173192.0</v>
      </c>
      <c r="D2429" s="27">
        <v>0.0</v>
      </c>
      <c r="E2429" s="41"/>
    </row>
    <row r="2430" hidden="1">
      <c r="A2430" s="58" t="s">
        <v>3403</v>
      </c>
      <c r="B2430" s="29">
        <v>140334.0</v>
      </c>
      <c r="C2430" s="59">
        <v>140334.0</v>
      </c>
      <c r="D2430" s="27">
        <v>0.0</v>
      </c>
      <c r="E2430" s="41"/>
    </row>
    <row r="2431" hidden="1">
      <c r="A2431" s="58" t="s">
        <v>3405</v>
      </c>
      <c r="B2431" s="29">
        <v>7789.0</v>
      </c>
      <c r="C2431" s="59">
        <v>7789.0</v>
      </c>
      <c r="D2431" s="27">
        <v>0.0</v>
      </c>
      <c r="E2431" s="41"/>
    </row>
    <row r="2432" hidden="1">
      <c r="A2432" s="58" t="s">
        <v>3406</v>
      </c>
      <c r="B2432" s="29">
        <v>17068.0</v>
      </c>
      <c r="C2432" s="59">
        <v>17068.0</v>
      </c>
      <c r="D2432" s="27">
        <v>0.0</v>
      </c>
      <c r="E2432" s="41"/>
    </row>
    <row r="2433" hidden="1">
      <c r="A2433" s="35" t="s">
        <v>3407</v>
      </c>
      <c r="B2433" s="29">
        <v>590439.0</v>
      </c>
      <c r="C2433" s="59">
        <v>590439.0</v>
      </c>
      <c r="D2433" s="27">
        <v>0.0</v>
      </c>
      <c r="E2433" s="41"/>
    </row>
    <row r="2434" hidden="1">
      <c r="A2434" s="36" t="s">
        <v>3408</v>
      </c>
      <c r="B2434" s="42">
        <v>13.0</v>
      </c>
      <c r="C2434" s="65">
        <v>53.0</v>
      </c>
      <c r="D2434" s="66">
        <v>40.0</v>
      </c>
      <c r="E2434" s="45"/>
    </row>
    <row r="2435" hidden="1"/>
    <row r="2436" hidden="1"/>
    <row r="2437" hidden="1">
      <c r="A2437" s="5" t="s">
        <v>3411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3381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46013.0</v>
      </c>
      <c r="B2441" s="6"/>
      <c r="C2441" s="54" t="s">
        <v>3382</v>
      </c>
      <c r="D2441" s="15">
        <v>46019.0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5" t="s">
        <v>4238</v>
      </c>
      <c r="B2443" s="7"/>
      <c r="C2443" s="16"/>
      <c r="D2443" s="56" t="s">
        <v>4239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3383</v>
      </c>
      <c r="B2445" s="6"/>
      <c r="C2445" s="6"/>
      <c r="D2445" s="6"/>
      <c r="E2445" s="7"/>
    </row>
    <row r="2446" hidden="1">
      <c r="A2446" s="20" t="s">
        <v>3384</v>
      </c>
      <c r="B2446" s="21" t="s">
        <v>3385</v>
      </c>
      <c r="C2446" s="22" t="s">
        <v>3386</v>
      </c>
      <c r="D2446" s="21" t="s">
        <v>3387</v>
      </c>
      <c r="E2446" s="23" t="s">
        <v>13</v>
      </c>
    </row>
    <row r="2447" hidden="1">
      <c r="A2447" s="57" t="s">
        <v>3388</v>
      </c>
      <c r="B2447" s="25">
        <v>29745.0</v>
      </c>
      <c r="C2447" s="26">
        <v>29745.0</v>
      </c>
      <c r="D2447" s="27">
        <v>0.0</v>
      </c>
      <c r="E2447" s="41"/>
    </row>
    <row r="2448" hidden="1">
      <c r="A2448" s="57" t="s">
        <v>3389</v>
      </c>
      <c r="B2448" s="29">
        <v>19236.0</v>
      </c>
      <c r="C2448" s="26">
        <v>19236.0</v>
      </c>
      <c r="D2448" s="27">
        <v>0.0</v>
      </c>
      <c r="E2448" s="28"/>
    </row>
    <row r="2449" hidden="1">
      <c r="A2449" s="57" t="s">
        <v>3390</v>
      </c>
      <c r="B2449" s="29">
        <v>0.0</v>
      </c>
      <c r="C2449" s="26"/>
      <c r="D2449" s="27">
        <v>0.0</v>
      </c>
      <c r="E2449" s="41"/>
    </row>
    <row r="2450" hidden="1">
      <c r="A2450" s="57" t="s">
        <v>3392</v>
      </c>
      <c r="B2450" s="29">
        <v>0.0</v>
      </c>
      <c r="C2450" s="26"/>
      <c r="D2450" s="27">
        <v>0.0</v>
      </c>
      <c r="E2450" s="41"/>
    </row>
    <row r="2451" hidden="1">
      <c r="A2451" s="31" t="s">
        <v>3394</v>
      </c>
      <c r="B2451" s="29">
        <v>920.0</v>
      </c>
      <c r="C2451" s="26"/>
      <c r="D2451" s="27">
        <v>-920.0</v>
      </c>
      <c r="E2451" s="40"/>
    </row>
    <row r="2452" hidden="1">
      <c r="A2452" s="31" t="s">
        <v>3395</v>
      </c>
      <c r="B2452" s="29">
        <v>51.0</v>
      </c>
      <c r="C2452" s="26">
        <v>51.0</v>
      </c>
      <c r="D2452" s="27">
        <v>0.0</v>
      </c>
      <c r="E2452" s="28"/>
    </row>
    <row r="2453" hidden="1">
      <c r="A2453" s="31" t="s">
        <v>3397</v>
      </c>
      <c r="B2453" s="29">
        <v>350.0</v>
      </c>
      <c r="C2453" s="26">
        <v>350.0</v>
      </c>
      <c r="D2453" s="27">
        <v>0.0</v>
      </c>
      <c r="E2453" s="28" t="s">
        <v>4463</v>
      </c>
    </row>
    <row r="2454" hidden="1">
      <c r="A2454" s="31" t="s">
        <v>3399</v>
      </c>
      <c r="B2454" s="29">
        <v>2480.0</v>
      </c>
      <c r="C2454" s="26">
        <v>3400.0</v>
      </c>
      <c r="D2454" s="27">
        <v>920.0</v>
      </c>
      <c r="E2454" s="41"/>
    </row>
    <row r="2455" hidden="1">
      <c r="A2455" s="58" t="s">
        <v>3400</v>
      </c>
      <c r="B2455" s="29">
        <v>64360.0</v>
      </c>
      <c r="C2455" s="29">
        <v>64360.0</v>
      </c>
      <c r="D2455" s="27">
        <v>0.0</v>
      </c>
      <c r="E2455" s="41"/>
    </row>
    <row r="2456" hidden="1">
      <c r="A2456" s="58" t="s">
        <v>3401</v>
      </c>
      <c r="B2456" s="29">
        <v>15964.0</v>
      </c>
      <c r="C2456" s="59">
        <v>15635.0</v>
      </c>
      <c r="D2456" s="27">
        <v>-329.0</v>
      </c>
      <c r="E2456" s="41"/>
    </row>
    <row r="2457" hidden="1">
      <c r="A2457" s="58" t="s">
        <v>3402</v>
      </c>
      <c r="B2457" s="29">
        <v>79101.0</v>
      </c>
      <c r="C2457" s="59">
        <v>79101.0</v>
      </c>
      <c r="D2457" s="27">
        <v>0.0</v>
      </c>
      <c r="E2457" s="41"/>
    </row>
    <row r="2458" hidden="1">
      <c r="A2458" s="58" t="s">
        <v>3403</v>
      </c>
      <c r="B2458" s="29">
        <v>70590.0</v>
      </c>
      <c r="C2458" s="59">
        <v>70590.0</v>
      </c>
      <c r="D2458" s="27">
        <v>0.0</v>
      </c>
      <c r="E2458" s="41"/>
    </row>
    <row r="2459" hidden="1">
      <c r="A2459" s="58" t="s">
        <v>3405</v>
      </c>
      <c r="B2459" s="29">
        <v>2670.0</v>
      </c>
      <c r="C2459" s="59">
        <v>2670.0</v>
      </c>
      <c r="D2459" s="27">
        <v>0.0</v>
      </c>
      <c r="E2459" s="41"/>
    </row>
    <row r="2460" hidden="1">
      <c r="A2460" s="58" t="s">
        <v>3406</v>
      </c>
      <c r="B2460" s="29">
        <v>14329.0</v>
      </c>
      <c r="C2460" s="59">
        <v>14329.0</v>
      </c>
      <c r="D2460" s="27">
        <v>0.0</v>
      </c>
      <c r="E2460" s="41"/>
    </row>
    <row r="2461" hidden="1">
      <c r="A2461" s="35" t="s">
        <v>3407</v>
      </c>
      <c r="B2461" s="29">
        <v>285458.5</v>
      </c>
      <c r="C2461" s="59">
        <v>285129.5</v>
      </c>
      <c r="D2461" s="27">
        <v>-329.0</v>
      </c>
      <c r="E2461" s="41"/>
    </row>
    <row r="2462" hidden="1">
      <c r="A2462" s="36" t="s">
        <v>3408</v>
      </c>
      <c r="B2462" s="42">
        <v>8.5</v>
      </c>
      <c r="C2462" s="65">
        <v>8.5</v>
      </c>
      <c r="D2462" s="66">
        <v>0.0</v>
      </c>
      <c r="E2462" s="45"/>
    </row>
    <row r="2463" hidden="1"/>
    <row r="2464" hidden="1"/>
    <row r="2465" hidden="1">
      <c r="A2465" s="5" t="s">
        <v>3411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3381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46020.0</v>
      </c>
      <c r="B2469" s="6"/>
      <c r="C2469" s="54" t="s">
        <v>3382</v>
      </c>
      <c r="D2469" s="15">
        <v>46022.0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5" t="s">
        <v>4238</v>
      </c>
      <c r="B2471" s="7"/>
      <c r="C2471" s="16"/>
      <c r="D2471" s="56" t="s">
        <v>4241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3383</v>
      </c>
      <c r="B2473" s="6"/>
      <c r="C2473" s="6"/>
      <c r="D2473" s="6"/>
      <c r="E2473" s="7"/>
    </row>
    <row r="2474" hidden="1">
      <c r="A2474" s="20" t="s">
        <v>3384</v>
      </c>
      <c r="B2474" s="21" t="s">
        <v>3385</v>
      </c>
      <c r="C2474" s="22" t="s">
        <v>3386</v>
      </c>
      <c r="D2474" s="21" t="s">
        <v>3387</v>
      </c>
      <c r="E2474" s="23" t="s">
        <v>13</v>
      </c>
    </row>
    <row r="2475" hidden="1">
      <c r="A2475" s="57" t="s">
        <v>3388</v>
      </c>
      <c r="B2475" s="25">
        <v>18505.0</v>
      </c>
      <c r="C2475" s="26">
        <v>18505.0</v>
      </c>
      <c r="D2475" s="27">
        <v>0.0</v>
      </c>
      <c r="E2475" s="41"/>
    </row>
    <row r="2476" hidden="1">
      <c r="A2476" s="57" t="s">
        <v>3389</v>
      </c>
      <c r="B2476" s="29">
        <v>14580.0</v>
      </c>
      <c r="C2476" s="26">
        <v>14580.0</v>
      </c>
      <c r="D2476" s="27">
        <v>0.0</v>
      </c>
      <c r="E2476" s="28"/>
    </row>
    <row r="2477" hidden="1">
      <c r="A2477" s="57" t="s">
        <v>3390</v>
      </c>
      <c r="B2477" s="29">
        <v>400.0</v>
      </c>
      <c r="C2477" s="26">
        <v>400.0</v>
      </c>
      <c r="D2477" s="27">
        <v>0.0</v>
      </c>
      <c r="E2477" s="41"/>
    </row>
    <row r="2478" hidden="1">
      <c r="A2478" s="57" t="s">
        <v>3392</v>
      </c>
      <c r="B2478" s="29">
        <v>0.0</v>
      </c>
      <c r="C2478" s="26"/>
      <c r="D2478" s="27">
        <v>0.0</v>
      </c>
      <c r="E2478" s="41"/>
    </row>
    <row r="2479" hidden="1">
      <c r="A2479" s="31" t="s">
        <v>3394</v>
      </c>
      <c r="B2479" s="29">
        <v>0.0</v>
      </c>
      <c r="C2479" s="26"/>
      <c r="D2479" s="27">
        <v>0.0</v>
      </c>
      <c r="E2479" s="40"/>
    </row>
    <row r="2480" hidden="1">
      <c r="A2480" s="31" t="s">
        <v>3395</v>
      </c>
      <c r="B2480" s="29">
        <v>0.0</v>
      </c>
      <c r="C2480" s="26"/>
      <c r="D2480" s="27">
        <v>0.0</v>
      </c>
      <c r="E2480" s="28"/>
    </row>
    <row r="2481" hidden="1">
      <c r="A2481" s="31" t="s">
        <v>3397</v>
      </c>
      <c r="B2481" s="29">
        <v>480.0</v>
      </c>
      <c r="C2481" s="26"/>
      <c r="D2481" s="27">
        <v>-480.0</v>
      </c>
      <c r="E2481" s="28"/>
    </row>
    <row r="2482" hidden="1">
      <c r="A2482" s="31" t="s">
        <v>3399</v>
      </c>
      <c r="B2482" s="29">
        <v>1000.0</v>
      </c>
      <c r="C2482" s="26">
        <v>1480.0</v>
      </c>
      <c r="D2482" s="27">
        <v>480.0</v>
      </c>
      <c r="E2482" s="41"/>
    </row>
    <row r="2483" hidden="1">
      <c r="A2483" s="58" t="s">
        <v>3400</v>
      </c>
      <c r="B2483" s="29">
        <v>40093.0</v>
      </c>
      <c r="C2483" s="29">
        <v>40093.0</v>
      </c>
      <c r="D2483" s="27">
        <v>0.0</v>
      </c>
      <c r="E2483" s="41"/>
    </row>
    <row r="2484" hidden="1">
      <c r="A2484" s="58" t="s">
        <v>3401</v>
      </c>
      <c r="B2484" s="29">
        <v>19713.0</v>
      </c>
      <c r="C2484" s="59">
        <v>19713.0</v>
      </c>
      <c r="D2484" s="27">
        <v>0.0</v>
      </c>
      <c r="E2484" s="41"/>
    </row>
    <row r="2485" hidden="1">
      <c r="A2485" s="58" t="s">
        <v>3402</v>
      </c>
      <c r="B2485" s="29">
        <v>69923.0</v>
      </c>
      <c r="C2485" s="59">
        <v>68821.0</v>
      </c>
      <c r="D2485" s="27">
        <v>-1102.0</v>
      </c>
      <c r="E2485" s="41"/>
    </row>
    <row r="2486" hidden="1">
      <c r="A2486" s="58" t="s">
        <v>3403</v>
      </c>
      <c r="B2486" s="29">
        <v>47907.0</v>
      </c>
      <c r="C2486" s="59">
        <v>47907.0</v>
      </c>
      <c r="D2486" s="27">
        <v>0.0</v>
      </c>
      <c r="E2486" s="41"/>
    </row>
    <row r="2487" hidden="1">
      <c r="A2487" s="58" t="s">
        <v>3405</v>
      </c>
      <c r="B2487" s="29">
        <v>2759.0</v>
      </c>
      <c r="C2487" s="59">
        <v>2759.0</v>
      </c>
      <c r="D2487" s="27">
        <v>0.0</v>
      </c>
      <c r="E2487" s="41"/>
    </row>
    <row r="2488" hidden="1">
      <c r="A2488" s="58" t="s">
        <v>3406</v>
      </c>
      <c r="B2488" s="29">
        <v>12129.0</v>
      </c>
      <c r="C2488" s="59">
        <v>11601.0</v>
      </c>
      <c r="D2488" s="27">
        <v>-528.0</v>
      </c>
      <c r="E2488" s="41"/>
    </row>
    <row r="2489" hidden="1">
      <c r="A2489" s="35" t="s">
        <v>3407</v>
      </c>
      <c r="B2489" s="29">
        <v>215353.5</v>
      </c>
      <c r="C2489" s="59">
        <v>213723.5</v>
      </c>
      <c r="D2489" s="27">
        <v>-1630.0</v>
      </c>
      <c r="E2489" s="41"/>
    </row>
    <row r="2490" hidden="1">
      <c r="A2490" s="36" t="s">
        <v>3408</v>
      </c>
      <c r="B2490" s="42">
        <v>6.5</v>
      </c>
      <c r="C2490" s="65">
        <v>534.5</v>
      </c>
      <c r="D2490" s="66">
        <v>528.0</v>
      </c>
      <c r="E2490" s="45"/>
    </row>
    <row r="2491" hidden="1"/>
    <row r="2492" hidden="1"/>
    <row r="2493" hidden="1">
      <c r="A2493" s="5" t="s">
        <v>3411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3381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46023.0</v>
      </c>
      <c r="B2497" s="6"/>
      <c r="C2497" s="54" t="s">
        <v>3382</v>
      </c>
      <c r="D2497" s="15">
        <v>46026.0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5" t="s">
        <v>4253</v>
      </c>
      <c r="B2499" s="7"/>
      <c r="C2499" s="16"/>
      <c r="D2499" s="56" t="s">
        <v>4239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3383</v>
      </c>
      <c r="B2501" s="6"/>
      <c r="C2501" s="6"/>
      <c r="D2501" s="6"/>
      <c r="E2501" s="7"/>
    </row>
    <row r="2502" hidden="1">
      <c r="A2502" s="20" t="s">
        <v>3384</v>
      </c>
      <c r="B2502" s="21" t="s">
        <v>3385</v>
      </c>
      <c r="C2502" s="22" t="s">
        <v>3386</v>
      </c>
      <c r="D2502" s="21" t="s">
        <v>3387</v>
      </c>
      <c r="E2502" s="23" t="s">
        <v>13</v>
      </c>
    </row>
    <row r="2503" hidden="1">
      <c r="A2503" s="57" t="s">
        <v>3388</v>
      </c>
      <c r="B2503" s="25">
        <v>26235.0</v>
      </c>
      <c r="C2503" s="26">
        <v>26235.0</v>
      </c>
      <c r="D2503" s="27">
        <v>0.0</v>
      </c>
      <c r="E2503" s="41"/>
    </row>
    <row r="2504" hidden="1">
      <c r="A2504" s="57" t="s">
        <v>3389</v>
      </c>
      <c r="B2504" s="29">
        <v>18208.0</v>
      </c>
      <c r="C2504" s="26">
        <v>18208.0</v>
      </c>
      <c r="D2504" s="27">
        <v>0.0</v>
      </c>
      <c r="E2504" s="28"/>
    </row>
    <row r="2505" hidden="1">
      <c r="A2505" s="57" t="s">
        <v>3390</v>
      </c>
      <c r="B2505" s="29">
        <v>600.0</v>
      </c>
      <c r="C2505" s="26">
        <v>600.0</v>
      </c>
      <c r="D2505" s="27">
        <v>0.0</v>
      </c>
      <c r="E2505" s="41"/>
    </row>
    <row r="2506" hidden="1">
      <c r="A2506" s="57" t="s">
        <v>3392</v>
      </c>
      <c r="B2506" s="29">
        <v>0.0</v>
      </c>
      <c r="C2506" s="26"/>
      <c r="D2506" s="27">
        <v>0.0</v>
      </c>
      <c r="E2506" s="41"/>
    </row>
    <row r="2507" hidden="1">
      <c r="A2507" s="31" t="s">
        <v>3394</v>
      </c>
      <c r="B2507" s="29">
        <v>0.0</v>
      </c>
      <c r="C2507" s="26"/>
      <c r="D2507" s="27">
        <v>0.0</v>
      </c>
      <c r="E2507" s="40"/>
    </row>
    <row r="2508" hidden="1">
      <c r="A2508" s="31" t="s">
        <v>3395</v>
      </c>
      <c r="B2508" s="29">
        <v>2750.0</v>
      </c>
      <c r="C2508" s="26">
        <v>2770.0</v>
      </c>
      <c r="D2508" s="27">
        <v>20.0</v>
      </c>
      <c r="E2508" s="28"/>
    </row>
    <row r="2509" hidden="1">
      <c r="A2509" s="31" t="s">
        <v>3397</v>
      </c>
      <c r="B2509" s="29">
        <v>827.0</v>
      </c>
      <c r="C2509" s="26">
        <v>800.0</v>
      </c>
      <c r="D2509" s="27">
        <v>-27.0</v>
      </c>
      <c r="E2509" s="28"/>
    </row>
    <row r="2510" hidden="1">
      <c r="A2510" s="31" t="s">
        <v>3399</v>
      </c>
      <c r="B2510" s="29">
        <v>3080.0</v>
      </c>
      <c r="C2510" s="26">
        <v>3080.0</v>
      </c>
      <c r="D2510" s="27">
        <v>0.0</v>
      </c>
      <c r="E2510" s="41"/>
    </row>
    <row r="2511" hidden="1">
      <c r="A2511" s="58" t="s">
        <v>3400</v>
      </c>
      <c r="B2511" s="29">
        <v>90820.0</v>
      </c>
      <c r="C2511" s="29">
        <v>90820.0</v>
      </c>
      <c r="D2511" s="27">
        <v>0.0</v>
      </c>
      <c r="E2511" s="41"/>
    </row>
    <row r="2512" hidden="1">
      <c r="A2512" s="58" t="s">
        <v>3401</v>
      </c>
      <c r="B2512" s="29">
        <v>20167.0</v>
      </c>
      <c r="C2512" s="59">
        <v>20167.0</v>
      </c>
      <c r="D2512" s="27">
        <v>0.0</v>
      </c>
      <c r="E2512" s="41"/>
    </row>
    <row r="2513" hidden="1">
      <c r="A2513" s="58" t="s">
        <v>3402</v>
      </c>
      <c r="B2513" s="29">
        <v>78334.0</v>
      </c>
      <c r="C2513" s="59">
        <v>78334.0</v>
      </c>
      <c r="D2513" s="27">
        <v>0.0</v>
      </c>
      <c r="E2513" s="41"/>
    </row>
    <row r="2514" hidden="1">
      <c r="A2514" s="58" t="s">
        <v>3403</v>
      </c>
      <c r="B2514" s="29">
        <v>58226.0</v>
      </c>
      <c r="C2514" s="59">
        <v>58619.0</v>
      </c>
      <c r="D2514" s="27">
        <v>393.0</v>
      </c>
      <c r="E2514" s="41"/>
    </row>
    <row r="2515" hidden="1">
      <c r="A2515" s="58" t="s">
        <v>3405</v>
      </c>
      <c r="B2515" s="29">
        <v>5064.0</v>
      </c>
      <c r="C2515" s="59">
        <v>5064.0</v>
      </c>
      <c r="D2515" s="27">
        <v>0.0</v>
      </c>
      <c r="E2515" s="41"/>
    </row>
    <row r="2516" hidden="1">
      <c r="A2516" s="58" t="s">
        <v>3406</v>
      </c>
      <c r="B2516" s="29">
        <v>18728.0</v>
      </c>
      <c r="C2516" s="59">
        <v>18728.0</v>
      </c>
      <c r="D2516" s="27">
        <v>0.0</v>
      </c>
      <c r="E2516" s="41"/>
    </row>
    <row r="2517" hidden="1">
      <c r="A2517" s="35" t="s">
        <v>3407</v>
      </c>
      <c r="B2517" s="29">
        <v>304297.7</v>
      </c>
      <c r="C2517" s="59">
        <v>304690.7</v>
      </c>
      <c r="D2517" s="27">
        <v>393.0</v>
      </c>
      <c r="E2517" s="41"/>
    </row>
    <row r="2518" hidden="1">
      <c r="A2518" s="36" t="s">
        <v>3408</v>
      </c>
      <c r="B2518" s="42">
        <v>13.30000000000291</v>
      </c>
      <c r="C2518" s="65">
        <v>6.2999999999883585</v>
      </c>
      <c r="D2518" s="66">
        <v>-7.000000000014552</v>
      </c>
      <c r="E2518" s="45"/>
    </row>
    <row r="2519" hidden="1"/>
    <row r="2520" hidden="1"/>
    <row r="2521" hidden="1">
      <c r="A2521" s="5" t="s">
        <v>3411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3381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46027.0</v>
      </c>
      <c r="B2525" s="6"/>
      <c r="C2525" s="54" t="s">
        <v>3382</v>
      </c>
      <c r="D2525" s="15">
        <v>46033.0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5" t="s">
        <v>4238</v>
      </c>
      <c r="B2527" s="7"/>
      <c r="C2527" s="16"/>
      <c r="D2527" s="56" t="s">
        <v>4239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3383</v>
      </c>
      <c r="B2529" s="6"/>
      <c r="C2529" s="6"/>
      <c r="D2529" s="6"/>
      <c r="E2529" s="7"/>
    </row>
    <row r="2530" hidden="1">
      <c r="A2530" s="20" t="s">
        <v>3384</v>
      </c>
      <c r="B2530" s="21" t="s">
        <v>3385</v>
      </c>
      <c r="C2530" s="22" t="s">
        <v>3386</v>
      </c>
      <c r="D2530" s="21" t="s">
        <v>3387</v>
      </c>
      <c r="E2530" s="23" t="s">
        <v>13</v>
      </c>
    </row>
    <row r="2531" hidden="1">
      <c r="A2531" s="57" t="s">
        <v>3388</v>
      </c>
      <c r="B2531" s="25">
        <v>26054.0</v>
      </c>
      <c r="C2531" s="26">
        <v>26054.0</v>
      </c>
      <c r="D2531" s="27">
        <v>0.0</v>
      </c>
      <c r="E2531" s="41"/>
    </row>
    <row r="2532" hidden="1">
      <c r="A2532" s="57" t="s">
        <v>3389</v>
      </c>
      <c r="B2532" s="29">
        <v>34966.0</v>
      </c>
      <c r="C2532" s="26">
        <v>34966.0</v>
      </c>
      <c r="D2532" s="27">
        <v>0.0</v>
      </c>
      <c r="E2532" s="28"/>
    </row>
    <row r="2533" hidden="1">
      <c r="A2533" s="57" t="s">
        <v>3390</v>
      </c>
      <c r="B2533" s="29">
        <v>700.0</v>
      </c>
      <c r="C2533" s="26">
        <v>700.0</v>
      </c>
      <c r="D2533" s="27">
        <v>0.0</v>
      </c>
      <c r="E2533" s="41"/>
    </row>
    <row r="2534" hidden="1">
      <c r="A2534" s="57" t="s">
        <v>3392</v>
      </c>
      <c r="B2534" s="29">
        <v>0.0</v>
      </c>
      <c r="C2534" s="26"/>
      <c r="D2534" s="27">
        <v>0.0</v>
      </c>
      <c r="E2534" s="41"/>
    </row>
    <row r="2535" hidden="1">
      <c r="A2535" s="31" t="s">
        <v>3394</v>
      </c>
      <c r="B2535" s="29">
        <v>0.0</v>
      </c>
      <c r="C2535" s="26"/>
      <c r="D2535" s="27">
        <v>0.0</v>
      </c>
      <c r="E2535" s="40"/>
    </row>
    <row r="2536" hidden="1">
      <c r="A2536" s="31" t="s">
        <v>3395</v>
      </c>
      <c r="B2536" s="29">
        <v>0.0</v>
      </c>
      <c r="C2536" s="26"/>
      <c r="D2536" s="27">
        <v>0.0</v>
      </c>
      <c r="E2536" s="28"/>
    </row>
    <row r="2537" hidden="1">
      <c r="A2537" s="31" t="s">
        <v>3397</v>
      </c>
      <c r="B2537" s="29">
        <v>1086.0</v>
      </c>
      <c r="C2537" s="26">
        <v>1086.0</v>
      </c>
      <c r="D2537" s="27">
        <v>0.0</v>
      </c>
      <c r="E2537" s="28" t="s">
        <v>4464</v>
      </c>
    </row>
    <row r="2538" hidden="1">
      <c r="A2538" s="31" t="s">
        <v>3399</v>
      </c>
      <c r="B2538" s="29">
        <v>3640.0</v>
      </c>
      <c r="C2538" s="26">
        <v>3640.0</v>
      </c>
      <c r="D2538" s="27">
        <v>0.0</v>
      </c>
      <c r="E2538" s="41"/>
    </row>
    <row r="2539" hidden="1">
      <c r="A2539" s="58" t="s">
        <v>3400</v>
      </c>
      <c r="B2539" s="29">
        <v>120030.0</v>
      </c>
      <c r="C2539" s="29">
        <v>120030.0</v>
      </c>
      <c r="D2539" s="27">
        <v>0.0</v>
      </c>
      <c r="E2539" s="41"/>
    </row>
    <row r="2540" hidden="1">
      <c r="A2540" s="58" t="s">
        <v>3401</v>
      </c>
      <c r="B2540" s="29">
        <v>31073.0</v>
      </c>
      <c r="C2540" s="59">
        <v>31073.0</v>
      </c>
      <c r="D2540" s="27">
        <v>0.0</v>
      </c>
      <c r="E2540" s="41"/>
    </row>
    <row r="2541" hidden="1">
      <c r="A2541" s="58" t="s">
        <v>3402</v>
      </c>
      <c r="B2541" s="29">
        <v>117268.0</v>
      </c>
      <c r="C2541" s="59">
        <v>116917.0</v>
      </c>
      <c r="D2541" s="27">
        <v>-351.0</v>
      </c>
      <c r="E2541" s="41"/>
    </row>
    <row r="2542" hidden="1">
      <c r="A2542" s="58" t="s">
        <v>3403</v>
      </c>
      <c r="B2542" s="29">
        <v>116465.5</v>
      </c>
      <c r="C2542" s="59">
        <v>116465.5</v>
      </c>
      <c r="D2542" s="27">
        <v>0.0</v>
      </c>
      <c r="E2542" s="41"/>
    </row>
    <row r="2543" hidden="1">
      <c r="A2543" s="58" t="s">
        <v>3405</v>
      </c>
      <c r="B2543" s="29">
        <v>10347.0</v>
      </c>
      <c r="C2543" s="59">
        <v>10347.0</v>
      </c>
      <c r="D2543" s="27">
        <v>0.0</v>
      </c>
      <c r="E2543" s="41"/>
    </row>
    <row r="2544" hidden="1">
      <c r="A2544" s="58" t="s">
        <v>3406</v>
      </c>
      <c r="B2544" s="29">
        <v>12785.0</v>
      </c>
      <c r="C2544" s="59">
        <v>12785.0</v>
      </c>
      <c r="D2544" s="27">
        <v>0.0</v>
      </c>
      <c r="E2544" s="41"/>
    </row>
    <row r="2545" hidden="1">
      <c r="A2545" s="35" t="s">
        <v>3407</v>
      </c>
      <c r="B2545" s="29">
        <v>461622.5</v>
      </c>
      <c r="C2545" s="59">
        <v>461271.5</v>
      </c>
      <c r="D2545" s="27">
        <v>-351.0</v>
      </c>
      <c r="E2545" s="41"/>
    </row>
    <row r="2546" hidden="1">
      <c r="A2546" s="36" t="s">
        <v>3408</v>
      </c>
      <c r="B2546" s="42">
        <v>7.0</v>
      </c>
      <c r="C2546" s="65">
        <v>7.0</v>
      </c>
      <c r="D2546" s="66">
        <v>0.0</v>
      </c>
      <c r="E2546" s="45"/>
    </row>
    <row r="2547" hidden="1"/>
    <row r="2548" hidden="1"/>
    <row r="2549" hidden="1">
      <c r="A2549" s="5" t="s">
        <v>3411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3381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46034.0</v>
      </c>
      <c r="B2553" s="6"/>
      <c r="C2553" s="54" t="s">
        <v>3382</v>
      </c>
      <c r="D2553" s="15">
        <v>46040.0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5" t="s">
        <v>4238</v>
      </c>
      <c r="B2555" s="7"/>
      <c r="C2555" s="16"/>
      <c r="D2555" s="56" t="s">
        <v>4239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3383</v>
      </c>
      <c r="B2557" s="6"/>
      <c r="C2557" s="6"/>
      <c r="D2557" s="6"/>
      <c r="E2557" s="7"/>
    </row>
    <row r="2558" hidden="1">
      <c r="A2558" s="20" t="s">
        <v>3384</v>
      </c>
      <c r="B2558" s="21" t="s">
        <v>3385</v>
      </c>
      <c r="C2558" s="22" t="s">
        <v>3386</v>
      </c>
      <c r="D2558" s="21" t="s">
        <v>3387</v>
      </c>
      <c r="E2558" s="23" t="s">
        <v>13</v>
      </c>
    </row>
    <row r="2559" hidden="1">
      <c r="A2559" s="57" t="s">
        <v>3388</v>
      </c>
      <c r="B2559" s="25">
        <v>25307.0</v>
      </c>
      <c r="C2559" s="26">
        <v>25305.0</v>
      </c>
      <c r="D2559" s="27">
        <v>-2.0</v>
      </c>
      <c r="E2559" s="41"/>
    </row>
    <row r="2560" hidden="1">
      <c r="A2560" s="57" t="s">
        <v>3389</v>
      </c>
      <c r="B2560" s="29">
        <v>34404.0</v>
      </c>
      <c r="C2560" s="26">
        <v>34404.0</v>
      </c>
      <c r="D2560" s="27">
        <v>0.0</v>
      </c>
      <c r="E2560" s="28"/>
    </row>
    <row r="2561" hidden="1">
      <c r="A2561" s="57" t="s">
        <v>3390</v>
      </c>
      <c r="B2561" s="29">
        <v>0.0</v>
      </c>
      <c r="C2561" s="26"/>
      <c r="D2561" s="27">
        <v>0.0</v>
      </c>
      <c r="E2561" s="41"/>
    </row>
    <row r="2562" hidden="1">
      <c r="A2562" s="57" t="s">
        <v>3392</v>
      </c>
      <c r="B2562" s="29">
        <v>0.0</v>
      </c>
      <c r="C2562" s="26"/>
      <c r="D2562" s="27">
        <v>0.0</v>
      </c>
      <c r="E2562" s="41"/>
    </row>
    <row r="2563" hidden="1">
      <c r="A2563" s="31" t="s">
        <v>3394</v>
      </c>
      <c r="B2563" s="29">
        <v>640.0</v>
      </c>
      <c r="C2563" s="26"/>
      <c r="D2563" s="27">
        <v>-640.0</v>
      </c>
      <c r="E2563" s="40"/>
    </row>
    <row r="2564" hidden="1">
      <c r="A2564" s="31" t="s">
        <v>3395</v>
      </c>
      <c r="B2564" s="29">
        <v>0.0</v>
      </c>
      <c r="C2564" s="26">
        <v>2604.0</v>
      </c>
      <c r="D2564" s="27">
        <v>2604.0</v>
      </c>
      <c r="E2564" s="28" t="s">
        <v>4465</v>
      </c>
    </row>
    <row r="2565" hidden="1">
      <c r="A2565" s="31" t="s">
        <v>3397</v>
      </c>
      <c r="B2565" s="29">
        <v>2724.0</v>
      </c>
      <c r="C2565" s="26"/>
      <c r="D2565" s="27">
        <v>-2724.0</v>
      </c>
      <c r="E2565" s="28"/>
    </row>
    <row r="2566" hidden="1">
      <c r="A2566" s="31" t="s">
        <v>3399</v>
      </c>
      <c r="B2566" s="29">
        <v>5120.0</v>
      </c>
      <c r="C2566" s="26">
        <v>6200.0</v>
      </c>
      <c r="D2566" s="27">
        <v>1080.0</v>
      </c>
      <c r="E2566" s="41"/>
    </row>
    <row r="2567" hidden="1">
      <c r="A2567" s="58" t="s">
        <v>3400</v>
      </c>
      <c r="B2567" s="29">
        <v>103808.0</v>
      </c>
      <c r="C2567" s="29">
        <v>103808.0</v>
      </c>
      <c r="D2567" s="27">
        <v>0.0</v>
      </c>
      <c r="E2567" s="41"/>
    </row>
    <row r="2568" hidden="1">
      <c r="A2568" s="58" t="s">
        <v>3401</v>
      </c>
      <c r="B2568" s="29">
        <v>33662.0</v>
      </c>
      <c r="C2568" s="59">
        <v>33662.0</v>
      </c>
      <c r="D2568" s="27">
        <v>0.0</v>
      </c>
      <c r="E2568" s="41"/>
    </row>
    <row r="2569" hidden="1">
      <c r="A2569" s="58" t="s">
        <v>3402</v>
      </c>
      <c r="B2569" s="29">
        <v>141662.0</v>
      </c>
      <c r="C2569" s="59">
        <v>141398.0</v>
      </c>
      <c r="D2569" s="27">
        <v>-264.0</v>
      </c>
      <c r="E2569" s="41"/>
    </row>
    <row r="2570" hidden="1">
      <c r="A2570" s="58" t="s">
        <v>3403</v>
      </c>
      <c r="B2570" s="29">
        <v>107825.0</v>
      </c>
      <c r="C2570" s="59">
        <v>107825.0</v>
      </c>
      <c r="D2570" s="27">
        <v>0.0</v>
      </c>
      <c r="E2570" s="41"/>
    </row>
    <row r="2571" hidden="1">
      <c r="A2571" s="58" t="s">
        <v>3405</v>
      </c>
      <c r="B2571" s="29">
        <v>3019.0</v>
      </c>
      <c r="C2571" s="59">
        <v>3019.0</v>
      </c>
      <c r="D2571" s="27">
        <v>0.0</v>
      </c>
      <c r="E2571" s="41"/>
    </row>
    <row r="2572" hidden="1">
      <c r="A2572" s="58" t="s">
        <v>3406</v>
      </c>
      <c r="B2572" s="29">
        <v>11165.0</v>
      </c>
      <c r="C2572" s="59">
        <v>11165.0</v>
      </c>
      <c r="D2572" s="27">
        <v>0.0</v>
      </c>
      <c r="E2572" s="41"/>
    </row>
    <row r="2573" hidden="1">
      <c r="A2573" s="35" t="s">
        <v>3407</v>
      </c>
      <c r="B2573" s="29">
        <v>458160.5</v>
      </c>
      <c r="C2573" s="59">
        <v>457896.5</v>
      </c>
      <c r="D2573" s="27">
        <v>-264.0</v>
      </c>
      <c r="E2573" s="41"/>
    </row>
    <row r="2574" hidden="1">
      <c r="A2574" s="36" t="s">
        <v>3408</v>
      </c>
      <c r="B2574" s="42">
        <v>10.5</v>
      </c>
      <c r="C2574" s="65">
        <v>328.5</v>
      </c>
      <c r="D2574" s="66">
        <v>318.0</v>
      </c>
      <c r="E2574" s="45"/>
    </row>
    <row r="2575" hidden="1"/>
    <row r="2576" hidden="1"/>
    <row r="2577" hidden="1">
      <c r="A2577" s="5" t="s">
        <v>3411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3381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46041.0</v>
      </c>
      <c r="B2581" s="6"/>
      <c r="C2581" s="54" t="s">
        <v>3382</v>
      </c>
      <c r="D2581" s="15">
        <v>46047.0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5" t="s">
        <v>4238</v>
      </c>
      <c r="B2583" s="7"/>
      <c r="C2583" s="16"/>
      <c r="D2583" s="56" t="s">
        <v>4239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3383</v>
      </c>
      <c r="B2585" s="6"/>
      <c r="C2585" s="6"/>
      <c r="D2585" s="6"/>
      <c r="E2585" s="7"/>
    </row>
    <row r="2586" hidden="1">
      <c r="A2586" s="20" t="s">
        <v>3384</v>
      </c>
      <c r="B2586" s="21" t="s">
        <v>3385</v>
      </c>
      <c r="C2586" s="22" t="s">
        <v>3386</v>
      </c>
      <c r="D2586" s="21" t="s">
        <v>3387</v>
      </c>
      <c r="E2586" s="23" t="s">
        <v>13</v>
      </c>
    </row>
    <row r="2587" hidden="1">
      <c r="A2587" s="57" t="s">
        <v>3388</v>
      </c>
      <c r="B2587" s="25">
        <v>19424.0</v>
      </c>
      <c r="C2587" s="26">
        <v>19424.0</v>
      </c>
      <c r="D2587" s="27">
        <v>0.0</v>
      </c>
      <c r="E2587" s="41"/>
    </row>
    <row r="2588" hidden="1">
      <c r="A2588" s="57" t="s">
        <v>3389</v>
      </c>
      <c r="B2588" s="29">
        <v>27748.0</v>
      </c>
      <c r="C2588" s="26">
        <v>27748.0</v>
      </c>
      <c r="D2588" s="27">
        <v>0.0</v>
      </c>
      <c r="E2588" s="28"/>
    </row>
    <row r="2589" hidden="1">
      <c r="A2589" s="57" t="s">
        <v>3390</v>
      </c>
      <c r="B2589" s="29">
        <v>910.0</v>
      </c>
      <c r="C2589" s="26">
        <v>910.0</v>
      </c>
      <c r="D2589" s="27">
        <v>0.0</v>
      </c>
      <c r="E2589" s="41"/>
    </row>
    <row r="2590" hidden="1">
      <c r="A2590" s="57" t="s">
        <v>3392</v>
      </c>
      <c r="B2590" s="29">
        <v>0.0</v>
      </c>
      <c r="C2590" s="26"/>
      <c r="D2590" s="27">
        <v>0.0</v>
      </c>
      <c r="E2590" s="41"/>
    </row>
    <row r="2591" hidden="1">
      <c r="A2591" s="31" t="s">
        <v>3394</v>
      </c>
      <c r="B2591" s="29">
        <v>0.0</v>
      </c>
      <c r="C2591" s="26"/>
      <c r="D2591" s="27">
        <v>0.0</v>
      </c>
      <c r="E2591" s="40"/>
    </row>
    <row r="2592" hidden="1">
      <c r="A2592" s="31" t="s">
        <v>3395</v>
      </c>
      <c r="B2592" s="29">
        <v>200.0</v>
      </c>
      <c r="C2592" s="26"/>
      <c r="D2592" s="27">
        <v>-200.0</v>
      </c>
      <c r="E2592" s="28"/>
    </row>
    <row r="2593" hidden="1">
      <c r="A2593" s="31" t="s">
        <v>3397</v>
      </c>
      <c r="B2593" s="29">
        <v>10520.0</v>
      </c>
      <c r="C2593" s="26">
        <v>10400.0</v>
      </c>
      <c r="D2593" s="27">
        <v>-120.0</v>
      </c>
      <c r="E2593" s="28" t="s">
        <v>4466</v>
      </c>
    </row>
    <row r="2594" hidden="1">
      <c r="A2594" s="31" t="s">
        <v>3399</v>
      </c>
      <c r="B2594" s="29">
        <v>6360.0</v>
      </c>
      <c r="C2594" s="26">
        <v>6680.0</v>
      </c>
      <c r="D2594" s="27">
        <v>320.0</v>
      </c>
      <c r="E2594" s="41"/>
    </row>
    <row r="2595" hidden="1">
      <c r="A2595" s="58" t="s">
        <v>3400</v>
      </c>
      <c r="B2595" s="29">
        <v>103017.0</v>
      </c>
      <c r="C2595" s="29">
        <v>103808.0</v>
      </c>
      <c r="D2595" s="27">
        <v>791.0</v>
      </c>
      <c r="E2595" s="41"/>
    </row>
    <row r="2596" hidden="1">
      <c r="A2596" s="58" t="s">
        <v>3401</v>
      </c>
      <c r="B2596" s="29">
        <v>40262.0</v>
      </c>
      <c r="C2596" s="59">
        <v>33662.0</v>
      </c>
      <c r="D2596" s="27">
        <v>-6600.0</v>
      </c>
      <c r="E2596" s="41"/>
    </row>
    <row r="2597" hidden="1">
      <c r="A2597" s="58" t="s">
        <v>3402</v>
      </c>
      <c r="B2597" s="29">
        <v>119951.0</v>
      </c>
      <c r="C2597" s="59">
        <v>141398.0</v>
      </c>
      <c r="D2597" s="27">
        <v>21447.0</v>
      </c>
      <c r="E2597" s="41"/>
    </row>
    <row r="2598" hidden="1">
      <c r="A2598" s="58" t="s">
        <v>3403</v>
      </c>
      <c r="B2598" s="29">
        <v>102822.0</v>
      </c>
      <c r="C2598" s="59">
        <v>107825.0</v>
      </c>
      <c r="D2598" s="27">
        <v>5003.0</v>
      </c>
      <c r="E2598" s="41"/>
    </row>
    <row r="2599" hidden="1">
      <c r="A2599" s="58" t="s">
        <v>3405</v>
      </c>
      <c r="B2599" s="29">
        <v>1329.0</v>
      </c>
      <c r="C2599" s="59">
        <v>3019.0</v>
      </c>
      <c r="D2599" s="27">
        <v>1690.0</v>
      </c>
      <c r="E2599" s="41"/>
    </row>
    <row r="2600" hidden="1">
      <c r="A2600" s="58" t="s">
        <v>3406</v>
      </c>
      <c r="B2600" s="29">
        <v>15422.0</v>
      </c>
      <c r="C2600" s="59">
        <v>11165.0</v>
      </c>
      <c r="D2600" s="27">
        <v>-4257.0</v>
      </c>
      <c r="E2600" s="41"/>
    </row>
    <row r="2601" hidden="1">
      <c r="A2601" s="35" t="s">
        <v>3407</v>
      </c>
      <c r="B2601" s="29">
        <v>432529.7</v>
      </c>
      <c r="C2601" s="59">
        <v>457896.5</v>
      </c>
      <c r="D2601" s="27">
        <v>25366.79999999999</v>
      </c>
      <c r="E2601" s="41"/>
    </row>
    <row r="2602" hidden="1">
      <c r="A2602" s="36" t="s">
        <v>3408</v>
      </c>
      <c r="B2602" s="42">
        <v>13.30000000000291</v>
      </c>
      <c r="C2602" s="65">
        <v>-3022.5</v>
      </c>
      <c r="D2602" s="66">
        <v>-3035.800000000003</v>
      </c>
      <c r="E2602" s="45"/>
    </row>
    <row r="2603" hidden="1"/>
    <row r="2604" hidden="1"/>
    <row r="2605" hidden="1">
      <c r="A2605" s="5" t="s">
        <v>3411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3381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46048.0</v>
      </c>
      <c r="B2609" s="6"/>
      <c r="C2609" s="54" t="s">
        <v>3382</v>
      </c>
      <c r="D2609" s="15">
        <v>46053.0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5" t="s">
        <v>4238</v>
      </c>
      <c r="B2611" s="7"/>
      <c r="C2611" s="16"/>
      <c r="D2611" s="56" t="s">
        <v>4247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3383</v>
      </c>
      <c r="B2613" s="6"/>
      <c r="C2613" s="6"/>
      <c r="D2613" s="6"/>
      <c r="E2613" s="7"/>
    </row>
    <row r="2614" hidden="1">
      <c r="A2614" s="20" t="s">
        <v>3384</v>
      </c>
      <c r="B2614" s="21" t="s">
        <v>3385</v>
      </c>
      <c r="C2614" s="22" t="s">
        <v>3386</v>
      </c>
      <c r="D2614" s="21" t="s">
        <v>3387</v>
      </c>
      <c r="E2614" s="23" t="s">
        <v>13</v>
      </c>
    </row>
    <row r="2615" hidden="1">
      <c r="A2615" s="57" t="s">
        <v>3388</v>
      </c>
      <c r="B2615" s="25">
        <v>23285.0</v>
      </c>
      <c r="C2615" s="26">
        <v>23285.0</v>
      </c>
      <c r="D2615" s="27">
        <v>0.0</v>
      </c>
      <c r="E2615" s="41"/>
    </row>
    <row r="2616" hidden="1">
      <c r="A2616" s="57" t="s">
        <v>3389</v>
      </c>
      <c r="B2616" s="29">
        <v>24317.0</v>
      </c>
      <c r="C2616" s="26">
        <v>24317.0</v>
      </c>
      <c r="D2616" s="27">
        <v>0.0</v>
      </c>
      <c r="E2616" s="28"/>
    </row>
    <row r="2617" hidden="1">
      <c r="A2617" s="57" t="s">
        <v>3390</v>
      </c>
      <c r="B2617" s="29">
        <v>760.0</v>
      </c>
      <c r="C2617" s="26">
        <v>760.0</v>
      </c>
      <c r="D2617" s="27">
        <v>0.0</v>
      </c>
      <c r="E2617" s="41"/>
    </row>
    <row r="2618" hidden="1">
      <c r="A2618" s="57" t="s">
        <v>3392</v>
      </c>
      <c r="B2618" s="29">
        <v>0.0</v>
      </c>
      <c r="C2618" s="26"/>
      <c r="D2618" s="27">
        <v>0.0</v>
      </c>
      <c r="E2618" s="41"/>
    </row>
    <row r="2619" hidden="1">
      <c r="A2619" s="31" t="s">
        <v>3394</v>
      </c>
      <c r="B2619" s="29">
        <v>0.0</v>
      </c>
      <c r="C2619" s="26"/>
      <c r="D2619" s="27">
        <v>0.0</v>
      </c>
      <c r="E2619" s="40"/>
    </row>
    <row r="2620" hidden="1">
      <c r="A2620" s="31" t="s">
        <v>3395</v>
      </c>
      <c r="B2620" s="29">
        <v>2606.0</v>
      </c>
      <c r="C2620" s="26">
        <v>2606.0</v>
      </c>
      <c r="D2620" s="27">
        <v>0.0</v>
      </c>
      <c r="E2620" s="28" t="s">
        <v>4467</v>
      </c>
    </row>
    <row r="2621" hidden="1">
      <c r="A2621" s="31" t="s">
        <v>3397</v>
      </c>
      <c r="B2621" s="29">
        <v>0.0</v>
      </c>
      <c r="C2621" s="26"/>
      <c r="D2621" s="27">
        <v>0.0</v>
      </c>
      <c r="E2621" s="28"/>
    </row>
    <row r="2622" hidden="1">
      <c r="A2622" s="31" t="s">
        <v>3399</v>
      </c>
      <c r="B2622" s="29">
        <v>5240.0</v>
      </c>
      <c r="C2622" s="26">
        <v>5340.0</v>
      </c>
      <c r="D2622" s="27">
        <v>100.0</v>
      </c>
      <c r="E2622" s="41"/>
    </row>
    <row r="2623" hidden="1">
      <c r="A2623" s="58" t="s">
        <v>3400</v>
      </c>
      <c r="B2623" s="29">
        <v>88720.0</v>
      </c>
      <c r="C2623" s="29">
        <v>88720.0</v>
      </c>
      <c r="D2623" s="27">
        <v>0.0</v>
      </c>
      <c r="E2623" s="41"/>
    </row>
    <row r="2624" hidden="1">
      <c r="A2624" s="58" t="s">
        <v>3401</v>
      </c>
      <c r="B2624" s="29">
        <v>29306.0</v>
      </c>
      <c r="C2624" s="59">
        <v>29306.0</v>
      </c>
      <c r="D2624" s="27">
        <v>0.0</v>
      </c>
      <c r="E2624" s="41"/>
    </row>
    <row r="2625" hidden="1">
      <c r="A2625" s="58" t="s">
        <v>3402</v>
      </c>
      <c r="B2625" s="29">
        <v>105248.0</v>
      </c>
      <c r="C2625" s="59">
        <v>105248.0</v>
      </c>
      <c r="D2625" s="27">
        <v>0.0</v>
      </c>
      <c r="E2625" s="41"/>
    </row>
    <row r="2626" hidden="1">
      <c r="A2626" s="58" t="s">
        <v>3403</v>
      </c>
      <c r="B2626" s="29">
        <v>86990.0</v>
      </c>
      <c r="C2626" s="59">
        <v>86990.0</v>
      </c>
      <c r="D2626" s="27">
        <v>0.0</v>
      </c>
      <c r="E2626" s="41"/>
    </row>
    <row r="2627" hidden="1">
      <c r="A2627" s="58" t="s">
        <v>3405</v>
      </c>
      <c r="B2627" s="29">
        <v>2909.0</v>
      </c>
      <c r="C2627" s="59">
        <v>2909.0</v>
      </c>
      <c r="D2627" s="27">
        <v>0.0</v>
      </c>
      <c r="E2627" s="41"/>
    </row>
    <row r="2628" hidden="1">
      <c r="A2628" s="58" t="s">
        <v>3406</v>
      </c>
      <c r="B2628" s="29">
        <v>13780.0</v>
      </c>
      <c r="C2628" s="59">
        <v>13780.0</v>
      </c>
      <c r="D2628" s="27">
        <v>0.0</v>
      </c>
      <c r="E2628" s="41"/>
    </row>
    <row r="2629" hidden="1">
      <c r="A2629" s="35" t="s">
        <v>3407</v>
      </c>
      <c r="B2629" s="29">
        <v>369367.7</v>
      </c>
      <c r="C2629" s="59">
        <v>369367.7</v>
      </c>
      <c r="D2629" s="27">
        <v>0.0</v>
      </c>
      <c r="E2629" s="41"/>
    </row>
    <row r="2630" hidden="1">
      <c r="A2630" s="36" t="s">
        <v>3408</v>
      </c>
      <c r="B2630" s="42">
        <v>13.30000000000291</v>
      </c>
      <c r="C2630" s="65">
        <v>113.29999999998836</v>
      </c>
      <c r="D2630" s="66">
        <v>99.99999999998545</v>
      </c>
      <c r="E2630" s="45"/>
    </row>
    <row r="2631" hidden="1"/>
    <row r="2632" hidden="1"/>
    <row r="2633" hidden="1">
      <c r="A2633" s="5" t="s">
        <v>3411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3381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46054.0</v>
      </c>
      <c r="B2637" s="6"/>
      <c r="C2637" s="54" t="s">
        <v>3382</v>
      </c>
      <c r="D2637" s="15">
        <v>46054.0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5" t="s">
        <v>4239</v>
      </c>
      <c r="B2639" s="7"/>
      <c r="C2639" s="16"/>
      <c r="D2639" s="56" t="s">
        <v>4239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3383</v>
      </c>
      <c r="B2641" s="6"/>
      <c r="C2641" s="6"/>
      <c r="D2641" s="6"/>
      <c r="E2641" s="7"/>
    </row>
    <row r="2642" hidden="1">
      <c r="A2642" s="20" t="s">
        <v>3384</v>
      </c>
      <c r="B2642" s="21" t="s">
        <v>3385</v>
      </c>
      <c r="C2642" s="22" t="s">
        <v>3386</v>
      </c>
      <c r="D2642" s="21" t="s">
        <v>3387</v>
      </c>
      <c r="E2642" s="23" t="s">
        <v>13</v>
      </c>
    </row>
    <row r="2643" hidden="1">
      <c r="A2643" s="57" t="s">
        <v>3388</v>
      </c>
      <c r="B2643" s="25">
        <v>2831.0</v>
      </c>
      <c r="C2643" s="26">
        <v>2831.0</v>
      </c>
      <c r="D2643" s="27">
        <v>0.0</v>
      </c>
      <c r="E2643" s="41"/>
    </row>
    <row r="2644" hidden="1">
      <c r="A2644" s="57" t="s">
        <v>3389</v>
      </c>
      <c r="B2644" s="29">
        <v>3991.0</v>
      </c>
      <c r="C2644" s="26">
        <v>3991.0</v>
      </c>
      <c r="D2644" s="27">
        <v>0.0</v>
      </c>
      <c r="E2644" s="28"/>
    </row>
    <row r="2645" hidden="1">
      <c r="A2645" s="57" t="s">
        <v>3390</v>
      </c>
      <c r="B2645" s="29">
        <v>0.0</v>
      </c>
      <c r="C2645" s="26"/>
      <c r="D2645" s="27">
        <v>0.0</v>
      </c>
      <c r="E2645" s="41"/>
    </row>
    <row r="2646" hidden="1">
      <c r="A2646" s="57" t="s">
        <v>3392</v>
      </c>
      <c r="B2646" s="29">
        <v>0.0</v>
      </c>
      <c r="C2646" s="26"/>
      <c r="D2646" s="27">
        <v>0.0</v>
      </c>
      <c r="E2646" s="41"/>
    </row>
    <row r="2647" hidden="1">
      <c r="A2647" s="31" t="s">
        <v>3394</v>
      </c>
      <c r="B2647" s="29">
        <v>0.0</v>
      </c>
      <c r="C2647" s="26"/>
      <c r="D2647" s="27">
        <v>0.0</v>
      </c>
      <c r="E2647" s="40"/>
    </row>
    <row r="2648" hidden="1">
      <c r="A2648" s="31" t="s">
        <v>3395</v>
      </c>
      <c r="B2648" s="29">
        <v>0.0</v>
      </c>
      <c r="C2648" s="26"/>
      <c r="D2648" s="27">
        <v>0.0</v>
      </c>
      <c r="E2648" s="28"/>
    </row>
    <row r="2649" hidden="1">
      <c r="A2649" s="31" t="s">
        <v>3397</v>
      </c>
      <c r="B2649" s="29">
        <v>0.0</v>
      </c>
      <c r="C2649" s="26"/>
      <c r="D2649" s="27">
        <v>0.0</v>
      </c>
      <c r="E2649" s="28"/>
    </row>
    <row r="2650" hidden="1">
      <c r="A2650" s="31" t="s">
        <v>3399</v>
      </c>
      <c r="B2650" s="29">
        <v>840.0</v>
      </c>
      <c r="C2650" s="26">
        <v>840.0</v>
      </c>
      <c r="D2650" s="27">
        <v>0.0</v>
      </c>
      <c r="E2650" s="41"/>
    </row>
    <row r="2651" hidden="1">
      <c r="A2651" s="58" t="s">
        <v>3400</v>
      </c>
      <c r="B2651" s="29">
        <v>20127.0</v>
      </c>
      <c r="C2651" s="29">
        <v>20127.0</v>
      </c>
      <c r="D2651" s="27">
        <v>0.0</v>
      </c>
      <c r="E2651" s="41"/>
    </row>
    <row r="2652" hidden="1">
      <c r="A2652" s="58" t="s">
        <v>3401</v>
      </c>
      <c r="B2652" s="29">
        <v>7167.0</v>
      </c>
      <c r="C2652" s="59">
        <v>7167.0</v>
      </c>
      <c r="D2652" s="27">
        <v>0.0</v>
      </c>
      <c r="E2652" s="41"/>
    </row>
    <row r="2653" hidden="1">
      <c r="A2653" s="58" t="s">
        <v>3402</v>
      </c>
      <c r="B2653" s="29">
        <v>23065.0</v>
      </c>
      <c r="C2653" s="59">
        <v>23065.0</v>
      </c>
      <c r="D2653" s="27">
        <v>0.0</v>
      </c>
      <c r="E2653" s="41"/>
    </row>
    <row r="2654" hidden="1">
      <c r="A2654" s="58" t="s">
        <v>3403</v>
      </c>
      <c r="B2654" s="29">
        <v>12144.0</v>
      </c>
      <c r="C2654" s="59">
        <v>12144.0</v>
      </c>
      <c r="D2654" s="27">
        <v>0.0</v>
      </c>
      <c r="E2654" s="41"/>
    </row>
    <row r="2655" hidden="1">
      <c r="A2655" s="58" t="s">
        <v>3405</v>
      </c>
      <c r="B2655" s="29">
        <v>1521.0</v>
      </c>
      <c r="C2655" s="59">
        <v>1521.0</v>
      </c>
      <c r="D2655" s="27">
        <v>0.0</v>
      </c>
      <c r="E2655" s="41"/>
    </row>
    <row r="2656" hidden="1">
      <c r="A2656" s="58" t="s">
        <v>3406</v>
      </c>
      <c r="B2656" s="29">
        <v>1954.0</v>
      </c>
      <c r="C2656" s="59">
        <v>1954.0</v>
      </c>
      <c r="D2656" s="27">
        <v>0.0</v>
      </c>
      <c r="E2656" s="41"/>
    </row>
    <row r="2657" hidden="1">
      <c r="A2657" s="35" t="s">
        <v>3407</v>
      </c>
      <c r="B2657" s="29">
        <v>71686.0</v>
      </c>
      <c r="C2657" s="59">
        <v>71686.0</v>
      </c>
      <c r="D2657" s="27">
        <v>0.0</v>
      </c>
      <c r="E2657" s="41"/>
    </row>
    <row r="2658" hidden="1">
      <c r="A2658" s="36" t="s">
        <v>3408</v>
      </c>
      <c r="B2658" s="42">
        <v>0.0</v>
      </c>
      <c r="C2658" s="65">
        <v>0.0</v>
      </c>
      <c r="D2658" s="66">
        <v>0.0</v>
      </c>
      <c r="E2658" s="45"/>
    </row>
    <row r="2659" hidden="1"/>
    <row r="2660" hidden="1"/>
    <row r="2661" hidden="1">
      <c r="A2661" s="5" t="s">
        <v>3411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3381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46054.0</v>
      </c>
      <c r="B2665" s="6"/>
      <c r="C2665" s="54" t="s">
        <v>3382</v>
      </c>
      <c r="D2665" s="15">
        <v>46054.0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5" t="s">
        <v>4239</v>
      </c>
      <c r="B2667" s="7"/>
      <c r="C2667" s="16"/>
      <c r="D2667" s="56" t="s">
        <v>4239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3383</v>
      </c>
      <c r="B2669" s="6"/>
      <c r="C2669" s="6"/>
      <c r="D2669" s="6"/>
      <c r="E2669" s="7"/>
    </row>
    <row r="2670" hidden="1">
      <c r="A2670" s="20" t="s">
        <v>3384</v>
      </c>
      <c r="B2670" s="21" t="s">
        <v>3385</v>
      </c>
      <c r="C2670" s="22" t="s">
        <v>3386</v>
      </c>
      <c r="D2670" s="21" t="s">
        <v>3387</v>
      </c>
      <c r="E2670" s="23" t="s">
        <v>13</v>
      </c>
    </row>
    <row r="2671" hidden="1">
      <c r="A2671" s="57" t="s">
        <v>3388</v>
      </c>
      <c r="B2671" s="25">
        <v>2831.0</v>
      </c>
      <c r="C2671" s="26">
        <v>2831.0</v>
      </c>
      <c r="D2671" s="27">
        <v>0.0</v>
      </c>
      <c r="E2671" s="41"/>
    </row>
    <row r="2672" hidden="1">
      <c r="A2672" s="57" t="s">
        <v>3389</v>
      </c>
      <c r="B2672" s="29">
        <v>3991.0</v>
      </c>
      <c r="C2672" s="26">
        <v>3991.0</v>
      </c>
      <c r="D2672" s="27">
        <v>0.0</v>
      </c>
      <c r="E2672" s="28"/>
    </row>
    <row r="2673" hidden="1">
      <c r="A2673" s="57" t="s">
        <v>3390</v>
      </c>
      <c r="B2673" s="29">
        <v>0.0</v>
      </c>
      <c r="C2673" s="26"/>
      <c r="D2673" s="27">
        <v>0.0</v>
      </c>
      <c r="E2673" s="41"/>
    </row>
    <row r="2674" hidden="1">
      <c r="A2674" s="57" t="s">
        <v>3392</v>
      </c>
      <c r="B2674" s="29">
        <v>0.0</v>
      </c>
      <c r="C2674" s="26"/>
      <c r="D2674" s="27">
        <v>0.0</v>
      </c>
      <c r="E2674" s="41"/>
    </row>
    <row r="2675" hidden="1">
      <c r="A2675" s="31" t="s">
        <v>3394</v>
      </c>
      <c r="B2675" s="29">
        <v>0.0</v>
      </c>
      <c r="C2675" s="26"/>
      <c r="D2675" s="27">
        <v>0.0</v>
      </c>
      <c r="E2675" s="40"/>
    </row>
    <row r="2676" hidden="1">
      <c r="A2676" s="31" t="s">
        <v>3395</v>
      </c>
      <c r="B2676" s="29">
        <v>0.0</v>
      </c>
      <c r="C2676" s="26"/>
      <c r="D2676" s="27">
        <v>0.0</v>
      </c>
      <c r="E2676" s="28"/>
    </row>
    <row r="2677" hidden="1">
      <c r="A2677" s="31" t="s">
        <v>3397</v>
      </c>
      <c r="B2677" s="29">
        <v>0.0</v>
      </c>
      <c r="C2677" s="26"/>
      <c r="D2677" s="27">
        <v>0.0</v>
      </c>
      <c r="E2677" s="28"/>
    </row>
    <row r="2678" hidden="1">
      <c r="A2678" s="31" t="s">
        <v>3399</v>
      </c>
      <c r="B2678" s="29">
        <v>840.0</v>
      </c>
      <c r="C2678" s="26">
        <v>840.0</v>
      </c>
      <c r="D2678" s="27">
        <v>0.0</v>
      </c>
      <c r="E2678" s="41"/>
    </row>
    <row r="2679" hidden="1">
      <c r="A2679" s="58" t="s">
        <v>3400</v>
      </c>
      <c r="B2679" s="29">
        <v>20127.0</v>
      </c>
      <c r="C2679" s="29">
        <v>20127.0</v>
      </c>
      <c r="D2679" s="27">
        <v>0.0</v>
      </c>
      <c r="E2679" s="41"/>
    </row>
    <row r="2680" hidden="1">
      <c r="A2680" s="58" t="s">
        <v>3401</v>
      </c>
      <c r="B2680" s="29">
        <v>7167.0</v>
      </c>
      <c r="C2680" s="59">
        <v>7167.0</v>
      </c>
      <c r="D2680" s="27">
        <v>0.0</v>
      </c>
      <c r="E2680" s="41"/>
    </row>
    <row r="2681" hidden="1">
      <c r="A2681" s="58" t="s">
        <v>3402</v>
      </c>
      <c r="B2681" s="29">
        <v>23065.0</v>
      </c>
      <c r="C2681" s="59">
        <v>23065.0</v>
      </c>
      <c r="D2681" s="27">
        <v>0.0</v>
      </c>
      <c r="E2681" s="41"/>
    </row>
    <row r="2682" hidden="1">
      <c r="A2682" s="58" t="s">
        <v>3403</v>
      </c>
      <c r="B2682" s="29">
        <v>12144.0</v>
      </c>
      <c r="C2682" s="59">
        <v>12144.0</v>
      </c>
      <c r="D2682" s="27">
        <v>0.0</v>
      </c>
      <c r="E2682" s="41"/>
    </row>
    <row r="2683" hidden="1">
      <c r="A2683" s="58" t="s">
        <v>3405</v>
      </c>
      <c r="B2683" s="29">
        <v>1521.0</v>
      </c>
      <c r="C2683" s="59">
        <v>1521.0</v>
      </c>
      <c r="D2683" s="27">
        <v>0.0</v>
      </c>
      <c r="E2683" s="41"/>
    </row>
    <row r="2684" hidden="1">
      <c r="A2684" s="58" t="s">
        <v>3406</v>
      </c>
      <c r="B2684" s="29">
        <v>1954.0</v>
      </c>
      <c r="C2684" s="59">
        <v>1954.0</v>
      </c>
      <c r="D2684" s="27">
        <v>0.0</v>
      </c>
      <c r="E2684" s="41"/>
    </row>
    <row r="2685" hidden="1">
      <c r="A2685" s="35" t="s">
        <v>3407</v>
      </c>
      <c r="B2685" s="29">
        <v>71686.0</v>
      </c>
      <c r="C2685" s="59">
        <v>71686.0</v>
      </c>
      <c r="D2685" s="27">
        <v>0.0</v>
      </c>
      <c r="E2685" s="41"/>
    </row>
    <row r="2686" hidden="1">
      <c r="A2686" s="36" t="s">
        <v>3408</v>
      </c>
      <c r="B2686" s="42">
        <v>0.0</v>
      </c>
      <c r="C2686" s="65">
        <v>0.0</v>
      </c>
      <c r="D2686" s="66">
        <v>0.0</v>
      </c>
      <c r="E2686" s="45"/>
    </row>
    <row r="2687" hidden="1"/>
    <row r="2688" hidden="1"/>
    <row r="2689" hidden="1">
      <c r="A2689" s="5" t="s">
        <v>3411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3381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46055.0</v>
      </c>
      <c r="B2693" s="6"/>
      <c r="C2693" s="54" t="s">
        <v>3382</v>
      </c>
      <c r="D2693" s="15">
        <v>46061.0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5" t="s">
        <v>4238</v>
      </c>
      <c r="B2695" s="7"/>
      <c r="C2695" s="16"/>
      <c r="D2695" s="56" t="s">
        <v>4239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3383</v>
      </c>
      <c r="B2697" s="6"/>
      <c r="C2697" s="6"/>
      <c r="D2697" s="6"/>
      <c r="E2697" s="7"/>
    </row>
    <row r="2698" hidden="1">
      <c r="A2698" s="20" t="s">
        <v>3384</v>
      </c>
      <c r="B2698" s="21" t="s">
        <v>3385</v>
      </c>
      <c r="C2698" s="22" t="s">
        <v>3386</v>
      </c>
      <c r="D2698" s="21" t="s">
        <v>3387</v>
      </c>
      <c r="E2698" s="23" t="s">
        <v>13</v>
      </c>
    </row>
    <row r="2699" hidden="1">
      <c r="A2699" s="57" t="s">
        <v>3388</v>
      </c>
      <c r="B2699" s="25">
        <v>22084.0</v>
      </c>
      <c r="C2699" s="26">
        <v>22064.0</v>
      </c>
      <c r="D2699" s="27">
        <v>-20.0</v>
      </c>
      <c r="E2699" s="41"/>
    </row>
    <row r="2700" hidden="1">
      <c r="A2700" s="57" t="s">
        <v>3389</v>
      </c>
      <c r="B2700" s="29">
        <v>30096.0</v>
      </c>
      <c r="C2700" s="26">
        <v>30096.0</v>
      </c>
      <c r="D2700" s="27">
        <v>0.0</v>
      </c>
      <c r="E2700" s="28"/>
    </row>
    <row r="2701" hidden="1">
      <c r="A2701" s="57" t="s">
        <v>3390</v>
      </c>
      <c r="B2701" s="29">
        <v>140.0</v>
      </c>
      <c r="C2701" s="26">
        <v>140.0</v>
      </c>
      <c r="D2701" s="27">
        <v>0.0</v>
      </c>
      <c r="E2701" s="41"/>
    </row>
    <row r="2702" hidden="1">
      <c r="A2702" s="57" t="s">
        <v>3392</v>
      </c>
      <c r="B2702" s="29">
        <v>0.0</v>
      </c>
      <c r="C2702" s="26"/>
      <c r="D2702" s="27">
        <v>0.0</v>
      </c>
      <c r="E2702" s="41"/>
    </row>
    <row r="2703" hidden="1">
      <c r="A2703" s="31" t="s">
        <v>3394</v>
      </c>
      <c r="B2703" s="29">
        <v>0.0</v>
      </c>
      <c r="C2703" s="26"/>
      <c r="D2703" s="27">
        <v>0.0</v>
      </c>
      <c r="E2703" s="40"/>
    </row>
    <row r="2704" hidden="1">
      <c r="A2704" s="31" t="s">
        <v>3395</v>
      </c>
      <c r="B2704" s="29">
        <v>0.0</v>
      </c>
      <c r="C2704" s="26"/>
      <c r="D2704" s="27">
        <v>0.0</v>
      </c>
      <c r="E2704" s="28"/>
    </row>
    <row r="2705" hidden="1">
      <c r="A2705" s="31" t="s">
        <v>3397</v>
      </c>
      <c r="B2705" s="29">
        <v>988.0</v>
      </c>
      <c r="C2705" s="26">
        <v>988.0</v>
      </c>
      <c r="D2705" s="27">
        <v>0.0</v>
      </c>
      <c r="E2705" s="28" t="s">
        <v>4468</v>
      </c>
    </row>
    <row r="2706" hidden="1">
      <c r="A2706" s="31" t="s">
        <v>3399</v>
      </c>
      <c r="B2706" s="29">
        <v>6880.0</v>
      </c>
      <c r="C2706" s="26">
        <v>6880.0</v>
      </c>
      <c r="D2706" s="27">
        <v>0.0</v>
      </c>
      <c r="E2706" s="41"/>
    </row>
    <row r="2707" hidden="1">
      <c r="A2707" s="58" t="s">
        <v>3400</v>
      </c>
      <c r="B2707" s="29">
        <v>104537.0</v>
      </c>
      <c r="C2707" s="29">
        <v>104537.0</v>
      </c>
      <c r="D2707" s="27">
        <v>0.0</v>
      </c>
      <c r="E2707" s="41"/>
    </row>
    <row r="2708" hidden="1">
      <c r="A2708" s="58" t="s">
        <v>3401</v>
      </c>
      <c r="B2708" s="29">
        <v>32512.0</v>
      </c>
      <c r="C2708" s="59">
        <v>32512.0</v>
      </c>
      <c r="D2708" s="27">
        <v>0.0</v>
      </c>
      <c r="E2708" s="41"/>
    </row>
    <row r="2709" hidden="1">
      <c r="A2709" s="58" t="s">
        <v>3402</v>
      </c>
      <c r="B2709" s="29">
        <v>128308.0</v>
      </c>
      <c r="C2709" s="59">
        <v>128308.0</v>
      </c>
      <c r="D2709" s="27">
        <v>0.0</v>
      </c>
      <c r="E2709" s="41"/>
    </row>
    <row r="2710" hidden="1">
      <c r="A2710" s="58" t="s">
        <v>3403</v>
      </c>
      <c r="B2710" s="29">
        <v>115029.0</v>
      </c>
      <c r="C2710" s="59">
        <v>115029.0</v>
      </c>
      <c r="D2710" s="27">
        <v>0.0</v>
      </c>
      <c r="E2710" s="41"/>
    </row>
    <row r="2711" hidden="1">
      <c r="A2711" s="58" t="s">
        <v>3405</v>
      </c>
      <c r="B2711" s="29">
        <v>4870.0</v>
      </c>
      <c r="C2711" s="59">
        <v>4870.0</v>
      </c>
      <c r="D2711" s="27">
        <v>0.0</v>
      </c>
      <c r="E2711" s="41"/>
    </row>
    <row r="2712" hidden="1">
      <c r="A2712" s="58" t="s">
        <v>3406</v>
      </c>
      <c r="B2712" s="29">
        <v>8006.0</v>
      </c>
      <c r="C2712" s="59">
        <v>8006.0</v>
      </c>
      <c r="D2712" s="27">
        <v>0.0</v>
      </c>
      <c r="E2712" s="41"/>
    </row>
    <row r="2713" hidden="1">
      <c r="A2713" s="35" t="s">
        <v>3407</v>
      </c>
      <c r="B2713" s="29">
        <v>445430.9</v>
      </c>
      <c r="C2713" s="59">
        <v>445430.9</v>
      </c>
      <c r="D2713" s="27">
        <v>0.0</v>
      </c>
      <c r="E2713" s="41"/>
    </row>
    <row r="2714" hidden="1">
      <c r="A2714" s="36" t="s">
        <v>3408</v>
      </c>
      <c r="B2714" s="42">
        <v>13.10000000000582</v>
      </c>
      <c r="C2714" s="65">
        <v>-6.900000000023283</v>
      </c>
      <c r="D2714" s="66">
        <v>-20.000000000029104</v>
      </c>
      <c r="E2714" s="45"/>
    </row>
    <row r="2715" hidden="1"/>
    <row r="2716" hidden="1"/>
    <row r="2717" hidden="1">
      <c r="A2717" s="5" t="s">
        <v>3411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3381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46062.0</v>
      </c>
      <c r="B2721" s="6"/>
      <c r="C2721" s="54" t="s">
        <v>3382</v>
      </c>
      <c r="D2721" s="15">
        <v>46068.0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5" t="s">
        <v>4238</v>
      </c>
      <c r="B2723" s="7"/>
      <c r="C2723" s="16"/>
      <c r="D2723" s="56" t="s">
        <v>4239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3383</v>
      </c>
      <c r="B2725" s="6"/>
      <c r="C2725" s="6"/>
      <c r="D2725" s="6"/>
      <c r="E2725" s="7"/>
    </row>
    <row r="2726" hidden="1">
      <c r="A2726" s="20" t="s">
        <v>3384</v>
      </c>
      <c r="B2726" s="21" t="s">
        <v>3385</v>
      </c>
      <c r="C2726" s="22" t="s">
        <v>3386</v>
      </c>
      <c r="D2726" s="21" t="s">
        <v>3387</v>
      </c>
      <c r="E2726" s="23" t="s">
        <v>13</v>
      </c>
    </row>
    <row r="2727" hidden="1">
      <c r="A2727" s="57" t="s">
        <v>3388</v>
      </c>
      <c r="B2727" s="25">
        <v>26293.0</v>
      </c>
      <c r="C2727" s="26">
        <v>26294.0</v>
      </c>
      <c r="D2727" s="27">
        <v>1.0</v>
      </c>
      <c r="E2727" s="41"/>
    </row>
    <row r="2728" hidden="1">
      <c r="A2728" s="57" t="s">
        <v>3389</v>
      </c>
      <c r="B2728" s="29">
        <v>40922.0</v>
      </c>
      <c r="C2728" s="26">
        <v>40922.0</v>
      </c>
      <c r="D2728" s="27">
        <v>0.0</v>
      </c>
      <c r="E2728" s="28"/>
    </row>
    <row r="2729" hidden="1">
      <c r="A2729" s="57" t="s">
        <v>3390</v>
      </c>
      <c r="B2729" s="29">
        <v>960.0</v>
      </c>
      <c r="C2729" s="26">
        <v>960.0</v>
      </c>
      <c r="D2729" s="27">
        <v>0.0</v>
      </c>
      <c r="E2729" s="41"/>
    </row>
    <row r="2730" hidden="1">
      <c r="A2730" s="57" t="s">
        <v>3392</v>
      </c>
      <c r="B2730" s="29">
        <v>0.0</v>
      </c>
      <c r="C2730" s="26"/>
      <c r="D2730" s="27">
        <v>0.0</v>
      </c>
      <c r="E2730" s="41"/>
    </row>
    <row r="2731" hidden="1">
      <c r="A2731" s="31" t="s">
        <v>3394</v>
      </c>
      <c r="B2731" s="29">
        <v>0.0</v>
      </c>
      <c r="C2731" s="26"/>
      <c r="D2731" s="27">
        <v>0.0</v>
      </c>
      <c r="E2731" s="40"/>
    </row>
    <row r="2732" hidden="1">
      <c r="A2732" s="31" t="s">
        <v>3395</v>
      </c>
      <c r="B2732" s="29">
        <v>0.0</v>
      </c>
      <c r="C2732" s="26">
        <v>188.0</v>
      </c>
      <c r="D2732" s="27">
        <v>188.0</v>
      </c>
      <c r="E2732" s="28" t="s">
        <v>4469</v>
      </c>
    </row>
    <row r="2733" hidden="1">
      <c r="A2733" s="31" t="s">
        <v>3397</v>
      </c>
      <c r="B2733" s="29">
        <v>986.0</v>
      </c>
      <c r="C2733" s="26">
        <v>798.0</v>
      </c>
      <c r="D2733" s="27">
        <v>-188.0</v>
      </c>
      <c r="E2733" s="28" t="s">
        <v>4470</v>
      </c>
    </row>
    <row r="2734" hidden="1">
      <c r="A2734" s="31" t="s">
        <v>3399</v>
      </c>
      <c r="B2734" s="29">
        <v>6480.0</v>
      </c>
      <c r="C2734" s="26">
        <v>6440.0</v>
      </c>
      <c r="D2734" s="27">
        <v>-40.0</v>
      </c>
      <c r="E2734" s="41"/>
    </row>
    <row r="2735" hidden="1">
      <c r="A2735" s="58" t="s">
        <v>3400</v>
      </c>
      <c r="B2735" s="29">
        <v>122918.0</v>
      </c>
      <c r="C2735" s="29">
        <v>122918.0</v>
      </c>
      <c r="D2735" s="27">
        <v>0.0</v>
      </c>
      <c r="E2735" s="41"/>
    </row>
    <row r="2736" hidden="1">
      <c r="A2736" s="58" t="s">
        <v>3401</v>
      </c>
      <c r="B2736" s="29">
        <v>35119.0</v>
      </c>
      <c r="C2736" s="59">
        <v>35119.0</v>
      </c>
      <c r="D2736" s="27">
        <v>0.0</v>
      </c>
      <c r="E2736" s="41"/>
    </row>
    <row r="2737" hidden="1">
      <c r="A2737" s="58" t="s">
        <v>3402</v>
      </c>
      <c r="B2737" s="29">
        <v>145280.0</v>
      </c>
      <c r="C2737" s="59">
        <v>145280.0</v>
      </c>
      <c r="D2737" s="27">
        <v>0.0</v>
      </c>
      <c r="E2737" s="41"/>
    </row>
    <row r="2738" hidden="1">
      <c r="A2738" s="58" t="s">
        <v>3403</v>
      </c>
      <c r="B2738" s="29">
        <v>117060.0</v>
      </c>
      <c r="C2738" s="59">
        <v>117060.0</v>
      </c>
      <c r="D2738" s="27">
        <v>0.0</v>
      </c>
      <c r="E2738" s="41"/>
    </row>
    <row r="2739" hidden="1">
      <c r="A2739" s="58" t="s">
        <v>3405</v>
      </c>
      <c r="B2739" s="29">
        <v>4233.0</v>
      </c>
      <c r="C2739" s="59">
        <v>4756.0</v>
      </c>
      <c r="D2739" s="27">
        <v>523.0</v>
      </c>
      <c r="E2739" s="41"/>
    </row>
    <row r="2740" hidden="1">
      <c r="A2740" s="58" t="s">
        <v>3406</v>
      </c>
      <c r="B2740" s="29">
        <v>15885.0</v>
      </c>
      <c r="C2740" s="59">
        <v>15885.0</v>
      </c>
      <c r="D2740" s="27">
        <v>0.0</v>
      </c>
      <c r="E2740" s="41"/>
    </row>
    <row r="2741" hidden="1">
      <c r="A2741" s="35" t="s">
        <v>3407</v>
      </c>
      <c r="B2741" s="29">
        <v>500240.2</v>
      </c>
      <c r="C2741" s="59">
        <v>500763.2</v>
      </c>
      <c r="D2741" s="27">
        <v>523.0</v>
      </c>
      <c r="E2741" s="41"/>
    </row>
    <row r="2742" hidden="1">
      <c r="A2742" s="36" t="s">
        <v>3408</v>
      </c>
      <c r="B2742" s="42">
        <v>10.80000000000291</v>
      </c>
      <c r="C2742" s="65">
        <v>-28.20000000001164</v>
      </c>
      <c r="D2742" s="66">
        <v>-39.00000000001455</v>
      </c>
      <c r="E2742" s="45"/>
    </row>
    <row r="2743" hidden="1"/>
    <row r="2744" hidden="1"/>
    <row r="2745" hidden="1">
      <c r="A2745" s="5" t="s">
        <v>3411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3381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46069.0</v>
      </c>
      <c r="B2749" s="6"/>
      <c r="C2749" s="54" t="s">
        <v>3382</v>
      </c>
      <c r="D2749" s="15">
        <v>46075.0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5" t="s">
        <v>4238</v>
      </c>
      <c r="B2751" s="7"/>
      <c r="C2751" s="16"/>
      <c r="D2751" s="56" t="s">
        <v>4239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3383</v>
      </c>
      <c r="B2753" s="6"/>
      <c r="C2753" s="6"/>
      <c r="D2753" s="6"/>
      <c r="E2753" s="7"/>
    </row>
    <row r="2754" hidden="1">
      <c r="A2754" s="20" t="s">
        <v>3384</v>
      </c>
      <c r="B2754" s="21" t="s">
        <v>3385</v>
      </c>
      <c r="C2754" s="22" t="s">
        <v>3386</v>
      </c>
      <c r="D2754" s="21" t="s">
        <v>3387</v>
      </c>
      <c r="E2754" s="23" t="s">
        <v>13</v>
      </c>
    </row>
    <row r="2755" hidden="1">
      <c r="A2755" s="57" t="s">
        <v>3388</v>
      </c>
      <c r="B2755" s="25">
        <v>18876.0</v>
      </c>
      <c r="C2755" s="26">
        <v>18876.0</v>
      </c>
      <c r="D2755" s="27">
        <v>0.0</v>
      </c>
      <c r="E2755" s="41"/>
    </row>
    <row r="2756" hidden="1">
      <c r="A2756" s="57" t="s">
        <v>3389</v>
      </c>
      <c r="B2756" s="29">
        <v>31392.0</v>
      </c>
      <c r="C2756" s="26">
        <v>31392.0</v>
      </c>
      <c r="D2756" s="27">
        <v>0.0</v>
      </c>
      <c r="E2756" s="28"/>
    </row>
    <row r="2757" hidden="1">
      <c r="A2757" s="57" t="s">
        <v>3390</v>
      </c>
      <c r="B2757" s="29">
        <v>500.0</v>
      </c>
      <c r="C2757" s="26">
        <v>500.0</v>
      </c>
      <c r="D2757" s="27">
        <v>0.0</v>
      </c>
      <c r="E2757" s="41"/>
    </row>
    <row r="2758" hidden="1">
      <c r="A2758" s="57" t="s">
        <v>3392</v>
      </c>
      <c r="B2758" s="29">
        <v>0.0</v>
      </c>
      <c r="C2758" s="26"/>
      <c r="D2758" s="27">
        <v>0.0</v>
      </c>
      <c r="E2758" s="41"/>
    </row>
    <row r="2759" hidden="1">
      <c r="A2759" s="31" t="s">
        <v>3394</v>
      </c>
      <c r="B2759" s="29">
        <v>0.0</v>
      </c>
      <c r="C2759" s="26"/>
      <c r="D2759" s="27">
        <v>0.0</v>
      </c>
      <c r="E2759" s="40"/>
    </row>
    <row r="2760" hidden="1">
      <c r="A2760" s="31" t="s">
        <v>3395</v>
      </c>
      <c r="B2760" s="29">
        <v>0.0</v>
      </c>
      <c r="C2760" s="26"/>
      <c r="D2760" s="27">
        <v>0.0</v>
      </c>
      <c r="E2760" s="28"/>
    </row>
    <row r="2761" hidden="1">
      <c r="A2761" s="31" t="s">
        <v>3397</v>
      </c>
      <c r="B2761" s="29">
        <v>755.0</v>
      </c>
      <c r="C2761" s="26">
        <v>755.0</v>
      </c>
      <c r="D2761" s="27">
        <v>0.0</v>
      </c>
      <c r="E2761" s="28" t="s">
        <v>4471</v>
      </c>
    </row>
    <row r="2762" hidden="1">
      <c r="A2762" s="31" t="s">
        <v>3399</v>
      </c>
      <c r="B2762" s="29">
        <v>6320.0</v>
      </c>
      <c r="C2762" s="26">
        <v>6320.0</v>
      </c>
      <c r="D2762" s="27">
        <v>0.0</v>
      </c>
      <c r="E2762" s="41"/>
    </row>
    <row r="2763" hidden="1">
      <c r="A2763" s="58" t="s">
        <v>3400</v>
      </c>
      <c r="B2763" s="29">
        <v>108718.0</v>
      </c>
      <c r="C2763" s="29">
        <v>108718.0</v>
      </c>
      <c r="D2763" s="27">
        <v>0.0</v>
      </c>
      <c r="E2763" s="41"/>
    </row>
    <row r="2764" hidden="1">
      <c r="A2764" s="58" t="s">
        <v>3401</v>
      </c>
      <c r="B2764" s="29">
        <v>42302.0</v>
      </c>
      <c r="C2764" s="59">
        <v>42302.0</v>
      </c>
      <c r="D2764" s="27">
        <v>0.0</v>
      </c>
      <c r="E2764" s="41"/>
    </row>
    <row r="2765" hidden="1">
      <c r="A2765" s="58" t="s">
        <v>3402</v>
      </c>
      <c r="B2765" s="29">
        <v>142590.0</v>
      </c>
      <c r="C2765" s="59">
        <v>142590.0</v>
      </c>
      <c r="D2765" s="27">
        <v>0.0</v>
      </c>
      <c r="E2765" s="41"/>
    </row>
    <row r="2766" hidden="1">
      <c r="A2766" s="58" t="s">
        <v>3403</v>
      </c>
      <c r="B2766" s="29">
        <v>107012.5</v>
      </c>
      <c r="C2766" s="59">
        <v>107012.5</v>
      </c>
      <c r="D2766" s="27">
        <v>0.0</v>
      </c>
      <c r="E2766" s="41"/>
    </row>
    <row r="2767" hidden="1">
      <c r="A2767" s="58" t="s">
        <v>3405</v>
      </c>
      <c r="B2767" s="29">
        <v>2759.0</v>
      </c>
      <c r="C2767" s="59">
        <v>2759.0</v>
      </c>
      <c r="D2767" s="27">
        <v>0.0</v>
      </c>
      <c r="E2767" s="41"/>
    </row>
    <row r="2768" hidden="1">
      <c r="A2768" s="58" t="s">
        <v>3406</v>
      </c>
      <c r="B2768" s="29">
        <v>10199.0</v>
      </c>
      <c r="C2768" s="59">
        <v>10199.0</v>
      </c>
      <c r="D2768" s="27">
        <v>0.0</v>
      </c>
      <c r="E2768" s="41"/>
    </row>
    <row r="2769" hidden="1">
      <c r="A2769" s="35" t="s">
        <v>3407</v>
      </c>
      <c r="B2769" s="29">
        <v>461201.1</v>
      </c>
      <c r="C2769" s="59">
        <v>461201.1</v>
      </c>
      <c r="D2769" s="27">
        <v>0.0</v>
      </c>
      <c r="E2769" s="41"/>
    </row>
    <row r="2770" hidden="1">
      <c r="A2770" s="36" t="s">
        <v>3408</v>
      </c>
      <c r="B2770" s="42">
        <v>23.400000000001455</v>
      </c>
      <c r="C2770" s="65">
        <v>23.400000000023283</v>
      </c>
      <c r="D2770" s="66">
        <v>2.1827872842550278E-11</v>
      </c>
      <c r="E2770" s="45"/>
    </row>
    <row r="2771" hidden="1"/>
    <row r="2772" hidden="1"/>
    <row r="2773" hidden="1">
      <c r="A2773" s="5" t="s">
        <v>3411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3381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46076.0</v>
      </c>
      <c r="B2777" s="6"/>
      <c r="C2777" s="54" t="s">
        <v>3382</v>
      </c>
      <c r="D2777" s="15">
        <v>46081.0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5" t="s">
        <v>4238</v>
      </c>
      <c r="B2779" s="7"/>
      <c r="C2779" s="16"/>
      <c r="D2779" s="56" t="s">
        <v>4247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3383</v>
      </c>
      <c r="B2781" s="6"/>
      <c r="C2781" s="6"/>
      <c r="D2781" s="6"/>
      <c r="E2781" s="7"/>
    </row>
    <row r="2782" hidden="1">
      <c r="A2782" s="20" t="s">
        <v>3384</v>
      </c>
      <c r="B2782" s="21" t="s">
        <v>3385</v>
      </c>
      <c r="C2782" s="22" t="s">
        <v>3386</v>
      </c>
      <c r="D2782" s="21" t="s">
        <v>3387</v>
      </c>
      <c r="E2782" s="23" t="s">
        <v>13</v>
      </c>
    </row>
    <row r="2783" hidden="1">
      <c r="A2783" s="57" t="s">
        <v>3388</v>
      </c>
      <c r="B2783" s="25">
        <v>18982.0</v>
      </c>
      <c r="C2783" s="26">
        <v>18983.0</v>
      </c>
      <c r="D2783" s="27">
        <v>1.0</v>
      </c>
      <c r="E2783" s="41"/>
    </row>
    <row r="2784" hidden="1">
      <c r="A2784" s="57" t="s">
        <v>3389</v>
      </c>
      <c r="B2784" s="29">
        <v>23016.0</v>
      </c>
      <c r="C2784" s="26">
        <v>23016.0</v>
      </c>
      <c r="D2784" s="27">
        <v>0.0</v>
      </c>
      <c r="E2784" s="28"/>
    </row>
    <row r="2785" hidden="1">
      <c r="A2785" s="57" t="s">
        <v>3390</v>
      </c>
      <c r="B2785" s="29">
        <v>400.0</v>
      </c>
      <c r="C2785" s="26">
        <v>400.0</v>
      </c>
      <c r="D2785" s="27">
        <v>0.0</v>
      </c>
      <c r="E2785" s="41"/>
    </row>
    <row r="2786" hidden="1">
      <c r="A2786" s="57" t="s">
        <v>3392</v>
      </c>
      <c r="B2786" s="29">
        <v>0.0</v>
      </c>
      <c r="C2786" s="26"/>
      <c r="D2786" s="27">
        <v>0.0</v>
      </c>
      <c r="E2786" s="41"/>
    </row>
    <row r="2787" hidden="1">
      <c r="A2787" s="31" t="s">
        <v>3394</v>
      </c>
      <c r="B2787" s="29">
        <v>0.0</v>
      </c>
      <c r="C2787" s="26"/>
      <c r="D2787" s="27">
        <v>0.0</v>
      </c>
      <c r="E2787" s="40"/>
    </row>
    <row r="2788" hidden="1">
      <c r="A2788" s="31" t="s">
        <v>3395</v>
      </c>
      <c r="B2788" s="29">
        <v>0.0</v>
      </c>
      <c r="C2788" s="26"/>
      <c r="D2788" s="27">
        <v>0.0</v>
      </c>
      <c r="E2788" s="28"/>
    </row>
    <row r="2789" hidden="1">
      <c r="A2789" s="31" t="s">
        <v>3397</v>
      </c>
      <c r="B2789" s="29">
        <v>0.0</v>
      </c>
      <c r="C2789" s="26"/>
      <c r="D2789" s="27">
        <v>0.0</v>
      </c>
      <c r="E2789" s="28"/>
    </row>
    <row r="2790" hidden="1">
      <c r="A2790" s="31" t="s">
        <v>3399</v>
      </c>
      <c r="B2790" s="29">
        <v>5040.0</v>
      </c>
      <c r="C2790" s="26">
        <v>5000.0</v>
      </c>
      <c r="D2790" s="27">
        <v>-40.0</v>
      </c>
      <c r="E2790" s="41"/>
    </row>
    <row r="2791" hidden="1">
      <c r="A2791" s="58" t="s">
        <v>3400</v>
      </c>
      <c r="B2791" s="29">
        <v>91808.0</v>
      </c>
      <c r="C2791" s="29">
        <v>91808.0</v>
      </c>
      <c r="D2791" s="27">
        <v>0.0</v>
      </c>
      <c r="E2791" s="41"/>
    </row>
    <row r="2792" hidden="1">
      <c r="A2792" s="58" t="s">
        <v>3401</v>
      </c>
      <c r="B2792" s="29">
        <v>24706.0</v>
      </c>
      <c r="C2792" s="59">
        <v>24706.0</v>
      </c>
      <c r="D2792" s="27">
        <v>0.0</v>
      </c>
      <c r="E2792" s="41"/>
    </row>
    <row r="2793" hidden="1">
      <c r="A2793" s="58" t="s">
        <v>3402</v>
      </c>
      <c r="B2793" s="29">
        <v>104630.0</v>
      </c>
      <c r="C2793" s="59">
        <v>104630.0</v>
      </c>
      <c r="D2793" s="27">
        <v>0.0</v>
      </c>
      <c r="E2793" s="41"/>
    </row>
    <row r="2794" hidden="1">
      <c r="A2794" s="58" t="s">
        <v>3403</v>
      </c>
      <c r="B2794" s="29">
        <v>94101.0</v>
      </c>
      <c r="C2794" s="59">
        <v>94101.0</v>
      </c>
      <c r="D2794" s="27">
        <v>0.0</v>
      </c>
      <c r="E2794" s="41"/>
    </row>
    <row r="2795" hidden="1">
      <c r="A2795" s="58" t="s">
        <v>3405</v>
      </c>
      <c r="B2795" s="29">
        <v>2618.0</v>
      </c>
      <c r="C2795" s="59">
        <v>2618.0</v>
      </c>
      <c r="D2795" s="27">
        <v>0.0</v>
      </c>
      <c r="E2795" s="41"/>
    </row>
    <row r="2796" hidden="1">
      <c r="A2796" s="58" t="s">
        <v>3406</v>
      </c>
      <c r="B2796" s="29">
        <v>8827.0</v>
      </c>
      <c r="C2796" s="59">
        <v>8827.0</v>
      </c>
      <c r="D2796" s="27">
        <v>0.0</v>
      </c>
      <c r="E2796" s="41"/>
    </row>
    <row r="2797" hidden="1">
      <c r="A2797" s="35" t="s">
        <v>3407</v>
      </c>
      <c r="B2797" s="29">
        <v>365294.5</v>
      </c>
      <c r="C2797" s="59">
        <v>365294.5</v>
      </c>
      <c r="D2797" s="27">
        <v>0.0</v>
      </c>
      <c r="E2797" s="41"/>
    </row>
    <row r="2798" hidden="1">
      <c r="A2798" s="36" t="s">
        <v>3408</v>
      </c>
      <c r="B2798" s="42">
        <v>6.5</v>
      </c>
      <c r="C2798" s="65">
        <v>-32.5</v>
      </c>
      <c r="D2798" s="66">
        <v>-39.0</v>
      </c>
      <c r="E2798" s="45"/>
    </row>
    <row r="2799" hidden="1"/>
    <row r="2800" hidden="1"/>
    <row r="2801" hidden="1">
      <c r="A2801" s="5" t="s">
        <v>3411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3381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46082.0</v>
      </c>
      <c r="B2805" s="6"/>
      <c r="C2805" s="54" t="s">
        <v>3382</v>
      </c>
      <c r="D2805" s="15">
        <v>46082.0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5" t="s">
        <v>4239</v>
      </c>
      <c r="B2807" s="7"/>
      <c r="C2807" s="16"/>
      <c r="D2807" s="56" t="s">
        <v>4239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3383</v>
      </c>
      <c r="B2809" s="6"/>
      <c r="C2809" s="6"/>
      <c r="D2809" s="6"/>
      <c r="E2809" s="7"/>
    </row>
    <row r="2810" hidden="1">
      <c r="A2810" s="20" t="s">
        <v>3384</v>
      </c>
      <c r="B2810" s="21" t="s">
        <v>3385</v>
      </c>
      <c r="C2810" s="22" t="s">
        <v>3386</v>
      </c>
      <c r="D2810" s="21" t="s">
        <v>3387</v>
      </c>
      <c r="E2810" s="23" t="s">
        <v>13</v>
      </c>
    </row>
    <row r="2811" hidden="1">
      <c r="A2811" s="57" t="s">
        <v>3388</v>
      </c>
      <c r="B2811" s="25">
        <v>4603.0</v>
      </c>
      <c r="C2811" s="26">
        <v>4603.0</v>
      </c>
      <c r="D2811" s="27">
        <v>0.0</v>
      </c>
      <c r="E2811" s="41"/>
    </row>
    <row r="2812" hidden="1">
      <c r="A2812" s="57" t="s">
        <v>3389</v>
      </c>
      <c r="B2812" s="29">
        <v>3458.0</v>
      </c>
      <c r="C2812" s="26">
        <v>3458.0</v>
      </c>
      <c r="D2812" s="27">
        <v>0.0</v>
      </c>
      <c r="E2812" s="28"/>
    </row>
    <row r="2813" hidden="1">
      <c r="A2813" s="57" t="s">
        <v>3390</v>
      </c>
      <c r="B2813" s="29">
        <v>0.0</v>
      </c>
      <c r="C2813" s="26"/>
      <c r="D2813" s="27">
        <v>0.0</v>
      </c>
      <c r="E2813" s="41"/>
    </row>
    <row r="2814" hidden="1">
      <c r="A2814" s="57" t="s">
        <v>3392</v>
      </c>
      <c r="B2814" s="29">
        <v>0.0</v>
      </c>
      <c r="C2814" s="26"/>
      <c r="D2814" s="27">
        <v>0.0</v>
      </c>
      <c r="E2814" s="41"/>
    </row>
    <row r="2815" hidden="1">
      <c r="A2815" s="31" t="s">
        <v>3394</v>
      </c>
      <c r="B2815" s="29">
        <v>0.0</v>
      </c>
      <c r="C2815" s="26"/>
      <c r="D2815" s="27">
        <v>0.0</v>
      </c>
      <c r="E2815" s="40"/>
    </row>
    <row r="2816" hidden="1">
      <c r="A2816" s="31" t="s">
        <v>3395</v>
      </c>
      <c r="B2816" s="29">
        <v>0.0</v>
      </c>
      <c r="C2816" s="26"/>
      <c r="D2816" s="27">
        <v>0.0</v>
      </c>
      <c r="E2816" s="28"/>
    </row>
    <row r="2817" hidden="1">
      <c r="A2817" s="31" t="s">
        <v>3397</v>
      </c>
      <c r="B2817" s="29">
        <v>0.0</v>
      </c>
      <c r="C2817" s="26"/>
      <c r="D2817" s="27">
        <v>0.0</v>
      </c>
      <c r="E2817" s="28"/>
    </row>
    <row r="2818" hidden="1">
      <c r="A2818" s="31" t="s">
        <v>3399</v>
      </c>
      <c r="B2818" s="29">
        <v>880.0</v>
      </c>
      <c r="C2818" s="26">
        <v>880.0</v>
      </c>
      <c r="D2818" s="27">
        <v>0.0</v>
      </c>
      <c r="E2818" s="41"/>
    </row>
    <row r="2819" hidden="1">
      <c r="A2819" s="58" t="s">
        <v>3400</v>
      </c>
      <c r="B2819" s="29">
        <v>16172.0</v>
      </c>
      <c r="C2819" s="29">
        <v>16172.0</v>
      </c>
      <c r="D2819" s="27">
        <v>0.0</v>
      </c>
      <c r="E2819" s="41"/>
    </row>
    <row r="2820" hidden="1">
      <c r="A2820" s="58" t="s">
        <v>3401</v>
      </c>
      <c r="B2820" s="29">
        <v>6564.0</v>
      </c>
      <c r="C2820" s="59">
        <v>6564.0</v>
      </c>
      <c r="D2820" s="27">
        <v>0.0</v>
      </c>
      <c r="E2820" s="41"/>
    </row>
    <row r="2821" hidden="1">
      <c r="A2821" s="58" t="s">
        <v>3402</v>
      </c>
      <c r="B2821" s="29">
        <v>21278.0</v>
      </c>
      <c r="C2821" s="59">
        <v>21278.0</v>
      </c>
      <c r="D2821" s="27">
        <v>0.0</v>
      </c>
      <c r="E2821" s="41"/>
    </row>
    <row r="2822" hidden="1">
      <c r="A2822" s="58" t="s">
        <v>3403</v>
      </c>
      <c r="B2822" s="29">
        <v>19106.0</v>
      </c>
      <c r="C2822" s="59">
        <v>19106.0</v>
      </c>
      <c r="D2822" s="27">
        <v>0.0</v>
      </c>
      <c r="E2822" s="41"/>
    </row>
    <row r="2823" hidden="1">
      <c r="A2823" s="58" t="s">
        <v>3405</v>
      </c>
      <c r="B2823" s="29">
        <v>876.0</v>
      </c>
      <c r="C2823" s="59">
        <v>0.0</v>
      </c>
      <c r="D2823" s="27">
        <v>-876.0</v>
      </c>
      <c r="E2823" s="41"/>
    </row>
    <row r="2824" hidden="1">
      <c r="A2824" s="58" t="s">
        <v>3406</v>
      </c>
      <c r="B2824" s="29">
        <v>3269.0</v>
      </c>
      <c r="C2824" s="59">
        <v>3269.0</v>
      </c>
      <c r="D2824" s="27">
        <v>0.0</v>
      </c>
      <c r="E2824" s="41"/>
    </row>
    <row r="2825" hidden="1">
      <c r="A2825" s="35" t="s">
        <v>3407</v>
      </c>
      <c r="B2825" s="29">
        <v>72937.0</v>
      </c>
      <c r="C2825" s="59">
        <v>72937.0</v>
      </c>
      <c r="D2825" s="27">
        <v>0.0</v>
      </c>
      <c r="E2825" s="41"/>
    </row>
    <row r="2826" hidden="1">
      <c r="A2826" s="36" t="s">
        <v>3408</v>
      </c>
      <c r="B2826" s="42">
        <v>0.0</v>
      </c>
      <c r="C2826" s="65">
        <v>-876.0</v>
      </c>
      <c r="D2826" s="66">
        <v>-876.0</v>
      </c>
      <c r="E2826" s="45"/>
    </row>
    <row r="2827" hidden="1"/>
    <row r="2828" hidden="1"/>
    <row r="2829" hidden="1">
      <c r="A2829" s="5" t="s">
        <v>3411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3381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46082.0</v>
      </c>
      <c r="B2833" s="6"/>
      <c r="C2833" s="54" t="s">
        <v>3382</v>
      </c>
      <c r="D2833" s="15">
        <v>46082.0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5" t="s">
        <v>4239</v>
      </c>
      <c r="B2835" s="7"/>
      <c r="C2835" s="16"/>
      <c r="D2835" s="56" t="s">
        <v>4239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3383</v>
      </c>
      <c r="B2837" s="6"/>
      <c r="C2837" s="6"/>
      <c r="D2837" s="6"/>
      <c r="E2837" s="7"/>
    </row>
    <row r="2838" hidden="1">
      <c r="A2838" s="20" t="s">
        <v>3384</v>
      </c>
      <c r="B2838" s="21" t="s">
        <v>3385</v>
      </c>
      <c r="C2838" s="22" t="s">
        <v>3386</v>
      </c>
      <c r="D2838" s="21" t="s">
        <v>3387</v>
      </c>
      <c r="E2838" s="23" t="s">
        <v>13</v>
      </c>
    </row>
    <row r="2839" hidden="1">
      <c r="A2839" s="57" t="s">
        <v>3388</v>
      </c>
      <c r="B2839" s="25">
        <v>4603.0</v>
      </c>
      <c r="C2839" s="26">
        <v>4603.0</v>
      </c>
      <c r="D2839" s="27">
        <v>0.0</v>
      </c>
      <c r="E2839" s="41"/>
    </row>
    <row r="2840" hidden="1">
      <c r="A2840" s="57" t="s">
        <v>3389</v>
      </c>
      <c r="B2840" s="29">
        <v>3458.0</v>
      </c>
      <c r="C2840" s="26">
        <v>3458.0</v>
      </c>
      <c r="D2840" s="27">
        <v>0.0</v>
      </c>
      <c r="E2840" s="28"/>
    </row>
    <row r="2841" hidden="1">
      <c r="A2841" s="57" t="s">
        <v>3390</v>
      </c>
      <c r="B2841" s="29">
        <v>0.0</v>
      </c>
      <c r="C2841" s="26"/>
      <c r="D2841" s="27">
        <v>0.0</v>
      </c>
      <c r="E2841" s="41"/>
    </row>
    <row r="2842" hidden="1">
      <c r="A2842" s="57" t="s">
        <v>3392</v>
      </c>
      <c r="B2842" s="29">
        <v>0.0</v>
      </c>
      <c r="C2842" s="26"/>
      <c r="D2842" s="27">
        <v>0.0</v>
      </c>
      <c r="E2842" s="41"/>
    </row>
    <row r="2843" hidden="1">
      <c r="A2843" s="31" t="s">
        <v>3394</v>
      </c>
      <c r="B2843" s="29">
        <v>0.0</v>
      </c>
      <c r="C2843" s="26"/>
      <c r="D2843" s="27">
        <v>0.0</v>
      </c>
      <c r="E2843" s="40"/>
    </row>
    <row r="2844" hidden="1">
      <c r="A2844" s="31" t="s">
        <v>3395</v>
      </c>
      <c r="B2844" s="29">
        <v>0.0</v>
      </c>
      <c r="C2844" s="26"/>
      <c r="D2844" s="27">
        <v>0.0</v>
      </c>
      <c r="E2844" s="28"/>
    </row>
    <row r="2845" hidden="1">
      <c r="A2845" s="31" t="s">
        <v>3397</v>
      </c>
      <c r="B2845" s="29">
        <v>0.0</v>
      </c>
      <c r="C2845" s="26"/>
      <c r="D2845" s="27">
        <v>0.0</v>
      </c>
      <c r="E2845" s="28"/>
    </row>
    <row r="2846" hidden="1">
      <c r="A2846" s="31" t="s">
        <v>3399</v>
      </c>
      <c r="B2846" s="29">
        <v>880.0</v>
      </c>
      <c r="C2846" s="26">
        <v>880.0</v>
      </c>
      <c r="D2846" s="27">
        <v>0.0</v>
      </c>
      <c r="E2846" s="41"/>
    </row>
    <row r="2847" hidden="1">
      <c r="A2847" s="58" t="s">
        <v>3400</v>
      </c>
      <c r="B2847" s="29">
        <v>16172.0</v>
      </c>
      <c r="C2847" s="29">
        <v>16172.0</v>
      </c>
      <c r="D2847" s="27">
        <v>0.0</v>
      </c>
      <c r="E2847" s="41"/>
    </row>
    <row r="2848" hidden="1">
      <c r="A2848" s="58" t="s">
        <v>3401</v>
      </c>
      <c r="B2848" s="29">
        <v>6564.0</v>
      </c>
      <c r="C2848" s="59">
        <v>6564.0</v>
      </c>
      <c r="D2848" s="27">
        <v>0.0</v>
      </c>
      <c r="E2848" s="41"/>
    </row>
    <row r="2849" hidden="1">
      <c r="A2849" s="58" t="s">
        <v>3402</v>
      </c>
      <c r="B2849" s="29">
        <v>21278.0</v>
      </c>
      <c r="C2849" s="59">
        <v>21278.0</v>
      </c>
      <c r="D2849" s="27">
        <v>0.0</v>
      </c>
      <c r="E2849" s="41"/>
    </row>
    <row r="2850" hidden="1">
      <c r="A2850" s="58" t="s">
        <v>3403</v>
      </c>
      <c r="B2850" s="29">
        <v>19106.0</v>
      </c>
      <c r="C2850" s="59">
        <v>19106.0</v>
      </c>
      <c r="D2850" s="27">
        <v>0.0</v>
      </c>
      <c r="E2850" s="41"/>
    </row>
    <row r="2851" hidden="1">
      <c r="A2851" s="58" t="s">
        <v>3405</v>
      </c>
      <c r="B2851" s="29">
        <v>876.0</v>
      </c>
      <c r="C2851" s="59">
        <v>0.0</v>
      </c>
      <c r="D2851" s="27">
        <v>-876.0</v>
      </c>
      <c r="E2851" s="41"/>
    </row>
    <row r="2852" hidden="1">
      <c r="A2852" s="58" t="s">
        <v>3406</v>
      </c>
      <c r="B2852" s="29">
        <v>3269.0</v>
      </c>
      <c r="C2852" s="59">
        <v>3269.0</v>
      </c>
      <c r="D2852" s="27">
        <v>0.0</v>
      </c>
      <c r="E2852" s="41"/>
    </row>
    <row r="2853" hidden="1">
      <c r="A2853" s="35" t="s">
        <v>3407</v>
      </c>
      <c r="B2853" s="29">
        <v>72937.0</v>
      </c>
      <c r="C2853" s="59">
        <v>72937.0</v>
      </c>
      <c r="D2853" s="27">
        <v>0.0</v>
      </c>
      <c r="E2853" s="41"/>
    </row>
    <row r="2854" hidden="1">
      <c r="A2854" s="36" t="s">
        <v>3408</v>
      </c>
      <c r="B2854" s="42">
        <v>0.0</v>
      </c>
      <c r="C2854" s="65">
        <v>-876.0</v>
      </c>
      <c r="D2854" s="66">
        <v>-876.0</v>
      </c>
      <c r="E2854" s="45"/>
    </row>
    <row r="2855" hidden="1"/>
    <row r="2856" hidden="1"/>
    <row r="2857" hidden="1">
      <c r="A2857" s="5" t="s">
        <v>3411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3381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46083.0</v>
      </c>
      <c r="B2861" s="6"/>
      <c r="C2861" s="54" t="s">
        <v>3382</v>
      </c>
      <c r="D2861" s="15">
        <v>46089.0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5" t="s">
        <v>4238</v>
      </c>
      <c r="B2863" s="7"/>
      <c r="C2863" s="16"/>
      <c r="D2863" s="56" t="s">
        <v>4239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3383</v>
      </c>
      <c r="B2865" s="6"/>
      <c r="C2865" s="6"/>
      <c r="D2865" s="6"/>
      <c r="E2865" s="7"/>
    </row>
    <row r="2866" hidden="1">
      <c r="A2866" s="20" t="s">
        <v>3384</v>
      </c>
      <c r="B2866" s="21" t="s">
        <v>3385</v>
      </c>
      <c r="C2866" s="22" t="s">
        <v>3386</v>
      </c>
      <c r="D2866" s="21" t="s">
        <v>3387</v>
      </c>
      <c r="E2866" s="23" t="s">
        <v>13</v>
      </c>
    </row>
    <row r="2867" hidden="1">
      <c r="A2867" s="57" t="s">
        <v>3388</v>
      </c>
      <c r="B2867" s="25">
        <v>33879.0</v>
      </c>
      <c r="C2867" s="26">
        <v>33888.0</v>
      </c>
      <c r="D2867" s="27">
        <v>9.0</v>
      </c>
      <c r="E2867" s="41"/>
    </row>
    <row r="2868" hidden="1">
      <c r="A2868" s="57" t="s">
        <v>3389</v>
      </c>
      <c r="B2868" s="29">
        <v>35997.0</v>
      </c>
      <c r="C2868" s="26">
        <v>35997.0</v>
      </c>
      <c r="D2868" s="27">
        <v>0.0</v>
      </c>
      <c r="E2868" s="28"/>
    </row>
    <row r="2869" hidden="1">
      <c r="A2869" s="57" t="s">
        <v>3390</v>
      </c>
      <c r="B2869" s="29">
        <v>510.0</v>
      </c>
      <c r="C2869" s="26">
        <v>510.0</v>
      </c>
      <c r="D2869" s="27">
        <v>0.0</v>
      </c>
      <c r="E2869" s="41"/>
    </row>
    <row r="2870" hidden="1">
      <c r="A2870" s="57" t="s">
        <v>3392</v>
      </c>
      <c r="B2870" s="29">
        <v>0.0</v>
      </c>
      <c r="C2870" s="26"/>
      <c r="D2870" s="27">
        <v>0.0</v>
      </c>
      <c r="E2870" s="41"/>
    </row>
    <row r="2871" hidden="1">
      <c r="A2871" s="31" t="s">
        <v>3394</v>
      </c>
      <c r="B2871" s="29">
        <v>0.0</v>
      </c>
      <c r="C2871" s="26"/>
      <c r="D2871" s="27">
        <v>0.0</v>
      </c>
      <c r="E2871" s="40"/>
    </row>
    <row r="2872" hidden="1">
      <c r="A2872" s="31" t="s">
        <v>3395</v>
      </c>
      <c r="B2872" s="29">
        <v>0.0</v>
      </c>
      <c r="C2872" s="26"/>
      <c r="D2872" s="27">
        <v>0.0</v>
      </c>
      <c r="E2872" s="28"/>
    </row>
    <row r="2873" hidden="1">
      <c r="A2873" s="31" t="s">
        <v>3397</v>
      </c>
      <c r="B2873" s="29">
        <v>1989.0</v>
      </c>
      <c r="C2873" s="26">
        <v>1989.0</v>
      </c>
      <c r="D2873" s="27">
        <v>0.0</v>
      </c>
      <c r="E2873" s="28" t="s">
        <v>4472</v>
      </c>
    </row>
    <row r="2874" hidden="1">
      <c r="A2874" s="31" t="s">
        <v>3399</v>
      </c>
      <c r="B2874" s="29">
        <v>6280.0</v>
      </c>
      <c r="C2874" s="26">
        <v>6280.0</v>
      </c>
      <c r="D2874" s="27">
        <v>0.0</v>
      </c>
      <c r="E2874" s="41"/>
    </row>
    <row r="2875" hidden="1">
      <c r="A2875" s="58" t="s">
        <v>3400</v>
      </c>
      <c r="B2875" s="29">
        <v>114003.0</v>
      </c>
      <c r="C2875" s="29">
        <v>114003.0</v>
      </c>
      <c r="D2875" s="27">
        <v>0.0</v>
      </c>
      <c r="E2875" s="41"/>
    </row>
    <row r="2876" hidden="1">
      <c r="A2876" s="58" t="s">
        <v>3401</v>
      </c>
      <c r="B2876" s="29">
        <v>30533.0</v>
      </c>
      <c r="C2876" s="59">
        <v>30533.0</v>
      </c>
      <c r="D2876" s="27">
        <v>0.0</v>
      </c>
      <c r="E2876" s="41"/>
    </row>
    <row r="2877" hidden="1">
      <c r="A2877" s="58" t="s">
        <v>3402</v>
      </c>
      <c r="B2877" s="29">
        <v>110164.0</v>
      </c>
      <c r="C2877" s="59">
        <v>110164.0</v>
      </c>
      <c r="D2877" s="27">
        <v>0.0</v>
      </c>
      <c r="E2877" s="41"/>
    </row>
    <row r="2878" hidden="1">
      <c r="A2878" s="58" t="s">
        <v>3403</v>
      </c>
      <c r="B2878" s="29">
        <v>97610.5</v>
      </c>
      <c r="C2878" s="59">
        <v>97610.5</v>
      </c>
      <c r="D2878" s="27">
        <v>0.0</v>
      </c>
      <c r="E2878" s="41"/>
    </row>
    <row r="2879" hidden="1">
      <c r="A2879" s="58" t="s">
        <v>3405</v>
      </c>
      <c r="B2879" s="29">
        <v>1497.0</v>
      </c>
      <c r="C2879" s="59">
        <v>1497.0</v>
      </c>
      <c r="D2879" s="27">
        <v>0.0</v>
      </c>
      <c r="E2879" s="41"/>
    </row>
    <row r="2880" hidden="1">
      <c r="A2880" s="58" t="s">
        <v>3406</v>
      </c>
      <c r="B2880" s="29">
        <v>12858.0</v>
      </c>
      <c r="C2880" s="59">
        <v>12858.0</v>
      </c>
      <c r="D2880" s="27">
        <v>0.0</v>
      </c>
      <c r="E2880" s="41"/>
    </row>
    <row r="2881" hidden="1">
      <c r="A2881" s="35" t="s">
        <v>3407</v>
      </c>
      <c r="B2881" s="29">
        <v>432458.5</v>
      </c>
      <c r="C2881" s="59">
        <v>432458.5</v>
      </c>
      <c r="D2881" s="27">
        <v>0.0</v>
      </c>
      <c r="E2881" s="41"/>
    </row>
    <row r="2882" hidden="1">
      <c r="A2882" s="36" t="s">
        <v>3408</v>
      </c>
      <c r="B2882" s="42">
        <v>4.0</v>
      </c>
      <c r="C2882" s="65">
        <v>13.0</v>
      </c>
      <c r="D2882" s="66">
        <v>9.0</v>
      </c>
      <c r="E2882" s="45"/>
    </row>
    <row r="2883" hidden="1"/>
    <row r="2884" hidden="1"/>
    <row r="2885" hidden="1">
      <c r="A2885" s="5" t="s">
        <v>3411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3381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46090.0</v>
      </c>
      <c r="B2889" s="6"/>
      <c r="C2889" s="54" t="s">
        <v>3382</v>
      </c>
      <c r="D2889" s="15">
        <v>46096.0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5" t="s">
        <v>4238</v>
      </c>
      <c r="B2891" s="7"/>
      <c r="C2891" s="16"/>
      <c r="D2891" s="56" t="s">
        <v>4239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3383</v>
      </c>
      <c r="B2893" s="6"/>
      <c r="C2893" s="6"/>
      <c r="D2893" s="6"/>
      <c r="E2893" s="7"/>
    </row>
    <row r="2894" hidden="1">
      <c r="A2894" s="20" t="s">
        <v>3384</v>
      </c>
      <c r="B2894" s="21" t="s">
        <v>3385</v>
      </c>
      <c r="C2894" s="22" t="s">
        <v>3386</v>
      </c>
      <c r="D2894" s="21" t="s">
        <v>3387</v>
      </c>
      <c r="E2894" s="23" t="s">
        <v>13</v>
      </c>
    </row>
    <row r="2895" hidden="1">
      <c r="A2895" s="57" t="s">
        <v>3388</v>
      </c>
      <c r="B2895" s="25">
        <v>33894.0</v>
      </c>
      <c r="C2895" s="26">
        <v>33895.0</v>
      </c>
      <c r="D2895" s="27">
        <v>1.0</v>
      </c>
      <c r="E2895" s="41"/>
    </row>
    <row r="2896" hidden="1">
      <c r="A2896" s="57" t="s">
        <v>3389</v>
      </c>
      <c r="B2896" s="29">
        <v>37400.0</v>
      </c>
      <c r="C2896" s="26">
        <v>37400.0</v>
      </c>
      <c r="D2896" s="27">
        <v>0.0</v>
      </c>
      <c r="E2896" s="28"/>
    </row>
    <row r="2897" hidden="1">
      <c r="A2897" s="57" t="s">
        <v>3390</v>
      </c>
      <c r="B2897" s="29">
        <v>1840.0</v>
      </c>
      <c r="C2897" s="26">
        <v>1840.0</v>
      </c>
      <c r="D2897" s="27">
        <v>0.0</v>
      </c>
      <c r="E2897" s="41"/>
    </row>
    <row r="2898" hidden="1">
      <c r="A2898" s="57" t="s">
        <v>3392</v>
      </c>
      <c r="B2898" s="29">
        <v>0.0</v>
      </c>
      <c r="C2898" s="26"/>
      <c r="D2898" s="27">
        <v>0.0</v>
      </c>
      <c r="E2898" s="41"/>
    </row>
    <row r="2899" hidden="1">
      <c r="A2899" s="31" t="s">
        <v>3394</v>
      </c>
      <c r="B2899" s="29">
        <v>0.0</v>
      </c>
      <c r="C2899" s="26"/>
      <c r="D2899" s="27">
        <v>0.0</v>
      </c>
      <c r="E2899" s="40"/>
    </row>
    <row r="2900" hidden="1">
      <c r="A2900" s="31" t="s">
        <v>3395</v>
      </c>
      <c r="B2900" s="29">
        <v>0.0</v>
      </c>
      <c r="C2900" s="26"/>
      <c r="D2900" s="27">
        <v>0.0</v>
      </c>
      <c r="E2900" s="28"/>
    </row>
    <row r="2901" hidden="1">
      <c r="A2901" s="31" t="s">
        <v>3397</v>
      </c>
      <c r="B2901" s="29">
        <v>0.0</v>
      </c>
      <c r="C2901" s="26"/>
      <c r="D2901" s="27">
        <v>0.0</v>
      </c>
      <c r="E2901" s="28"/>
    </row>
    <row r="2902" hidden="1">
      <c r="A2902" s="31" t="s">
        <v>3399</v>
      </c>
      <c r="B2902" s="29">
        <v>6480.0</v>
      </c>
      <c r="C2902" s="26">
        <v>6400.0</v>
      </c>
      <c r="D2902" s="27">
        <v>-80.0</v>
      </c>
      <c r="E2902" s="41"/>
    </row>
    <row r="2903" hidden="1">
      <c r="A2903" s="58" t="s">
        <v>3400</v>
      </c>
      <c r="B2903" s="29">
        <v>99895.0</v>
      </c>
      <c r="C2903" s="29">
        <v>99895.0</v>
      </c>
      <c r="D2903" s="27">
        <v>0.0</v>
      </c>
      <c r="E2903" s="41"/>
    </row>
    <row r="2904" hidden="1">
      <c r="A2904" s="58" t="s">
        <v>3401</v>
      </c>
      <c r="B2904" s="29">
        <v>41614.0</v>
      </c>
      <c r="C2904" s="59">
        <v>41614.0</v>
      </c>
      <c r="D2904" s="27">
        <v>0.0</v>
      </c>
      <c r="E2904" s="41"/>
    </row>
    <row r="2905" hidden="1">
      <c r="A2905" s="58" t="s">
        <v>3402</v>
      </c>
      <c r="B2905" s="29">
        <v>101830.0</v>
      </c>
      <c r="C2905" s="59">
        <v>101830.0</v>
      </c>
      <c r="D2905" s="27">
        <v>0.0</v>
      </c>
      <c r="E2905" s="41"/>
    </row>
    <row r="2906" hidden="1">
      <c r="A2906" s="58" t="s">
        <v>3403</v>
      </c>
      <c r="B2906" s="29">
        <v>108844.0</v>
      </c>
      <c r="C2906" s="59">
        <v>108844.0</v>
      </c>
      <c r="D2906" s="27">
        <v>0.0</v>
      </c>
      <c r="E2906" s="41"/>
    </row>
    <row r="2907" hidden="1">
      <c r="A2907" s="58" t="s">
        <v>3405</v>
      </c>
      <c r="B2907" s="29">
        <v>4540.0</v>
      </c>
      <c r="C2907" s="59">
        <v>4540.0</v>
      </c>
      <c r="D2907" s="27">
        <v>0.0</v>
      </c>
      <c r="E2907" s="41"/>
    </row>
    <row r="2908" hidden="1">
      <c r="A2908" s="58" t="s">
        <v>3406</v>
      </c>
      <c r="B2908" s="29">
        <v>11816.0</v>
      </c>
      <c r="C2908" s="59">
        <v>12210.0</v>
      </c>
      <c r="D2908" s="27">
        <v>394.0</v>
      </c>
      <c r="E2908" s="41"/>
    </row>
    <row r="2909" hidden="1">
      <c r="A2909" s="35" t="s">
        <v>3407</v>
      </c>
      <c r="B2909" s="29">
        <v>436325.2</v>
      </c>
      <c r="C2909" s="59">
        <v>436719.2</v>
      </c>
      <c r="D2909" s="27">
        <v>394.0</v>
      </c>
      <c r="E2909" s="41"/>
    </row>
    <row r="2910" hidden="1">
      <c r="A2910" s="36" t="s">
        <v>3408</v>
      </c>
      <c r="B2910" s="42">
        <v>11.80000000000291</v>
      </c>
      <c r="C2910" s="65">
        <v>-461.20000000001164</v>
      </c>
      <c r="D2910" s="66">
        <v>-473.00000000001455</v>
      </c>
      <c r="E2910" s="45"/>
    </row>
    <row r="2911" hidden="1"/>
    <row r="2912" hidden="1"/>
    <row r="2913" hidden="1">
      <c r="A2913" s="5" t="s">
        <v>3411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3381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46097.0</v>
      </c>
      <c r="B2917" s="6"/>
      <c r="C2917" s="54" t="s">
        <v>3382</v>
      </c>
      <c r="D2917" s="15">
        <v>46103.0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5" t="s">
        <v>4238</v>
      </c>
      <c r="B2919" s="7"/>
      <c r="C2919" s="16"/>
      <c r="D2919" s="56" t="s">
        <v>4239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3383</v>
      </c>
      <c r="B2921" s="6"/>
      <c r="C2921" s="6"/>
      <c r="D2921" s="6"/>
      <c r="E2921" s="7"/>
    </row>
    <row r="2922" hidden="1">
      <c r="A2922" s="20" t="s">
        <v>3384</v>
      </c>
      <c r="B2922" s="21" t="s">
        <v>3385</v>
      </c>
      <c r="C2922" s="22" t="s">
        <v>3386</v>
      </c>
      <c r="D2922" s="21" t="s">
        <v>3387</v>
      </c>
      <c r="E2922" s="23" t="s">
        <v>13</v>
      </c>
    </row>
    <row r="2923" hidden="1">
      <c r="A2923" s="57" t="s">
        <v>3388</v>
      </c>
      <c r="B2923" s="25">
        <v>26408.0</v>
      </c>
      <c r="C2923" s="26">
        <v>26408.0</v>
      </c>
      <c r="D2923" s="27">
        <v>0.0</v>
      </c>
      <c r="E2923" s="41"/>
    </row>
    <row r="2924" hidden="1">
      <c r="A2924" s="57" t="s">
        <v>3389</v>
      </c>
      <c r="B2924" s="29">
        <v>35151.0</v>
      </c>
      <c r="C2924" s="26">
        <v>35151.0</v>
      </c>
      <c r="D2924" s="27">
        <v>0.0</v>
      </c>
      <c r="E2924" s="28"/>
    </row>
    <row r="2925" hidden="1">
      <c r="A2925" s="57" t="s">
        <v>3390</v>
      </c>
      <c r="B2925" s="29">
        <v>900.0</v>
      </c>
      <c r="C2925" s="26">
        <v>900.0</v>
      </c>
      <c r="D2925" s="27">
        <v>0.0</v>
      </c>
      <c r="E2925" s="41"/>
    </row>
    <row r="2926" hidden="1">
      <c r="A2926" s="57" t="s">
        <v>3392</v>
      </c>
      <c r="B2926" s="29">
        <v>0.0</v>
      </c>
      <c r="C2926" s="26"/>
      <c r="D2926" s="27">
        <v>0.0</v>
      </c>
      <c r="E2926" s="41"/>
    </row>
    <row r="2927" hidden="1">
      <c r="A2927" s="31" t="s">
        <v>3394</v>
      </c>
      <c r="B2927" s="29">
        <v>0.0</v>
      </c>
      <c r="C2927" s="26"/>
      <c r="D2927" s="27">
        <v>0.0</v>
      </c>
      <c r="E2927" s="40"/>
    </row>
    <row r="2928" hidden="1">
      <c r="A2928" s="31" t="s">
        <v>3395</v>
      </c>
      <c r="B2928" s="29">
        <v>62.0</v>
      </c>
      <c r="C2928" s="26">
        <v>62.0</v>
      </c>
      <c r="D2928" s="27">
        <v>0.0</v>
      </c>
      <c r="E2928" s="28" t="s">
        <v>4473</v>
      </c>
    </row>
    <row r="2929" hidden="1">
      <c r="A2929" s="31" t="s">
        <v>3397</v>
      </c>
      <c r="B2929" s="29">
        <v>10403.0</v>
      </c>
      <c r="C2929" s="26">
        <v>10403.0</v>
      </c>
      <c r="D2929" s="27">
        <v>0.0</v>
      </c>
      <c r="E2929" s="28" t="s">
        <v>4474</v>
      </c>
    </row>
    <row r="2930" hidden="1">
      <c r="A2930" s="31" t="s">
        <v>3399</v>
      </c>
      <c r="B2930" s="29">
        <v>6440.0</v>
      </c>
      <c r="C2930" s="26">
        <v>6440.0</v>
      </c>
      <c r="D2930" s="27">
        <v>0.0</v>
      </c>
      <c r="E2930" s="41"/>
    </row>
    <row r="2931" hidden="1">
      <c r="A2931" s="58" t="s">
        <v>3400</v>
      </c>
      <c r="B2931" s="29">
        <v>105168.0</v>
      </c>
      <c r="C2931" s="29">
        <v>104839.0</v>
      </c>
      <c r="D2931" s="27">
        <v>-329.0</v>
      </c>
      <c r="E2931" s="41"/>
    </row>
    <row r="2932" hidden="1">
      <c r="A2932" s="58" t="s">
        <v>3401</v>
      </c>
      <c r="B2932" s="29">
        <v>33909.0</v>
      </c>
      <c r="C2932" s="59">
        <v>33909.0</v>
      </c>
      <c r="D2932" s="27">
        <v>0.0</v>
      </c>
      <c r="E2932" s="41"/>
    </row>
    <row r="2933" hidden="1">
      <c r="A2933" s="58" t="s">
        <v>3402</v>
      </c>
      <c r="B2933" s="29">
        <v>129111.0</v>
      </c>
      <c r="C2933" s="59">
        <v>129111.0</v>
      </c>
      <c r="D2933" s="27">
        <v>0.0</v>
      </c>
      <c r="E2933" s="41"/>
    </row>
    <row r="2934" hidden="1">
      <c r="A2934" s="58" t="s">
        <v>3403</v>
      </c>
      <c r="B2934" s="29">
        <v>108973.1</v>
      </c>
      <c r="C2934" s="59">
        <v>108973.1</v>
      </c>
      <c r="D2934" s="27">
        <v>0.0</v>
      </c>
      <c r="E2934" s="41"/>
    </row>
    <row r="2935" hidden="1">
      <c r="A2935" s="58" t="s">
        <v>3405</v>
      </c>
      <c r="B2935" s="29">
        <v>2494.0</v>
      </c>
      <c r="C2935" s="59">
        <v>3003.0</v>
      </c>
      <c r="D2935" s="27">
        <v>509.0</v>
      </c>
      <c r="E2935" s="41"/>
    </row>
    <row r="2936" hidden="1">
      <c r="A2936" s="58" t="s">
        <v>3406</v>
      </c>
      <c r="B2936" s="29">
        <v>12868.0</v>
      </c>
      <c r="C2936" s="59">
        <v>12868.0</v>
      </c>
      <c r="D2936" s="27">
        <v>0.0</v>
      </c>
      <c r="E2936" s="41"/>
    </row>
    <row r="2937" hidden="1">
      <c r="A2937" s="35" t="s">
        <v>3407</v>
      </c>
      <c r="B2937" s="29">
        <v>459014.3</v>
      </c>
      <c r="C2937" s="59">
        <v>459194.3</v>
      </c>
      <c r="D2937" s="27">
        <v>180.0</v>
      </c>
      <c r="E2937" s="41"/>
    </row>
    <row r="2938" hidden="1">
      <c r="A2938" s="36" t="s">
        <v>3408</v>
      </c>
      <c r="B2938" s="42">
        <v>4.800000000010186</v>
      </c>
      <c r="C2938" s="65">
        <v>4.7999999999883585</v>
      </c>
      <c r="D2938" s="66">
        <v>-2.1827872842550278E-11</v>
      </c>
      <c r="E2938" s="45"/>
    </row>
    <row r="2939" hidden="1"/>
    <row r="2940" hidden="1"/>
    <row r="2941" hidden="1">
      <c r="A2941" s="5" t="s">
        <v>3411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3381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46104.0</v>
      </c>
      <c r="B2945" s="6"/>
      <c r="C2945" s="54" t="s">
        <v>3382</v>
      </c>
      <c r="D2945" s="15">
        <v>46110.0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5" t="s">
        <v>4238</v>
      </c>
      <c r="B2947" s="7"/>
      <c r="C2947" s="16"/>
      <c r="D2947" s="56" t="s">
        <v>4239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3383</v>
      </c>
      <c r="B2949" s="6"/>
      <c r="C2949" s="6"/>
      <c r="D2949" s="6"/>
      <c r="E2949" s="7"/>
    </row>
    <row r="2950" hidden="1">
      <c r="A2950" s="20" t="s">
        <v>3384</v>
      </c>
      <c r="B2950" s="21" t="s">
        <v>3385</v>
      </c>
      <c r="C2950" s="22" t="s">
        <v>3386</v>
      </c>
      <c r="D2950" s="21" t="s">
        <v>3387</v>
      </c>
      <c r="E2950" s="23" t="s">
        <v>13</v>
      </c>
    </row>
    <row r="2951" hidden="1">
      <c r="A2951" s="57" t="s">
        <v>3388</v>
      </c>
      <c r="B2951" s="25">
        <v>31813.0</v>
      </c>
      <c r="C2951" s="26">
        <v>31813.0</v>
      </c>
      <c r="D2951" s="27">
        <v>0.0</v>
      </c>
      <c r="E2951" s="41"/>
    </row>
    <row r="2952" hidden="1">
      <c r="A2952" s="57" t="s">
        <v>3389</v>
      </c>
      <c r="B2952" s="29">
        <v>27801.0</v>
      </c>
      <c r="C2952" s="26">
        <v>27801.0</v>
      </c>
      <c r="D2952" s="27">
        <v>0.0</v>
      </c>
      <c r="E2952" s="28"/>
    </row>
    <row r="2953" hidden="1">
      <c r="A2953" s="57" t="s">
        <v>3390</v>
      </c>
      <c r="B2953" s="29">
        <v>500.0</v>
      </c>
      <c r="C2953" s="26">
        <v>500.0</v>
      </c>
      <c r="D2953" s="27">
        <v>0.0</v>
      </c>
      <c r="E2953" s="41"/>
    </row>
    <row r="2954" hidden="1">
      <c r="A2954" s="57" t="s">
        <v>3392</v>
      </c>
      <c r="B2954" s="29">
        <v>0.0</v>
      </c>
      <c r="C2954" s="26"/>
      <c r="D2954" s="27">
        <v>0.0</v>
      </c>
      <c r="E2954" s="41"/>
    </row>
    <row r="2955" hidden="1">
      <c r="A2955" s="31" t="s">
        <v>3394</v>
      </c>
      <c r="B2955" s="29">
        <v>0.0</v>
      </c>
      <c r="C2955" s="26"/>
      <c r="D2955" s="27">
        <v>0.0</v>
      </c>
      <c r="E2955" s="40"/>
    </row>
    <row r="2956" hidden="1">
      <c r="A2956" s="31" t="s">
        <v>3395</v>
      </c>
      <c r="B2956" s="29">
        <v>0.0</v>
      </c>
      <c r="C2956" s="26"/>
      <c r="D2956" s="27">
        <v>0.0</v>
      </c>
      <c r="E2956" s="28"/>
    </row>
    <row r="2957" hidden="1">
      <c r="A2957" s="31" t="s">
        <v>3397</v>
      </c>
      <c r="B2957" s="29">
        <v>1759.0</v>
      </c>
      <c r="C2957" s="26">
        <v>1759.0</v>
      </c>
      <c r="D2957" s="27">
        <v>0.0</v>
      </c>
      <c r="E2957" s="28" t="s">
        <v>4475</v>
      </c>
    </row>
    <row r="2958" hidden="1">
      <c r="A2958" s="31" t="s">
        <v>3399</v>
      </c>
      <c r="B2958" s="29">
        <v>6790.0</v>
      </c>
      <c r="C2958" s="26">
        <v>6765.0</v>
      </c>
      <c r="D2958" s="27">
        <v>-25.0</v>
      </c>
      <c r="E2958" s="41"/>
    </row>
    <row r="2959" hidden="1">
      <c r="A2959" s="58" t="s">
        <v>3400</v>
      </c>
      <c r="B2959" s="29">
        <v>100992.0</v>
      </c>
      <c r="C2959" s="29">
        <v>100992.0</v>
      </c>
      <c r="D2959" s="27">
        <v>0.0</v>
      </c>
      <c r="E2959" s="41"/>
    </row>
    <row r="2960" hidden="1">
      <c r="A2960" s="58" t="s">
        <v>3401</v>
      </c>
      <c r="B2960" s="29">
        <v>43599.0</v>
      </c>
      <c r="C2960" s="59">
        <v>43599.0</v>
      </c>
      <c r="D2960" s="27">
        <v>0.0</v>
      </c>
      <c r="E2960" s="41"/>
    </row>
    <row r="2961" hidden="1">
      <c r="A2961" s="58" t="s">
        <v>3402</v>
      </c>
      <c r="B2961" s="29">
        <v>123314.0</v>
      </c>
      <c r="C2961" s="59">
        <v>123314.0</v>
      </c>
      <c r="D2961" s="27">
        <v>0.0</v>
      </c>
      <c r="E2961" s="41"/>
    </row>
    <row r="2962" hidden="1">
      <c r="A2962" s="58" t="s">
        <v>3403</v>
      </c>
      <c r="B2962" s="29">
        <v>108486.5</v>
      </c>
      <c r="C2962" s="59">
        <v>106693.5</v>
      </c>
      <c r="D2962" s="27">
        <v>-1793.0</v>
      </c>
      <c r="E2962" s="41"/>
    </row>
    <row r="2963" hidden="1">
      <c r="A2963" s="58" t="s">
        <v>3405</v>
      </c>
      <c r="B2963" s="29">
        <v>4057.0</v>
      </c>
      <c r="C2963" s="59">
        <v>4575.0</v>
      </c>
      <c r="D2963" s="27">
        <v>518.0</v>
      </c>
      <c r="E2963" s="41"/>
    </row>
    <row r="2964" hidden="1">
      <c r="A2964" s="58" t="s">
        <v>3406</v>
      </c>
      <c r="B2964" s="29">
        <v>13503.0</v>
      </c>
      <c r="C2964" s="59">
        <v>13503.0</v>
      </c>
      <c r="D2964" s="27">
        <v>0.0</v>
      </c>
      <c r="E2964" s="41"/>
    </row>
    <row r="2965" hidden="1">
      <c r="A2965" s="35" t="s">
        <v>3407</v>
      </c>
      <c r="B2965" s="29">
        <v>449090.5</v>
      </c>
      <c r="C2965" s="59">
        <v>437019.5</v>
      </c>
      <c r="D2965" s="27">
        <v>-12071.0</v>
      </c>
      <c r="E2965" s="41"/>
    </row>
    <row r="2966" hidden="1">
      <c r="A2966" s="36" t="s">
        <v>3408</v>
      </c>
      <c r="B2966" s="42">
        <v>21.0</v>
      </c>
      <c r="C2966" s="65">
        <v>10792.0</v>
      </c>
      <c r="D2966" s="66">
        <v>10771.0</v>
      </c>
      <c r="E2966" s="45"/>
    </row>
    <row r="2967" hidden="1">
      <c r="A2967" s="39"/>
      <c r="B2967" s="60"/>
      <c r="C2967" s="67"/>
      <c r="D2967" s="61"/>
      <c r="E2967" s="68"/>
    </row>
    <row r="2968" hidden="1">
      <c r="A2968" s="39"/>
      <c r="B2968" s="60"/>
      <c r="C2968" s="67"/>
      <c r="D2968" s="61"/>
      <c r="E2968" s="68"/>
    </row>
    <row r="2969" hidden="1">
      <c r="A2969" s="5" t="s">
        <v>3411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3381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46104.0</v>
      </c>
      <c r="B2973" s="6"/>
      <c r="C2973" s="54" t="s">
        <v>3382</v>
      </c>
      <c r="D2973" s="15">
        <v>46110.0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5" t="s">
        <v>4238</v>
      </c>
      <c r="B2975" s="7"/>
      <c r="C2975" s="16"/>
      <c r="D2975" s="56" t="s">
        <v>4239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3383</v>
      </c>
      <c r="B2977" s="6"/>
      <c r="C2977" s="6"/>
      <c r="D2977" s="6"/>
      <c r="E2977" s="7"/>
    </row>
    <row r="2978" hidden="1">
      <c r="A2978" s="20" t="s">
        <v>3384</v>
      </c>
      <c r="B2978" s="21" t="s">
        <v>3385</v>
      </c>
      <c r="C2978" s="22" t="s">
        <v>3386</v>
      </c>
      <c r="D2978" s="21" t="s">
        <v>3387</v>
      </c>
      <c r="E2978" s="23" t="s">
        <v>13</v>
      </c>
    </row>
    <row r="2979" hidden="1">
      <c r="A2979" s="57" t="s">
        <v>3388</v>
      </c>
      <c r="B2979" s="25">
        <v>31813.0</v>
      </c>
      <c r="C2979" s="26">
        <v>31813.0</v>
      </c>
      <c r="D2979" s="27">
        <v>0.0</v>
      </c>
      <c r="E2979" s="41"/>
    </row>
    <row r="2980" hidden="1">
      <c r="A2980" s="57" t="s">
        <v>3389</v>
      </c>
      <c r="B2980" s="29">
        <v>27801.0</v>
      </c>
      <c r="C2980" s="26">
        <v>27801.0</v>
      </c>
      <c r="D2980" s="27">
        <v>0.0</v>
      </c>
      <c r="E2980" s="28"/>
    </row>
    <row r="2981" hidden="1">
      <c r="A2981" s="57" t="s">
        <v>3390</v>
      </c>
      <c r="B2981" s="29">
        <v>500.0</v>
      </c>
      <c r="C2981" s="26">
        <v>500.0</v>
      </c>
      <c r="D2981" s="27">
        <v>0.0</v>
      </c>
      <c r="E2981" s="41"/>
    </row>
    <row r="2982" hidden="1">
      <c r="A2982" s="57" t="s">
        <v>3392</v>
      </c>
      <c r="B2982" s="29">
        <v>0.0</v>
      </c>
      <c r="C2982" s="26"/>
      <c r="D2982" s="27">
        <v>0.0</v>
      </c>
      <c r="E2982" s="41"/>
    </row>
    <row r="2983" hidden="1">
      <c r="A2983" s="31" t="s">
        <v>3394</v>
      </c>
      <c r="B2983" s="29">
        <v>0.0</v>
      </c>
      <c r="C2983" s="26"/>
      <c r="D2983" s="27">
        <v>0.0</v>
      </c>
      <c r="E2983" s="40"/>
    </row>
    <row r="2984" hidden="1">
      <c r="A2984" s="31" t="s">
        <v>3395</v>
      </c>
      <c r="B2984" s="29">
        <v>0.0</v>
      </c>
      <c r="C2984" s="26"/>
      <c r="D2984" s="27">
        <v>0.0</v>
      </c>
      <c r="E2984" s="28"/>
    </row>
    <row r="2985" hidden="1">
      <c r="A2985" s="31" t="s">
        <v>3397</v>
      </c>
      <c r="B2985" s="29">
        <v>1759.0</v>
      </c>
      <c r="C2985" s="26">
        <v>1759.0</v>
      </c>
      <c r="D2985" s="27">
        <v>0.0</v>
      </c>
      <c r="E2985" s="28" t="s">
        <v>4475</v>
      </c>
    </row>
    <row r="2986" hidden="1">
      <c r="A2986" s="31" t="s">
        <v>3399</v>
      </c>
      <c r="B2986" s="29">
        <v>6790.0</v>
      </c>
      <c r="C2986" s="26">
        <v>6765.0</v>
      </c>
      <c r="D2986" s="27">
        <v>-25.0</v>
      </c>
      <c r="E2986" s="41"/>
    </row>
    <row r="2987" hidden="1">
      <c r="A2987" s="58" t="s">
        <v>3400</v>
      </c>
      <c r="B2987" s="29">
        <v>100992.0</v>
      </c>
      <c r="C2987" s="29">
        <v>100992.0</v>
      </c>
      <c r="D2987" s="27">
        <v>0.0</v>
      </c>
      <c r="E2987" s="41"/>
    </row>
    <row r="2988" hidden="1">
      <c r="A2988" s="58" t="s">
        <v>3401</v>
      </c>
      <c r="B2988" s="29">
        <v>43599.0</v>
      </c>
      <c r="C2988" s="59">
        <v>43599.0</v>
      </c>
      <c r="D2988" s="27">
        <v>0.0</v>
      </c>
      <c r="E2988" s="41"/>
    </row>
    <row r="2989" hidden="1">
      <c r="A2989" s="58" t="s">
        <v>3402</v>
      </c>
      <c r="B2989" s="29">
        <v>123314.0</v>
      </c>
      <c r="C2989" s="59">
        <v>123314.0</v>
      </c>
      <c r="D2989" s="27">
        <v>0.0</v>
      </c>
      <c r="E2989" s="41"/>
    </row>
    <row r="2990" hidden="1">
      <c r="A2990" s="58" t="s">
        <v>3403</v>
      </c>
      <c r="B2990" s="29">
        <v>108486.5</v>
      </c>
      <c r="C2990" s="59">
        <v>106693.5</v>
      </c>
      <c r="D2990" s="27">
        <v>-1793.0</v>
      </c>
      <c r="E2990" s="41"/>
    </row>
    <row r="2991" hidden="1">
      <c r="A2991" s="58" t="s">
        <v>3405</v>
      </c>
      <c r="B2991" s="29">
        <v>4057.0</v>
      </c>
      <c r="C2991" s="59">
        <v>4575.0</v>
      </c>
      <c r="D2991" s="27">
        <v>518.0</v>
      </c>
      <c r="E2991" s="41"/>
    </row>
    <row r="2992" hidden="1">
      <c r="A2992" s="58" t="s">
        <v>3406</v>
      </c>
      <c r="B2992" s="29">
        <v>13503.0</v>
      </c>
      <c r="C2992" s="59">
        <v>13503.0</v>
      </c>
      <c r="D2992" s="27">
        <v>0.0</v>
      </c>
      <c r="E2992" s="41"/>
    </row>
    <row r="2993" hidden="1">
      <c r="A2993" s="35" t="s">
        <v>3407</v>
      </c>
      <c r="B2993" s="29">
        <v>449090.5</v>
      </c>
      <c r="C2993" s="59">
        <v>437019.5</v>
      </c>
      <c r="D2993" s="27">
        <v>-12071.0</v>
      </c>
      <c r="E2993" s="41"/>
    </row>
    <row r="2994" hidden="1">
      <c r="A2994" s="36" t="s">
        <v>3408</v>
      </c>
      <c r="B2994" s="42">
        <v>21.0</v>
      </c>
      <c r="C2994" s="65">
        <v>10792.0</v>
      </c>
      <c r="D2994" s="66">
        <v>10771.0</v>
      </c>
      <c r="E2994" s="45"/>
    </row>
    <row r="2995" hidden="1">
      <c r="A2995" s="39"/>
      <c r="B2995" s="60"/>
      <c r="C2995" s="67"/>
      <c r="D2995" s="61"/>
      <c r="E2995" s="68"/>
    </row>
    <row r="2996" hidden="1">
      <c r="A2996" s="39"/>
      <c r="B2996" s="60"/>
      <c r="C2996" s="67"/>
      <c r="D2996" s="61"/>
      <c r="E2996" s="68"/>
    </row>
    <row r="2997" hidden="1">
      <c r="A2997" s="5" t="s">
        <v>3411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3381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46111.0</v>
      </c>
      <c r="B3001" s="6"/>
      <c r="C3001" s="54" t="s">
        <v>3382</v>
      </c>
      <c r="D3001" s="15">
        <v>46112.0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5" t="s">
        <v>4238</v>
      </c>
      <c r="B3003" s="7"/>
      <c r="C3003" s="16"/>
      <c r="D3003" s="56" t="s">
        <v>4240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3383</v>
      </c>
      <c r="B3005" s="6"/>
      <c r="C3005" s="6"/>
      <c r="D3005" s="6"/>
      <c r="E3005" s="7"/>
    </row>
    <row r="3006" hidden="1">
      <c r="A3006" s="20" t="s">
        <v>3384</v>
      </c>
      <c r="B3006" s="21" t="s">
        <v>3385</v>
      </c>
      <c r="C3006" s="22" t="s">
        <v>3386</v>
      </c>
      <c r="D3006" s="21" t="s">
        <v>3387</v>
      </c>
      <c r="E3006" s="23" t="s">
        <v>13</v>
      </c>
    </row>
    <row r="3007" hidden="1">
      <c r="A3007" s="57" t="s">
        <v>3388</v>
      </c>
      <c r="B3007" s="25">
        <v>12663.0</v>
      </c>
      <c r="C3007" s="26">
        <v>13063.0</v>
      </c>
      <c r="D3007" s="27">
        <v>400.0</v>
      </c>
      <c r="E3007" s="40" t="s">
        <v>4476</v>
      </c>
    </row>
    <row r="3008" hidden="1">
      <c r="A3008" s="57" t="s">
        <v>3389</v>
      </c>
      <c r="B3008" s="29">
        <v>3670.0</v>
      </c>
      <c r="C3008" s="26">
        <v>3679.0</v>
      </c>
      <c r="D3008" s="27">
        <v>9.0</v>
      </c>
      <c r="E3008" s="28"/>
    </row>
    <row r="3009" hidden="1">
      <c r="A3009" s="57" t="s">
        <v>3390</v>
      </c>
      <c r="B3009" s="29">
        <v>0.0</v>
      </c>
      <c r="C3009" s="26"/>
      <c r="D3009" s="27">
        <v>0.0</v>
      </c>
      <c r="E3009" s="41"/>
    </row>
    <row r="3010" hidden="1">
      <c r="A3010" s="57" t="s">
        <v>3392</v>
      </c>
      <c r="B3010" s="29">
        <v>0.0</v>
      </c>
      <c r="C3010" s="26"/>
      <c r="D3010" s="27">
        <v>0.0</v>
      </c>
      <c r="E3010" s="41"/>
    </row>
    <row r="3011" hidden="1">
      <c r="A3011" s="31" t="s">
        <v>3394</v>
      </c>
      <c r="B3011" s="29">
        <v>0.0</v>
      </c>
      <c r="C3011" s="26"/>
      <c r="D3011" s="27">
        <v>0.0</v>
      </c>
      <c r="E3011" s="40"/>
    </row>
    <row r="3012" hidden="1">
      <c r="A3012" s="31" t="s">
        <v>3395</v>
      </c>
      <c r="B3012" s="29">
        <v>3780.0</v>
      </c>
      <c r="C3012" s="26">
        <v>3780.0</v>
      </c>
      <c r="D3012" s="27">
        <v>0.0</v>
      </c>
      <c r="E3012" s="28" t="s">
        <v>4477</v>
      </c>
    </row>
    <row r="3013" hidden="1">
      <c r="A3013" s="31" t="s">
        <v>3397</v>
      </c>
      <c r="B3013" s="29">
        <v>1101.0</v>
      </c>
      <c r="C3013" s="26">
        <v>1101.0</v>
      </c>
      <c r="D3013" s="27">
        <v>0.0</v>
      </c>
      <c r="E3013" s="28" t="s">
        <v>4478</v>
      </c>
    </row>
    <row r="3014" hidden="1">
      <c r="A3014" s="31" t="s">
        <v>3399</v>
      </c>
      <c r="B3014" s="29">
        <v>1620.0</v>
      </c>
      <c r="C3014" s="26">
        <v>1620.0</v>
      </c>
      <c r="D3014" s="27">
        <v>0.0</v>
      </c>
      <c r="E3014" s="41"/>
    </row>
    <row r="3015" hidden="1">
      <c r="A3015" s="58" t="s">
        <v>3400</v>
      </c>
      <c r="B3015" s="29">
        <v>20561.0</v>
      </c>
      <c r="C3015" s="29">
        <v>20561.0</v>
      </c>
      <c r="D3015" s="27">
        <v>0.0</v>
      </c>
      <c r="E3015" s="41"/>
    </row>
    <row r="3016" hidden="1">
      <c r="A3016" s="58" t="s">
        <v>3401</v>
      </c>
      <c r="B3016" s="29">
        <v>7617.0</v>
      </c>
      <c r="C3016" s="59">
        <v>7617.0</v>
      </c>
      <c r="D3016" s="27">
        <v>0.0</v>
      </c>
      <c r="E3016" s="41"/>
    </row>
    <row r="3017" hidden="1">
      <c r="A3017" s="58" t="s">
        <v>3402</v>
      </c>
      <c r="B3017" s="29">
        <v>25266.0</v>
      </c>
      <c r="C3017" s="59">
        <v>25266.0</v>
      </c>
      <c r="D3017" s="27">
        <v>0.0</v>
      </c>
      <c r="E3017" s="41"/>
    </row>
    <row r="3018" hidden="1">
      <c r="A3018" s="58" t="s">
        <v>3403</v>
      </c>
      <c r="B3018" s="29">
        <v>21514.5</v>
      </c>
      <c r="C3018" s="59">
        <v>21514.5</v>
      </c>
      <c r="D3018" s="27">
        <v>0.0</v>
      </c>
      <c r="E3018" s="41"/>
    </row>
    <row r="3019" hidden="1">
      <c r="A3019" s="58" t="s">
        <v>3405</v>
      </c>
      <c r="B3019" s="29">
        <v>1362.0</v>
      </c>
      <c r="C3019" s="59">
        <v>1362.0</v>
      </c>
      <c r="D3019" s="27">
        <v>0.0</v>
      </c>
      <c r="E3019" s="41"/>
    </row>
    <row r="3020" hidden="1">
      <c r="A3020" s="58" t="s">
        <v>3406</v>
      </c>
      <c r="B3020" s="29">
        <v>1331.0</v>
      </c>
      <c r="C3020" s="59">
        <v>738.0</v>
      </c>
      <c r="D3020" s="27">
        <v>-593.0</v>
      </c>
      <c r="E3020" s="41"/>
    </row>
    <row r="3021" hidden="1">
      <c r="A3021" s="35" t="s">
        <v>3407</v>
      </c>
      <c r="B3021" s="29">
        <v>99149.8</v>
      </c>
      <c r="C3021" s="59">
        <v>98556.8</v>
      </c>
      <c r="D3021" s="27">
        <v>-593.0</v>
      </c>
      <c r="E3021" s="41"/>
    </row>
    <row r="3022" hidden="1">
      <c r="A3022" s="36" t="s">
        <v>3408</v>
      </c>
      <c r="B3022" s="42">
        <v>4.69999999999709</v>
      </c>
      <c r="C3022" s="65">
        <v>1006.6999999999971</v>
      </c>
      <c r="D3022" s="66">
        <v>1002.0</v>
      </c>
      <c r="E3022" s="45"/>
    </row>
    <row r="3023" hidden="1">
      <c r="A3023" s="39"/>
      <c r="B3023" s="60"/>
      <c r="C3023" s="67"/>
      <c r="D3023" s="61"/>
      <c r="E3023" s="68"/>
    </row>
    <row r="3024" hidden="1">
      <c r="A3024" s="39"/>
      <c r="B3024" s="60"/>
      <c r="C3024" s="67"/>
      <c r="D3024" s="61"/>
      <c r="E3024" s="68"/>
    </row>
    <row r="3025" hidden="1">
      <c r="A3025" s="5" t="s">
        <v>3411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3381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46113.0</v>
      </c>
      <c r="B3029" s="6"/>
      <c r="C3029" s="54" t="s">
        <v>3382</v>
      </c>
      <c r="D3029" s="15">
        <v>46117.0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5" t="s">
        <v>4241</v>
      </c>
      <c r="B3031" s="7"/>
      <c r="C3031" s="16"/>
      <c r="D3031" s="56" t="s">
        <v>4239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3383</v>
      </c>
      <c r="B3033" s="6"/>
      <c r="C3033" s="6"/>
      <c r="D3033" s="6"/>
      <c r="E3033" s="7"/>
    </row>
    <row r="3034" hidden="1">
      <c r="A3034" s="20" t="s">
        <v>3384</v>
      </c>
      <c r="B3034" s="21" t="s">
        <v>3385</v>
      </c>
      <c r="C3034" s="22" t="s">
        <v>3386</v>
      </c>
      <c r="D3034" s="21" t="s">
        <v>3387</v>
      </c>
      <c r="E3034" s="23" t="s">
        <v>13</v>
      </c>
    </row>
    <row r="3035" hidden="1">
      <c r="A3035" s="57" t="s">
        <v>3388</v>
      </c>
      <c r="B3035" s="25">
        <v>27451.0</v>
      </c>
      <c r="C3035" s="26">
        <v>27451.0</v>
      </c>
      <c r="D3035" s="27">
        <v>0.0</v>
      </c>
      <c r="E3035" s="40"/>
    </row>
    <row r="3036" hidden="1">
      <c r="A3036" s="57" t="s">
        <v>3389</v>
      </c>
      <c r="B3036" s="29">
        <v>20114.0</v>
      </c>
      <c r="C3036" s="26">
        <v>20114.0</v>
      </c>
      <c r="D3036" s="27">
        <v>0.0</v>
      </c>
      <c r="E3036" s="28"/>
    </row>
    <row r="3037" hidden="1">
      <c r="A3037" s="57" t="s">
        <v>3390</v>
      </c>
      <c r="B3037" s="29">
        <v>400.0</v>
      </c>
      <c r="C3037" s="26">
        <v>400.0</v>
      </c>
      <c r="D3037" s="27">
        <v>0.0</v>
      </c>
      <c r="E3037" s="41"/>
    </row>
    <row r="3038" hidden="1">
      <c r="A3038" s="57" t="s">
        <v>3392</v>
      </c>
      <c r="B3038" s="29">
        <v>0.0</v>
      </c>
      <c r="C3038" s="26"/>
      <c r="D3038" s="27">
        <v>0.0</v>
      </c>
      <c r="E3038" s="41"/>
    </row>
    <row r="3039" hidden="1">
      <c r="A3039" s="31" t="s">
        <v>3394</v>
      </c>
      <c r="B3039" s="29">
        <v>0.0</v>
      </c>
      <c r="C3039" s="26"/>
      <c r="D3039" s="27">
        <v>0.0</v>
      </c>
      <c r="E3039" s="40"/>
    </row>
    <row r="3040" hidden="1">
      <c r="A3040" s="31" t="s">
        <v>3395</v>
      </c>
      <c r="B3040" s="29">
        <v>0.0</v>
      </c>
      <c r="C3040" s="26"/>
      <c r="D3040" s="27">
        <v>0.0</v>
      </c>
      <c r="E3040" s="28"/>
    </row>
    <row r="3041" hidden="1">
      <c r="A3041" s="31" t="s">
        <v>3397</v>
      </c>
      <c r="B3041" s="29">
        <v>998.0</v>
      </c>
      <c r="C3041" s="26">
        <v>998.0</v>
      </c>
      <c r="D3041" s="27">
        <v>0.0</v>
      </c>
      <c r="E3041" s="28" t="s">
        <v>4479</v>
      </c>
    </row>
    <row r="3042" hidden="1">
      <c r="A3042" s="31" t="s">
        <v>3399</v>
      </c>
      <c r="B3042" s="29">
        <v>4635.0</v>
      </c>
      <c r="C3042" s="26">
        <v>4635.0</v>
      </c>
      <c r="D3042" s="27">
        <v>0.0</v>
      </c>
      <c r="E3042" s="41"/>
    </row>
    <row r="3043" hidden="1">
      <c r="A3043" s="58" t="s">
        <v>3400</v>
      </c>
      <c r="B3043" s="29">
        <v>93660.0</v>
      </c>
      <c r="C3043" s="29">
        <v>93660.0</v>
      </c>
      <c r="D3043" s="27">
        <v>0.0</v>
      </c>
      <c r="E3043" s="41"/>
    </row>
    <row r="3044" hidden="1">
      <c r="A3044" s="58" t="s">
        <v>3401</v>
      </c>
      <c r="B3044" s="29">
        <v>23646.0</v>
      </c>
      <c r="C3044" s="59">
        <v>23646.0</v>
      </c>
      <c r="D3044" s="27">
        <v>0.0</v>
      </c>
      <c r="E3044" s="41"/>
    </row>
    <row r="3045" hidden="1">
      <c r="A3045" s="58" t="s">
        <v>3402</v>
      </c>
      <c r="B3045" s="29">
        <v>92786.0</v>
      </c>
      <c r="C3045" s="59">
        <v>92786.0</v>
      </c>
      <c r="D3045" s="27">
        <v>0.0</v>
      </c>
      <c r="E3045" s="41"/>
    </row>
    <row r="3046" hidden="1">
      <c r="A3046" s="58" t="s">
        <v>3403</v>
      </c>
      <c r="B3046" s="29">
        <v>72069.5</v>
      </c>
      <c r="C3046" s="59">
        <v>72069.5</v>
      </c>
      <c r="D3046" s="27">
        <v>0.0</v>
      </c>
      <c r="E3046" s="41"/>
    </row>
    <row r="3047" hidden="1">
      <c r="A3047" s="58" t="s">
        <v>3405</v>
      </c>
      <c r="B3047" s="29">
        <v>1198.0</v>
      </c>
      <c r="C3047" s="59">
        <v>1198.0</v>
      </c>
      <c r="D3047" s="27">
        <v>0.0</v>
      </c>
      <c r="E3047" s="41"/>
    </row>
    <row r="3048" hidden="1">
      <c r="A3048" s="58" t="s">
        <v>3406</v>
      </c>
      <c r="B3048" s="29">
        <v>15961.0</v>
      </c>
      <c r="C3048" s="59">
        <v>15961.0</v>
      </c>
      <c r="D3048" s="27">
        <v>0.0</v>
      </c>
      <c r="E3048" s="41"/>
    </row>
    <row r="3049" hidden="1">
      <c r="A3049" s="35" t="s">
        <v>3407</v>
      </c>
      <c r="B3049" s="29">
        <v>336956.5</v>
      </c>
      <c r="C3049" s="59">
        <v>336956.5</v>
      </c>
      <c r="D3049" s="27">
        <v>0.0</v>
      </c>
      <c r="E3049" s="41"/>
    </row>
    <row r="3050" hidden="1">
      <c r="A3050" s="36" t="s">
        <v>3408</v>
      </c>
      <c r="B3050" s="42">
        <v>1.0</v>
      </c>
      <c r="C3050" s="65">
        <v>1.0</v>
      </c>
      <c r="D3050" s="66">
        <v>0.0</v>
      </c>
      <c r="E3050" s="45"/>
    </row>
    <row r="3051" hidden="1">
      <c r="A3051" s="39"/>
      <c r="B3051" s="60"/>
      <c r="C3051" s="67"/>
      <c r="D3051" s="61"/>
      <c r="E3051" s="68"/>
    </row>
    <row r="3052" hidden="1">
      <c r="A3052" s="39"/>
      <c r="B3052" s="60"/>
      <c r="C3052" s="67"/>
      <c r="D3052" s="61"/>
      <c r="E3052" s="68"/>
    </row>
    <row r="3053">
      <c r="A3053" s="5" t="s">
        <v>3411</v>
      </c>
      <c r="B3053" s="6"/>
      <c r="C3053" s="6"/>
      <c r="D3053" s="6"/>
      <c r="E3053" s="7"/>
    </row>
    <row r="3054">
      <c r="A3054" s="10"/>
      <c r="B3054" s="11"/>
      <c r="C3054" s="11"/>
      <c r="D3054" s="11"/>
      <c r="E3054" s="12"/>
    </row>
    <row r="3055">
      <c r="A3055" s="5" t="s">
        <v>3381</v>
      </c>
      <c r="B3055" s="6"/>
      <c r="C3055" s="6"/>
      <c r="D3055" s="6"/>
      <c r="E3055" s="7"/>
    </row>
    <row r="3056">
      <c r="A3056" s="10"/>
      <c r="B3056" s="11"/>
      <c r="C3056" s="11"/>
      <c r="D3056" s="11"/>
      <c r="E3056" s="12"/>
    </row>
    <row r="3057">
      <c r="A3057" s="13">
        <v>46118.0</v>
      </c>
      <c r="B3057" s="6"/>
      <c r="C3057" s="54" t="s">
        <v>3382</v>
      </c>
      <c r="D3057" s="15">
        <v>46124.0</v>
      </c>
      <c r="E3057" s="7"/>
    </row>
    <row r="3058">
      <c r="A3058" s="10"/>
      <c r="B3058" s="11"/>
      <c r="C3058" s="16"/>
      <c r="D3058" s="11"/>
      <c r="E3058" s="12"/>
    </row>
    <row r="3059">
      <c r="A3059" s="55" t="s">
        <v>4238</v>
      </c>
      <c r="B3059" s="7"/>
      <c r="C3059" s="16"/>
      <c r="D3059" s="56" t="s">
        <v>4239</v>
      </c>
      <c r="E3059" s="7"/>
    </row>
    <row r="3060">
      <c r="A3060" s="10"/>
      <c r="B3060" s="12"/>
      <c r="C3060" s="16"/>
      <c r="D3060" s="11"/>
      <c r="E3060" s="12"/>
    </row>
    <row r="3061">
      <c r="A3061" s="19" t="s">
        <v>3383</v>
      </c>
      <c r="B3061" s="6"/>
      <c r="C3061" s="6"/>
      <c r="D3061" s="6"/>
      <c r="E3061" s="7"/>
    </row>
    <row r="3062">
      <c r="A3062" s="20" t="s">
        <v>3384</v>
      </c>
      <c r="B3062" s="21" t="s">
        <v>3385</v>
      </c>
      <c r="C3062" s="22" t="s">
        <v>3386</v>
      </c>
      <c r="D3062" s="21" t="s">
        <v>3387</v>
      </c>
      <c r="E3062" s="23" t="s">
        <v>13</v>
      </c>
    </row>
    <row r="3063">
      <c r="A3063" s="57" t="s">
        <v>3388</v>
      </c>
      <c r="B3063" s="25">
        <v>46157.0</v>
      </c>
      <c r="C3063" s="26">
        <v>45757.0</v>
      </c>
      <c r="D3063" s="27">
        <v>-400.0</v>
      </c>
      <c r="E3063" s="40" t="s">
        <v>4480</v>
      </c>
    </row>
    <row r="3064">
      <c r="A3064" s="57" t="s">
        <v>3389</v>
      </c>
      <c r="B3064" s="29">
        <v>37076.0</v>
      </c>
      <c r="C3064" s="26">
        <v>37076.0</v>
      </c>
      <c r="D3064" s="27">
        <v>0.0</v>
      </c>
      <c r="E3064" s="28"/>
    </row>
    <row r="3065">
      <c r="A3065" s="57" t="s">
        <v>3390</v>
      </c>
      <c r="B3065" s="29">
        <v>2000.0</v>
      </c>
      <c r="C3065" s="26">
        <v>2000.0</v>
      </c>
      <c r="D3065" s="27">
        <v>0.0</v>
      </c>
      <c r="E3065" s="41"/>
    </row>
    <row r="3066">
      <c r="A3066" s="57" t="s">
        <v>3392</v>
      </c>
      <c r="B3066" s="29">
        <v>0.0</v>
      </c>
      <c r="C3066" s="26"/>
      <c r="D3066" s="27">
        <v>0.0</v>
      </c>
      <c r="E3066" s="41"/>
    </row>
    <row r="3067">
      <c r="A3067" s="31" t="s">
        <v>3394</v>
      </c>
      <c r="B3067" s="29">
        <v>0.0</v>
      </c>
      <c r="C3067" s="26"/>
      <c r="D3067" s="27">
        <v>0.0</v>
      </c>
      <c r="E3067" s="40"/>
    </row>
    <row r="3068">
      <c r="A3068" s="31" t="s">
        <v>3395</v>
      </c>
      <c r="B3068" s="29">
        <v>0.0</v>
      </c>
      <c r="C3068" s="26"/>
      <c r="D3068" s="27">
        <v>0.0</v>
      </c>
      <c r="E3068" s="28"/>
    </row>
    <row r="3069">
      <c r="A3069" s="31" t="s">
        <v>3397</v>
      </c>
      <c r="B3069" s="29">
        <v>24.0</v>
      </c>
      <c r="C3069" s="26">
        <v>24.0</v>
      </c>
      <c r="D3069" s="27">
        <v>0.0</v>
      </c>
      <c r="E3069" s="28" t="s">
        <v>4481</v>
      </c>
    </row>
    <row r="3070">
      <c r="A3070" s="31" t="s">
        <v>3399</v>
      </c>
      <c r="B3070" s="29">
        <v>7920.0</v>
      </c>
      <c r="C3070" s="26">
        <v>7875.0</v>
      </c>
      <c r="D3070" s="27">
        <v>-45.0</v>
      </c>
      <c r="E3070" s="41"/>
    </row>
    <row r="3071">
      <c r="A3071" s="58" t="s">
        <v>3400</v>
      </c>
      <c r="B3071" s="29">
        <v>122897.0</v>
      </c>
      <c r="C3071" s="29">
        <v>122897.0</v>
      </c>
      <c r="D3071" s="27">
        <v>0.0</v>
      </c>
      <c r="E3071" s="41"/>
    </row>
    <row r="3072">
      <c r="A3072" s="58" t="s">
        <v>3401</v>
      </c>
      <c r="B3072" s="29">
        <v>39275.0</v>
      </c>
      <c r="C3072" s="59">
        <v>39275.0</v>
      </c>
      <c r="D3072" s="27">
        <v>0.0</v>
      </c>
      <c r="E3072" s="41"/>
    </row>
    <row r="3073">
      <c r="A3073" s="58" t="s">
        <v>3402</v>
      </c>
      <c r="B3073" s="29">
        <v>109068.0</v>
      </c>
      <c r="C3073" s="59">
        <v>108537.0</v>
      </c>
      <c r="D3073" s="27">
        <v>-531.0</v>
      </c>
      <c r="E3073" s="41"/>
    </row>
    <row r="3074">
      <c r="A3074" s="58" t="s">
        <v>3403</v>
      </c>
      <c r="B3074" s="29">
        <v>115947.9</v>
      </c>
      <c r="C3074" s="59">
        <v>115947.90000000001</v>
      </c>
      <c r="D3074" s="27">
        <v>1.4551915228366852E-11</v>
      </c>
      <c r="E3074" s="41"/>
    </row>
    <row r="3075">
      <c r="A3075" s="58" t="s">
        <v>3405</v>
      </c>
      <c r="B3075" s="29">
        <v>3878.0</v>
      </c>
      <c r="C3075" s="59">
        <v>3878.0</v>
      </c>
      <c r="D3075" s="27">
        <v>0.0</v>
      </c>
      <c r="E3075" s="41"/>
    </row>
    <row r="3076">
      <c r="A3076" s="58" t="s">
        <v>3406</v>
      </c>
      <c r="B3076" s="29">
        <v>16484.0</v>
      </c>
      <c r="C3076" s="59">
        <v>16484.0</v>
      </c>
      <c r="D3076" s="27">
        <v>0.0</v>
      </c>
      <c r="E3076" s="41"/>
    </row>
    <row r="3077">
      <c r="A3077" s="35" t="s">
        <v>3407</v>
      </c>
      <c r="B3077" s="29">
        <v>484239.4</v>
      </c>
      <c r="C3077" s="59">
        <v>483708.39999999997</v>
      </c>
      <c r="D3077" s="27">
        <v>-531.0000000000582</v>
      </c>
      <c r="E3077" s="41"/>
    </row>
    <row r="3078">
      <c r="A3078" s="36" t="s">
        <v>3408</v>
      </c>
      <c r="B3078" s="42">
        <v>3.5</v>
      </c>
      <c r="C3078" s="65">
        <v>-441.4999999999418</v>
      </c>
      <c r="D3078" s="66">
        <v>-444.9999999999418</v>
      </c>
      <c r="E3078" s="45"/>
    </row>
    <row r="3079">
      <c r="A3079" s="39"/>
      <c r="B3079" s="60"/>
      <c r="C3079" s="67"/>
      <c r="D3079" s="61"/>
      <c r="E3079" s="68"/>
    </row>
    <row r="3080">
      <c r="A3080" s="39"/>
      <c r="B3080" s="60"/>
      <c r="C3080" s="67"/>
      <c r="D3080" s="61"/>
      <c r="E3080" s="68"/>
    </row>
    <row r="3081">
      <c r="A3081" s="5" t="s">
        <v>3411</v>
      </c>
      <c r="B3081" s="6"/>
      <c r="C3081" s="6"/>
      <c r="D3081" s="6"/>
      <c r="E3081" s="7"/>
    </row>
    <row r="3082">
      <c r="A3082" s="10"/>
      <c r="B3082" s="11"/>
      <c r="C3082" s="11"/>
      <c r="D3082" s="11"/>
      <c r="E3082" s="12"/>
    </row>
    <row r="3083">
      <c r="A3083" s="5" t="s">
        <v>3381</v>
      </c>
      <c r="B3083" s="6"/>
      <c r="C3083" s="6"/>
      <c r="D3083" s="6"/>
      <c r="E3083" s="7"/>
    </row>
    <row r="3084">
      <c r="A3084" s="10"/>
      <c r="B3084" s="11"/>
      <c r="C3084" s="11"/>
      <c r="D3084" s="11"/>
      <c r="E3084" s="12"/>
    </row>
    <row r="3085">
      <c r="A3085" s="13">
        <v>46125.0</v>
      </c>
      <c r="B3085" s="6"/>
      <c r="C3085" s="54" t="s">
        <v>3382</v>
      </c>
      <c r="D3085" s="15">
        <v>46131.0</v>
      </c>
      <c r="E3085" s="7"/>
    </row>
    <row r="3086">
      <c r="A3086" s="10"/>
      <c r="B3086" s="11"/>
      <c r="C3086" s="16"/>
      <c r="D3086" s="11"/>
      <c r="E3086" s="12"/>
    </row>
    <row r="3087">
      <c r="A3087" s="55" t="s">
        <v>4238</v>
      </c>
      <c r="B3087" s="7"/>
      <c r="C3087" s="16"/>
      <c r="D3087" s="56" t="s">
        <v>4239</v>
      </c>
      <c r="E3087" s="7"/>
    </row>
    <row r="3088">
      <c r="A3088" s="10"/>
      <c r="B3088" s="12"/>
      <c r="C3088" s="16"/>
      <c r="D3088" s="11"/>
      <c r="E3088" s="12"/>
    </row>
    <row r="3089">
      <c r="A3089" s="19" t="s">
        <v>3383</v>
      </c>
      <c r="B3089" s="6"/>
      <c r="C3089" s="6"/>
      <c r="D3089" s="6"/>
      <c r="E3089" s="7"/>
    </row>
    <row r="3090">
      <c r="A3090" s="20" t="s">
        <v>3384</v>
      </c>
      <c r="B3090" s="21" t="s">
        <v>3385</v>
      </c>
      <c r="C3090" s="22" t="s">
        <v>3386</v>
      </c>
      <c r="D3090" s="21" t="s">
        <v>3387</v>
      </c>
      <c r="E3090" s="23" t="s">
        <v>13</v>
      </c>
    </row>
    <row r="3091">
      <c r="A3091" s="57" t="s">
        <v>3388</v>
      </c>
      <c r="B3091" s="25">
        <v>16224.0</v>
      </c>
      <c r="C3091" s="26">
        <v>21758.0</v>
      </c>
      <c r="D3091" s="27">
        <v>5534.0</v>
      </c>
      <c r="E3091" s="40"/>
    </row>
    <row r="3092">
      <c r="A3092" s="57" t="s">
        <v>3389</v>
      </c>
      <c r="B3092" s="29">
        <v>31495.0</v>
      </c>
      <c r="C3092" s="26">
        <v>31495.0</v>
      </c>
      <c r="D3092" s="27">
        <v>0.0</v>
      </c>
      <c r="E3092" s="28"/>
    </row>
    <row r="3093">
      <c r="A3093" s="57" t="s">
        <v>3390</v>
      </c>
      <c r="B3093" s="29">
        <v>6085.0</v>
      </c>
      <c r="C3093" s="26">
        <v>600.0</v>
      </c>
      <c r="D3093" s="27">
        <v>-5485.0</v>
      </c>
      <c r="E3093" s="41"/>
    </row>
    <row r="3094">
      <c r="A3094" s="57" t="s">
        <v>3392</v>
      </c>
      <c r="B3094" s="29">
        <v>2000.0</v>
      </c>
      <c r="C3094" s="26">
        <v>2000.0</v>
      </c>
      <c r="D3094" s="27">
        <v>0.0</v>
      </c>
      <c r="E3094" s="41"/>
    </row>
    <row r="3095">
      <c r="A3095" s="31" t="s">
        <v>3394</v>
      </c>
      <c r="B3095" s="29">
        <v>0.0</v>
      </c>
      <c r="C3095" s="26"/>
      <c r="D3095" s="27">
        <v>0.0</v>
      </c>
      <c r="E3095" s="40"/>
    </row>
    <row r="3096">
      <c r="A3096" s="31" t="s">
        <v>3395</v>
      </c>
      <c r="B3096" s="29">
        <v>2679.0</v>
      </c>
      <c r="C3096" s="26">
        <v>2679.0</v>
      </c>
      <c r="D3096" s="27">
        <v>0.0</v>
      </c>
      <c r="E3096" s="28" t="s">
        <v>3412</v>
      </c>
    </row>
    <row r="3097">
      <c r="A3097" s="31" t="s">
        <v>3397</v>
      </c>
      <c r="B3097" s="29">
        <v>90.0</v>
      </c>
      <c r="C3097" s="26"/>
      <c r="D3097" s="27">
        <v>-90.0</v>
      </c>
      <c r="E3097" s="28"/>
    </row>
    <row r="3098">
      <c r="A3098" s="31" t="s">
        <v>3399</v>
      </c>
      <c r="B3098" s="29">
        <v>6525.0</v>
      </c>
      <c r="C3098" s="26">
        <v>6570.0</v>
      </c>
      <c r="D3098" s="27">
        <v>45.0</v>
      </c>
      <c r="E3098" s="41"/>
    </row>
    <row r="3099">
      <c r="A3099" s="58" t="s">
        <v>3400</v>
      </c>
      <c r="B3099" s="29">
        <v>112674.0</v>
      </c>
      <c r="C3099" s="29">
        <v>112674.0</v>
      </c>
      <c r="D3099" s="27">
        <v>0.0</v>
      </c>
      <c r="E3099" s="41"/>
    </row>
    <row r="3100">
      <c r="A3100" s="58" t="s">
        <v>3401</v>
      </c>
      <c r="B3100" s="29">
        <v>53171.0</v>
      </c>
      <c r="C3100" s="59">
        <v>53171.0</v>
      </c>
      <c r="D3100" s="27">
        <v>0.0</v>
      </c>
      <c r="E3100" s="41"/>
    </row>
    <row r="3101">
      <c r="A3101" s="58" t="s">
        <v>3402</v>
      </c>
      <c r="B3101" s="29">
        <v>122253.0</v>
      </c>
      <c r="C3101" s="59">
        <v>122253.0</v>
      </c>
      <c r="D3101" s="27">
        <v>0.0</v>
      </c>
      <c r="E3101" s="41"/>
    </row>
    <row r="3102">
      <c r="A3102" s="58" t="s">
        <v>3403</v>
      </c>
      <c r="B3102" s="29">
        <v>109480.0</v>
      </c>
      <c r="C3102" s="59">
        <v>109480.0</v>
      </c>
      <c r="D3102" s="27">
        <v>0.0</v>
      </c>
      <c r="E3102" s="41"/>
    </row>
    <row r="3103">
      <c r="A3103" s="58" t="s">
        <v>3405</v>
      </c>
      <c r="B3103" s="29">
        <v>1468.0</v>
      </c>
      <c r="C3103" s="59">
        <v>1468.0</v>
      </c>
      <c r="D3103" s="27">
        <v>0.0</v>
      </c>
      <c r="E3103" s="41"/>
    </row>
    <row r="3104">
      <c r="A3104" s="58" t="s">
        <v>3406</v>
      </c>
      <c r="B3104" s="29">
        <v>14118.0</v>
      </c>
      <c r="C3104" s="59">
        <v>14118.0</v>
      </c>
      <c r="D3104" s="27">
        <v>0.0</v>
      </c>
      <c r="E3104" s="41"/>
    </row>
    <row r="3105">
      <c r="A3105" s="35" t="s">
        <v>3407</v>
      </c>
      <c r="B3105" s="29">
        <v>464130.5</v>
      </c>
      <c r="C3105" s="59">
        <v>464130.5</v>
      </c>
      <c r="D3105" s="27">
        <v>0.0</v>
      </c>
      <c r="E3105" s="41"/>
    </row>
    <row r="3106">
      <c r="A3106" s="36" t="s">
        <v>3408</v>
      </c>
      <c r="B3106" s="42">
        <v>13.5</v>
      </c>
      <c r="C3106" s="65">
        <v>17.5</v>
      </c>
      <c r="D3106" s="66">
        <v>4.0</v>
      </c>
      <c r="E3106" s="45"/>
    </row>
    <row r="3107">
      <c r="A3107" s="39"/>
      <c r="B3107" s="60"/>
      <c r="C3107" s="67"/>
      <c r="D3107" s="61"/>
      <c r="E3107" s="68"/>
    </row>
    <row r="3108">
      <c r="A3108" s="39"/>
      <c r="B3108" s="60"/>
      <c r="C3108" s="67"/>
      <c r="D3108" s="61"/>
      <c r="E3108" s="68"/>
    </row>
    <row r="3109">
      <c r="A3109" s="5" t="s">
        <v>3411</v>
      </c>
      <c r="B3109" s="6"/>
      <c r="C3109" s="6"/>
      <c r="D3109" s="6"/>
      <c r="E3109" s="7"/>
    </row>
    <row r="3110">
      <c r="A3110" s="10"/>
      <c r="B3110" s="11"/>
      <c r="C3110" s="11"/>
      <c r="D3110" s="11"/>
      <c r="E3110" s="12"/>
    </row>
    <row r="3111">
      <c r="A3111" s="5" t="s">
        <v>3381</v>
      </c>
      <c r="B3111" s="6"/>
      <c r="C3111" s="6"/>
      <c r="D3111" s="6"/>
      <c r="E3111" s="7"/>
    </row>
    <row r="3112">
      <c r="A3112" s="10"/>
      <c r="B3112" s="11"/>
      <c r="C3112" s="11"/>
      <c r="D3112" s="11"/>
      <c r="E3112" s="12"/>
    </row>
    <row r="3113">
      <c r="A3113" s="13">
        <v>46125.0</v>
      </c>
      <c r="B3113" s="6"/>
      <c r="C3113" s="54" t="s">
        <v>3382</v>
      </c>
      <c r="D3113" s="15">
        <v>46131.0</v>
      </c>
      <c r="E3113" s="7"/>
    </row>
    <row r="3114">
      <c r="A3114" s="10"/>
      <c r="B3114" s="11"/>
      <c r="C3114" s="16"/>
      <c r="D3114" s="11"/>
      <c r="E3114" s="12"/>
    </row>
    <row r="3115">
      <c r="A3115" s="55" t="s">
        <v>4238</v>
      </c>
      <c r="B3115" s="7"/>
      <c r="C3115" s="16"/>
      <c r="D3115" s="56" t="s">
        <v>4239</v>
      </c>
      <c r="E3115" s="7"/>
    </row>
    <row r="3116">
      <c r="A3116" s="10"/>
      <c r="B3116" s="12"/>
      <c r="C3116" s="16"/>
      <c r="D3116" s="11"/>
      <c r="E3116" s="12"/>
    </row>
    <row r="3117">
      <c r="A3117" s="19" t="s">
        <v>3383</v>
      </c>
      <c r="B3117" s="6"/>
      <c r="C3117" s="6"/>
      <c r="D3117" s="6"/>
      <c r="E3117" s="7"/>
    </row>
    <row r="3118">
      <c r="A3118" s="20" t="s">
        <v>3384</v>
      </c>
      <c r="B3118" s="21" t="s">
        <v>3385</v>
      </c>
      <c r="C3118" s="22" t="s">
        <v>3386</v>
      </c>
      <c r="D3118" s="21" t="s">
        <v>3387</v>
      </c>
      <c r="E3118" s="23" t="s">
        <v>13</v>
      </c>
    </row>
    <row r="3119">
      <c r="A3119" s="57" t="s">
        <v>3388</v>
      </c>
      <c r="B3119" s="25">
        <v>16224.0</v>
      </c>
      <c r="C3119" s="26">
        <v>21758.0</v>
      </c>
      <c r="D3119" s="27">
        <v>5534.0</v>
      </c>
      <c r="E3119" s="40"/>
    </row>
    <row r="3120">
      <c r="A3120" s="57" t="s">
        <v>3389</v>
      </c>
      <c r="B3120" s="29">
        <v>31495.0</v>
      </c>
      <c r="C3120" s="26">
        <v>31495.0</v>
      </c>
      <c r="D3120" s="27">
        <v>0.0</v>
      </c>
      <c r="E3120" s="28"/>
    </row>
    <row r="3121">
      <c r="A3121" s="57" t="s">
        <v>3390</v>
      </c>
      <c r="B3121" s="29">
        <v>6085.0</v>
      </c>
      <c r="C3121" s="26">
        <v>600.0</v>
      </c>
      <c r="D3121" s="27">
        <v>-5485.0</v>
      </c>
      <c r="E3121" s="41"/>
    </row>
    <row r="3122">
      <c r="A3122" s="57" t="s">
        <v>3392</v>
      </c>
      <c r="B3122" s="29">
        <v>2000.0</v>
      </c>
      <c r="C3122" s="26">
        <v>2000.0</v>
      </c>
      <c r="D3122" s="27">
        <v>0.0</v>
      </c>
      <c r="E3122" s="41"/>
    </row>
    <row r="3123">
      <c r="A3123" s="31" t="s">
        <v>3394</v>
      </c>
      <c r="B3123" s="29">
        <v>0.0</v>
      </c>
      <c r="C3123" s="26"/>
      <c r="D3123" s="27">
        <v>0.0</v>
      </c>
      <c r="E3123" s="40"/>
    </row>
    <row r="3124">
      <c r="A3124" s="31" t="s">
        <v>3395</v>
      </c>
      <c r="B3124" s="29">
        <v>2679.0</v>
      </c>
      <c r="C3124" s="26">
        <v>2679.0</v>
      </c>
      <c r="D3124" s="27">
        <v>0.0</v>
      </c>
      <c r="E3124" s="28" t="s">
        <v>3412</v>
      </c>
    </row>
    <row r="3125">
      <c r="A3125" s="31" t="s">
        <v>3397</v>
      </c>
      <c r="B3125" s="29">
        <v>90.0</v>
      </c>
      <c r="C3125" s="26"/>
      <c r="D3125" s="27">
        <v>-90.0</v>
      </c>
      <c r="E3125" s="28"/>
    </row>
    <row r="3126">
      <c r="A3126" s="31" t="s">
        <v>3399</v>
      </c>
      <c r="B3126" s="29">
        <v>6525.0</v>
      </c>
      <c r="C3126" s="26">
        <v>6570.0</v>
      </c>
      <c r="D3126" s="27">
        <v>45.0</v>
      </c>
      <c r="E3126" s="41"/>
    </row>
    <row r="3127">
      <c r="A3127" s="58" t="s">
        <v>3400</v>
      </c>
      <c r="B3127" s="29">
        <v>112674.0</v>
      </c>
      <c r="C3127" s="29">
        <v>112674.0</v>
      </c>
      <c r="D3127" s="27">
        <v>0.0</v>
      </c>
      <c r="E3127" s="41"/>
    </row>
    <row r="3128">
      <c r="A3128" s="58" t="s">
        <v>3401</v>
      </c>
      <c r="B3128" s="29">
        <v>53171.0</v>
      </c>
      <c r="C3128" s="59">
        <v>53171.0</v>
      </c>
      <c r="D3128" s="27">
        <v>0.0</v>
      </c>
      <c r="E3128" s="41"/>
    </row>
    <row r="3129">
      <c r="A3129" s="58" t="s">
        <v>3402</v>
      </c>
      <c r="B3129" s="29">
        <v>122253.0</v>
      </c>
      <c r="C3129" s="59">
        <v>122253.0</v>
      </c>
      <c r="D3129" s="27">
        <v>0.0</v>
      </c>
      <c r="E3129" s="41"/>
    </row>
    <row r="3130">
      <c r="A3130" s="58" t="s">
        <v>3403</v>
      </c>
      <c r="B3130" s="29">
        <v>109480.0</v>
      </c>
      <c r="C3130" s="59">
        <v>109480.0</v>
      </c>
      <c r="D3130" s="27">
        <v>0.0</v>
      </c>
      <c r="E3130" s="41"/>
    </row>
    <row r="3131">
      <c r="A3131" s="58" t="s">
        <v>3405</v>
      </c>
      <c r="B3131" s="29">
        <v>1468.0</v>
      </c>
      <c r="C3131" s="59">
        <v>1468.0</v>
      </c>
      <c r="D3131" s="27">
        <v>0.0</v>
      </c>
      <c r="E3131" s="41"/>
    </row>
    <row r="3132">
      <c r="A3132" s="58" t="s">
        <v>3406</v>
      </c>
      <c r="B3132" s="29">
        <v>14118.0</v>
      </c>
      <c r="C3132" s="59">
        <v>14118.0</v>
      </c>
      <c r="D3132" s="27">
        <v>0.0</v>
      </c>
      <c r="E3132" s="41"/>
    </row>
    <row r="3133">
      <c r="A3133" s="35" t="s">
        <v>3407</v>
      </c>
      <c r="B3133" s="29">
        <v>464130.5</v>
      </c>
      <c r="C3133" s="59">
        <v>464130.5</v>
      </c>
      <c r="D3133" s="27">
        <v>0.0</v>
      </c>
      <c r="E3133" s="41"/>
    </row>
    <row r="3134">
      <c r="A3134" s="36" t="s">
        <v>3408</v>
      </c>
      <c r="B3134" s="42">
        <v>13.5</v>
      </c>
      <c r="C3134" s="65">
        <v>17.5</v>
      </c>
      <c r="D3134" s="66">
        <v>4.0</v>
      </c>
      <c r="E3134" s="45"/>
    </row>
    <row r="3135">
      <c r="A3135" s="39"/>
      <c r="B3135" s="60"/>
      <c r="C3135" s="67"/>
      <c r="D3135" s="61"/>
      <c r="E3135" s="68"/>
    </row>
    <row r="3136">
      <c r="A3136" s="39"/>
      <c r="B3136" s="60"/>
      <c r="C3136" s="67"/>
      <c r="D3136" s="61"/>
      <c r="E3136" s="68"/>
    </row>
    <row r="3137">
      <c r="A3137" s="39"/>
      <c r="B3137" s="60"/>
      <c r="C3137" s="67"/>
      <c r="D3137" s="61"/>
      <c r="E3137" s="68"/>
    </row>
    <row r="3138">
      <c r="A3138" s="39"/>
      <c r="B3138" s="60"/>
      <c r="C3138" s="67"/>
      <c r="D3138" s="61"/>
      <c r="E3138" s="68"/>
    </row>
    <row r="3139">
      <c r="A3139" s="39"/>
      <c r="B3139" s="60"/>
      <c r="C3139" s="67"/>
      <c r="D3139" s="61"/>
      <c r="E3139" s="68"/>
    </row>
    <row r="3140">
      <c r="A3140" s="39"/>
      <c r="B3140" s="60"/>
      <c r="C3140" s="67"/>
      <c r="D3140" s="61"/>
      <c r="E3140" s="68"/>
    </row>
    <row r="3141">
      <c r="A3141" s="39"/>
      <c r="B3141" s="60"/>
      <c r="C3141" s="67"/>
      <c r="D3141" s="61"/>
      <c r="E3141" s="68"/>
    </row>
    <row r="3142">
      <c r="A3142" s="39"/>
      <c r="B3142" s="60"/>
      <c r="C3142" s="67"/>
      <c r="D3142" s="61"/>
      <c r="E3142" s="68"/>
    </row>
    <row r="3143">
      <c r="A3143" s="39"/>
      <c r="B3143" s="60"/>
      <c r="C3143" s="67"/>
      <c r="D3143" s="61"/>
      <c r="E3143" s="68"/>
    </row>
    <row r="3144">
      <c r="A3144" s="39"/>
      <c r="B3144" s="60"/>
      <c r="C3144" s="67"/>
      <c r="D3144" s="61"/>
      <c r="E3144" s="68"/>
    </row>
    <row r="3145">
      <c r="A3145" s="39"/>
      <c r="B3145" s="60"/>
      <c r="C3145" s="67"/>
      <c r="D3145" s="61"/>
      <c r="E3145" s="68"/>
    </row>
    <row r="3146">
      <c r="A3146" s="39"/>
      <c r="B3146" s="60"/>
      <c r="C3146" s="67"/>
      <c r="D3146" s="61"/>
      <c r="E3146" s="68"/>
    </row>
    <row r="3147">
      <c r="A3147" s="39"/>
      <c r="B3147" s="60"/>
      <c r="C3147" s="67"/>
      <c r="D3147" s="61"/>
      <c r="E3147" s="68"/>
    </row>
    <row r="3148">
      <c r="A3148" s="39"/>
      <c r="B3148" s="60"/>
      <c r="C3148" s="67"/>
      <c r="D3148" s="61"/>
      <c r="E3148" s="68"/>
    </row>
    <row r="3149">
      <c r="A3149" s="39"/>
      <c r="B3149" s="60"/>
      <c r="C3149" s="67"/>
      <c r="D3149" s="61"/>
      <c r="E3149" s="68"/>
    </row>
    <row r="3150">
      <c r="A3150" s="39"/>
      <c r="B3150" s="60"/>
      <c r="C3150" s="67"/>
      <c r="D3150" s="61"/>
      <c r="E3150" s="68"/>
    </row>
    <row r="3151">
      <c r="A3151" s="39"/>
      <c r="B3151" s="60"/>
      <c r="C3151" s="67"/>
      <c r="D3151" s="61"/>
      <c r="E3151" s="68"/>
    </row>
    <row r="3152">
      <c r="A3152" s="39"/>
      <c r="B3152" s="60"/>
      <c r="C3152" s="67"/>
      <c r="D3152" s="61"/>
      <c r="E3152" s="68"/>
    </row>
  </sheetData>
  <mergeCells count="896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D3115:E3116"/>
    <mergeCell ref="A3117:E3117"/>
    <mergeCell ref="A3089:E3089"/>
    <mergeCell ref="A3109:E3110"/>
    <mergeCell ref="A3111:E3112"/>
    <mergeCell ref="A3113:B3114"/>
    <mergeCell ref="C3113:C3116"/>
    <mergeCell ref="D3113:E3114"/>
    <mergeCell ref="A3115:B3116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8 B2966:C2968 C2973:D2976 B2978:D2996 C3001:D3004 B3006:D3024 C3029:D3032 B3034:D3052 C3057:D3060 B3062:D3080 C3085:D3088 B3090:D3108 C3113:D3114 C3115:D3116 B3118:D3152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">
    <cfRule type="cellIs" dxfId="1" priority="3" operator="notEqual">
      <formula>"Neděle"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7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60</v>
      </c>
      <c r="B2" s="1" t="s">
        <v>17</v>
      </c>
      <c r="C2" s="1">
        <v>576.0</v>
      </c>
      <c r="D2" s="1">
        <v>50.0</v>
      </c>
      <c r="E2" s="2"/>
      <c r="F2" s="1" t="s">
        <v>49</v>
      </c>
      <c r="G2" s="1" t="s">
        <v>24</v>
      </c>
      <c r="H2" s="1" t="s">
        <v>4482</v>
      </c>
      <c r="I2" s="1" t="s">
        <v>4483</v>
      </c>
      <c r="J2" s="1" t="s">
        <v>4484</v>
      </c>
      <c r="K2" s="2"/>
      <c r="L2" s="1">
        <v>360.0</v>
      </c>
      <c r="M2" s="1"/>
      <c r="N2" s="1">
        <v>11.3566</v>
      </c>
      <c r="O2" s="1" t="s">
        <v>4485</v>
      </c>
      <c r="P2" s="1" t="s">
        <v>4486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16</v>
      </c>
      <c r="B3" s="1" t="s">
        <v>364</v>
      </c>
      <c r="C3" s="1">
        <v>574.0</v>
      </c>
      <c r="D3" s="1">
        <v>0.0</v>
      </c>
      <c r="E3" s="2"/>
      <c r="F3" s="1" t="s">
        <v>18</v>
      </c>
      <c r="G3" s="1" t="s">
        <v>19</v>
      </c>
      <c r="H3" s="1" t="s">
        <v>4487</v>
      </c>
      <c r="I3" s="1" t="s">
        <v>4488</v>
      </c>
      <c r="J3" s="1" t="s">
        <v>4488</v>
      </c>
      <c r="K3" s="2"/>
      <c r="L3" s="1">
        <v>-6.0</v>
      </c>
      <c r="M3" s="1"/>
      <c r="N3" s="1">
        <v>13.77435</v>
      </c>
      <c r="O3" s="1" t="s">
        <v>4489</v>
      </c>
      <c r="P3" s="1" t="s">
        <v>4490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idden="1">
      <c r="A4" s="1" t="s">
        <v>60</v>
      </c>
      <c r="B4" s="1" t="s">
        <v>17</v>
      </c>
      <c r="C4" s="1">
        <v>250.0</v>
      </c>
      <c r="D4" s="1">
        <v>0.0</v>
      </c>
      <c r="E4" s="1" t="s">
        <v>4491</v>
      </c>
      <c r="F4" s="1" t="s">
        <v>66</v>
      </c>
      <c r="G4" s="1" t="s">
        <v>19</v>
      </c>
      <c r="H4" s="1" t="s">
        <v>4492</v>
      </c>
      <c r="I4" s="1" t="s">
        <v>4493</v>
      </c>
      <c r="J4" s="1" t="s">
        <v>4494</v>
      </c>
      <c r="K4" s="1" t="s">
        <v>4495</v>
      </c>
      <c r="L4" s="1">
        <v>-10.0</v>
      </c>
      <c r="M4" s="1">
        <v>0.043133333333333336</v>
      </c>
      <c r="N4" s="1">
        <v>8.660333333333334</v>
      </c>
      <c r="O4" s="1" t="s">
        <v>4485</v>
      </c>
      <c r="P4" s="1" t="s">
        <v>4496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28</v>
      </c>
      <c r="B5" s="1" t="s">
        <v>17</v>
      </c>
      <c r="C5" s="1">
        <v>512.0</v>
      </c>
      <c r="D5" s="1">
        <v>0.0</v>
      </c>
      <c r="E5" s="1" t="s">
        <v>29</v>
      </c>
      <c r="F5" s="1" t="s">
        <v>18</v>
      </c>
      <c r="G5" s="1" t="s">
        <v>19</v>
      </c>
      <c r="H5" s="1" t="s">
        <v>4497</v>
      </c>
      <c r="I5" s="1" t="s">
        <v>4498</v>
      </c>
      <c r="J5" s="1" t="s">
        <v>4498</v>
      </c>
      <c r="K5" s="2"/>
      <c r="L5" s="1">
        <v>-2.0</v>
      </c>
      <c r="M5" s="1"/>
      <c r="N5" s="1">
        <v>17.381133333333334</v>
      </c>
      <c r="O5" s="1" t="s">
        <v>4499</v>
      </c>
      <c r="P5" s="1" t="s">
        <v>4500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16</v>
      </c>
      <c r="B6" s="1" t="s">
        <v>364</v>
      </c>
      <c r="C6" s="3">
        <v>264.0</v>
      </c>
      <c r="D6" s="1">
        <v>0.0</v>
      </c>
      <c r="E6" s="2"/>
      <c r="F6" s="1" t="s">
        <v>18</v>
      </c>
      <c r="G6" s="1" t="s">
        <v>24</v>
      </c>
      <c r="H6" s="1" t="s">
        <v>4501</v>
      </c>
      <c r="I6" s="1" t="s">
        <v>4502</v>
      </c>
      <c r="J6" s="1" t="s">
        <v>4502</v>
      </c>
      <c r="K6" s="2"/>
      <c r="L6" s="1">
        <v>-4.0</v>
      </c>
      <c r="M6" s="1"/>
      <c r="N6" s="1">
        <v>10.1047</v>
      </c>
      <c r="O6" s="1" t="s">
        <v>4489</v>
      </c>
      <c r="P6" s="1" t="s">
        <v>4503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16</v>
      </c>
      <c r="B7" s="1" t="s">
        <v>364</v>
      </c>
      <c r="C7" s="1">
        <v>334.0</v>
      </c>
      <c r="D7" s="1">
        <v>0.0</v>
      </c>
      <c r="E7" s="2"/>
      <c r="F7" s="1" t="s">
        <v>18</v>
      </c>
      <c r="G7" s="1" t="s">
        <v>19</v>
      </c>
      <c r="H7" s="1" t="s">
        <v>4504</v>
      </c>
      <c r="I7" s="1" t="s">
        <v>4505</v>
      </c>
      <c r="J7" s="1" t="s">
        <v>4505</v>
      </c>
      <c r="K7" s="2"/>
      <c r="L7" s="1">
        <v>-5.0</v>
      </c>
      <c r="M7" s="1"/>
      <c r="N7" s="1">
        <v>9.574433333333333</v>
      </c>
      <c r="O7" s="1" t="s">
        <v>4489</v>
      </c>
      <c r="P7" s="1" t="s">
        <v>4506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16</v>
      </c>
      <c r="B8" s="1" t="s">
        <v>364</v>
      </c>
      <c r="C8" s="1">
        <v>351.0</v>
      </c>
      <c r="D8" s="1">
        <v>0.0</v>
      </c>
      <c r="E8" s="2"/>
      <c r="F8" s="1" t="s">
        <v>18</v>
      </c>
      <c r="G8" s="1" t="s">
        <v>19</v>
      </c>
      <c r="H8" s="1" t="s">
        <v>4507</v>
      </c>
      <c r="I8" s="1" t="s">
        <v>4508</v>
      </c>
      <c r="J8" s="1" t="s">
        <v>4508</v>
      </c>
      <c r="K8" s="2"/>
      <c r="L8" s="1">
        <v>-2.0</v>
      </c>
      <c r="M8" s="1"/>
      <c r="N8" s="1">
        <v>12.507233333333334</v>
      </c>
      <c r="O8" s="1" t="s">
        <v>4489</v>
      </c>
      <c r="P8" s="1" t="s">
        <v>4509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16</v>
      </c>
      <c r="B9" s="1" t="s">
        <v>364</v>
      </c>
      <c r="C9" s="1">
        <v>849.0</v>
      </c>
      <c r="D9" s="1">
        <v>0.0</v>
      </c>
      <c r="E9" s="2"/>
      <c r="F9" s="1" t="s">
        <v>18</v>
      </c>
      <c r="G9" s="1" t="s">
        <v>19</v>
      </c>
      <c r="H9" s="1" t="s">
        <v>4510</v>
      </c>
      <c r="I9" s="1" t="s">
        <v>4511</v>
      </c>
      <c r="J9" s="1" t="s">
        <v>4511</v>
      </c>
      <c r="K9" s="2"/>
      <c r="L9" s="1">
        <v>-4.0</v>
      </c>
      <c r="M9" s="1"/>
      <c r="N9" s="1">
        <v>15.37485</v>
      </c>
      <c r="O9" s="1" t="s">
        <v>4489</v>
      </c>
      <c r="P9" s="1" t="s">
        <v>4512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60</v>
      </c>
      <c r="B10" s="1" t="s">
        <v>17</v>
      </c>
      <c r="C10" s="1">
        <v>299.0</v>
      </c>
      <c r="D10" s="1">
        <v>0.0</v>
      </c>
      <c r="E10" s="1" t="s">
        <v>4491</v>
      </c>
      <c r="F10" s="1" t="s">
        <v>66</v>
      </c>
      <c r="G10" s="1" t="s">
        <v>19</v>
      </c>
      <c r="H10" s="1" t="s">
        <v>4513</v>
      </c>
      <c r="I10" s="1" t="s">
        <v>4514</v>
      </c>
      <c r="J10" s="1" t="s">
        <v>4515</v>
      </c>
      <c r="K10" s="1" t="s">
        <v>4516</v>
      </c>
      <c r="L10" s="1">
        <v>-13.0</v>
      </c>
      <c r="M10" s="1">
        <v>0.016766666666666666</v>
      </c>
      <c r="N10" s="1">
        <v>9.61335</v>
      </c>
      <c r="O10" s="1" t="s">
        <v>4485</v>
      </c>
      <c r="P10" s="1" t="s">
        <v>4517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60</v>
      </c>
      <c r="B11" s="1" t="s">
        <v>17</v>
      </c>
      <c r="C11" s="1">
        <v>319.0</v>
      </c>
      <c r="D11" s="1">
        <v>75.0</v>
      </c>
      <c r="E11" s="2"/>
      <c r="F11" s="1" t="s">
        <v>49</v>
      </c>
      <c r="G11" s="1" t="s">
        <v>19</v>
      </c>
      <c r="H11" s="1" t="s">
        <v>4518</v>
      </c>
      <c r="I11" s="1" t="s">
        <v>4519</v>
      </c>
      <c r="J11" s="1" t="s">
        <v>4484</v>
      </c>
      <c r="K11" s="2"/>
      <c r="L11" s="1">
        <v>431.0</v>
      </c>
      <c r="M11" s="1"/>
      <c r="N11" s="1">
        <v>11.519666666666666</v>
      </c>
      <c r="O11" s="1" t="s">
        <v>4485</v>
      </c>
      <c r="P11" s="1" t="s">
        <v>4520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28</v>
      </c>
      <c r="B12" s="1" t="s">
        <v>17</v>
      </c>
      <c r="C12" s="1">
        <v>570.0</v>
      </c>
      <c r="D12" s="1">
        <v>0.0</v>
      </c>
      <c r="E12" s="1" t="s">
        <v>29</v>
      </c>
      <c r="F12" s="1" t="s">
        <v>18</v>
      </c>
      <c r="G12" s="1" t="s">
        <v>19</v>
      </c>
      <c r="H12" s="1" t="s">
        <v>4521</v>
      </c>
      <c r="I12" s="1" t="s">
        <v>4522</v>
      </c>
      <c r="J12" s="1" t="s">
        <v>4522</v>
      </c>
      <c r="K12" s="2"/>
      <c r="L12" s="1">
        <v>-13.0</v>
      </c>
      <c r="M12" s="1"/>
      <c r="N12" s="1">
        <v>6.381233333333333</v>
      </c>
      <c r="O12" s="1" t="s">
        <v>4499</v>
      </c>
      <c r="P12" s="1" t="s">
        <v>4523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28</v>
      </c>
      <c r="B13" s="1" t="s">
        <v>17</v>
      </c>
      <c r="C13" s="1">
        <v>289.0</v>
      </c>
      <c r="D13" s="1">
        <v>0.0</v>
      </c>
      <c r="E13" s="1" t="s">
        <v>29</v>
      </c>
      <c r="F13" s="1" t="s">
        <v>18</v>
      </c>
      <c r="G13" s="1" t="s">
        <v>19</v>
      </c>
      <c r="H13" s="1" t="s">
        <v>4524</v>
      </c>
      <c r="I13" s="1" t="s">
        <v>4525</v>
      </c>
      <c r="J13" s="1" t="s">
        <v>4525</v>
      </c>
      <c r="K13" s="2"/>
      <c r="L13" s="1">
        <v>-5.0</v>
      </c>
      <c r="M13" s="1"/>
      <c r="N13" s="1">
        <v>9.174383333333333</v>
      </c>
      <c r="O13" s="1" t="s">
        <v>4499</v>
      </c>
      <c r="P13" s="1" t="s">
        <v>4526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16</v>
      </c>
      <c r="B14" s="1" t="s">
        <v>364</v>
      </c>
      <c r="C14" s="1">
        <v>712.0</v>
      </c>
      <c r="D14" s="1">
        <v>0.0</v>
      </c>
      <c r="E14" s="2"/>
      <c r="F14" s="1" t="s">
        <v>18</v>
      </c>
      <c r="G14" s="1" t="s">
        <v>19</v>
      </c>
      <c r="H14" s="1" t="s">
        <v>4527</v>
      </c>
      <c r="I14" s="1" t="s">
        <v>4528</v>
      </c>
      <c r="J14" s="1" t="s">
        <v>4528</v>
      </c>
      <c r="K14" s="2"/>
      <c r="L14" s="1">
        <v>-8.0</v>
      </c>
      <c r="M14" s="1"/>
      <c r="N14" s="1">
        <v>11.3852</v>
      </c>
      <c r="O14" s="1" t="s">
        <v>4489</v>
      </c>
      <c r="P14" s="1" t="s">
        <v>4529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28</v>
      </c>
      <c r="B15" s="1" t="s">
        <v>17</v>
      </c>
      <c r="C15" s="1">
        <v>528.0</v>
      </c>
      <c r="D15" s="1">
        <v>0.0</v>
      </c>
      <c r="E15" s="1" t="s">
        <v>29</v>
      </c>
      <c r="F15" s="1" t="s">
        <v>18</v>
      </c>
      <c r="G15" s="1" t="s">
        <v>19</v>
      </c>
      <c r="H15" s="1" t="s">
        <v>4530</v>
      </c>
      <c r="I15" s="1" t="s">
        <v>4531</v>
      </c>
      <c r="J15" s="1" t="s">
        <v>4531</v>
      </c>
      <c r="K15" s="2"/>
      <c r="L15" s="1">
        <v>-11.0</v>
      </c>
      <c r="M15" s="1"/>
      <c r="N15" s="1">
        <v>8.623816666666666</v>
      </c>
      <c r="O15" s="1" t="s">
        <v>4499</v>
      </c>
      <c r="P15" s="1" t="s">
        <v>4532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81</v>
      </c>
      <c r="B16" s="1" t="s">
        <v>364</v>
      </c>
      <c r="C16" s="1">
        <v>264.0</v>
      </c>
      <c r="D16" s="1">
        <v>0.0</v>
      </c>
      <c r="E16" s="1" t="s">
        <v>4533</v>
      </c>
      <c r="F16" s="1" t="s">
        <v>18</v>
      </c>
      <c r="G16" s="1" t="s">
        <v>19</v>
      </c>
      <c r="H16" s="1" t="s">
        <v>4534</v>
      </c>
      <c r="I16" s="1" t="s">
        <v>4535</v>
      </c>
      <c r="J16" s="1" t="s">
        <v>4535</v>
      </c>
      <c r="K16" s="2"/>
      <c r="L16" s="1">
        <v>-7.0</v>
      </c>
      <c r="M16" s="1"/>
      <c r="N16" s="1">
        <v>7.8606</v>
      </c>
      <c r="O16" s="1" t="s">
        <v>4489</v>
      </c>
      <c r="P16" s="1" t="s">
        <v>1088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28</v>
      </c>
      <c r="B17" s="1" t="s">
        <v>17</v>
      </c>
      <c r="C17" s="1">
        <v>394.0</v>
      </c>
      <c r="D17" s="1">
        <v>0.0</v>
      </c>
      <c r="E17" s="1" t="s">
        <v>29</v>
      </c>
      <c r="F17" s="1" t="s">
        <v>18</v>
      </c>
      <c r="G17" s="1" t="s">
        <v>19</v>
      </c>
      <c r="H17" s="1" t="s">
        <v>4536</v>
      </c>
      <c r="I17" s="1" t="s">
        <v>4537</v>
      </c>
      <c r="J17" s="1" t="s">
        <v>4537</v>
      </c>
      <c r="K17" s="2"/>
      <c r="L17" s="1">
        <v>-7.0</v>
      </c>
      <c r="M17" s="1"/>
      <c r="N17" s="1">
        <v>7.990766666666667</v>
      </c>
      <c r="O17" s="1" t="s">
        <v>4499</v>
      </c>
      <c r="P17" s="1" t="s">
        <v>4538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60</v>
      </c>
      <c r="B18" s="1" t="s">
        <v>17</v>
      </c>
      <c r="C18" s="1">
        <v>247.0</v>
      </c>
      <c r="D18" s="1">
        <v>62.0</v>
      </c>
      <c r="E18" s="2"/>
      <c r="F18" s="1" t="s">
        <v>49</v>
      </c>
      <c r="G18" s="1" t="s">
        <v>19</v>
      </c>
      <c r="H18" s="1" t="s">
        <v>4539</v>
      </c>
      <c r="I18" s="1" t="s">
        <v>4540</v>
      </c>
      <c r="J18" s="1" t="s">
        <v>4484</v>
      </c>
      <c r="K18" s="2"/>
      <c r="L18" s="1">
        <v>452.0</v>
      </c>
      <c r="M18" s="1"/>
      <c r="N18" s="1">
        <v>10.450283333333333</v>
      </c>
      <c r="O18" s="1" t="s">
        <v>4485</v>
      </c>
      <c r="P18" s="1" t="s">
        <v>4541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60</v>
      </c>
      <c r="B19" s="1" t="s">
        <v>17</v>
      </c>
      <c r="C19" s="1">
        <v>256.0</v>
      </c>
      <c r="D19" s="1">
        <v>73.0</v>
      </c>
      <c r="E19" s="2"/>
      <c r="F19" s="1" t="s">
        <v>49</v>
      </c>
      <c r="G19" s="1" t="s">
        <v>19</v>
      </c>
      <c r="H19" s="1" t="s">
        <v>4542</v>
      </c>
      <c r="I19" s="1" t="s">
        <v>4543</v>
      </c>
      <c r="J19" s="1" t="s">
        <v>4484</v>
      </c>
      <c r="K19" s="2"/>
      <c r="L19" s="1">
        <v>460.0</v>
      </c>
      <c r="M19" s="1"/>
      <c r="N19" s="1">
        <v>8.149616666666667</v>
      </c>
      <c r="O19" s="1" t="s">
        <v>4485</v>
      </c>
      <c r="P19" s="1" t="s">
        <v>4544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28</v>
      </c>
      <c r="B20" s="1" t="s">
        <v>17</v>
      </c>
      <c r="C20" s="3">
        <v>319.0</v>
      </c>
      <c r="D20" s="1">
        <v>0.0</v>
      </c>
      <c r="E20" s="1" t="s">
        <v>29</v>
      </c>
      <c r="F20" s="1" t="s">
        <v>18</v>
      </c>
      <c r="G20" s="1" t="s">
        <v>19</v>
      </c>
      <c r="H20" s="1" t="s">
        <v>4545</v>
      </c>
      <c r="I20" s="1" t="s">
        <v>4546</v>
      </c>
      <c r="J20" s="1" t="s">
        <v>4546</v>
      </c>
      <c r="K20" s="2"/>
      <c r="L20" s="1">
        <v>-6.0</v>
      </c>
      <c r="M20" s="1"/>
      <c r="N20" s="1">
        <v>8.723116666666666</v>
      </c>
      <c r="O20" s="1" t="s">
        <v>4499</v>
      </c>
      <c r="P20" s="1" t="s">
        <v>4547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60</v>
      </c>
      <c r="B21" s="1" t="s">
        <v>17</v>
      </c>
      <c r="C21" s="1">
        <v>374.0</v>
      </c>
      <c r="D21" s="1">
        <v>61.0</v>
      </c>
      <c r="E21" s="2"/>
      <c r="F21" s="1" t="s">
        <v>49</v>
      </c>
      <c r="G21" s="1" t="s">
        <v>24</v>
      </c>
      <c r="H21" s="1" t="s">
        <v>4548</v>
      </c>
      <c r="I21" s="1" t="s">
        <v>4549</v>
      </c>
      <c r="J21" s="1" t="s">
        <v>4484</v>
      </c>
      <c r="K21" s="2"/>
      <c r="L21" s="1">
        <v>479.0</v>
      </c>
      <c r="M21" s="1"/>
      <c r="N21" s="1">
        <v>13.207483333333334</v>
      </c>
      <c r="O21" s="1" t="s">
        <v>4485</v>
      </c>
      <c r="P21" s="1" t="s">
        <v>4550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60</v>
      </c>
      <c r="B22" s="1" t="s">
        <v>17</v>
      </c>
      <c r="C22" s="1">
        <v>505.0</v>
      </c>
      <c r="D22" s="1">
        <v>22.0</v>
      </c>
      <c r="E22" s="1" t="s">
        <v>4491</v>
      </c>
      <c r="F22" s="1" t="s">
        <v>66</v>
      </c>
      <c r="G22" s="1" t="s">
        <v>19</v>
      </c>
      <c r="H22" s="1" t="s">
        <v>4551</v>
      </c>
      <c r="I22" s="1" t="s">
        <v>4552</v>
      </c>
      <c r="J22" s="1" t="s">
        <v>4553</v>
      </c>
      <c r="K22" s="1" t="s">
        <v>4554</v>
      </c>
      <c r="L22" s="1">
        <v>-9.0</v>
      </c>
      <c r="M22" s="1">
        <v>0.021466666666666665</v>
      </c>
      <c r="N22" s="1">
        <v>7.010716666666666</v>
      </c>
      <c r="O22" s="1" t="s">
        <v>4485</v>
      </c>
      <c r="P22" s="1" t="s">
        <v>4555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28</v>
      </c>
      <c r="B23" s="1" t="s">
        <v>17</v>
      </c>
      <c r="C23" s="1">
        <v>356.0</v>
      </c>
      <c r="D23" s="1">
        <v>0.0</v>
      </c>
      <c r="E23" s="1" t="s">
        <v>29</v>
      </c>
      <c r="F23" s="1" t="s">
        <v>18</v>
      </c>
      <c r="G23" s="1" t="s">
        <v>19</v>
      </c>
      <c r="H23" s="1" t="s">
        <v>4556</v>
      </c>
      <c r="I23" s="1" t="s">
        <v>4557</v>
      </c>
      <c r="J23" s="1" t="s">
        <v>4557</v>
      </c>
      <c r="K23" s="2"/>
      <c r="L23" s="1">
        <v>-7.0</v>
      </c>
      <c r="M23" s="1"/>
      <c r="N23" s="1">
        <v>8.696566666666667</v>
      </c>
      <c r="O23" s="1" t="s">
        <v>4499</v>
      </c>
      <c r="P23" s="1" t="s">
        <v>4558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16</v>
      </c>
      <c r="B24" s="1" t="s">
        <v>364</v>
      </c>
      <c r="C24" s="1">
        <v>550.0</v>
      </c>
      <c r="D24" s="1">
        <v>0.0</v>
      </c>
      <c r="E24" s="2"/>
      <c r="F24" s="1" t="s">
        <v>18</v>
      </c>
      <c r="G24" s="1" t="s">
        <v>19</v>
      </c>
      <c r="H24" s="1" t="s">
        <v>4559</v>
      </c>
      <c r="I24" s="1" t="s">
        <v>4560</v>
      </c>
      <c r="J24" s="1" t="s">
        <v>4560</v>
      </c>
      <c r="K24" s="2"/>
      <c r="L24" s="1">
        <v>-8.0</v>
      </c>
      <c r="M24" s="1"/>
      <c r="N24" s="1">
        <v>10.079983333333333</v>
      </c>
      <c r="O24" s="1" t="s">
        <v>4489</v>
      </c>
      <c r="P24" s="1" t="s">
        <v>4561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28</v>
      </c>
      <c r="B25" s="1" t="s">
        <v>17</v>
      </c>
      <c r="C25" s="1">
        <v>329.0</v>
      </c>
      <c r="D25" s="1">
        <v>0.0</v>
      </c>
      <c r="E25" s="1" t="s">
        <v>29</v>
      </c>
      <c r="F25" s="1" t="s">
        <v>18</v>
      </c>
      <c r="G25" s="1" t="s">
        <v>19</v>
      </c>
      <c r="H25" s="1" t="s">
        <v>4562</v>
      </c>
      <c r="I25" s="1" t="s">
        <v>4563</v>
      </c>
      <c r="J25" s="1" t="s">
        <v>4563</v>
      </c>
      <c r="K25" s="2"/>
      <c r="L25" s="1">
        <v>-1.0</v>
      </c>
      <c r="M25" s="1"/>
      <c r="N25" s="1">
        <v>13.09735</v>
      </c>
      <c r="O25" s="1" t="s">
        <v>4499</v>
      </c>
      <c r="P25" s="1" t="s">
        <v>4564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28</v>
      </c>
      <c r="B26" s="1" t="s">
        <v>17</v>
      </c>
      <c r="C26" s="1">
        <v>319.0</v>
      </c>
      <c r="D26" s="1">
        <v>0.0</v>
      </c>
      <c r="E26" s="1" t="s">
        <v>29</v>
      </c>
      <c r="F26" s="1" t="s">
        <v>18</v>
      </c>
      <c r="G26" s="1" t="s">
        <v>19</v>
      </c>
      <c r="H26" s="1" t="s">
        <v>4565</v>
      </c>
      <c r="I26" s="1" t="s">
        <v>4566</v>
      </c>
      <c r="J26" s="1" t="s">
        <v>4566</v>
      </c>
      <c r="K26" s="2"/>
      <c r="L26" s="1">
        <v>-11.0</v>
      </c>
      <c r="M26" s="1"/>
      <c r="N26" s="1">
        <v>7.444866666666667</v>
      </c>
      <c r="O26" s="1" t="s">
        <v>4499</v>
      </c>
      <c r="P26" s="1" t="s">
        <v>4567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60</v>
      </c>
      <c r="B27" s="1" t="s">
        <v>17</v>
      </c>
      <c r="C27" s="1">
        <v>314.0</v>
      </c>
      <c r="D27" s="1">
        <v>12.0</v>
      </c>
      <c r="E27" s="1" t="s">
        <v>4491</v>
      </c>
      <c r="F27" s="1" t="s">
        <v>66</v>
      </c>
      <c r="G27" s="1" t="s">
        <v>19</v>
      </c>
      <c r="H27" s="1" t="s">
        <v>4568</v>
      </c>
      <c r="I27" s="1" t="s">
        <v>4569</v>
      </c>
      <c r="J27" s="1" t="s">
        <v>4570</v>
      </c>
      <c r="K27" s="1" t="s">
        <v>4571</v>
      </c>
      <c r="L27" s="1">
        <v>4.0</v>
      </c>
      <c r="M27" s="1">
        <v>0.012216666666666667</v>
      </c>
      <c r="N27" s="1">
        <v>9.666766666666666</v>
      </c>
      <c r="O27" s="1" t="s">
        <v>4485</v>
      </c>
      <c r="P27" s="1" t="s">
        <v>4572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28</v>
      </c>
      <c r="B28" s="1" t="s">
        <v>17</v>
      </c>
      <c r="C28" s="3">
        <v>264.0</v>
      </c>
      <c r="D28" s="1">
        <v>0.0</v>
      </c>
      <c r="E28" s="1" t="s">
        <v>29</v>
      </c>
      <c r="F28" s="1" t="s">
        <v>18</v>
      </c>
      <c r="G28" s="1" t="s">
        <v>19</v>
      </c>
      <c r="H28" s="1" t="s">
        <v>4573</v>
      </c>
      <c r="I28" s="1" t="s">
        <v>4574</v>
      </c>
      <c r="J28" s="1" t="s">
        <v>4574</v>
      </c>
      <c r="K28" s="2"/>
      <c r="L28" s="1">
        <v>-7.0</v>
      </c>
      <c r="M28" s="1"/>
      <c r="N28" s="1">
        <v>7.46435</v>
      </c>
      <c r="O28" s="1" t="s">
        <v>4499</v>
      </c>
      <c r="P28" s="1" t="s">
        <v>4575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48</v>
      </c>
      <c r="B29" s="1" t="s">
        <v>17</v>
      </c>
      <c r="C29" s="1">
        <v>618.0</v>
      </c>
      <c r="D29" s="1">
        <v>0.0</v>
      </c>
      <c r="E29" s="2"/>
      <c r="F29" s="1" t="s">
        <v>49</v>
      </c>
      <c r="G29" s="1" t="s">
        <v>24</v>
      </c>
      <c r="H29" s="1" t="s">
        <v>4576</v>
      </c>
      <c r="I29" s="1" t="s">
        <v>4577</v>
      </c>
      <c r="J29" s="1" t="s">
        <v>4484</v>
      </c>
      <c r="K29" s="2"/>
      <c r="L29" s="1">
        <v>533.0</v>
      </c>
      <c r="M29" s="1"/>
      <c r="N29" s="1">
        <v>8.14025</v>
      </c>
      <c r="O29" s="1" t="s">
        <v>53</v>
      </c>
      <c r="P29" s="1" t="s">
        <v>4578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28</v>
      </c>
      <c r="B30" s="1" t="s">
        <v>17</v>
      </c>
      <c r="C30" s="1">
        <v>264.0</v>
      </c>
      <c r="D30" s="1">
        <v>0.0</v>
      </c>
      <c r="E30" s="1" t="s">
        <v>29</v>
      </c>
      <c r="F30" s="1" t="s">
        <v>18</v>
      </c>
      <c r="G30" s="1" t="s">
        <v>19</v>
      </c>
      <c r="H30" s="1" t="s">
        <v>4579</v>
      </c>
      <c r="I30" s="1" t="s">
        <v>4580</v>
      </c>
      <c r="J30" s="1" t="s">
        <v>4580</v>
      </c>
      <c r="K30" s="2"/>
      <c r="L30" s="1">
        <v>-3.0</v>
      </c>
      <c r="M30" s="1"/>
      <c r="N30" s="1">
        <v>11.48415</v>
      </c>
      <c r="O30" s="1" t="s">
        <v>4499</v>
      </c>
      <c r="P30" s="1" t="s">
        <v>4581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60</v>
      </c>
      <c r="B31" s="1" t="s">
        <v>17</v>
      </c>
      <c r="C31" s="1">
        <v>247.0</v>
      </c>
      <c r="D31" s="1">
        <v>62.0</v>
      </c>
      <c r="E31" s="2"/>
      <c r="F31" s="1" t="s">
        <v>49</v>
      </c>
      <c r="G31" s="1" t="s">
        <v>173</v>
      </c>
      <c r="H31" s="1" t="s">
        <v>4582</v>
      </c>
      <c r="I31" s="1" t="s">
        <v>4583</v>
      </c>
      <c r="J31" s="1" t="s">
        <v>4484</v>
      </c>
      <c r="K31" s="2"/>
      <c r="L31" s="1">
        <v>537.0</v>
      </c>
      <c r="M31" s="1"/>
      <c r="N31" s="1">
        <v>11.0923</v>
      </c>
      <c r="O31" s="1" t="s">
        <v>4485</v>
      </c>
      <c r="P31" s="1" t="s">
        <v>4541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28</v>
      </c>
      <c r="B32" s="1" t="s">
        <v>17</v>
      </c>
      <c r="C32" s="1">
        <v>587.0</v>
      </c>
      <c r="D32" s="1">
        <v>0.0</v>
      </c>
      <c r="E32" s="1" t="s">
        <v>29</v>
      </c>
      <c r="F32" s="1" t="s">
        <v>18</v>
      </c>
      <c r="G32" s="1" t="s">
        <v>19</v>
      </c>
      <c r="H32" s="1" t="s">
        <v>4584</v>
      </c>
      <c r="I32" s="1" t="s">
        <v>4585</v>
      </c>
      <c r="J32" s="1" t="s">
        <v>4585</v>
      </c>
      <c r="K32" s="2"/>
      <c r="L32" s="1">
        <v>-11.0</v>
      </c>
      <c r="M32" s="1"/>
      <c r="N32" s="1">
        <v>8.662933333333333</v>
      </c>
      <c r="O32" s="1" t="s">
        <v>4499</v>
      </c>
      <c r="P32" s="1" t="s">
        <v>4586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48</v>
      </c>
      <c r="B33" s="1" t="s">
        <v>17</v>
      </c>
      <c r="C33" s="3">
        <v>249.0</v>
      </c>
      <c r="D33" s="1">
        <v>0.0</v>
      </c>
      <c r="E33" s="2"/>
      <c r="F33" s="1" t="s">
        <v>49</v>
      </c>
      <c r="G33" s="1" t="s">
        <v>24</v>
      </c>
      <c r="H33" s="1" t="s">
        <v>4587</v>
      </c>
      <c r="I33" s="1" t="s">
        <v>4588</v>
      </c>
      <c r="J33" s="1" t="s">
        <v>4484</v>
      </c>
      <c r="K33" s="2"/>
      <c r="L33" s="1">
        <v>558.0</v>
      </c>
      <c r="M33" s="1"/>
      <c r="N33" s="1">
        <v>7.706016666666667</v>
      </c>
      <c r="O33" s="1" t="s">
        <v>53</v>
      </c>
      <c r="P33" s="1" t="s">
        <v>4589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81</v>
      </c>
      <c r="B34" s="1" t="s">
        <v>364</v>
      </c>
      <c r="C34" s="1">
        <v>593.0</v>
      </c>
      <c r="D34" s="1">
        <v>0.0</v>
      </c>
      <c r="E34" s="1" t="s">
        <v>4590</v>
      </c>
      <c r="F34" s="1" t="s">
        <v>18</v>
      </c>
      <c r="G34" s="1" t="s">
        <v>19</v>
      </c>
      <c r="H34" s="1" t="s">
        <v>4591</v>
      </c>
      <c r="I34" s="1" t="s">
        <v>4592</v>
      </c>
      <c r="J34" s="1" t="s">
        <v>4592</v>
      </c>
      <c r="K34" s="2"/>
      <c r="L34" s="1">
        <v>-11.0</v>
      </c>
      <c r="M34" s="1"/>
      <c r="N34" s="1">
        <v>8.629883333333334</v>
      </c>
      <c r="O34" s="1" t="s">
        <v>4489</v>
      </c>
      <c r="P34" s="1" t="s">
        <v>4593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16</v>
      </c>
      <c r="B35" s="1" t="s">
        <v>364</v>
      </c>
      <c r="C35" s="3">
        <v>611.0</v>
      </c>
      <c r="D35" s="1">
        <v>0.0</v>
      </c>
      <c r="E35" s="2"/>
      <c r="F35" s="1" t="s">
        <v>18</v>
      </c>
      <c r="G35" s="1" t="s">
        <v>19</v>
      </c>
      <c r="H35" s="1" t="s">
        <v>4594</v>
      </c>
      <c r="I35" s="1" t="s">
        <v>4595</v>
      </c>
      <c r="J35" s="1" t="s">
        <v>4595</v>
      </c>
      <c r="K35" s="2"/>
      <c r="L35" s="1">
        <v>-10.0</v>
      </c>
      <c r="M35" s="1"/>
      <c r="N35" s="1">
        <v>9.2288</v>
      </c>
      <c r="O35" s="1" t="s">
        <v>4489</v>
      </c>
      <c r="P35" s="1" t="s">
        <v>4596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28</v>
      </c>
      <c r="B36" s="1" t="s">
        <v>17</v>
      </c>
      <c r="C36" s="1">
        <v>438.0</v>
      </c>
      <c r="D36" s="1">
        <v>0.0</v>
      </c>
      <c r="E36" s="1" t="s">
        <v>29</v>
      </c>
      <c r="F36" s="1" t="s">
        <v>18</v>
      </c>
      <c r="G36" s="1" t="s">
        <v>19</v>
      </c>
      <c r="H36" s="1" t="s">
        <v>4597</v>
      </c>
      <c r="I36" s="1" t="s">
        <v>4598</v>
      </c>
      <c r="J36" s="1" t="s">
        <v>4598</v>
      </c>
      <c r="K36" s="2"/>
      <c r="L36" s="1">
        <v>-5.0</v>
      </c>
      <c r="M36" s="1"/>
      <c r="N36" s="1">
        <v>9.233533333333334</v>
      </c>
      <c r="O36" s="1" t="s">
        <v>4499</v>
      </c>
      <c r="P36" s="1" t="s">
        <v>4599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28</v>
      </c>
      <c r="B37" s="1" t="s">
        <v>17</v>
      </c>
      <c r="C37" s="1">
        <v>415.0</v>
      </c>
      <c r="D37" s="1">
        <v>0.0</v>
      </c>
      <c r="E37" s="1" t="s">
        <v>29</v>
      </c>
      <c r="F37" s="1" t="s">
        <v>18</v>
      </c>
      <c r="G37" s="1" t="s">
        <v>19</v>
      </c>
      <c r="H37" s="1" t="s">
        <v>4600</v>
      </c>
      <c r="I37" s="1" t="s">
        <v>4601</v>
      </c>
      <c r="J37" s="1" t="s">
        <v>4601</v>
      </c>
      <c r="K37" s="2"/>
      <c r="L37" s="1">
        <v>-5.0</v>
      </c>
      <c r="M37" s="1"/>
      <c r="N37" s="1">
        <v>9.309216666666666</v>
      </c>
      <c r="O37" s="1" t="s">
        <v>4499</v>
      </c>
      <c r="P37" s="1" t="s">
        <v>4602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81</v>
      </c>
      <c r="B38" s="1" t="s">
        <v>364</v>
      </c>
      <c r="C38" s="1">
        <v>329.0</v>
      </c>
      <c r="D38" s="1">
        <v>0.0</v>
      </c>
      <c r="E38" s="1" t="s">
        <v>4590</v>
      </c>
      <c r="F38" s="1" t="s">
        <v>18</v>
      </c>
      <c r="G38" s="1" t="s">
        <v>19</v>
      </c>
      <c r="H38" s="1" t="s">
        <v>4603</v>
      </c>
      <c r="I38" s="1" t="s">
        <v>4604</v>
      </c>
      <c r="J38" s="1" t="s">
        <v>4604</v>
      </c>
      <c r="K38" s="2"/>
      <c r="L38" s="1">
        <v>-7.0</v>
      </c>
      <c r="M38" s="1"/>
      <c r="N38" s="1">
        <v>7.066983333333333</v>
      </c>
      <c r="O38" s="1" t="s">
        <v>4489</v>
      </c>
      <c r="P38" s="1" t="s">
        <v>4605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16</v>
      </c>
      <c r="B39" s="1" t="s">
        <v>364</v>
      </c>
      <c r="C39" s="1">
        <v>321.0</v>
      </c>
      <c r="D39" s="1">
        <v>0.0</v>
      </c>
      <c r="E39" s="2"/>
      <c r="F39" s="1" t="s">
        <v>18</v>
      </c>
      <c r="G39" s="1" t="s">
        <v>19</v>
      </c>
      <c r="H39" s="1" t="s">
        <v>4606</v>
      </c>
      <c r="I39" s="1" t="s">
        <v>4607</v>
      </c>
      <c r="J39" s="1" t="s">
        <v>4607</v>
      </c>
      <c r="K39" s="2"/>
      <c r="L39" s="1">
        <v>-8.0</v>
      </c>
      <c r="M39" s="1"/>
      <c r="N39" s="1">
        <v>6.055833333333333</v>
      </c>
      <c r="O39" s="1" t="s">
        <v>4489</v>
      </c>
      <c r="P39" s="1" t="s">
        <v>4608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28</v>
      </c>
      <c r="B40" s="1" t="s">
        <v>17</v>
      </c>
      <c r="C40" s="1">
        <v>364.0</v>
      </c>
      <c r="D40" s="1">
        <v>0.0</v>
      </c>
      <c r="E40" s="1" t="s">
        <v>29</v>
      </c>
      <c r="F40" s="1" t="s">
        <v>18</v>
      </c>
      <c r="G40" s="1" t="s">
        <v>19</v>
      </c>
      <c r="H40" s="1" t="s">
        <v>4609</v>
      </c>
      <c r="I40" s="1" t="s">
        <v>4610</v>
      </c>
      <c r="J40" s="1" t="s">
        <v>4610</v>
      </c>
      <c r="K40" s="2"/>
      <c r="L40" s="1">
        <v>-7.0</v>
      </c>
      <c r="M40" s="1"/>
      <c r="N40" s="1">
        <v>7.332433333333333</v>
      </c>
      <c r="O40" s="1" t="s">
        <v>4499</v>
      </c>
      <c r="P40" s="1" t="s">
        <v>4611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16</v>
      </c>
      <c r="B41" s="1" t="s">
        <v>364</v>
      </c>
      <c r="C41" s="1">
        <v>289.0</v>
      </c>
      <c r="D41" s="1">
        <v>0.0</v>
      </c>
      <c r="E41" s="2"/>
      <c r="F41" s="1" t="s">
        <v>18</v>
      </c>
      <c r="G41" s="1" t="s">
        <v>19</v>
      </c>
      <c r="H41" s="1" t="s">
        <v>4612</v>
      </c>
      <c r="I41" s="1" t="s">
        <v>4613</v>
      </c>
      <c r="J41" s="1" t="s">
        <v>4613</v>
      </c>
      <c r="K41" s="2"/>
      <c r="L41" s="1">
        <v>-7.0</v>
      </c>
      <c r="M41" s="1"/>
      <c r="N41" s="1">
        <v>7.22005</v>
      </c>
      <c r="O41" s="1" t="s">
        <v>4489</v>
      </c>
      <c r="P41" s="1" t="s">
        <v>4614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16</v>
      </c>
      <c r="B42" s="1" t="s">
        <v>364</v>
      </c>
      <c r="C42" s="1">
        <v>428.0</v>
      </c>
      <c r="D42" s="1">
        <v>0.0</v>
      </c>
      <c r="E42" s="2"/>
      <c r="F42" s="1" t="s">
        <v>18</v>
      </c>
      <c r="G42" s="1" t="s">
        <v>19</v>
      </c>
      <c r="H42" s="1" t="s">
        <v>4615</v>
      </c>
      <c r="I42" s="1" t="s">
        <v>4616</v>
      </c>
      <c r="J42" s="1" t="s">
        <v>4616</v>
      </c>
      <c r="K42" s="2"/>
      <c r="L42" s="1">
        <v>-5.0</v>
      </c>
      <c r="M42" s="1"/>
      <c r="N42" s="1">
        <v>9.972316666666666</v>
      </c>
      <c r="O42" s="1" t="s">
        <v>4489</v>
      </c>
      <c r="P42" s="1" t="s">
        <v>4617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81</v>
      </c>
      <c r="B43" s="1" t="s">
        <v>364</v>
      </c>
      <c r="C43" s="1">
        <v>364.0</v>
      </c>
      <c r="D43" s="1">
        <v>0.0</v>
      </c>
      <c r="E43" s="1" t="s">
        <v>4618</v>
      </c>
      <c r="F43" s="1" t="s">
        <v>18</v>
      </c>
      <c r="G43" s="1" t="s">
        <v>19</v>
      </c>
      <c r="H43" s="1" t="s">
        <v>4619</v>
      </c>
      <c r="I43" s="1" t="s">
        <v>4620</v>
      </c>
      <c r="J43" s="1" t="s">
        <v>4620</v>
      </c>
      <c r="K43" s="2"/>
      <c r="L43" s="1">
        <v>-5.0</v>
      </c>
      <c r="M43" s="1"/>
      <c r="N43" s="1">
        <v>9.7539</v>
      </c>
      <c r="O43" s="1" t="s">
        <v>4489</v>
      </c>
      <c r="P43" s="1" t="s">
        <v>4621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16</v>
      </c>
      <c r="B44" s="1" t="s">
        <v>364</v>
      </c>
      <c r="C44" s="1">
        <v>425.0</v>
      </c>
      <c r="D44" s="1">
        <v>0.0</v>
      </c>
      <c r="E44" s="2"/>
      <c r="F44" s="1" t="s">
        <v>18</v>
      </c>
      <c r="G44" s="1" t="s">
        <v>19</v>
      </c>
      <c r="H44" s="1" t="s">
        <v>4622</v>
      </c>
      <c r="I44" s="1" t="s">
        <v>4623</v>
      </c>
      <c r="J44" s="1" t="s">
        <v>4623</v>
      </c>
      <c r="K44" s="2"/>
      <c r="L44" s="1">
        <v>-5.0</v>
      </c>
      <c r="M44" s="1"/>
      <c r="N44" s="1">
        <v>9.460783333333334</v>
      </c>
      <c r="O44" s="1" t="s">
        <v>4489</v>
      </c>
      <c r="P44" s="1" t="s">
        <v>4624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16</v>
      </c>
      <c r="B45" s="1" t="s">
        <v>364</v>
      </c>
      <c r="C45" s="1">
        <v>395.0</v>
      </c>
      <c r="D45" s="1">
        <v>0.0</v>
      </c>
      <c r="E45" s="2"/>
      <c r="F45" s="1" t="s">
        <v>18</v>
      </c>
      <c r="G45" s="1" t="s">
        <v>19</v>
      </c>
      <c r="H45" s="1" t="s">
        <v>4625</v>
      </c>
      <c r="I45" s="1" t="s">
        <v>4626</v>
      </c>
      <c r="J45" s="1" t="s">
        <v>4626</v>
      </c>
      <c r="K45" s="2"/>
      <c r="L45" s="1">
        <v>-4.0</v>
      </c>
      <c r="M45" s="1"/>
      <c r="N45" s="1">
        <v>10.908033333333334</v>
      </c>
      <c r="O45" s="1" t="s">
        <v>4489</v>
      </c>
      <c r="P45" s="1" t="s">
        <v>4627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48</v>
      </c>
      <c r="B46" s="1" t="s">
        <v>17</v>
      </c>
      <c r="C46" s="1">
        <v>249.0</v>
      </c>
      <c r="D46" s="1">
        <v>0.0</v>
      </c>
      <c r="E46" s="2"/>
      <c r="F46" s="1" t="s">
        <v>49</v>
      </c>
      <c r="G46" s="1" t="s">
        <v>24</v>
      </c>
      <c r="H46" s="1" t="s">
        <v>4628</v>
      </c>
      <c r="I46" s="1" t="s">
        <v>4629</v>
      </c>
      <c r="J46" s="1" t="s">
        <v>4484</v>
      </c>
      <c r="K46" s="2"/>
      <c r="L46" s="1">
        <v>589.0</v>
      </c>
      <c r="M46" s="1"/>
      <c r="N46" s="1">
        <v>11.718</v>
      </c>
      <c r="O46" s="1" t="s">
        <v>53</v>
      </c>
      <c r="P46" s="1" t="s">
        <v>4630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16</v>
      </c>
      <c r="B47" s="1" t="s">
        <v>492</v>
      </c>
      <c r="C47" s="1">
        <v>323.0</v>
      </c>
      <c r="D47" s="1">
        <v>0.0</v>
      </c>
      <c r="E47" s="2"/>
      <c r="F47" s="1" t="s">
        <v>18</v>
      </c>
      <c r="G47" s="1" t="s">
        <v>19</v>
      </c>
      <c r="H47" s="1" t="s">
        <v>4631</v>
      </c>
      <c r="I47" s="1" t="s">
        <v>4632</v>
      </c>
      <c r="J47" s="1" t="s">
        <v>4632</v>
      </c>
      <c r="K47" s="2"/>
      <c r="L47" s="1">
        <v>-4.0</v>
      </c>
      <c r="M47" s="1"/>
      <c r="N47" s="1">
        <v>10.20215</v>
      </c>
      <c r="O47" s="1" t="s">
        <v>4489</v>
      </c>
      <c r="P47" s="1" t="s">
        <v>4633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60</v>
      </c>
      <c r="B48" s="1" t="s">
        <v>17</v>
      </c>
      <c r="C48" s="1">
        <v>373.0</v>
      </c>
      <c r="D48" s="1">
        <v>33.0</v>
      </c>
      <c r="E48" s="1" t="s">
        <v>4491</v>
      </c>
      <c r="F48" s="1" t="s">
        <v>66</v>
      </c>
      <c r="G48" s="1" t="s">
        <v>19</v>
      </c>
      <c r="H48" s="1" t="s">
        <v>4634</v>
      </c>
      <c r="I48" s="1" t="s">
        <v>4635</v>
      </c>
      <c r="J48" s="1" t="s">
        <v>4636</v>
      </c>
      <c r="K48" s="1" t="s">
        <v>4637</v>
      </c>
      <c r="L48" s="1">
        <v>3.0</v>
      </c>
      <c r="M48" s="1">
        <v>0.021166666666666667</v>
      </c>
      <c r="N48" s="1">
        <v>24.907</v>
      </c>
      <c r="O48" s="1" t="s">
        <v>4485</v>
      </c>
      <c r="P48" s="1" t="s">
        <v>4638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16</v>
      </c>
      <c r="B49" s="1" t="s">
        <v>364</v>
      </c>
      <c r="C49" s="1">
        <v>388.0</v>
      </c>
      <c r="D49" s="1">
        <v>0.0</v>
      </c>
      <c r="E49" s="2"/>
      <c r="F49" s="1" t="s">
        <v>18</v>
      </c>
      <c r="G49" s="1" t="s">
        <v>24</v>
      </c>
      <c r="H49" s="1" t="s">
        <v>4639</v>
      </c>
      <c r="I49" s="1" t="s">
        <v>4640</v>
      </c>
      <c r="J49" s="1" t="s">
        <v>4640</v>
      </c>
      <c r="K49" s="2"/>
      <c r="L49" s="1">
        <v>-5.0</v>
      </c>
      <c r="M49" s="1"/>
      <c r="N49" s="1">
        <v>9.658133333333334</v>
      </c>
      <c r="O49" s="1" t="s">
        <v>4489</v>
      </c>
      <c r="P49" s="1" t="s">
        <v>4641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16</v>
      </c>
      <c r="B50" s="1" t="s">
        <v>364</v>
      </c>
      <c r="C50" s="1">
        <v>264.0</v>
      </c>
      <c r="D50" s="1">
        <v>0.0</v>
      </c>
      <c r="E50" s="2"/>
      <c r="F50" s="1" t="s">
        <v>18</v>
      </c>
      <c r="G50" s="1" t="s">
        <v>19</v>
      </c>
      <c r="H50" s="1" t="s">
        <v>4642</v>
      </c>
      <c r="I50" s="1" t="s">
        <v>4643</v>
      </c>
      <c r="J50" s="1" t="s">
        <v>4643</v>
      </c>
      <c r="K50" s="2"/>
      <c r="L50" s="1">
        <v>-7.0</v>
      </c>
      <c r="M50" s="1"/>
      <c r="N50" s="1">
        <v>7.939116666666667</v>
      </c>
      <c r="O50" s="1" t="s">
        <v>4489</v>
      </c>
      <c r="P50" s="1" t="s">
        <v>4644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81</v>
      </c>
      <c r="B51" s="1" t="s">
        <v>364</v>
      </c>
      <c r="C51" s="1">
        <v>329.0</v>
      </c>
      <c r="D51" s="1">
        <v>0.0</v>
      </c>
      <c r="E51" s="1" t="s">
        <v>3653</v>
      </c>
      <c r="F51" s="1" t="s">
        <v>18</v>
      </c>
      <c r="G51" s="1" t="s">
        <v>19</v>
      </c>
      <c r="H51" s="1" t="s">
        <v>4645</v>
      </c>
      <c r="I51" s="1" t="s">
        <v>4646</v>
      </c>
      <c r="J51" s="1" t="s">
        <v>4646</v>
      </c>
      <c r="K51" s="2"/>
      <c r="L51" s="1">
        <v>-6.0</v>
      </c>
      <c r="M51" s="1"/>
      <c r="N51" s="1">
        <v>8.375466666666666</v>
      </c>
      <c r="O51" s="1" t="s">
        <v>4489</v>
      </c>
      <c r="P51" s="1" t="s">
        <v>2372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28</v>
      </c>
      <c r="B52" s="1" t="s">
        <v>17</v>
      </c>
      <c r="C52" s="1">
        <v>364.0</v>
      </c>
      <c r="D52" s="1">
        <v>0.0</v>
      </c>
      <c r="E52" s="1" t="s">
        <v>29</v>
      </c>
      <c r="F52" s="1" t="s">
        <v>18</v>
      </c>
      <c r="G52" s="1" t="s">
        <v>19</v>
      </c>
      <c r="H52" s="1" t="s">
        <v>4647</v>
      </c>
      <c r="I52" s="1" t="s">
        <v>4648</v>
      </c>
      <c r="J52" s="1" t="s">
        <v>4648</v>
      </c>
      <c r="K52" s="2"/>
      <c r="L52" s="1">
        <v>-7.0</v>
      </c>
      <c r="M52" s="1"/>
      <c r="N52" s="1">
        <v>7.367883333333333</v>
      </c>
      <c r="O52" s="1" t="s">
        <v>4499</v>
      </c>
      <c r="P52" s="1" t="s">
        <v>4649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60</v>
      </c>
      <c r="B53" s="1" t="s">
        <v>17</v>
      </c>
      <c r="C53" s="1">
        <v>623.0</v>
      </c>
      <c r="D53" s="1">
        <v>0.0</v>
      </c>
      <c r="E53" s="1" t="s">
        <v>29</v>
      </c>
      <c r="F53" s="1" t="s">
        <v>66</v>
      </c>
      <c r="G53" s="1" t="s">
        <v>19</v>
      </c>
      <c r="H53" s="1" t="s">
        <v>4650</v>
      </c>
      <c r="I53" s="1" t="s">
        <v>4651</v>
      </c>
      <c r="J53" s="1" t="s">
        <v>4652</v>
      </c>
      <c r="K53" s="1" t="s">
        <v>4653</v>
      </c>
      <c r="L53" s="1">
        <v>-17.0</v>
      </c>
      <c r="M53" s="1">
        <v>0.6295833333333334</v>
      </c>
      <c r="N53" s="1">
        <v>13.668833333333334</v>
      </c>
      <c r="O53" s="1" t="s">
        <v>4485</v>
      </c>
      <c r="P53" s="1" t="s">
        <v>4654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28</v>
      </c>
      <c r="B54" s="1" t="s">
        <v>17</v>
      </c>
      <c r="C54" s="1">
        <v>329.0</v>
      </c>
      <c r="D54" s="1">
        <v>0.0</v>
      </c>
      <c r="E54" s="1" t="s">
        <v>29</v>
      </c>
      <c r="F54" s="1" t="s">
        <v>18</v>
      </c>
      <c r="G54" s="1" t="s">
        <v>19</v>
      </c>
      <c r="H54" s="1" t="s">
        <v>4655</v>
      </c>
      <c r="I54" s="1" t="s">
        <v>4656</v>
      </c>
      <c r="J54" s="1" t="s">
        <v>4656</v>
      </c>
      <c r="K54" s="2"/>
      <c r="L54" s="1">
        <v>-8.0</v>
      </c>
      <c r="M54" s="1"/>
      <c r="N54" s="1">
        <v>6.3314</v>
      </c>
      <c r="O54" s="1" t="s">
        <v>4499</v>
      </c>
      <c r="P54" s="1" t="s">
        <v>4657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16</v>
      </c>
      <c r="B55" s="1" t="s">
        <v>364</v>
      </c>
      <c r="C55" s="1">
        <v>980.0</v>
      </c>
      <c r="D55" s="1">
        <v>0.0</v>
      </c>
      <c r="E55" s="2"/>
      <c r="F55" s="1" t="s">
        <v>18</v>
      </c>
      <c r="G55" s="1" t="s">
        <v>19</v>
      </c>
      <c r="H55" s="1" t="s">
        <v>4658</v>
      </c>
      <c r="I55" s="1" t="s">
        <v>4659</v>
      </c>
      <c r="J55" s="1" t="s">
        <v>4659</v>
      </c>
      <c r="K55" s="2"/>
      <c r="L55" s="1">
        <v>-9.0</v>
      </c>
      <c r="M55" s="1"/>
      <c r="N55" s="1">
        <v>10.02275</v>
      </c>
      <c r="O55" s="1" t="s">
        <v>4489</v>
      </c>
      <c r="P55" s="1" t="s">
        <v>4660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28</v>
      </c>
      <c r="B56" s="1" t="s">
        <v>17</v>
      </c>
      <c r="C56" s="1">
        <v>208.0</v>
      </c>
      <c r="D56" s="1">
        <v>0.0</v>
      </c>
      <c r="E56" s="1" t="s">
        <v>29</v>
      </c>
      <c r="F56" s="1" t="s">
        <v>18</v>
      </c>
      <c r="G56" s="1" t="s">
        <v>19</v>
      </c>
      <c r="H56" s="1" t="s">
        <v>4661</v>
      </c>
      <c r="I56" s="1" t="s">
        <v>4662</v>
      </c>
      <c r="J56" s="1" t="s">
        <v>4662</v>
      </c>
      <c r="K56" s="2"/>
      <c r="L56" s="1">
        <v>-6.0</v>
      </c>
      <c r="M56" s="1"/>
      <c r="N56" s="1">
        <v>8.4092</v>
      </c>
      <c r="O56" s="1" t="s">
        <v>4499</v>
      </c>
      <c r="P56" s="1" t="s">
        <v>4663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81</v>
      </c>
      <c r="B57" s="1" t="s">
        <v>364</v>
      </c>
      <c r="C57" s="1">
        <v>394.0</v>
      </c>
      <c r="D57" s="1">
        <v>0.0</v>
      </c>
      <c r="E57" s="1" t="s">
        <v>4664</v>
      </c>
      <c r="F57" s="1" t="s">
        <v>18</v>
      </c>
      <c r="G57" s="1" t="s">
        <v>19</v>
      </c>
      <c r="H57" s="1" t="s">
        <v>4665</v>
      </c>
      <c r="I57" s="1" t="s">
        <v>4666</v>
      </c>
      <c r="J57" s="1" t="s">
        <v>4666</v>
      </c>
      <c r="K57" s="2"/>
      <c r="L57" s="1">
        <v>-4.0</v>
      </c>
      <c r="M57" s="1"/>
      <c r="N57" s="1">
        <v>10.98105</v>
      </c>
      <c r="O57" s="1" t="s">
        <v>4489</v>
      </c>
      <c r="P57" s="1" t="s">
        <v>4667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16</v>
      </c>
      <c r="B58" s="1" t="s">
        <v>364</v>
      </c>
      <c r="C58" s="1">
        <v>388.0</v>
      </c>
      <c r="D58" s="1">
        <v>0.0</v>
      </c>
      <c r="E58" s="2"/>
      <c r="F58" s="1" t="s">
        <v>18</v>
      </c>
      <c r="G58" s="1" t="s">
        <v>19</v>
      </c>
      <c r="H58" s="1" t="s">
        <v>4668</v>
      </c>
      <c r="I58" s="1" t="s">
        <v>4669</v>
      </c>
      <c r="J58" s="1" t="s">
        <v>4669</v>
      </c>
      <c r="K58" s="2"/>
      <c r="L58" s="1">
        <v>-3.0</v>
      </c>
      <c r="M58" s="1"/>
      <c r="N58" s="1">
        <v>11.002016666666666</v>
      </c>
      <c r="O58" s="1" t="s">
        <v>4489</v>
      </c>
      <c r="P58" s="1" t="s">
        <v>4670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16</v>
      </c>
      <c r="B59" s="1" t="s">
        <v>364</v>
      </c>
      <c r="C59" s="1">
        <v>349.0</v>
      </c>
      <c r="D59" s="1">
        <v>0.0</v>
      </c>
      <c r="E59" s="2"/>
      <c r="F59" s="1" t="s">
        <v>18</v>
      </c>
      <c r="G59" s="1" t="s">
        <v>19</v>
      </c>
      <c r="H59" s="1" t="s">
        <v>4671</v>
      </c>
      <c r="I59" s="1" t="s">
        <v>4672</v>
      </c>
      <c r="J59" s="1" t="s">
        <v>4672</v>
      </c>
      <c r="K59" s="2"/>
      <c r="L59" s="1">
        <v>-4.0</v>
      </c>
      <c r="M59" s="1"/>
      <c r="N59" s="1">
        <v>10.748616666666667</v>
      </c>
      <c r="O59" s="1" t="s">
        <v>4489</v>
      </c>
      <c r="P59" s="1" t="s">
        <v>4673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60</v>
      </c>
      <c r="B60" s="1" t="s">
        <v>17</v>
      </c>
      <c r="C60" s="1">
        <v>747.0</v>
      </c>
      <c r="D60" s="1">
        <v>0.0</v>
      </c>
      <c r="E60" s="1" t="s">
        <v>4491</v>
      </c>
      <c r="F60" s="1" t="s">
        <v>66</v>
      </c>
      <c r="G60" s="1" t="s">
        <v>19</v>
      </c>
      <c r="H60" s="1" t="s">
        <v>4674</v>
      </c>
      <c r="I60" s="1" t="s">
        <v>4675</v>
      </c>
      <c r="J60" s="1" t="s">
        <v>4676</v>
      </c>
      <c r="K60" s="1" t="s">
        <v>4677</v>
      </c>
      <c r="L60" s="1">
        <v>-7.0</v>
      </c>
      <c r="M60" s="1">
        <v>0.16386666666666666</v>
      </c>
      <c r="N60" s="1">
        <v>10.6147</v>
      </c>
      <c r="O60" s="1" t="s">
        <v>4485</v>
      </c>
      <c r="P60" s="1" t="s">
        <v>4678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16</v>
      </c>
      <c r="B61" s="1" t="s">
        <v>364</v>
      </c>
      <c r="C61" s="1">
        <v>394.0</v>
      </c>
      <c r="D61" s="1">
        <v>0.0</v>
      </c>
      <c r="E61" s="2"/>
      <c r="F61" s="1" t="s">
        <v>18</v>
      </c>
      <c r="G61" s="1" t="s">
        <v>19</v>
      </c>
      <c r="H61" s="1" t="s">
        <v>4679</v>
      </c>
      <c r="I61" s="1" t="s">
        <v>4680</v>
      </c>
      <c r="J61" s="1" t="s">
        <v>4680</v>
      </c>
      <c r="K61" s="2"/>
      <c r="L61" s="1">
        <v>3.0</v>
      </c>
      <c r="M61" s="1"/>
      <c r="N61" s="1">
        <v>18.13955</v>
      </c>
      <c r="O61" s="1" t="s">
        <v>4489</v>
      </c>
      <c r="P61" s="1" t="s">
        <v>4681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60</v>
      </c>
      <c r="B62" s="1" t="s">
        <v>17</v>
      </c>
      <c r="C62" s="1">
        <v>793.0</v>
      </c>
      <c r="D62" s="1">
        <v>233.0</v>
      </c>
      <c r="E62" s="2"/>
      <c r="F62" s="1" t="s">
        <v>49</v>
      </c>
      <c r="G62" s="1" t="s">
        <v>173</v>
      </c>
      <c r="H62" s="1" t="s">
        <v>4682</v>
      </c>
      <c r="I62" s="1" t="s">
        <v>4683</v>
      </c>
      <c r="J62" s="1" t="s">
        <v>4484</v>
      </c>
      <c r="K62" s="2"/>
      <c r="L62" s="1">
        <v>599.0</v>
      </c>
      <c r="M62" s="1"/>
      <c r="N62" s="1">
        <v>22.8773</v>
      </c>
      <c r="O62" s="1" t="s">
        <v>4485</v>
      </c>
      <c r="P62" s="1" t="s">
        <v>4684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60</v>
      </c>
      <c r="B63" s="1" t="s">
        <v>17</v>
      </c>
      <c r="C63" s="1">
        <v>643.0</v>
      </c>
      <c r="D63" s="1">
        <v>150.0</v>
      </c>
      <c r="E63" s="1" t="s">
        <v>4491</v>
      </c>
      <c r="F63" s="1" t="s">
        <v>66</v>
      </c>
      <c r="G63" s="1" t="s">
        <v>19</v>
      </c>
      <c r="H63" s="1" t="s">
        <v>4685</v>
      </c>
      <c r="I63" s="1" t="s">
        <v>4686</v>
      </c>
      <c r="J63" s="1" t="s">
        <v>4687</v>
      </c>
      <c r="K63" s="1" t="s">
        <v>4688</v>
      </c>
      <c r="L63" s="1">
        <v>3.0</v>
      </c>
      <c r="M63" s="1">
        <v>0.16801666666666668</v>
      </c>
      <c r="N63" s="1">
        <v>13.573733333333333</v>
      </c>
      <c r="O63" s="1" t="s">
        <v>4485</v>
      </c>
      <c r="P63" s="1" t="s">
        <v>4689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16</v>
      </c>
      <c r="B64" s="1" t="s">
        <v>364</v>
      </c>
      <c r="C64" s="1">
        <v>364.0</v>
      </c>
      <c r="D64" s="1">
        <v>0.0</v>
      </c>
      <c r="E64" s="2"/>
      <c r="F64" s="1" t="s">
        <v>18</v>
      </c>
      <c r="G64" s="1" t="s">
        <v>19</v>
      </c>
      <c r="H64" s="1" t="s">
        <v>4690</v>
      </c>
      <c r="I64" s="1" t="s">
        <v>4691</v>
      </c>
      <c r="J64" s="1" t="s">
        <v>4691</v>
      </c>
      <c r="K64" s="2"/>
      <c r="L64" s="1">
        <v>-2.0</v>
      </c>
      <c r="M64" s="1"/>
      <c r="N64" s="1">
        <v>12.305766666666667</v>
      </c>
      <c r="O64" s="1" t="s">
        <v>4489</v>
      </c>
      <c r="P64" s="1" t="s">
        <v>4692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16</v>
      </c>
      <c r="B65" s="1" t="s">
        <v>364</v>
      </c>
      <c r="C65" s="1">
        <v>593.0</v>
      </c>
      <c r="D65" s="1">
        <v>0.0</v>
      </c>
      <c r="E65" s="2"/>
      <c r="F65" s="1" t="s">
        <v>18</v>
      </c>
      <c r="G65" s="1" t="s">
        <v>19</v>
      </c>
      <c r="H65" s="1" t="s">
        <v>4693</v>
      </c>
      <c r="I65" s="1" t="s">
        <v>4694</v>
      </c>
      <c r="J65" s="1" t="s">
        <v>4694</v>
      </c>
      <c r="K65" s="2"/>
      <c r="L65" s="1">
        <v>-5.0</v>
      </c>
      <c r="M65" s="1"/>
      <c r="N65" s="1">
        <v>14.86645</v>
      </c>
      <c r="O65" s="1" t="s">
        <v>4489</v>
      </c>
      <c r="P65" s="1" t="s">
        <v>4695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60</v>
      </c>
      <c r="B66" s="1" t="s">
        <v>17</v>
      </c>
      <c r="C66" s="1">
        <v>646.0</v>
      </c>
      <c r="D66" s="1">
        <v>161.0</v>
      </c>
      <c r="E66" s="2"/>
      <c r="F66" s="1" t="s">
        <v>49</v>
      </c>
      <c r="G66" s="1" t="s">
        <v>173</v>
      </c>
      <c r="H66" s="1" t="s">
        <v>4696</v>
      </c>
      <c r="I66" s="1" t="s">
        <v>4697</v>
      </c>
      <c r="J66" s="1" t="s">
        <v>4484</v>
      </c>
      <c r="K66" s="2"/>
      <c r="L66" s="1">
        <v>616.0</v>
      </c>
      <c r="M66" s="1"/>
      <c r="N66" s="1">
        <v>13.2118</v>
      </c>
      <c r="O66" s="1" t="s">
        <v>4485</v>
      </c>
      <c r="P66" s="1" t="s">
        <v>4698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16</v>
      </c>
      <c r="B67" s="1" t="s">
        <v>364</v>
      </c>
      <c r="C67" s="1">
        <v>658.0</v>
      </c>
      <c r="D67" s="1">
        <v>0.0</v>
      </c>
      <c r="E67" s="2"/>
      <c r="F67" s="1" t="s">
        <v>18</v>
      </c>
      <c r="G67" s="1" t="s">
        <v>19</v>
      </c>
      <c r="H67" s="1" t="s">
        <v>4699</v>
      </c>
      <c r="I67" s="1" t="s">
        <v>4700</v>
      </c>
      <c r="J67" s="1" t="s">
        <v>4700</v>
      </c>
      <c r="K67" s="2"/>
      <c r="L67" s="1">
        <v>-4.0</v>
      </c>
      <c r="M67" s="1"/>
      <c r="N67" s="1">
        <v>15.336966666666667</v>
      </c>
      <c r="O67" s="1" t="s">
        <v>4489</v>
      </c>
      <c r="P67" s="1" t="s">
        <v>4701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28</v>
      </c>
      <c r="B68" s="1" t="s">
        <v>17</v>
      </c>
      <c r="C68" s="1">
        <v>585.0</v>
      </c>
      <c r="D68" s="1">
        <v>0.0</v>
      </c>
      <c r="E68" s="1" t="s">
        <v>29</v>
      </c>
      <c r="F68" s="1" t="s">
        <v>18</v>
      </c>
      <c r="G68" s="1" t="s">
        <v>19</v>
      </c>
      <c r="H68" s="1" t="s">
        <v>4702</v>
      </c>
      <c r="I68" s="1" t="s">
        <v>4703</v>
      </c>
      <c r="J68" s="1" t="s">
        <v>4703</v>
      </c>
      <c r="K68" s="2"/>
      <c r="L68" s="1">
        <v>-2.0</v>
      </c>
      <c r="M68" s="1"/>
      <c r="N68" s="1">
        <v>17.308116666666667</v>
      </c>
      <c r="O68" s="1" t="s">
        <v>4499</v>
      </c>
      <c r="P68" s="1" t="s">
        <v>4704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28</v>
      </c>
      <c r="B69" s="1" t="s">
        <v>17</v>
      </c>
      <c r="C69" s="3">
        <v>313.0</v>
      </c>
      <c r="D69" s="1">
        <v>0.0</v>
      </c>
      <c r="E69" s="1" t="s">
        <v>29</v>
      </c>
      <c r="F69" s="1" t="s">
        <v>18</v>
      </c>
      <c r="G69" s="1" t="s">
        <v>19</v>
      </c>
      <c r="H69" s="1" t="s">
        <v>4705</v>
      </c>
      <c r="I69" s="1" t="s">
        <v>4706</v>
      </c>
      <c r="J69" s="1" t="s">
        <v>4706</v>
      </c>
      <c r="K69" s="2"/>
      <c r="L69" s="1">
        <v>-10.0</v>
      </c>
      <c r="M69" s="1"/>
      <c r="N69" s="1">
        <v>6.9953666666666665</v>
      </c>
      <c r="O69" s="1" t="s">
        <v>4499</v>
      </c>
      <c r="P69" s="1" t="s">
        <v>4707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28</v>
      </c>
      <c r="B70" s="1" t="s">
        <v>17</v>
      </c>
      <c r="C70" s="1">
        <v>284.0</v>
      </c>
      <c r="D70" s="1">
        <v>0.0</v>
      </c>
      <c r="E70" s="1" t="s">
        <v>29</v>
      </c>
      <c r="F70" s="1" t="s">
        <v>18</v>
      </c>
      <c r="G70" s="1" t="s">
        <v>19</v>
      </c>
      <c r="H70" s="1" t="s">
        <v>4708</v>
      </c>
      <c r="I70" s="1" t="s">
        <v>4709</v>
      </c>
      <c r="J70" s="1" t="s">
        <v>4709</v>
      </c>
      <c r="K70" s="2"/>
      <c r="L70" s="1">
        <v>-7.0</v>
      </c>
      <c r="M70" s="1"/>
      <c r="N70" s="1">
        <v>7.52245</v>
      </c>
      <c r="O70" s="1" t="s">
        <v>4499</v>
      </c>
      <c r="P70" s="1" t="s">
        <v>4710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28</v>
      </c>
      <c r="B71" s="1" t="s">
        <v>17</v>
      </c>
      <c r="C71" s="1">
        <v>394.0</v>
      </c>
      <c r="D71" s="1">
        <v>0.0</v>
      </c>
      <c r="E71" s="1" t="s">
        <v>29</v>
      </c>
      <c r="F71" s="1" t="s">
        <v>18</v>
      </c>
      <c r="G71" s="1" t="s">
        <v>19</v>
      </c>
      <c r="H71" s="1" t="s">
        <v>4711</v>
      </c>
      <c r="I71" s="1" t="s">
        <v>4712</v>
      </c>
      <c r="J71" s="1" t="s">
        <v>4712</v>
      </c>
      <c r="K71" s="2"/>
      <c r="L71" s="1">
        <v>-7.0</v>
      </c>
      <c r="M71" s="1"/>
      <c r="N71" s="1">
        <v>9.566716666666666</v>
      </c>
      <c r="O71" s="1" t="s">
        <v>4499</v>
      </c>
      <c r="P71" s="1" t="s">
        <v>4713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28</v>
      </c>
      <c r="B72" s="1" t="s">
        <v>17</v>
      </c>
      <c r="C72" s="1">
        <v>388.0</v>
      </c>
      <c r="D72" s="1">
        <v>0.0</v>
      </c>
      <c r="E72" s="1" t="s">
        <v>29</v>
      </c>
      <c r="F72" s="1" t="s">
        <v>18</v>
      </c>
      <c r="G72" s="1" t="s">
        <v>19</v>
      </c>
      <c r="H72" s="1" t="s">
        <v>4714</v>
      </c>
      <c r="I72" s="1" t="s">
        <v>4715</v>
      </c>
      <c r="J72" s="1" t="s">
        <v>4715</v>
      </c>
      <c r="K72" s="2"/>
      <c r="L72" s="1">
        <v>-6.0</v>
      </c>
      <c r="M72" s="1"/>
      <c r="N72" s="1">
        <v>8.858783333333333</v>
      </c>
      <c r="O72" s="1" t="s">
        <v>4499</v>
      </c>
      <c r="P72" s="1" t="s">
        <v>4716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28</v>
      </c>
      <c r="B73" s="1" t="s">
        <v>17</v>
      </c>
      <c r="C73" s="3">
        <v>294.0</v>
      </c>
      <c r="D73" s="1">
        <v>0.0</v>
      </c>
      <c r="E73" s="1" t="s">
        <v>29</v>
      </c>
      <c r="F73" s="1" t="s">
        <v>18</v>
      </c>
      <c r="G73" s="1" t="s">
        <v>19</v>
      </c>
      <c r="H73" s="1" t="s">
        <v>4717</v>
      </c>
      <c r="I73" s="1" t="s">
        <v>4718</v>
      </c>
      <c r="J73" s="1" t="s">
        <v>4718</v>
      </c>
      <c r="K73" s="2"/>
      <c r="L73" s="1">
        <v>-7.0</v>
      </c>
      <c r="M73" s="1"/>
      <c r="N73" s="1">
        <v>7.519866666666666</v>
      </c>
      <c r="O73" s="1" t="s">
        <v>4499</v>
      </c>
      <c r="P73" s="1" t="s">
        <v>4719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60</v>
      </c>
      <c r="B74" s="1" t="s">
        <v>17</v>
      </c>
      <c r="C74" s="1">
        <v>306.0</v>
      </c>
      <c r="D74" s="1">
        <v>47.0</v>
      </c>
      <c r="E74" s="2"/>
      <c r="F74" s="1" t="s">
        <v>49</v>
      </c>
      <c r="G74" s="1" t="s">
        <v>24</v>
      </c>
      <c r="H74" s="1" t="s">
        <v>4720</v>
      </c>
      <c r="I74" s="1" t="s">
        <v>4721</v>
      </c>
      <c r="J74" s="1" t="s">
        <v>4484</v>
      </c>
      <c r="K74" s="2"/>
      <c r="L74" s="1">
        <v>645.0</v>
      </c>
      <c r="M74" s="1"/>
      <c r="N74" s="1">
        <v>6.362516666666667</v>
      </c>
      <c r="O74" s="1" t="s">
        <v>4485</v>
      </c>
      <c r="P74" s="1" t="s">
        <v>4722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60</v>
      </c>
      <c r="B75" s="1" t="s">
        <v>17</v>
      </c>
      <c r="C75" s="1">
        <v>518.0</v>
      </c>
      <c r="D75" s="1">
        <v>0.0</v>
      </c>
      <c r="E75" s="1" t="s">
        <v>4491</v>
      </c>
      <c r="F75" s="1" t="s">
        <v>66</v>
      </c>
      <c r="G75" s="1" t="s">
        <v>19</v>
      </c>
      <c r="H75" s="1" t="s">
        <v>4723</v>
      </c>
      <c r="I75" s="1" t="s">
        <v>4724</v>
      </c>
      <c r="J75" s="1" t="s">
        <v>4725</v>
      </c>
      <c r="K75" s="1" t="s">
        <v>4726</v>
      </c>
      <c r="L75" s="1">
        <v>0.0</v>
      </c>
      <c r="M75" s="1">
        <v>0.02121666666666667</v>
      </c>
      <c r="N75" s="1">
        <v>9.798166666666667</v>
      </c>
      <c r="O75" s="1" t="s">
        <v>4485</v>
      </c>
      <c r="P75" s="1" t="s">
        <v>4727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60</v>
      </c>
      <c r="B76" s="1" t="s">
        <v>17</v>
      </c>
      <c r="C76" s="1">
        <v>270.0</v>
      </c>
      <c r="D76" s="1">
        <v>0.0</v>
      </c>
      <c r="E76" s="1" t="s">
        <v>4491</v>
      </c>
      <c r="F76" s="1" t="s">
        <v>66</v>
      </c>
      <c r="G76" s="1" t="s">
        <v>19</v>
      </c>
      <c r="H76" s="1" t="s">
        <v>4728</v>
      </c>
      <c r="I76" s="1" t="s">
        <v>4729</v>
      </c>
      <c r="J76" s="1" t="s">
        <v>4730</v>
      </c>
      <c r="K76" s="1" t="s">
        <v>4731</v>
      </c>
      <c r="L76" s="1">
        <v>-6.0</v>
      </c>
      <c r="M76" s="1">
        <v>0.0215</v>
      </c>
      <c r="N76" s="1">
        <v>5.3603</v>
      </c>
      <c r="O76" s="1" t="s">
        <v>4485</v>
      </c>
      <c r="P76" s="1" t="s">
        <v>4732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60</v>
      </c>
      <c r="B77" s="3" t="s">
        <v>17</v>
      </c>
      <c r="C77" s="1">
        <v>612.0</v>
      </c>
      <c r="D77" s="1">
        <v>0.0</v>
      </c>
      <c r="E77" s="1" t="s">
        <v>4491</v>
      </c>
      <c r="F77" s="1" t="s">
        <v>66</v>
      </c>
      <c r="G77" s="1" t="s">
        <v>19</v>
      </c>
      <c r="H77" s="1" t="s">
        <v>4733</v>
      </c>
      <c r="I77" s="1" t="s">
        <v>4734</v>
      </c>
      <c r="J77" s="1" t="s">
        <v>4735</v>
      </c>
      <c r="K77" s="1" t="s">
        <v>4736</v>
      </c>
      <c r="L77" s="1">
        <v>7.0</v>
      </c>
      <c r="M77" s="1">
        <v>0.017083333333333332</v>
      </c>
      <c r="N77" s="1">
        <v>43.381033333333335</v>
      </c>
      <c r="O77" s="1" t="s">
        <v>4485</v>
      </c>
      <c r="P77" s="1" t="s">
        <v>4737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28</v>
      </c>
      <c r="B78" s="1" t="s">
        <v>17</v>
      </c>
      <c r="C78" s="1">
        <v>394.0</v>
      </c>
      <c r="D78" s="1">
        <v>0.0</v>
      </c>
      <c r="E78" s="1" t="s">
        <v>29</v>
      </c>
      <c r="F78" s="1" t="s">
        <v>18</v>
      </c>
      <c r="G78" s="1" t="s">
        <v>19</v>
      </c>
      <c r="H78" s="1" t="s">
        <v>4738</v>
      </c>
      <c r="I78" s="1" t="s">
        <v>4739</v>
      </c>
      <c r="J78" s="1" t="s">
        <v>4739</v>
      </c>
      <c r="K78" s="2"/>
      <c r="L78" s="1">
        <v>-8.0</v>
      </c>
      <c r="M78" s="1"/>
      <c r="N78" s="1">
        <v>6.72095</v>
      </c>
      <c r="O78" s="1" t="s">
        <v>4499</v>
      </c>
      <c r="P78" s="1" t="s">
        <v>4740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60</v>
      </c>
      <c r="B79" s="1" t="s">
        <v>17</v>
      </c>
      <c r="C79" s="1">
        <v>309.0</v>
      </c>
      <c r="D79" s="1">
        <v>0.0</v>
      </c>
      <c r="E79" s="1" t="s">
        <v>4491</v>
      </c>
      <c r="F79" s="1" t="s">
        <v>66</v>
      </c>
      <c r="G79" s="1" t="s">
        <v>24</v>
      </c>
      <c r="H79" s="1" t="s">
        <v>4741</v>
      </c>
      <c r="I79" s="1" t="s">
        <v>4742</v>
      </c>
      <c r="J79" s="1" t="s">
        <v>4743</v>
      </c>
      <c r="K79" s="1" t="s">
        <v>4744</v>
      </c>
      <c r="L79" s="1">
        <v>-6.0</v>
      </c>
      <c r="M79" s="1">
        <v>0.0204</v>
      </c>
      <c r="N79" s="1">
        <v>7.949316666666666</v>
      </c>
      <c r="O79" s="1" t="s">
        <v>4485</v>
      </c>
      <c r="P79" s="1" t="s">
        <v>4745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48</v>
      </c>
      <c r="B80" s="1" t="s">
        <v>17</v>
      </c>
      <c r="C80" s="1">
        <v>124.5</v>
      </c>
      <c r="D80" s="1">
        <v>124.5</v>
      </c>
      <c r="E80" s="2"/>
      <c r="F80" s="1" t="s">
        <v>49</v>
      </c>
      <c r="G80" s="1" t="s">
        <v>24</v>
      </c>
      <c r="H80" s="1" t="s">
        <v>4746</v>
      </c>
      <c r="I80" s="1" t="s">
        <v>4747</v>
      </c>
      <c r="J80" s="1" t="s">
        <v>4484</v>
      </c>
      <c r="K80" s="2"/>
      <c r="L80" s="1">
        <v>677.0</v>
      </c>
      <c r="M80" s="1"/>
      <c r="N80" s="1">
        <v>7.141133333333333</v>
      </c>
      <c r="O80" s="1" t="s">
        <v>53</v>
      </c>
      <c r="P80" s="1" t="s">
        <v>4748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60</v>
      </c>
      <c r="B81" s="1" t="s">
        <v>17</v>
      </c>
      <c r="C81" s="1">
        <v>327.0</v>
      </c>
      <c r="D81" s="1">
        <v>82.0</v>
      </c>
      <c r="E81" s="2"/>
      <c r="F81" s="1" t="s">
        <v>49</v>
      </c>
      <c r="G81" s="1" t="s">
        <v>173</v>
      </c>
      <c r="H81" s="1" t="s">
        <v>4749</v>
      </c>
      <c r="I81" s="1" t="s">
        <v>4750</v>
      </c>
      <c r="J81" s="1" t="s">
        <v>4484</v>
      </c>
      <c r="K81" s="2"/>
      <c r="L81" s="1">
        <v>644.0</v>
      </c>
      <c r="M81" s="1"/>
      <c r="N81" s="1">
        <v>34.688066666666664</v>
      </c>
      <c r="O81" s="1" t="s">
        <v>4485</v>
      </c>
      <c r="P81" s="1" t="s">
        <v>4751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60</v>
      </c>
      <c r="B82" s="1" t="s">
        <v>17</v>
      </c>
      <c r="C82" s="1">
        <v>341.0</v>
      </c>
      <c r="D82" s="1">
        <v>56.0</v>
      </c>
      <c r="E82" s="2"/>
      <c r="F82" s="1" t="s">
        <v>49</v>
      </c>
      <c r="G82" s="1" t="s">
        <v>19</v>
      </c>
      <c r="H82" s="1" t="s">
        <v>4752</v>
      </c>
      <c r="I82" s="1" t="s">
        <v>4753</v>
      </c>
      <c r="J82" s="1" t="s">
        <v>4484</v>
      </c>
      <c r="K82" s="2"/>
      <c r="L82" s="1">
        <v>659.0</v>
      </c>
      <c r="M82" s="1"/>
      <c r="N82" s="1">
        <v>24.271883333333335</v>
      </c>
      <c r="O82" s="1" t="s">
        <v>4485</v>
      </c>
      <c r="P82" s="1" t="s">
        <v>4754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81</v>
      </c>
      <c r="B83" s="1" t="s">
        <v>364</v>
      </c>
      <c r="C83" s="1">
        <v>593.0</v>
      </c>
      <c r="D83" s="1">
        <v>0.0</v>
      </c>
      <c r="E83" s="1" t="s">
        <v>643</v>
      </c>
      <c r="F83" s="1" t="s">
        <v>18</v>
      </c>
      <c r="G83" s="1" t="s">
        <v>19</v>
      </c>
      <c r="H83" s="1" t="s">
        <v>4755</v>
      </c>
      <c r="I83" s="1" t="s">
        <v>4756</v>
      </c>
      <c r="J83" s="1" t="s">
        <v>4756</v>
      </c>
      <c r="K83" s="2"/>
      <c r="L83" s="1">
        <v>-11.0</v>
      </c>
      <c r="M83" s="1"/>
      <c r="N83" s="1">
        <v>8.2403</v>
      </c>
      <c r="O83" s="1" t="s">
        <v>4489</v>
      </c>
      <c r="P83" s="1" t="s">
        <v>4757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60</v>
      </c>
      <c r="B84" s="1" t="s">
        <v>17</v>
      </c>
      <c r="C84" s="1">
        <v>526.0</v>
      </c>
      <c r="D84" s="1">
        <v>0.0</v>
      </c>
      <c r="E84" s="1" t="s">
        <v>4491</v>
      </c>
      <c r="F84" s="1" t="s">
        <v>66</v>
      </c>
      <c r="G84" s="1" t="s">
        <v>19</v>
      </c>
      <c r="H84" s="1" t="s">
        <v>4758</v>
      </c>
      <c r="I84" s="1" t="s">
        <v>4759</v>
      </c>
      <c r="J84" s="1" t="s">
        <v>4760</v>
      </c>
      <c r="K84" s="1" t="s">
        <v>4761</v>
      </c>
      <c r="L84" s="1">
        <v>-15.0</v>
      </c>
      <c r="M84" s="1">
        <v>0.016833333333333332</v>
      </c>
      <c r="N84" s="1">
        <v>7.287283333333333</v>
      </c>
      <c r="O84" s="1" t="s">
        <v>4485</v>
      </c>
      <c r="P84" s="1" t="s">
        <v>4762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16</v>
      </c>
      <c r="B85" s="1" t="s">
        <v>364</v>
      </c>
      <c r="C85" s="3">
        <v>324.0</v>
      </c>
      <c r="D85" s="1">
        <v>0.0</v>
      </c>
      <c r="E85" s="2"/>
      <c r="F85" s="1" t="s">
        <v>18</v>
      </c>
      <c r="G85" s="1" t="s">
        <v>19</v>
      </c>
      <c r="H85" s="1" t="s">
        <v>4763</v>
      </c>
      <c r="I85" s="1" t="s">
        <v>4764</v>
      </c>
      <c r="J85" s="1" t="s">
        <v>4764</v>
      </c>
      <c r="K85" s="2"/>
      <c r="L85" s="1">
        <v>-5.0</v>
      </c>
      <c r="M85" s="1"/>
      <c r="N85" s="1">
        <v>9.2808</v>
      </c>
      <c r="O85" s="1" t="s">
        <v>4489</v>
      </c>
      <c r="P85" s="1" t="s">
        <v>4765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16</v>
      </c>
      <c r="B86" s="1" t="s">
        <v>364</v>
      </c>
      <c r="C86" s="1">
        <v>264.0</v>
      </c>
      <c r="D86" s="1">
        <v>0.0</v>
      </c>
      <c r="E86" s="2"/>
      <c r="F86" s="1" t="s">
        <v>18</v>
      </c>
      <c r="G86" s="1" t="s">
        <v>19</v>
      </c>
      <c r="H86" s="1" t="s">
        <v>4766</v>
      </c>
      <c r="I86" s="1" t="s">
        <v>4767</v>
      </c>
      <c r="J86" s="1" t="s">
        <v>4767</v>
      </c>
      <c r="K86" s="2"/>
      <c r="L86" s="1">
        <v>-5.0</v>
      </c>
      <c r="M86" s="1"/>
      <c r="N86" s="1">
        <v>9.5507</v>
      </c>
      <c r="O86" s="1" t="s">
        <v>4489</v>
      </c>
      <c r="P86" s="1" t="s">
        <v>4768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81</v>
      </c>
      <c r="B87" s="1" t="s">
        <v>364</v>
      </c>
      <c r="C87" s="1">
        <v>433.0</v>
      </c>
      <c r="D87" s="1">
        <v>0.0</v>
      </c>
      <c r="E87" s="1" t="s">
        <v>4769</v>
      </c>
      <c r="F87" s="1" t="s">
        <v>18</v>
      </c>
      <c r="G87" s="1" t="s">
        <v>19</v>
      </c>
      <c r="H87" s="1" t="s">
        <v>4770</v>
      </c>
      <c r="I87" s="1" t="s">
        <v>4771</v>
      </c>
      <c r="J87" s="1" t="s">
        <v>4771</v>
      </c>
      <c r="K87" s="2"/>
      <c r="L87" s="1">
        <v>-7.0</v>
      </c>
      <c r="M87" s="1"/>
      <c r="N87" s="1">
        <v>7.106166666666667</v>
      </c>
      <c r="O87" s="1" t="s">
        <v>4489</v>
      </c>
      <c r="P87" s="1" t="s">
        <v>4772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48</v>
      </c>
      <c r="B88" s="1" t="s">
        <v>17</v>
      </c>
      <c r="C88" s="3">
        <v>309.0</v>
      </c>
      <c r="D88" s="1">
        <v>0.0</v>
      </c>
      <c r="E88" s="2"/>
      <c r="F88" s="1" t="s">
        <v>49</v>
      </c>
      <c r="G88" s="1" t="s">
        <v>24</v>
      </c>
      <c r="H88" s="1" t="s">
        <v>4773</v>
      </c>
      <c r="I88" s="1" t="s">
        <v>4774</v>
      </c>
      <c r="J88" s="1" t="s">
        <v>4484</v>
      </c>
      <c r="K88" s="2"/>
      <c r="L88" s="1">
        <v>704.0</v>
      </c>
      <c r="M88" s="1"/>
      <c r="N88" s="1">
        <v>7.24905</v>
      </c>
      <c r="O88" s="1" t="s">
        <v>53</v>
      </c>
      <c r="P88" s="1" t="s">
        <v>4775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28</v>
      </c>
      <c r="B89" s="1" t="s">
        <v>17</v>
      </c>
      <c r="C89" s="1">
        <v>329.0</v>
      </c>
      <c r="D89" s="1">
        <v>0.0</v>
      </c>
      <c r="E89" s="1" t="s">
        <v>29</v>
      </c>
      <c r="F89" s="1" t="s">
        <v>18</v>
      </c>
      <c r="G89" s="1" t="s">
        <v>19</v>
      </c>
      <c r="H89" s="1" t="s">
        <v>4776</v>
      </c>
      <c r="I89" s="1" t="s">
        <v>4777</v>
      </c>
      <c r="J89" s="1" t="s">
        <v>4777</v>
      </c>
      <c r="K89" s="2"/>
      <c r="L89" s="1">
        <v>-17.0</v>
      </c>
      <c r="M89" s="1"/>
      <c r="N89" s="1">
        <v>4.6509833333333335</v>
      </c>
      <c r="O89" s="1" t="s">
        <v>4499</v>
      </c>
      <c r="P89" s="1" t="s">
        <v>4657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28</v>
      </c>
      <c r="B90" s="1" t="s">
        <v>17</v>
      </c>
      <c r="C90" s="1">
        <v>618.0</v>
      </c>
      <c r="D90" s="1">
        <v>0.0</v>
      </c>
      <c r="E90" s="1" t="s">
        <v>29</v>
      </c>
      <c r="F90" s="1" t="s">
        <v>18</v>
      </c>
      <c r="G90" s="1" t="s">
        <v>19</v>
      </c>
      <c r="H90" s="1" t="s">
        <v>4778</v>
      </c>
      <c r="I90" s="1" t="s">
        <v>4779</v>
      </c>
      <c r="J90" s="1" t="s">
        <v>4779</v>
      </c>
      <c r="K90" s="2"/>
      <c r="L90" s="1">
        <v>-13.0</v>
      </c>
      <c r="M90" s="1"/>
      <c r="N90" s="1">
        <v>6.379883333333333</v>
      </c>
      <c r="O90" s="1" t="s">
        <v>4499</v>
      </c>
      <c r="P90" s="1" t="s">
        <v>4780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28</v>
      </c>
      <c r="B91" s="1" t="s">
        <v>17</v>
      </c>
      <c r="C91" s="1">
        <v>528.0</v>
      </c>
      <c r="D91" s="1">
        <v>0.0</v>
      </c>
      <c r="E91" s="1" t="s">
        <v>29</v>
      </c>
      <c r="F91" s="1" t="s">
        <v>18</v>
      </c>
      <c r="G91" s="1" t="s">
        <v>19</v>
      </c>
      <c r="H91" s="1" t="s">
        <v>4781</v>
      </c>
      <c r="I91" s="1" t="s">
        <v>4782</v>
      </c>
      <c r="J91" s="1" t="s">
        <v>4782</v>
      </c>
      <c r="K91" s="2"/>
      <c r="L91" s="1">
        <v>-10.0</v>
      </c>
      <c r="M91" s="1"/>
      <c r="N91" s="1">
        <v>9.705966666666667</v>
      </c>
      <c r="O91" s="1" t="s">
        <v>4499</v>
      </c>
      <c r="P91" s="1" t="s">
        <v>4783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16</v>
      </c>
      <c r="B92" s="1" t="s">
        <v>364</v>
      </c>
      <c r="C92" s="1">
        <v>364.0</v>
      </c>
      <c r="D92" s="1">
        <v>0.0</v>
      </c>
      <c r="E92" s="2"/>
      <c r="F92" s="1" t="s">
        <v>18</v>
      </c>
      <c r="G92" s="1" t="s">
        <v>24</v>
      </c>
      <c r="H92" s="1" t="s">
        <v>4784</v>
      </c>
      <c r="I92" s="1" t="s">
        <v>4785</v>
      </c>
      <c r="J92" s="1" t="s">
        <v>4785</v>
      </c>
      <c r="K92" s="2"/>
      <c r="L92" s="1">
        <v>-5.0</v>
      </c>
      <c r="M92" s="1"/>
      <c r="N92" s="1">
        <v>9.608883333333333</v>
      </c>
      <c r="O92" s="1" t="s">
        <v>4489</v>
      </c>
      <c r="P92" s="1" t="s">
        <v>4786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81</v>
      </c>
      <c r="B93" s="1" t="s">
        <v>364</v>
      </c>
      <c r="C93" s="1">
        <v>394.0</v>
      </c>
      <c r="D93" s="1">
        <v>0.0</v>
      </c>
      <c r="E93" s="1" t="s">
        <v>4787</v>
      </c>
      <c r="F93" s="1" t="s">
        <v>18</v>
      </c>
      <c r="G93" s="1" t="s">
        <v>19</v>
      </c>
      <c r="H93" s="1" t="s">
        <v>4788</v>
      </c>
      <c r="I93" s="1" t="s">
        <v>4789</v>
      </c>
      <c r="J93" s="1" t="s">
        <v>4789</v>
      </c>
      <c r="K93" s="2"/>
      <c r="L93" s="1">
        <v>-6.0</v>
      </c>
      <c r="M93" s="1"/>
      <c r="N93" s="1">
        <v>8.504533333333333</v>
      </c>
      <c r="O93" s="1" t="s">
        <v>4489</v>
      </c>
      <c r="P93" s="1" t="s">
        <v>4790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28</v>
      </c>
      <c r="B94" s="1" t="s">
        <v>17</v>
      </c>
      <c r="C94" s="1">
        <v>600.0</v>
      </c>
      <c r="D94" s="1">
        <v>0.0</v>
      </c>
      <c r="E94" s="1" t="s">
        <v>29</v>
      </c>
      <c r="F94" s="1" t="s">
        <v>18</v>
      </c>
      <c r="G94" s="1" t="s">
        <v>19</v>
      </c>
      <c r="H94" s="1" t="s">
        <v>4791</v>
      </c>
      <c r="I94" s="1" t="s">
        <v>4792</v>
      </c>
      <c r="J94" s="1" t="s">
        <v>4792</v>
      </c>
      <c r="K94" s="2"/>
      <c r="L94" s="1">
        <v>-10.0</v>
      </c>
      <c r="M94" s="1"/>
      <c r="N94" s="1">
        <v>9.552533333333333</v>
      </c>
      <c r="O94" s="1" t="s">
        <v>4499</v>
      </c>
      <c r="P94" s="1" t="s">
        <v>4793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28</v>
      </c>
      <c r="B95" s="1" t="s">
        <v>17</v>
      </c>
      <c r="C95" s="1">
        <v>351.0</v>
      </c>
      <c r="D95" s="1">
        <v>0.0</v>
      </c>
      <c r="E95" s="1" t="s">
        <v>29</v>
      </c>
      <c r="F95" s="1" t="s">
        <v>18</v>
      </c>
      <c r="G95" s="1" t="s">
        <v>19</v>
      </c>
      <c r="H95" s="1" t="s">
        <v>4794</v>
      </c>
      <c r="I95" s="1" t="s">
        <v>4795</v>
      </c>
      <c r="J95" s="1" t="s">
        <v>4795</v>
      </c>
      <c r="K95" s="2"/>
      <c r="L95" s="1">
        <v>-6.0</v>
      </c>
      <c r="M95" s="1"/>
      <c r="N95" s="1">
        <v>8.550083333333333</v>
      </c>
      <c r="O95" s="1" t="s">
        <v>4499</v>
      </c>
      <c r="P95" s="1" t="s">
        <v>4796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81</v>
      </c>
      <c r="B96" s="1" t="s">
        <v>364</v>
      </c>
      <c r="C96" s="1">
        <v>553.0</v>
      </c>
      <c r="D96" s="1">
        <v>0.0</v>
      </c>
      <c r="E96" s="1" t="s">
        <v>3653</v>
      </c>
      <c r="F96" s="1" t="s">
        <v>18</v>
      </c>
      <c r="G96" s="1" t="s">
        <v>19</v>
      </c>
      <c r="H96" s="1" t="s">
        <v>4797</v>
      </c>
      <c r="I96" s="1" t="s">
        <v>4798</v>
      </c>
      <c r="J96" s="1" t="s">
        <v>4798</v>
      </c>
      <c r="K96" s="2"/>
      <c r="L96" s="1">
        <v>-7.0</v>
      </c>
      <c r="M96" s="1"/>
      <c r="N96" s="1">
        <v>12.60535</v>
      </c>
      <c r="O96" s="1" t="s">
        <v>4489</v>
      </c>
      <c r="P96" s="1" t="s">
        <v>4799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60</v>
      </c>
      <c r="B97" s="1" t="s">
        <v>17</v>
      </c>
      <c r="C97" s="3">
        <v>309.0</v>
      </c>
      <c r="D97" s="1">
        <v>0.0</v>
      </c>
      <c r="E97" s="1" t="s">
        <v>4491</v>
      </c>
      <c r="F97" s="1" t="s">
        <v>66</v>
      </c>
      <c r="G97" s="1" t="s">
        <v>19</v>
      </c>
      <c r="H97" s="1" t="s">
        <v>4800</v>
      </c>
      <c r="I97" s="1" t="s">
        <v>4801</v>
      </c>
      <c r="J97" s="1" t="s">
        <v>4802</v>
      </c>
      <c r="K97" s="1" t="s">
        <v>4803</v>
      </c>
      <c r="L97" s="1">
        <v>0.0</v>
      </c>
      <c r="M97" s="1">
        <v>0.0117</v>
      </c>
      <c r="N97" s="1">
        <v>10.005066666666666</v>
      </c>
      <c r="O97" s="1" t="s">
        <v>4485</v>
      </c>
      <c r="P97" s="1" t="s">
        <v>4804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48</v>
      </c>
      <c r="B98" s="1" t="s">
        <v>17</v>
      </c>
      <c r="C98" s="1">
        <v>548.0</v>
      </c>
      <c r="D98" s="1">
        <v>0.0</v>
      </c>
      <c r="E98" s="2"/>
      <c r="F98" s="1" t="s">
        <v>49</v>
      </c>
      <c r="G98" s="1" t="s">
        <v>24</v>
      </c>
      <c r="H98" s="1" t="s">
        <v>4805</v>
      </c>
      <c r="I98" s="1" t="s">
        <v>4806</v>
      </c>
      <c r="J98" s="1" t="s">
        <v>4484</v>
      </c>
      <c r="K98" s="2"/>
      <c r="L98" s="1">
        <v>734.0</v>
      </c>
      <c r="M98" s="1"/>
      <c r="N98" s="1">
        <v>15.280366666666668</v>
      </c>
      <c r="O98" s="1" t="s">
        <v>53</v>
      </c>
      <c r="P98" s="1" t="s">
        <v>4807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81</v>
      </c>
      <c r="B99" s="1" t="s">
        <v>364</v>
      </c>
      <c r="C99" s="3">
        <v>528.0</v>
      </c>
      <c r="D99" s="1">
        <v>0.0</v>
      </c>
      <c r="E99" s="1" t="s">
        <v>503</v>
      </c>
      <c r="F99" s="1" t="s">
        <v>18</v>
      </c>
      <c r="G99" s="1" t="s">
        <v>19</v>
      </c>
      <c r="H99" s="1" t="s">
        <v>4808</v>
      </c>
      <c r="I99" s="1" t="s">
        <v>4809</v>
      </c>
      <c r="J99" s="1" t="s">
        <v>4809</v>
      </c>
      <c r="K99" s="2"/>
      <c r="L99" s="1">
        <v>-3.0</v>
      </c>
      <c r="M99" s="1"/>
      <c r="N99" s="1">
        <v>16.4176</v>
      </c>
      <c r="O99" s="1" t="s">
        <v>4489</v>
      </c>
      <c r="P99" s="1" t="s">
        <v>4810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16</v>
      </c>
      <c r="B100" s="1" t="s">
        <v>364</v>
      </c>
      <c r="C100" s="3">
        <v>728.0</v>
      </c>
      <c r="D100" s="1">
        <v>0.0</v>
      </c>
      <c r="E100" s="2"/>
      <c r="F100" s="1" t="s">
        <v>18</v>
      </c>
      <c r="G100" s="1" t="s">
        <v>19</v>
      </c>
      <c r="H100" s="1" t="s">
        <v>4811</v>
      </c>
      <c r="I100" s="1" t="s">
        <v>4812</v>
      </c>
      <c r="J100" s="1" t="s">
        <v>4812</v>
      </c>
      <c r="K100" s="2"/>
      <c r="L100" s="1">
        <v>-10.0</v>
      </c>
      <c r="M100" s="1"/>
      <c r="N100" s="1">
        <v>9.16225</v>
      </c>
      <c r="O100" s="1" t="s">
        <v>4489</v>
      </c>
      <c r="P100" s="1" t="s">
        <v>4813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28</v>
      </c>
      <c r="B101" s="1" t="s">
        <v>17</v>
      </c>
      <c r="C101" s="1">
        <v>329.0</v>
      </c>
      <c r="D101" s="1">
        <v>0.0</v>
      </c>
      <c r="E101" s="1" t="s">
        <v>29</v>
      </c>
      <c r="F101" s="1" t="s">
        <v>18</v>
      </c>
      <c r="G101" s="1" t="s">
        <v>19</v>
      </c>
      <c r="H101" s="1" t="s">
        <v>4814</v>
      </c>
      <c r="I101" s="1" t="s">
        <v>4815</v>
      </c>
      <c r="J101" s="1" t="s">
        <v>4815</v>
      </c>
      <c r="K101" s="2"/>
      <c r="L101" s="1">
        <v>-10.0</v>
      </c>
      <c r="M101" s="1"/>
      <c r="N101" s="1">
        <v>4.6985166666666665</v>
      </c>
      <c r="O101" s="1" t="s">
        <v>4499</v>
      </c>
      <c r="P101" s="1" t="s">
        <v>4816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60</v>
      </c>
      <c r="B102" s="1" t="s">
        <v>17</v>
      </c>
      <c r="C102" s="1">
        <v>378.0</v>
      </c>
      <c r="D102" s="1">
        <v>0.0</v>
      </c>
      <c r="E102" s="1" t="s">
        <v>4491</v>
      </c>
      <c r="F102" s="1" t="s">
        <v>66</v>
      </c>
      <c r="G102" s="1" t="s">
        <v>19</v>
      </c>
      <c r="H102" s="1" t="s">
        <v>4817</v>
      </c>
      <c r="I102" s="1" t="s">
        <v>4818</v>
      </c>
      <c r="J102" s="1" t="s">
        <v>4819</v>
      </c>
      <c r="K102" s="1" t="s">
        <v>4820</v>
      </c>
      <c r="L102" s="1">
        <v>15.0</v>
      </c>
      <c r="M102" s="1">
        <v>0.03286666666666667</v>
      </c>
      <c r="N102" s="1">
        <v>7.027983333333333</v>
      </c>
      <c r="O102" s="1" t="s">
        <v>4485</v>
      </c>
      <c r="P102" s="1" t="s">
        <v>4821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60</v>
      </c>
      <c r="B103" s="1" t="s">
        <v>17</v>
      </c>
      <c r="C103" s="1">
        <v>614.0</v>
      </c>
      <c r="D103" s="1">
        <v>153.0</v>
      </c>
      <c r="E103" s="2"/>
      <c r="F103" s="1" t="s">
        <v>49</v>
      </c>
      <c r="G103" s="1" t="s">
        <v>19</v>
      </c>
      <c r="H103" s="1" t="s">
        <v>4822</v>
      </c>
      <c r="I103" s="1" t="s">
        <v>4823</v>
      </c>
      <c r="J103" s="1" t="s">
        <v>4484</v>
      </c>
      <c r="K103" s="2"/>
      <c r="L103" s="1">
        <v>726.0</v>
      </c>
      <c r="M103" s="1"/>
      <c r="N103" s="1">
        <v>18.777216666666668</v>
      </c>
      <c r="O103" s="1" t="s">
        <v>4485</v>
      </c>
      <c r="P103" s="1" t="s">
        <v>4824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60</v>
      </c>
      <c r="B104" s="1" t="s">
        <v>17</v>
      </c>
      <c r="C104" s="1">
        <v>309.0</v>
      </c>
      <c r="D104" s="1">
        <v>0.0</v>
      </c>
      <c r="E104" s="1" t="s">
        <v>4491</v>
      </c>
      <c r="F104" s="1" t="s">
        <v>66</v>
      </c>
      <c r="G104" s="1" t="s">
        <v>19</v>
      </c>
      <c r="H104" s="1" t="s">
        <v>4825</v>
      </c>
      <c r="I104" s="1" t="s">
        <v>4826</v>
      </c>
      <c r="J104" s="1" t="s">
        <v>4827</v>
      </c>
      <c r="K104" s="1" t="s">
        <v>4828</v>
      </c>
      <c r="L104" s="1">
        <v>-1.0</v>
      </c>
      <c r="M104" s="1">
        <v>0.01215</v>
      </c>
      <c r="N104" s="1">
        <v>7.649533333333333</v>
      </c>
      <c r="O104" s="1" t="s">
        <v>4485</v>
      </c>
      <c r="P104" s="1" t="s">
        <v>4829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48</v>
      </c>
      <c r="B105" s="1" t="s">
        <v>17</v>
      </c>
      <c r="C105" s="1">
        <v>139.0</v>
      </c>
      <c r="D105" s="1">
        <v>0.0</v>
      </c>
      <c r="E105" s="2"/>
      <c r="F105" s="1" t="s">
        <v>49</v>
      </c>
      <c r="G105" s="1" t="s">
        <v>24</v>
      </c>
      <c r="H105" s="1" t="s">
        <v>4830</v>
      </c>
      <c r="I105" s="1" t="s">
        <v>4831</v>
      </c>
      <c r="J105" s="1" t="s">
        <v>4484</v>
      </c>
      <c r="K105" s="2"/>
      <c r="L105" s="1">
        <v>748.0</v>
      </c>
      <c r="M105" s="1"/>
      <c r="N105" s="1">
        <v>6.036333333333333</v>
      </c>
      <c r="O105" s="1" t="s">
        <v>53</v>
      </c>
      <c r="P105" s="1" t="s">
        <v>4832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16</v>
      </c>
      <c r="B106" s="1" t="s">
        <v>364</v>
      </c>
      <c r="C106" s="1">
        <v>528.0</v>
      </c>
      <c r="D106" s="1">
        <v>0.0</v>
      </c>
      <c r="E106" s="2"/>
      <c r="F106" s="1" t="s">
        <v>18</v>
      </c>
      <c r="G106" s="1" t="s">
        <v>19</v>
      </c>
      <c r="H106" s="1" t="s">
        <v>4833</v>
      </c>
      <c r="I106" s="1" t="s">
        <v>4834</v>
      </c>
      <c r="J106" s="1" t="s">
        <v>4834</v>
      </c>
      <c r="K106" s="2"/>
      <c r="L106" s="1">
        <v>-13.0</v>
      </c>
      <c r="M106" s="1"/>
      <c r="N106" s="1">
        <v>6.8887833333333335</v>
      </c>
      <c r="O106" s="1" t="s">
        <v>4489</v>
      </c>
      <c r="P106" s="1" t="s">
        <v>4835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16</v>
      </c>
      <c r="B107" s="1" t="s">
        <v>364</v>
      </c>
      <c r="C107" s="1">
        <v>289.0</v>
      </c>
      <c r="D107" s="1">
        <v>0.0</v>
      </c>
      <c r="E107" s="2"/>
      <c r="F107" s="1" t="s">
        <v>18</v>
      </c>
      <c r="G107" s="1" t="s">
        <v>19</v>
      </c>
      <c r="H107" s="1" t="s">
        <v>4836</v>
      </c>
      <c r="I107" s="1" t="s">
        <v>4837</v>
      </c>
      <c r="J107" s="1" t="s">
        <v>4837</v>
      </c>
      <c r="K107" s="2"/>
      <c r="L107" s="1">
        <v>-5.0</v>
      </c>
      <c r="M107" s="1"/>
      <c r="N107" s="1">
        <v>9.54615</v>
      </c>
      <c r="O107" s="1" t="s">
        <v>4489</v>
      </c>
      <c r="P107" s="1" t="s">
        <v>4838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28</v>
      </c>
      <c r="B108" s="1" t="s">
        <v>17</v>
      </c>
      <c r="C108" s="1">
        <v>309.0</v>
      </c>
      <c r="D108" s="1">
        <v>0.0</v>
      </c>
      <c r="E108" s="1" t="s">
        <v>29</v>
      </c>
      <c r="F108" s="1" t="s">
        <v>18</v>
      </c>
      <c r="G108" s="1" t="s">
        <v>19</v>
      </c>
      <c r="H108" s="1" t="s">
        <v>4839</v>
      </c>
      <c r="I108" s="1" t="s">
        <v>4840</v>
      </c>
      <c r="J108" s="1" t="s">
        <v>4840</v>
      </c>
      <c r="K108" s="2"/>
      <c r="L108" s="1">
        <v>-5.0</v>
      </c>
      <c r="M108" s="1"/>
      <c r="N108" s="1">
        <v>9.100766666666667</v>
      </c>
      <c r="O108" s="1" t="s">
        <v>4499</v>
      </c>
      <c r="P108" s="1" t="s">
        <v>4841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16</v>
      </c>
      <c r="B109" s="1" t="s">
        <v>364</v>
      </c>
      <c r="C109" s="1">
        <v>633.0</v>
      </c>
      <c r="D109" s="1">
        <v>0.0</v>
      </c>
      <c r="E109" s="2"/>
      <c r="F109" s="1" t="s">
        <v>18</v>
      </c>
      <c r="G109" s="1" t="s">
        <v>19</v>
      </c>
      <c r="H109" s="1" t="s">
        <v>4842</v>
      </c>
      <c r="I109" s="1" t="s">
        <v>4843</v>
      </c>
      <c r="J109" s="1" t="s">
        <v>4843</v>
      </c>
      <c r="K109" s="2"/>
      <c r="L109" s="1">
        <v>-3.0</v>
      </c>
      <c r="M109" s="1"/>
      <c r="N109" s="1">
        <v>16.269066666666667</v>
      </c>
      <c r="O109" s="1" t="s">
        <v>4489</v>
      </c>
      <c r="P109" s="1" t="s">
        <v>4844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idden="1">
      <c r="A110" s="1" t="s">
        <v>16</v>
      </c>
      <c r="B110" s="1" t="s">
        <v>364</v>
      </c>
      <c r="C110" s="1">
        <v>987.0</v>
      </c>
      <c r="D110" s="1">
        <v>0.0</v>
      </c>
      <c r="E110" s="2"/>
      <c r="F110" s="1" t="s">
        <v>18</v>
      </c>
      <c r="G110" s="1" t="s">
        <v>19</v>
      </c>
      <c r="H110" s="1" t="s">
        <v>4845</v>
      </c>
      <c r="I110" s="1" t="s">
        <v>4846</v>
      </c>
      <c r="J110" s="1" t="s">
        <v>4846</v>
      </c>
      <c r="K110" s="2"/>
      <c r="L110" s="1">
        <v>-4.0</v>
      </c>
      <c r="M110" s="1"/>
      <c r="N110" s="1">
        <v>15.636983333333333</v>
      </c>
      <c r="O110" s="1" t="s">
        <v>4489</v>
      </c>
      <c r="P110" s="1" t="s">
        <v>4847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28</v>
      </c>
      <c r="B111" s="1" t="s">
        <v>17</v>
      </c>
      <c r="C111" s="1">
        <v>329.0</v>
      </c>
      <c r="D111" s="1">
        <v>0.0</v>
      </c>
      <c r="E111" s="1" t="s">
        <v>29</v>
      </c>
      <c r="F111" s="1" t="s">
        <v>18</v>
      </c>
      <c r="G111" s="1" t="s">
        <v>19</v>
      </c>
      <c r="H111" s="1" t="s">
        <v>4848</v>
      </c>
      <c r="I111" s="1" t="s">
        <v>4849</v>
      </c>
      <c r="J111" s="1" t="s">
        <v>4849</v>
      </c>
      <c r="K111" s="2"/>
      <c r="L111" s="1">
        <v>-6.0</v>
      </c>
      <c r="M111" s="1"/>
      <c r="N111" s="1">
        <v>8.232583333333332</v>
      </c>
      <c r="O111" s="1" t="s">
        <v>4499</v>
      </c>
      <c r="P111" s="1" t="s">
        <v>4850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28</v>
      </c>
      <c r="B112" s="1" t="s">
        <v>17</v>
      </c>
      <c r="C112" s="1">
        <v>264.0</v>
      </c>
      <c r="D112" s="1">
        <v>0.0</v>
      </c>
      <c r="E112" s="1" t="s">
        <v>29</v>
      </c>
      <c r="F112" s="1" t="s">
        <v>18</v>
      </c>
      <c r="G112" s="1" t="s">
        <v>19</v>
      </c>
      <c r="H112" s="1" t="s">
        <v>4851</v>
      </c>
      <c r="I112" s="1" t="s">
        <v>4852</v>
      </c>
      <c r="J112" s="1" t="s">
        <v>4852</v>
      </c>
      <c r="K112" s="2"/>
      <c r="L112" s="1">
        <v>-3.0</v>
      </c>
      <c r="M112" s="1"/>
      <c r="N112" s="1">
        <v>11.581566666666667</v>
      </c>
      <c r="O112" s="1" t="s">
        <v>4499</v>
      </c>
      <c r="P112" s="1" t="s">
        <v>4853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28</v>
      </c>
      <c r="B113" s="1" t="s">
        <v>17</v>
      </c>
      <c r="C113" s="1">
        <v>677.0</v>
      </c>
      <c r="D113" s="1">
        <v>0.0</v>
      </c>
      <c r="E113" s="1" t="s">
        <v>29</v>
      </c>
      <c r="F113" s="1" t="s">
        <v>18</v>
      </c>
      <c r="G113" s="1" t="s">
        <v>19</v>
      </c>
      <c r="H113" s="1" t="s">
        <v>4854</v>
      </c>
      <c r="I113" s="1" t="s">
        <v>4855</v>
      </c>
      <c r="J113" s="1" t="s">
        <v>4855</v>
      </c>
      <c r="K113" s="2"/>
      <c r="L113" s="1">
        <v>-3.0</v>
      </c>
      <c r="M113" s="1"/>
      <c r="N113" s="1">
        <v>16.121916666666667</v>
      </c>
      <c r="O113" s="1" t="s">
        <v>4499</v>
      </c>
      <c r="P113" s="1" t="s">
        <v>4856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60</v>
      </c>
      <c r="B114" s="1" t="s">
        <v>17</v>
      </c>
      <c r="C114" s="1">
        <v>279.0</v>
      </c>
      <c r="D114" s="1">
        <v>70.0</v>
      </c>
      <c r="E114" s="2"/>
      <c r="F114" s="1" t="s">
        <v>49</v>
      </c>
      <c r="G114" s="1" t="s">
        <v>19</v>
      </c>
      <c r="H114" s="1" t="s">
        <v>4857</v>
      </c>
      <c r="I114" s="1" t="s">
        <v>4858</v>
      </c>
      <c r="J114" s="1" t="s">
        <v>4484</v>
      </c>
      <c r="K114" s="2"/>
      <c r="L114" s="1">
        <v>761.0</v>
      </c>
      <c r="M114" s="1"/>
      <c r="N114" s="1">
        <v>12.632033333333334</v>
      </c>
      <c r="O114" s="1" t="s">
        <v>4485</v>
      </c>
      <c r="P114" s="1" t="s">
        <v>4859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60</v>
      </c>
      <c r="B115" s="1" t="s">
        <v>17</v>
      </c>
      <c r="C115" s="1">
        <v>510.0</v>
      </c>
      <c r="D115" s="1">
        <v>122.0</v>
      </c>
      <c r="E115" s="2"/>
      <c r="F115" s="1" t="s">
        <v>49</v>
      </c>
      <c r="G115" s="1" t="s">
        <v>19</v>
      </c>
      <c r="H115" s="1" t="s">
        <v>4860</v>
      </c>
      <c r="I115" s="1" t="s">
        <v>4861</v>
      </c>
      <c r="J115" s="1" t="s">
        <v>4484</v>
      </c>
      <c r="K115" s="2"/>
      <c r="L115" s="1">
        <v>719.0</v>
      </c>
      <c r="M115" s="1"/>
      <c r="N115" s="1">
        <v>61.79205</v>
      </c>
      <c r="O115" s="1" t="s">
        <v>4485</v>
      </c>
      <c r="P115" s="1" t="s">
        <v>4862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28</v>
      </c>
      <c r="B116" s="1" t="s">
        <v>17</v>
      </c>
      <c r="C116" s="1">
        <v>264.0</v>
      </c>
      <c r="D116" s="1">
        <v>0.0</v>
      </c>
      <c r="E116" s="1" t="s">
        <v>29</v>
      </c>
      <c r="F116" s="1" t="s">
        <v>18</v>
      </c>
      <c r="G116" s="1" t="s">
        <v>19</v>
      </c>
      <c r="H116" s="1" t="s">
        <v>4863</v>
      </c>
      <c r="I116" s="1" t="s">
        <v>4864</v>
      </c>
      <c r="J116" s="1" t="s">
        <v>4864</v>
      </c>
      <c r="K116" s="2"/>
      <c r="L116" s="1">
        <v>-1.0</v>
      </c>
      <c r="M116" s="1"/>
      <c r="N116" s="1">
        <v>13.55015</v>
      </c>
      <c r="O116" s="1" t="s">
        <v>4499</v>
      </c>
      <c r="P116" s="1" t="s">
        <v>4865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28</v>
      </c>
      <c r="B117" s="1" t="s">
        <v>17</v>
      </c>
      <c r="C117" s="3">
        <v>289.0</v>
      </c>
      <c r="D117" s="1">
        <v>0.0</v>
      </c>
      <c r="E117" s="1" t="s">
        <v>29</v>
      </c>
      <c r="F117" s="1" t="s">
        <v>18</v>
      </c>
      <c r="G117" s="1" t="s">
        <v>19</v>
      </c>
      <c r="H117" s="1" t="s">
        <v>4866</v>
      </c>
      <c r="I117" s="1" t="s">
        <v>4867</v>
      </c>
      <c r="J117" s="1" t="s">
        <v>4867</v>
      </c>
      <c r="K117" s="2"/>
      <c r="L117" s="1">
        <v>-17.0</v>
      </c>
      <c r="M117" s="1"/>
      <c r="N117" s="1">
        <v>83.29438333333333</v>
      </c>
      <c r="O117" s="1" t="s">
        <v>4499</v>
      </c>
      <c r="P117" s="1" t="s">
        <v>4526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60</v>
      </c>
      <c r="B118" s="1" t="s">
        <v>17</v>
      </c>
      <c r="C118" s="3">
        <v>898.0</v>
      </c>
      <c r="D118" s="1">
        <v>224.0</v>
      </c>
      <c r="E118" s="2"/>
      <c r="F118" s="1" t="s">
        <v>49</v>
      </c>
      <c r="G118" s="1" t="s">
        <v>173</v>
      </c>
      <c r="H118" s="1" t="s">
        <v>4868</v>
      </c>
      <c r="I118" s="1" t="s">
        <v>4869</v>
      </c>
      <c r="J118" s="1" t="s">
        <v>4484</v>
      </c>
      <c r="K118" s="2"/>
      <c r="L118" s="1">
        <v>749.0</v>
      </c>
      <c r="M118" s="1"/>
      <c r="N118" s="1">
        <v>55.10536666666667</v>
      </c>
      <c r="O118" s="1" t="s">
        <v>4485</v>
      </c>
      <c r="P118" s="1" t="s">
        <v>4870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60</v>
      </c>
      <c r="B119" s="1" t="s">
        <v>17</v>
      </c>
      <c r="C119" s="1">
        <v>354.0</v>
      </c>
      <c r="D119" s="1">
        <v>0.0</v>
      </c>
      <c r="E119" s="1" t="s">
        <v>4871</v>
      </c>
      <c r="F119" s="1" t="s">
        <v>66</v>
      </c>
      <c r="G119" s="1" t="s">
        <v>19</v>
      </c>
      <c r="H119" s="1" t="s">
        <v>4872</v>
      </c>
      <c r="I119" s="1" t="s">
        <v>4873</v>
      </c>
      <c r="J119" s="1" t="s">
        <v>4874</v>
      </c>
      <c r="K119" s="1" t="s">
        <v>4875</v>
      </c>
      <c r="L119" s="1">
        <v>0.0</v>
      </c>
      <c r="M119" s="1">
        <v>0.01185</v>
      </c>
      <c r="N119" s="1">
        <v>14.33895</v>
      </c>
      <c r="O119" s="1" t="s">
        <v>4485</v>
      </c>
      <c r="P119" s="1" t="s">
        <v>4876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60</v>
      </c>
      <c r="B120" s="1" t="s">
        <v>17</v>
      </c>
      <c r="C120" s="1">
        <v>309.0</v>
      </c>
      <c r="D120" s="1">
        <v>0.0</v>
      </c>
      <c r="E120" s="1" t="s">
        <v>4871</v>
      </c>
      <c r="F120" s="1" t="s">
        <v>66</v>
      </c>
      <c r="G120" s="1" t="s">
        <v>24</v>
      </c>
      <c r="H120" s="1" t="s">
        <v>4877</v>
      </c>
      <c r="I120" s="1" t="s">
        <v>4878</v>
      </c>
      <c r="J120" s="1" t="s">
        <v>4879</v>
      </c>
      <c r="K120" s="1" t="s">
        <v>4880</v>
      </c>
      <c r="L120" s="1">
        <v>-2.0</v>
      </c>
      <c r="M120" s="1">
        <v>0.03115</v>
      </c>
      <c r="N120" s="1">
        <v>18.52475</v>
      </c>
      <c r="O120" s="1" t="s">
        <v>4485</v>
      </c>
      <c r="P120" s="1" t="s">
        <v>4881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81</v>
      </c>
      <c r="B121" s="1" t="s">
        <v>364</v>
      </c>
      <c r="C121" s="1">
        <v>264.0</v>
      </c>
      <c r="D121" s="1">
        <v>0.0</v>
      </c>
      <c r="E121" s="1" t="s">
        <v>4882</v>
      </c>
      <c r="F121" s="1" t="s">
        <v>18</v>
      </c>
      <c r="G121" s="1" t="s">
        <v>19</v>
      </c>
      <c r="H121" s="1" t="s">
        <v>4883</v>
      </c>
      <c r="I121" s="1" t="s">
        <v>4884</v>
      </c>
      <c r="J121" s="1" t="s">
        <v>4884</v>
      </c>
      <c r="K121" s="2"/>
      <c r="L121" s="1">
        <v>-3.0</v>
      </c>
      <c r="M121" s="1"/>
      <c r="N121" s="1">
        <v>11.757166666666667</v>
      </c>
      <c r="O121" s="1" t="s">
        <v>4489</v>
      </c>
      <c r="P121" s="1" t="s">
        <v>4885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60</v>
      </c>
      <c r="B122" s="1" t="s">
        <v>17</v>
      </c>
      <c r="C122" s="1">
        <v>309.0</v>
      </c>
      <c r="D122" s="1">
        <v>0.0</v>
      </c>
      <c r="E122" s="1" t="s">
        <v>4871</v>
      </c>
      <c r="F122" s="1" t="s">
        <v>66</v>
      </c>
      <c r="G122" s="1" t="s">
        <v>19</v>
      </c>
      <c r="H122" s="1" t="s">
        <v>4886</v>
      </c>
      <c r="I122" s="1" t="s">
        <v>4887</v>
      </c>
      <c r="J122" s="1" t="s">
        <v>4888</v>
      </c>
      <c r="K122" s="1" t="s">
        <v>4889</v>
      </c>
      <c r="L122" s="1">
        <v>-7.0</v>
      </c>
      <c r="M122" s="1">
        <v>0.0209</v>
      </c>
      <c r="N122" s="1">
        <v>8.16735</v>
      </c>
      <c r="O122" s="1" t="s">
        <v>4485</v>
      </c>
      <c r="P122" s="1" t="s">
        <v>4890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28</v>
      </c>
      <c r="B123" s="1" t="s">
        <v>17</v>
      </c>
      <c r="C123" s="1">
        <v>264.0</v>
      </c>
      <c r="D123" s="1">
        <v>0.0</v>
      </c>
      <c r="E123" s="1" t="s">
        <v>29</v>
      </c>
      <c r="F123" s="1" t="s">
        <v>18</v>
      </c>
      <c r="G123" s="1" t="s">
        <v>19</v>
      </c>
      <c r="H123" s="1" t="s">
        <v>4891</v>
      </c>
      <c r="I123" s="1" t="s">
        <v>4892</v>
      </c>
      <c r="J123" s="1" t="s">
        <v>4892</v>
      </c>
      <c r="K123" s="2"/>
      <c r="L123" s="1">
        <v>-7.0</v>
      </c>
      <c r="M123" s="1"/>
      <c r="N123" s="1">
        <v>7.815183333333334</v>
      </c>
      <c r="O123" s="1" t="s">
        <v>4499</v>
      </c>
      <c r="P123" s="1" t="s">
        <v>4893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81</v>
      </c>
      <c r="B124" s="1" t="s">
        <v>364</v>
      </c>
      <c r="C124" s="1">
        <v>523.0</v>
      </c>
      <c r="D124" s="1">
        <v>0.0</v>
      </c>
      <c r="E124" s="1" t="s">
        <v>1277</v>
      </c>
      <c r="F124" s="1" t="s">
        <v>18</v>
      </c>
      <c r="G124" s="1" t="s">
        <v>19</v>
      </c>
      <c r="H124" s="1" t="s">
        <v>4894</v>
      </c>
      <c r="I124" s="1" t="s">
        <v>4895</v>
      </c>
      <c r="J124" s="1" t="s">
        <v>4895</v>
      </c>
      <c r="K124" s="2"/>
      <c r="L124" s="1">
        <v>-8.0</v>
      </c>
      <c r="M124" s="1"/>
      <c r="N124" s="1">
        <v>11.714283333333332</v>
      </c>
      <c r="O124" s="1" t="s">
        <v>4489</v>
      </c>
      <c r="P124" s="1" t="s">
        <v>4896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48</v>
      </c>
      <c r="B125" s="1" t="s">
        <v>17</v>
      </c>
      <c r="C125" s="1">
        <v>249.0</v>
      </c>
      <c r="D125" s="1">
        <v>0.0</v>
      </c>
      <c r="E125" s="2"/>
      <c r="F125" s="1" t="s">
        <v>49</v>
      </c>
      <c r="G125" s="1" t="s">
        <v>24</v>
      </c>
      <c r="H125" s="1" t="s">
        <v>4897</v>
      </c>
      <c r="I125" s="1" t="s">
        <v>4898</v>
      </c>
      <c r="J125" s="1" t="s">
        <v>4484</v>
      </c>
      <c r="K125" s="2"/>
      <c r="L125" s="1">
        <v>883.0</v>
      </c>
      <c r="M125" s="1"/>
      <c r="N125" s="1">
        <v>9.264883333333334</v>
      </c>
      <c r="O125" s="1" t="s">
        <v>53</v>
      </c>
      <c r="P125" s="1" t="s">
        <v>4899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28</v>
      </c>
      <c r="B126" s="1" t="s">
        <v>17</v>
      </c>
      <c r="C126" s="1">
        <v>642.0</v>
      </c>
      <c r="D126" s="1">
        <v>0.0</v>
      </c>
      <c r="E126" s="1" t="s">
        <v>29</v>
      </c>
      <c r="F126" s="1" t="s">
        <v>18</v>
      </c>
      <c r="G126" s="1" t="s">
        <v>19</v>
      </c>
      <c r="H126" s="1" t="s">
        <v>4900</v>
      </c>
      <c r="I126" s="1" t="s">
        <v>4901</v>
      </c>
      <c r="J126" s="1" t="s">
        <v>4901</v>
      </c>
      <c r="K126" s="2"/>
      <c r="L126" s="1">
        <v>-4.0</v>
      </c>
      <c r="M126" s="1"/>
      <c r="N126" s="1">
        <v>15.3422</v>
      </c>
      <c r="O126" s="1" t="s">
        <v>4499</v>
      </c>
      <c r="P126" s="1" t="s">
        <v>4902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16</v>
      </c>
      <c r="B127" s="1" t="s">
        <v>364</v>
      </c>
      <c r="C127" s="1">
        <v>323.0</v>
      </c>
      <c r="D127" s="1">
        <v>0.0</v>
      </c>
      <c r="E127" s="2"/>
      <c r="F127" s="1" t="s">
        <v>18</v>
      </c>
      <c r="G127" s="1" t="s">
        <v>19</v>
      </c>
      <c r="H127" s="1" t="s">
        <v>4903</v>
      </c>
      <c r="I127" s="1" t="s">
        <v>4904</v>
      </c>
      <c r="J127" s="1" t="s">
        <v>4904</v>
      </c>
      <c r="K127" s="2"/>
      <c r="L127" s="1">
        <v>-1.0</v>
      </c>
      <c r="M127" s="1"/>
      <c r="N127" s="1">
        <v>13.226916666666666</v>
      </c>
      <c r="O127" s="1" t="s">
        <v>4489</v>
      </c>
      <c r="P127" s="1" t="s">
        <v>4905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16</v>
      </c>
      <c r="B128" s="1" t="s">
        <v>364</v>
      </c>
      <c r="C128" s="1">
        <v>488.0</v>
      </c>
      <c r="D128" s="1">
        <v>0.0</v>
      </c>
      <c r="E128" s="2"/>
      <c r="F128" s="1" t="s">
        <v>18</v>
      </c>
      <c r="G128" s="1" t="s">
        <v>19</v>
      </c>
      <c r="H128" s="1" t="s">
        <v>4906</v>
      </c>
      <c r="I128" s="1" t="s">
        <v>4907</v>
      </c>
      <c r="J128" s="1" t="s">
        <v>4907</v>
      </c>
      <c r="K128" s="2"/>
      <c r="L128" s="1">
        <v>-4.0</v>
      </c>
      <c r="M128" s="1"/>
      <c r="N128" s="1">
        <v>10.512383333333334</v>
      </c>
      <c r="O128" s="1" t="s">
        <v>4489</v>
      </c>
      <c r="P128" s="1" t="s">
        <v>4908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48</v>
      </c>
      <c r="B129" s="1" t="s">
        <v>17</v>
      </c>
      <c r="C129" s="3">
        <v>309.0</v>
      </c>
      <c r="D129" s="1">
        <v>0.0</v>
      </c>
      <c r="E129" s="2"/>
      <c r="F129" s="1" t="s">
        <v>49</v>
      </c>
      <c r="G129" s="1" t="s">
        <v>24</v>
      </c>
      <c r="H129" s="1" t="s">
        <v>4909</v>
      </c>
      <c r="I129" s="1" t="s">
        <v>4910</v>
      </c>
      <c r="J129" s="1" t="s">
        <v>4484</v>
      </c>
      <c r="K129" s="2"/>
      <c r="L129" s="1">
        <v>889.0</v>
      </c>
      <c r="M129" s="1"/>
      <c r="N129" s="1">
        <v>6.40485</v>
      </c>
      <c r="O129" s="1" t="s">
        <v>53</v>
      </c>
      <c r="P129" s="1" t="s">
        <v>4911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28</v>
      </c>
      <c r="B130" s="3" t="s">
        <v>17</v>
      </c>
      <c r="C130" s="3">
        <v>528.0</v>
      </c>
      <c r="D130" s="1">
        <v>0.0</v>
      </c>
      <c r="E130" s="1" t="s">
        <v>29</v>
      </c>
      <c r="F130" s="1" t="s">
        <v>18</v>
      </c>
      <c r="G130" s="1" t="s">
        <v>19</v>
      </c>
      <c r="H130" s="1" t="s">
        <v>4912</v>
      </c>
      <c r="I130" s="1" t="s">
        <v>4913</v>
      </c>
      <c r="J130" s="1" t="s">
        <v>4913</v>
      </c>
      <c r="K130" s="2"/>
      <c r="L130" s="1">
        <v>-12.0</v>
      </c>
      <c r="M130" s="1"/>
      <c r="N130" s="1">
        <v>7.107783333333333</v>
      </c>
      <c r="O130" s="1" t="s">
        <v>4499</v>
      </c>
      <c r="P130" s="1" t="s">
        <v>4914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60</v>
      </c>
      <c r="B131" s="1" t="s">
        <v>17</v>
      </c>
      <c r="C131" s="1">
        <v>557.0</v>
      </c>
      <c r="D131" s="1">
        <v>0.0</v>
      </c>
      <c r="E131" s="1" t="s">
        <v>4871</v>
      </c>
      <c r="F131" s="1" t="s">
        <v>66</v>
      </c>
      <c r="G131" s="1" t="s">
        <v>19</v>
      </c>
      <c r="H131" s="1" t="s">
        <v>4915</v>
      </c>
      <c r="I131" s="1" t="s">
        <v>4916</v>
      </c>
      <c r="J131" s="1" t="s">
        <v>4917</v>
      </c>
      <c r="K131" s="1" t="s">
        <v>4918</v>
      </c>
      <c r="L131" s="1">
        <v>-7.0</v>
      </c>
      <c r="M131" s="1">
        <v>0.023916666666666666</v>
      </c>
      <c r="N131" s="1">
        <v>8.039566666666667</v>
      </c>
      <c r="O131" s="1" t="s">
        <v>4485</v>
      </c>
      <c r="P131" s="1" t="s">
        <v>4919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28</v>
      </c>
      <c r="B132" s="1" t="s">
        <v>17</v>
      </c>
      <c r="C132" s="1">
        <v>508.0</v>
      </c>
      <c r="D132" s="1">
        <v>0.0</v>
      </c>
      <c r="E132" s="1" t="s">
        <v>29</v>
      </c>
      <c r="F132" s="1" t="s">
        <v>18</v>
      </c>
      <c r="G132" s="1" t="s">
        <v>19</v>
      </c>
      <c r="H132" s="1" t="s">
        <v>4920</v>
      </c>
      <c r="I132" s="1" t="s">
        <v>4921</v>
      </c>
      <c r="J132" s="1" t="s">
        <v>4921</v>
      </c>
      <c r="K132" s="2"/>
      <c r="L132" s="1">
        <v>-7.0</v>
      </c>
      <c r="M132" s="1"/>
      <c r="N132" s="1">
        <v>12.27855</v>
      </c>
      <c r="O132" s="1" t="s">
        <v>4499</v>
      </c>
      <c r="P132" s="1" t="s">
        <v>4922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60</v>
      </c>
      <c r="B133" s="1" t="s">
        <v>17</v>
      </c>
      <c r="C133" s="1">
        <v>547.0</v>
      </c>
      <c r="D133" s="1">
        <v>0.0</v>
      </c>
      <c r="E133" s="1" t="s">
        <v>4871</v>
      </c>
      <c r="F133" s="1" t="s">
        <v>66</v>
      </c>
      <c r="G133" s="1" t="s">
        <v>19</v>
      </c>
      <c r="H133" s="1" t="s">
        <v>4923</v>
      </c>
      <c r="I133" s="1" t="s">
        <v>4924</v>
      </c>
      <c r="J133" s="1" t="s">
        <v>4925</v>
      </c>
      <c r="K133" s="1" t="s">
        <v>4926</v>
      </c>
      <c r="L133" s="1">
        <v>-7.0</v>
      </c>
      <c r="M133" s="1">
        <v>0.016216666666666667</v>
      </c>
      <c r="N133" s="1">
        <v>11.796033333333334</v>
      </c>
      <c r="O133" s="1" t="s">
        <v>4485</v>
      </c>
      <c r="P133" s="1" t="s">
        <v>4927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81</v>
      </c>
      <c r="B134" s="1" t="s">
        <v>364</v>
      </c>
      <c r="C134" s="1">
        <v>538.0</v>
      </c>
      <c r="D134" s="1">
        <v>0.0</v>
      </c>
      <c r="E134" s="1" t="s">
        <v>4882</v>
      </c>
      <c r="F134" s="1" t="s">
        <v>18</v>
      </c>
      <c r="G134" s="1" t="s">
        <v>19</v>
      </c>
      <c r="H134" s="1" t="s">
        <v>4928</v>
      </c>
      <c r="I134" s="1" t="s">
        <v>4929</v>
      </c>
      <c r="J134" s="1" t="s">
        <v>4929</v>
      </c>
      <c r="K134" s="2"/>
      <c r="L134" s="1">
        <v>-2.0</v>
      </c>
      <c r="M134" s="1"/>
      <c r="N134" s="1">
        <v>17.206333333333333</v>
      </c>
      <c r="O134" s="1" t="s">
        <v>4489</v>
      </c>
      <c r="P134" s="1" t="s">
        <v>4930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28</v>
      </c>
      <c r="B135" s="1" t="s">
        <v>17</v>
      </c>
      <c r="C135" s="1">
        <v>961.0</v>
      </c>
      <c r="D135" s="1">
        <v>0.0</v>
      </c>
      <c r="E135" s="1" t="s">
        <v>29</v>
      </c>
      <c r="F135" s="1" t="s">
        <v>18</v>
      </c>
      <c r="G135" s="1" t="s">
        <v>19</v>
      </c>
      <c r="H135" s="1" t="s">
        <v>4931</v>
      </c>
      <c r="I135" s="1" t="s">
        <v>4932</v>
      </c>
      <c r="J135" s="1" t="s">
        <v>4932</v>
      </c>
      <c r="K135" s="2"/>
      <c r="L135" s="1">
        <v>-4.0</v>
      </c>
      <c r="M135" s="1"/>
      <c r="N135" s="1">
        <v>15.053116666666666</v>
      </c>
      <c r="O135" s="1" t="s">
        <v>4499</v>
      </c>
      <c r="P135" s="1" t="s">
        <v>4933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28</v>
      </c>
      <c r="B136" s="1" t="s">
        <v>17</v>
      </c>
      <c r="C136" s="1">
        <v>299.0</v>
      </c>
      <c r="D136" s="1">
        <v>0.0</v>
      </c>
      <c r="E136" s="1" t="s">
        <v>29</v>
      </c>
      <c r="F136" s="1" t="s">
        <v>18</v>
      </c>
      <c r="G136" s="1" t="s">
        <v>19</v>
      </c>
      <c r="H136" s="1" t="s">
        <v>4934</v>
      </c>
      <c r="I136" s="1" t="s">
        <v>4935</v>
      </c>
      <c r="J136" s="1" t="s">
        <v>4935</v>
      </c>
      <c r="K136" s="2"/>
      <c r="L136" s="1">
        <v>-8.0</v>
      </c>
      <c r="M136" s="1"/>
      <c r="N136" s="1">
        <v>6.506183333333333</v>
      </c>
      <c r="O136" s="1" t="s">
        <v>4499</v>
      </c>
      <c r="P136" s="1" t="s">
        <v>4936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28</v>
      </c>
      <c r="B137" s="1" t="s">
        <v>17</v>
      </c>
      <c r="C137" s="1">
        <v>264.0</v>
      </c>
      <c r="D137" s="1">
        <v>0.0</v>
      </c>
      <c r="E137" s="1" t="s">
        <v>29</v>
      </c>
      <c r="F137" s="1" t="s">
        <v>18</v>
      </c>
      <c r="G137" s="1" t="s">
        <v>19</v>
      </c>
      <c r="H137" s="1" t="s">
        <v>4937</v>
      </c>
      <c r="I137" s="1" t="s">
        <v>4938</v>
      </c>
      <c r="J137" s="1" t="s">
        <v>4938</v>
      </c>
      <c r="K137" s="2"/>
      <c r="L137" s="1">
        <v>-9.0</v>
      </c>
      <c r="M137" s="1"/>
      <c r="N137" s="1">
        <v>5.781183333333333</v>
      </c>
      <c r="O137" s="1" t="s">
        <v>4499</v>
      </c>
      <c r="P137" s="1" t="s">
        <v>4581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28</v>
      </c>
      <c r="B138" s="1" t="s">
        <v>17</v>
      </c>
      <c r="C138" s="1">
        <v>329.0</v>
      </c>
      <c r="D138" s="1">
        <v>0.0</v>
      </c>
      <c r="E138" s="1" t="s">
        <v>29</v>
      </c>
      <c r="F138" s="1" t="s">
        <v>18</v>
      </c>
      <c r="G138" s="1" t="s">
        <v>19</v>
      </c>
      <c r="H138" s="1" t="s">
        <v>4939</v>
      </c>
      <c r="I138" s="1" t="s">
        <v>4940</v>
      </c>
      <c r="J138" s="1" t="s">
        <v>4940</v>
      </c>
      <c r="K138" s="2"/>
      <c r="L138" s="1">
        <v>-8.0</v>
      </c>
      <c r="M138" s="1"/>
      <c r="N138" s="1">
        <v>6.635283333333334</v>
      </c>
      <c r="O138" s="1" t="s">
        <v>4499</v>
      </c>
      <c r="P138" s="1" t="s">
        <v>4941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60</v>
      </c>
      <c r="B139" s="1" t="s">
        <v>17</v>
      </c>
      <c r="C139" s="1">
        <v>326.0</v>
      </c>
      <c r="D139" s="1">
        <v>0.0</v>
      </c>
      <c r="E139" s="1" t="s">
        <v>4871</v>
      </c>
      <c r="F139" s="1" t="s">
        <v>66</v>
      </c>
      <c r="G139" s="1" t="s">
        <v>19</v>
      </c>
      <c r="H139" s="1" t="s">
        <v>4942</v>
      </c>
      <c r="I139" s="1" t="s">
        <v>4943</v>
      </c>
      <c r="J139" s="1" t="s">
        <v>4944</v>
      </c>
      <c r="K139" s="1" t="s">
        <v>4945</v>
      </c>
      <c r="L139" s="1">
        <v>-5.0</v>
      </c>
      <c r="M139" s="1">
        <v>0.013433333333333334</v>
      </c>
      <c r="N139" s="1">
        <v>11.823566666666666</v>
      </c>
      <c r="O139" s="1" t="s">
        <v>4485</v>
      </c>
      <c r="P139" s="1" t="s">
        <v>4946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60</v>
      </c>
      <c r="B140" s="1" t="s">
        <v>17</v>
      </c>
      <c r="C140" s="1">
        <v>247.0</v>
      </c>
      <c r="D140" s="1">
        <v>62.0</v>
      </c>
      <c r="E140" s="2"/>
      <c r="F140" s="1" t="s">
        <v>49</v>
      </c>
      <c r="G140" s="1" t="s">
        <v>173</v>
      </c>
      <c r="H140" s="1" t="s">
        <v>4947</v>
      </c>
      <c r="I140" s="1" t="s">
        <v>4948</v>
      </c>
      <c r="J140" s="1" t="s">
        <v>4484</v>
      </c>
      <c r="K140" s="2"/>
      <c r="L140" s="1">
        <v>926.0</v>
      </c>
      <c r="M140" s="1"/>
      <c r="N140" s="1">
        <v>7.95305</v>
      </c>
      <c r="O140" s="1" t="s">
        <v>4485</v>
      </c>
      <c r="P140" s="1" t="s">
        <v>4949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idden="1">
      <c r="A141" s="1" t="s">
        <v>81</v>
      </c>
      <c r="B141" s="1" t="s">
        <v>364</v>
      </c>
      <c r="C141" s="1">
        <v>354.0</v>
      </c>
      <c r="D141" s="1">
        <v>0.0</v>
      </c>
      <c r="E141" s="1" t="s">
        <v>4950</v>
      </c>
      <c r="F141" s="1" t="s">
        <v>18</v>
      </c>
      <c r="G141" s="1" t="s">
        <v>19</v>
      </c>
      <c r="H141" s="1" t="s">
        <v>4951</v>
      </c>
      <c r="I141" s="1" t="s">
        <v>4952</v>
      </c>
      <c r="J141" s="1" t="s">
        <v>4952</v>
      </c>
      <c r="K141" s="2"/>
      <c r="L141" s="1">
        <v>-6.0</v>
      </c>
      <c r="M141" s="1"/>
      <c r="N141" s="1">
        <v>8.909066666666666</v>
      </c>
      <c r="O141" s="1" t="s">
        <v>4489</v>
      </c>
      <c r="P141" s="1" t="s">
        <v>4953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16</v>
      </c>
      <c r="B142" s="1" t="s">
        <v>364</v>
      </c>
      <c r="C142" s="1">
        <v>788.0</v>
      </c>
      <c r="D142" s="1">
        <v>0.0</v>
      </c>
      <c r="E142" s="2"/>
      <c r="F142" s="1" t="s">
        <v>18</v>
      </c>
      <c r="G142" s="1" t="s">
        <v>19</v>
      </c>
      <c r="H142" s="1" t="s">
        <v>4954</v>
      </c>
      <c r="I142" s="1" t="s">
        <v>4955</v>
      </c>
      <c r="J142" s="1" t="s">
        <v>4955</v>
      </c>
      <c r="K142" s="2"/>
      <c r="L142" s="1">
        <v>-6.0</v>
      </c>
      <c r="M142" s="1"/>
      <c r="N142" s="1">
        <v>13.177983333333334</v>
      </c>
      <c r="O142" s="1" t="s">
        <v>4489</v>
      </c>
      <c r="P142" s="1" t="s">
        <v>4956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81</v>
      </c>
      <c r="B143" s="1" t="s">
        <v>364</v>
      </c>
      <c r="C143" s="1">
        <v>658.0</v>
      </c>
      <c r="D143" s="1">
        <v>0.0</v>
      </c>
      <c r="E143" s="1" t="s">
        <v>4957</v>
      </c>
      <c r="F143" s="1" t="s">
        <v>18</v>
      </c>
      <c r="G143" s="1" t="s">
        <v>19</v>
      </c>
      <c r="H143" s="1" t="s">
        <v>4958</v>
      </c>
      <c r="I143" s="1" t="s">
        <v>4959</v>
      </c>
      <c r="J143" s="1" t="s">
        <v>4959</v>
      </c>
      <c r="K143" s="2"/>
      <c r="L143" s="1">
        <v>-7.0</v>
      </c>
      <c r="M143" s="1"/>
      <c r="N143" s="1">
        <v>12.47225</v>
      </c>
      <c r="O143" s="1" t="s">
        <v>4489</v>
      </c>
      <c r="P143" s="1" t="s">
        <v>4960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60</v>
      </c>
      <c r="B144" s="1" t="s">
        <v>17</v>
      </c>
      <c r="C144" s="1">
        <v>366.0</v>
      </c>
      <c r="D144" s="1">
        <v>92.0</v>
      </c>
      <c r="E144" s="2"/>
      <c r="F144" s="1" t="s">
        <v>49</v>
      </c>
      <c r="G144" s="1" t="s">
        <v>19</v>
      </c>
      <c r="H144" s="1" t="s">
        <v>4961</v>
      </c>
      <c r="I144" s="1" t="s">
        <v>4962</v>
      </c>
      <c r="J144" s="1" t="s">
        <v>4484</v>
      </c>
      <c r="K144" s="2"/>
      <c r="L144" s="1">
        <v>948.0</v>
      </c>
      <c r="M144" s="1"/>
      <c r="N144" s="1">
        <v>7.774733333333334</v>
      </c>
      <c r="O144" s="1" t="s">
        <v>4485</v>
      </c>
      <c r="P144" s="1" t="s">
        <v>4963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28</v>
      </c>
      <c r="B145" s="1" t="s">
        <v>17</v>
      </c>
      <c r="C145" s="1">
        <v>658.0</v>
      </c>
      <c r="D145" s="1">
        <v>0.0</v>
      </c>
      <c r="E145" s="1" t="s">
        <v>29</v>
      </c>
      <c r="F145" s="1" t="s">
        <v>18</v>
      </c>
      <c r="G145" s="1" t="s">
        <v>19</v>
      </c>
      <c r="H145" s="1" t="s">
        <v>4964</v>
      </c>
      <c r="I145" s="1" t="s">
        <v>4965</v>
      </c>
      <c r="J145" s="1" t="s">
        <v>4965</v>
      </c>
      <c r="K145" s="2"/>
      <c r="L145" s="1">
        <v>-12.0</v>
      </c>
      <c r="M145" s="1"/>
      <c r="N145" s="1">
        <v>7.279833333333333</v>
      </c>
      <c r="O145" s="1" t="s">
        <v>4499</v>
      </c>
      <c r="P145" s="1" t="s">
        <v>4966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60</v>
      </c>
      <c r="B146" s="1" t="s">
        <v>17</v>
      </c>
      <c r="C146" s="1">
        <v>723.0</v>
      </c>
      <c r="D146" s="1">
        <v>35.0</v>
      </c>
      <c r="E146" s="1" t="s">
        <v>4871</v>
      </c>
      <c r="F146" s="1" t="s">
        <v>66</v>
      </c>
      <c r="G146" s="1" t="s">
        <v>19</v>
      </c>
      <c r="H146" s="1" t="s">
        <v>4967</v>
      </c>
      <c r="I146" s="1" t="s">
        <v>4968</v>
      </c>
      <c r="J146" s="1" t="s">
        <v>4969</v>
      </c>
      <c r="K146" s="1" t="s">
        <v>4970</v>
      </c>
      <c r="L146" s="1">
        <v>-6.0</v>
      </c>
      <c r="M146" s="1">
        <v>0.01945</v>
      </c>
      <c r="N146" s="1">
        <v>9.887916666666667</v>
      </c>
      <c r="O146" s="1" t="s">
        <v>4485</v>
      </c>
      <c r="P146" s="1" t="s">
        <v>4971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81</v>
      </c>
      <c r="B147" s="1" t="s">
        <v>364</v>
      </c>
      <c r="C147" s="1">
        <v>329.0</v>
      </c>
      <c r="D147" s="1">
        <v>0.0</v>
      </c>
      <c r="E147" s="1" t="s">
        <v>4972</v>
      </c>
      <c r="F147" s="1" t="s">
        <v>18</v>
      </c>
      <c r="G147" s="1" t="s">
        <v>19</v>
      </c>
      <c r="H147" s="1" t="s">
        <v>4973</v>
      </c>
      <c r="I147" s="1" t="s">
        <v>4974</v>
      </c>
      <c r="J147" s="1" t="s">
        <v>4974</v>
      </c>
      <c r="K147" s="2"/>
      <c r="L147" s="1">
        <v>-9.0</v>
      </c>
      <c r="M147" s="1"/>
      <c r="N147" s="1">
        <v>5.623033333333334</v>
      </c>
      <c r="O147" s="1" t="s">
        <v>4489</v>
      </c>
      <c r="P147" s="1" t="s">
        <v>4975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60</v>
      </c>
      <c r="B148" s="1" t="s">
        <v>17</v>
      </c>
      <c r="C148" s="1">
        <v>478.0</v>
      </c>
      <c r="D148" s="1">
        <v>0.0</v>
      </c>
      <c r="E148" s="1" t="s">
        <v>4871</v>
      </c>
      <c r="F148" s="1" t="s">
        <v>66</v>
      </c>
      <c r="G148" s="1" t="s">
        <v>19</v>
      </c>
      <c r="H148" s="1" t="s">
        <v>4976</v>
      </c>
      <c r="I148" s="1" t="s">
        <v>4977</v>
      </c>
      <c r="J148" s="1" t="s">
        <v>4978</v>
      </c>
      <c r="K148" s="1" t="s">
        <v>4979</v>
      </c>
      <c r="L148" s="1">
        <v>-1.0</v>
      </c>
      <c r="M148" s="1">
        <v>0.014783333333333334</v>
      </c>
      <c r="N148" s="1">
        <v>8.168166666666666</v>
      </c>
      <c r="O148" s="1" t="s">
        <v>4485</v>
      </c>
      <c r="P148" s="1" t="s">
        <v>4980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16</v>
      </c>
      <c r="B149" s="1" t="s">
        <v>364</v>
      </c>
      <c r="C149" s="1">
        <v>289.0</v>
      </c>
      <c r="D149" s="1">
        <v>0.0</v>
      </c>
      <c r="E149" s="2"/>
      <c r="F149" s="1" t="s">
        <v>18</v>
      </c>
      <c r="G149" s="1" t="s">
        <v>19</v>
      </c>
      <c r="H149" s="1" t="s">
        <v>4981</v>
      </c>
      <c r="I149" s="1" t="s">
        <v>4982</v>
      </c>
      <c r="J149" s="1" t="s">
        <v>4982</v>
      </c>
      <c r="K149" s="2"/>
      <c r="L149" s="1">
        <v>-3.0</v>
      </c>
      <c r="M149" s="1"/>
      <c r="N149" s="1">
        <v>11.693283333333333</v>
      </c>
      <c r="O149" s="1" t="s">
        <v>4489</v>
      </c>
      <c r="P149" s="1" t="s">
        <v>4614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16</v>
      </c>
      <c r="B150" s="1" t="s">
        <v>364</v>
      </c>
      <c r="C150" s="1">
        <v>364.0</v>
      </c>
      <c r="D150" s="1">
        <v>0.0</v>
      </c>
      <c r="E150" s="2"/>
      <c r="F150" s="1" t="s">
        <v>18</v>
      </c>
      <c r="G150" s="1" t="s">
        <v>19</v>
      </c>
      <c r="H150" s="1" t="s">
        <v>4983</v>
      </c>
      <c r="I150" s="1" t="s">
        <v>4984</v>
      </c>
      <c r="J150" s="1" t="s">
        <v>4984</v>
      </c>
      <c r="K150" s="2"/>
      <c r="L150" s="1">
        <v>-5.0</v>
      </c>
      <c r="M150" s="1"/>
      <c r="N150" s="1">
        <v>9.103566666666667</v>
      </c>
      <c r="O150" s="1" t="s">
        <v>4489</v>
      </c>
      <c r="P150" s="1" t="s">
        <v>4985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28</v>
      </c>
      <c r="B151" s="1" t="s">
        <v>17</v>
      </c>
      <c r="C151" s="1">
        <v>378.0</v>
      </c>
      <c r="D151" s="1">
        <v>0.0</v>
      </c>
      <c r="E151" s="1" t="s">
        <v>29</v>
      </c>
      <c r="F151" s="1" t="s">
        <v>18</v>
      </c>
      <c r="G151" s="1" t="s">
        <v>19</v>
      </c>
      <c r="H151" s="1" t="s">
        <v>4986</v>
      </c>
      <c r="I151" s="1" t="s">
        <v>4987</v>
      </c>
      <c r="J151" s="1" t="s">
        <v>4987</v>
      </c>
      <c r="K151" s="2"/>
      <c r="L151" s="1">
        <v>-6.0</v>
      </c>
      <c r="M151" s="1"/>
      <c r="N151" s="1">
        <v>8.506166666666667</v>
      </c>
      <c r="O151" s="1" t="s">
        <v>4499</v>
      </c>
      <c r="P151" s="1" t="s">
        <v>4988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60</v>
      </c>
      <c r="B152" s="1" t="s">
        <v>17</v>
      </c>
      <c r="C152" s="1">
        <v>499.0</v>
      </c>
      <c r="D152" s="1">
        <v>24.0</v>
      </c>
      <c r="E152" s="1" t="s">
        <v>4871</v>
      </c>
      <c r="F152" s="1" t="s">
        <v>66</v>
      </c>
      <c r="G152" s="1" t="s">
        <v>19</v>
      </c>
      <c r="H152" s="1" t="s">
        <v>4989</v>
      </c>
      <c r="I152" s="1" t="s">
        <v>4990</v>
      </c>
      <c r="J152" s="1" t="s">
        <v>4991</v>
      </c>
      <c r="K152" s="1" t="s">
        <v>4992</v>
      </c>
      <c r="L152" s="1">
        <v>-1.0</v>
      </c>
      <c r="M152" s="1">
        <v>0.019416666666666665</v>
      </c>
      <c r="N152" s="1">
        <v>12.533916666666666</v>
      </c>
      <c r="O152" s="1" t="s">
        <v>4485</v>
      </c>
      <c r="P152" s="1" t="s">
        <v>4993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28</v>
      </c>
      <c r="B153" s="1" t="s">
        <v>17</v>
      </c>
      <c r="C153" s="1">
        <v>518.0</v>
      </c>
      <c r="D153" s="1">
        <v>0.0</v>
      </c>
      <c r="E153" s="1" t="s">
        <v>29</v>
      </c>
      <c r="F153" s="1" t="s">
        <v>18</v>
      </c>
      <c r="G153" s="1" t="s">
        <v>19</v>
      </c>
      <c r="H153" s="1" t="s">
        <v>4994</v>
      </c>
      <c r="I153" s="1" t="s">
        <v>4995</v>
      </c>
      <c r="J153" s="1" t="s">
        <v>4995</v>
      </c>
      <c r="K153" s="2"/>
      <c r="L153" s="1">
        <v>-8.0</v>
      </c>
      <c r="M153" s="1"/>
      <c r="N153" s="1">
        <v>11.659316666666667</v>
      </c>
      <c r="O153" s="1" t="s">
        <v>4499</v>
      </c>
      <c r="P153" s="1" t="s">
        <v>4996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28</v>
      </c>
      <c r="B154" s="1" t="s">
        <v>17</v>
      </c>
      <c r="C154" s="1">
        <v>274.0</v>
      </c>
      <c r="D154" s="1">
        <v>0.0</v>
      </c>
      <c r="E154" s="1" t="s">
        <v>29</v>
      </c>
      <c r="F154" s="1" t="s">
        <v>18</v>
      </c>
      <c r="G154" s="1" t="s">
        <v>19</v>
      </c>
      <c r="H154" s="1" t="s">
        <v>4997</v>
      </c>
      <c r="I154" s="1" t="s">
        <v>4998</v>
      </c>
      <c r="J154" s="1" t="s">
        <v>4998</v>
      </c>
      <c r="K154" s="2"/>
      <c r="L154" s="1">
        <v>-9.0</v>
      </c>
      <c r="M154" s="1"/>
      <c r="N154" s="1">
        <v>5.69465</v>
      </c>
      <c r="O154" s="1" t="s">
        <v>4499</v>
      </c>
      <c r="P154" s="1" t="s">
        <v>4999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28</v>
      </c>
      <c r="B155" s="1" t="s">
        <v>17</v>
      </c>
      <c r="C155" s="1">
        <v>423.0</v>
      </c>
      <c r="D155" s="1">
        <v>0.0</v>
      </c>
      <c r="E155" s="1" t="s">
        <v>29</v>
      </c>
      <c r="F155" s="1" t="s">
        <v>18</v>
      </c>
      <c r="G155" s="1" t="s">
        <v>19</v>
      </c>
      <c r="H155" s="1" t="s">
        <v>5000</v>
      </c>
      <c r="I155" s="1" t="s">
        <v>5001</v>
      </c>
      <c r="J155" s="1" t="s">
        <v>5001</v>
      </c>
      <c r="K155" s="2"/>
      <c r="L155" s="1">
        <v>-7.0</v>
      </c>
      <c r="M155" s="1"/>
      <c r="N155" s="1">
        <v>7.50225</v>
      </c>
      <c r="O155" s="1" t="s">
        <v>4499</v>
      </c>
      <c r="P155" s="1" t="s">
        <v>5002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60</v>
      </c>
      <c r="B156" s="1" t="s">
        <v>17</v>
      </c>
      <c r="C156" s="1">
        <v>618.0</v>
      </c>
      <c r="D156" s="1">
        <v>0.0</v>
      </c>
      <c r="E156" s="1" t="s">
        <v>4871</v>
      </c>
      <c r="F156" s="1" t="s">
        <v>66</v>
      </c>
      <c r="G156" s="1" t="s">
        <v>24</v>
      </c>
      <c r="H156" s="1" t="s">
        <v>5003</v>
      </c>
      <c r="I156" s="1" t="s">
        <v>5004</v>
      </c>
      <c r="J156" s="1" t="s">
        <v>5005</v>
      </c>
      <c r="K156" s="1" t="s">
        <v>5006</v>
      </c>
      <c r="L156" s="1">
        <v>-6.0</v>
      </c>
      <c r="M156" s="1">
        <v>0.012916666666666667</v>
      </c>
      <c r="N156" s="1">
        <v>12.6753</v>
      </c>
      <c r="O156" s="1" t="s">
        <v>4485</v>
      </c>
      <c r="P156" s="1" t="s">
        <v>5007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16</v>
      </c>
      <c r="B157" s="1" t="s">
        <v>364</v>
      </c>
      <c r="C157" s="1">
        <v>264.0</v>
      </c>
      <c r="D157" s="1">
        <v>0.0</v>
      </c>
      <c r="E157" s="2"/>
      <c r="F157" s="1" t="s">
        <v>18</v>
      </c>
      <c r="G157" s="1" t="s">
        <v>19</v>
      </c>
      <c r="H157" s="1" t="s">
        <v>5008</v>
      </c>
      <c r="I157" s="1" t="s">
        <v>5009</v>
      </c>
      <c r="J157" s="1" t="s">
        <v>5009</v>
      </c>
      <c r="K157" s="2"/>
      <c r="L157" s="1">
        <v>-6.0</v>
      </c>
      <c r="M157" s="1"/>
      <c r="N157" s="1">
        <v>8.494</v>
      </c>
      <c r="O157" s="1" t="s">
        <v>4489</v>
      </c>
      <c r="P157" s="1" t="s">
        <v>5010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28</v>
      </c>
      <c r="B158" s="1" t="s">
        <v>17</v>
      </c>
      <c r="C158" s="1">
        <v>264.0</v>
      </c>
      <c r="D158" s="1">
        <v>0.0</v>
      </c>
      <c r="E158" s="1" t="s">
        <v>29</v>
      </c>
      <c r="F158" s="1" t="s">
        <v>18</v>
      </c>
      <c r="G158" s="1" t="s">
        <v>19</v>
      </c>
      <c r="H158" s="1" t="s">
        <v>5011</v>
      </c>
      <c r="I158" s="1" t="s">
        <v>5012</v>
      </c>
      <c r="J158" s="1" t="s">
        <v>5012</v>
      </c>
      <c r="K158" s="2"/>
      <c r="L158" s="1">
        <v>-8.0</v>
      </c>
      <c r="M158" s="1"/>
      <c r="N158" s="1">
        <v>6.169983333333334</v>
      </c>
      <c r="O158" s="1" t="s">
        <v>4499</v>
      </c>
      <c r="P158" s="1" t="s">
        <v>5013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60</v>
      </c>
      <c r="B159" s="1" t="s">
        <v>17</v>
      </c>
      <c r="C159" s="1">
        <v>560.0</v>
      </c>
      <c r="D159" s="1">
        <v>6.0</v>
      </c>
      <c r="E159" s="1" t="s">
        <v>29</v>
      </c>
      <c r="F159" s="1" t="s">
        <v>66</v>
      </c>
      <c r="G159" s="1" t="s">
        <v>24</v>
      </c>
      <c r="H159" s="1" t="s">
        <v>5014</v>
      </c>
      <c r="I159" s="1" t="s">
        <v>5015</v>
      </c>
      <c r="J159" s="1" t="s">
        <v>5016</v>
      </c>
      <c r="K159" s="1" t="s">
        <v>5017</v>
      </c>
      <c r="L159" s="1">
        <v>1.0</v>
      </c>
      <c r="M159" s="1">
        <v>4.15225</v>
      </c>
      <c r="N159" s="1">
        <v>17.960766666666668</v>
      </c>
      <c r="O159" s="1" t="s">
        <v>4485</v>
      </c>
      <c r="P159" s="1" t="s">
        <v>5018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60</v>
      </c>
      <c r="B160" s="1" t="s">
        <v>17</v>
      </c>
      <c r="C160" s="1">
        <v>658.0</v>
      </c>
      <c r="D160" s="1">
        <v>0.0</v>
      </c>
      <c r="E160" s="1" t="s">
        <v>29</v>
      </c>
      <c r="F160" s="1" t="s">
        <v>66</v>
      </c>
      <c r="G160" s="1" t="s">
        <v>24</v>
      </c>
      <c r="H160" s="1" t="s">
        <v>5019</v>
      </c>
      <c r="I160" s="1" t="s">
        <v>5020</v>
      </c>
      <c r="J160" s="1" t="s">
        <v>5021</v>
      </c>
      <c r="K160" s="1" t="s">
        <v>5022</v>
      </c>
      <c r="L160" s="1">
        <v>-5.0</v>
      </c>
      <c r="M160" s="1">
        <v>5.46145</v>
      </c>
      <c r="N160" s="1">
        <v>17.918033333333334</v>
      </c>
      <c r="O160" s="1" t="s">
        <v>4485</v>
      </c>
      <c r="P160" s="1" t="s">
        <v>5023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28</v>
      </c>
      <c r="B161" s="1" t="s">
        <v>17</v>
      </c>
      <c r="C161" s="1">
        <v>658.0</v>
      </c>
      <c r="D161" s="1">
        <v>0.0</v>
      </c>
      <c r="E161" s="1" t="s">
        <v>29</v>
      </c>
      <c r="F161" s="1" t="s">
        <v>18</v>
      </c>
      <c r="G161" s="1" t="s">
        <v>19</v>
      </c>
      <c r="H161" s="1" t="s">
        <v>5024</v>
      </c>
      <c r="I161" s="1" t="s">
        <v>5025</v>
      </c>
      <c r="J161" s="1" t="s">
        <v>5025</v>
      </c>
      <c r="K161" s="2"/>
      <c r="L161" s="1">
        <v>-6.0</v>
      </c>
      <c r="M161" s="1"/>
      <c r="N161" s="1">
        <v>13.672066666666666</v>
      </c>
      <c r="O161" s="1" t="s">
        <v>4499</v>
      </c>
      <c r="P161" s="1" t="s">
        <v>5026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16</v>
      </c>
      <c r="B162" s="1" t="s">
        <v>364</v>
      </c>
      <c r="C162" s="1">
        <v>740.0</v>
      </c>
      <c r="D162" s="1">
        <v>0.0</v>
      </c>
      <c r="E162" s="2"/>
      <c r="F162" s="1" t="s">
        <v>18</v>
      </c>
      <c r="G162" s="1" t="s">
        <v>19</v>
      </c>
      <c r="H162" s="1" t="s">
        <v>5027</v>
      </c>
      <c r="I162" s="1" t="s">
        <v>5028</v>
      </c>
      <c r="J162" s="1" t="s">
        <v>5028</v>
      </c>
      <c r="K162" s="2"/>
      <c r="L162" s="1">
        <v>-7.0</v>
      </c>
      <c r="M162" s="1"/>
      <c r="N162" s="1">
        <v>11.987216666666667</v>
      </c>
      <c r="O162" s="1" t="s">
        <v>4489</v>
      </c>
      <c r="P162" s="1" t="s">
        <v>5029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60</v>
      </c>
      <c r="B163" s="1" t="s">
        <v>17</v>
      </c>
      <c r="C163" s="1">
        <v>349.0</v>
      </c>
      <c r="D163" s="1">
        <v>0.0</v>
      </c>
      <c r="E163" s="1" t="s">
        <v>4871</v>
      </c>
      <c r="F163" s="1" t="s">
        <v>66</v>
      </c>
      <c r="G163" s="1" t="s">
        <v>19</v>
      </c>
      <c r="H163" s="1" t="s">
        <v>5030</v>
      </c>
      <c r="I163" s="1" t="s">
        <v>5031</v>
      </c>
      <c r="J163" s="1" t="s">
        <v>5032</v>
      </c>
      <c r="K163" s="1" t="s">
        <v>5033</v>
      </c>
      <c r="L163" s="1">
        <v>-11.0</v>
      </c>
      <c r="M163" s="1">
        <v>0.0272</v>
      </c>
      <c r="N163" s="1">
        <v>12.80645</v>
      </c>
      <c r="O163" s="1" t="s">
        <v>4485</v>
      </c>
      <c r="P163" s="1" t="s">
        <v>5034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60</v>
      </c>
      <c r="B164" s="1" t="s">
        <v>17</v>
      </c>
      <c r="C164" s="3">
        <v>247.0</v>
      </c>
      <c r="D164" s="1">
        <v>62.0</v>
      </c>
      <c r="E164" s="2"/>
      <c r="F164" s="1" t="s">
        <v>49</v>
      </c>
      <c r="G164" s="1" t="s">
        <v>19</v>
      </c>
      <c r="H164" s="1" t="s">
        <v>5035</v>
      </c>
      <c r="I164" s="1" t="s">
        <v>5036</v>
      </c>
      <c r="J164" s="1" t="s">
        <v>4484</v>
      </c>
      <c r="K164" s="2"/>
      <c r="L164" s="1">
        <v>1046.0</v>
      </c>
      <c r="M164" s="1"/>
      <c r="N164" s="1">
        <v>12.104683333333334</v>
      </c>
      <c r="O164" s="1" t="s">
        <v>4485</v>
      </c>
      <c r="P164" s="1" t="s">
        <v>4890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28</v>
      </c>
      <c r="B165" s="1" t="s">
        <v>17</v>
      </c>
      <c r="C165" s="1">
        <v>528.0</v>
      </c>
      <c r="D165" s="1">
        <v>0.0</v>
      </c>
      <c r="E165" s="1" t="s">
        <v>29</v>
      </c>
      <c r="F165" s="1" t="s">
        <v>18</v>
      </c>
      <c r="G165" s="1" t="s">
        <v>19</v>
      </c>
      <c r="H165" s="1" t="s">
        <v>5037</v>
      </c>
      <c r="I165" s="1" t="s">
        <v>5038</v>
      </c>
      <c r="J165" s="1" t="s">
        <v>5038</v>
      </c>
      <c r="K165" s="2"/>
      <c r="L165" s="1">
        <v>-9.0</v>
      </c>
      <c r="M165" s="1"/>
      <c r="N165" s="1">
        <v>10.9214</v>
      </c>
      <c r="O165" s="1" t="s">
        <v>4499</v>
      </c>
      <c r="P165" s="1" t="s">
        <v>5039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28</v>
      </c>
      <c r="B166" s="1" t="s">
        <v>17</v>
      </c>
      <c r="C166" s="1">
        <v>224.0</v>
      </c>
      <c r="D166" s="1">
        <v>0.0</v>
      </c>
      <c r="E166" s="1" t="s">
        <v>29</v>
      </c>
      <c r="F166" s="1" t="s">
        <v>18</v>
      </c>
      <c r="G166" s="1" t="s">
        <v>19</v>
      </c>
      <c r="H166" s="1" t="s">
        <v>5040</v>
      </c>
      <c r="I166" s="1" t="s">
        <v>5041</v>
      </c>
      <c r="J166" s="1" t="s">
        <v>5041</v>
      </c>
      <c r="K166" s="2"/>
      <c r="L166" s="1">
        <v>-10.0</v>
      </c>
      <c r="M166" s="1"/>
      <c r="N166" s="1">
        <v>4.839216666666666</v>
      </c>
      <c r="O166" s="1" t="s">
        <v>4499</v>
      </c>
      <c r="P166" s="1" t="s">
        <v>5042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60</v>
      </c>
      <c r="B167" s="1" t="s">
        <v>17</v>
      </c>
      <c r="C167" s="1">
        <v>339.0</v>
      </c>
      <c r="D167" s="1">
        <v>0.0</v>
      </c>
      <c r="E167" s="1" t="s">
        <v>29</v>
      </c>
      <c r="F167" s="1" t="s">
        <v>66</v>
      </c>
      <c r="G167" s="1" t="s">
        <v>19</v>
      </c>
      <c r="H167" s="1" t="s">
        <v>5043</v>
      </c>
      <c r="I167" s="1" t="s">
        <v>5044</v>
      </c>
      <c r="J167" s="1" t="s">
        <v>5045</v>
      </c>
      <c r="K167" s="1" t="s">
        <v>5046</v>
      </c>
      <c r="L167" s="1">
        <v>1.0</v>
      </c>
      <c r="M167" s="1">
        <v>2.7897166666666666</v>
      </c>
      <c r="N167" s="1">
        <v>10.602083333333333</v>
      </c>
      <c r="O167" s="1" t="s">
        <v>4485</v>
      </c>
      <c r="P167" s="1" t="s">
        <v>5047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28</v>
      </c>
      <c r="B168" s="1" t="s">
        <v>17</v>
      </c>
      <c r="C168" s="1">
        <v>323.0</v>
      </c>
      <c r="D168" s="1">
        <v>0.0</v>
      </c>
      <c r="E168" s="1" t="s">
        <v>29</v>
      </c>
      <c r="F168" s="1" t="s">
        <v>18</v>
      </c>
      <c r="G168" s="1" t="s">
        <v>19</v>
      </c>
      <c r="H168" s="1" t="s">
        <v>5048</v>
      </c>
      <c r="I168" s="1" t="s">
        <v>5049</v>
      </c>
      <c r="J168" s="1" t="s">
        <v>5049</v>
      </c>
      <c r="K168" s="2"/>
      <c r="L168" s="1">
        <v>-7.0</v>
      </c>
      <c r="M168" s="1"/>
      <c r="N168" s="1">
        <v>7.25165</v>
      </c>
      <c r="O168" s="1" t="s">
        <v>4499</v>
      </c>
      <c r="P168" s="1" t="s">
        <v>5050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60</v>
      </c>
      <c r="B169" s="1" t="s">
        <v>17</v>
      </c>
      <c r="C169" s="1">
        <v>518.0</v>
      </c>
      <c r="D169" s="1">
        <v>0.0</v>
      </c>
      <c r="E169" s="1" t="s">
        <v>4871</v>
      </c>
      <c r="F169" s="1" t="s">
        <v>66</v>
      </c>
      <c r="G169" s="1" t="s">
        <v>19</v>
      </c>
      <c r="H169" s="1" t="s">
        <v>5051</v>
      </c>
      <c r="I169" s="1" t="s">
        <v>5052</v>
      </c>
      <c r="J169" s="1" t="s">
        <v>5053</v>
      </c>
      <c r="K169" s="1" t="s">
        <v>5054</v>
      </c>
      <c r="L169" s="1">
        <v>-10.0</v>
      </c>
      <c r="M169" s="1">
        <v>0.029616666666666666</v>
      </c>
      <c r="N169" s="1">
        <v>9.0107</v>
      </c>
      <c r="O169" s="1" t="s">
        <v>4485</v>
      </c>
      <c r="P169" s="1" t="s">
        <v>5055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16</v>
      </c>
      <c r="B170" s="1" t="s">
        <v>364</v>
      </c>
      <c r="C170" s="1">
        <v>666.0</v>
      </c>
      <c r="D170" s="1">
        <v>0.0</v>
      </c>
      <c r="E170" s="2"/>
      <c r="F170" s="1" t="s">
        <v>18</v>
      </c>
      <c r="G170" s="1" t="s">
        <v>19</v>
      </c>
      <c r="H170" s="1" t="s">
        <v>5056</v>
      </c>
      <c r="I170" s="1" t="s">
        <v>5057</v>
      </c>
      <c r="J170" s="1" t="s">
        <v>5057</v>
      </c>
      <c r="K170" s="2"/>
      <c r="L170" s="1">
        <v>-8.0</v>
      </c>
      <c r="M170" s="1"/>
      <c r="N170" s="1">
        <v>11.8094</v>
      </c>
      <c r="O170" s="1" t="s">
        <v>4489</v>
      </c>
      <c r="P170" s="1" t="s">
        <v>5058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60</v>
      </c>
      <c r="B171" s="1" t="s">
        <v>17</v>
      </c>
      <c r="C171" s="1">
        <v>618.0</v>
      </c>
      <c r="D171" s="1">
        <v>0.0</v>
      </c>
      <c r="E171" s="1" t="s">
        <v>4871</v>
      </c>
      <c r="F171" s="1" t="s">
        <v>66</v>
      </c>
      <c r="G171" s="1" t="s">
        <v>24</v>
      </c>
      <c r="H171" s="1" t="s">
        <v>5059</v>
      </c>
      <c r="I171" s="1" t="s">
        <v>5060</v>
      </c>
      <c r="J171" s="1" t="s">
        <v>5061</v>
      </c>
      <c r="K171" s="1" t="s">
        <v>5062</v>
      </c>
      <c r="L171" s="1">
        <v>0.0</v>
      </c>
      <c r="M171" s="1">
        <v>0.0179</v>
      </c>
      <c r="N171" s="1">
        <v>48.36163333333333</v>
      </c>
      <c r="O171" s="1" t="s">
        <v>4485</v>
      </c>
      <c r="P171" s="1" t="s">
        <v>5063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60</v>
      </c>
      <c r="B172" s="1" t="s">
        <v>17</v>
      </c>
      <c r="C172" s="1">
        <v>517.0</v>
      </c>
      <c r="D172" s="1">
        <v>100.0</v>
      </c>
      <c r="E172" s="2"/>
      <c r="F172" s="1" t="s">
        <v>49</v>
      </c>
      <c r="G172" s="1" t="s">
        <v>19</v>
      </c>
      <c r="H172" s="1" t="s">
        <v>5064</v>
      </c>
      <c r="I172" s="1" t="s">
        <v>5065</v>
      </c>
      <c r="J172" s="1" t="s">
        <v>4484</v>
      </c>
      <c r="K172" s="2"/>
      <c r="L172" s="1">
        <v>1049.0</v>
      </c>
      <c r="M172" s="1"/>
      <c r="N172" s="1">
        <v>46.26668333333333</v>
      </c>
      <c r="O172" s="1" t="s">
        <v>4485</v>
      </c>
      <c r="P172" s="1" t="s">
        <v>5066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60</v>
      </c>
      <c r="B173" s="1" t="s">
        <v>17</v>
      </c>
      <c r="C173" s="1">
        <v>986.0</v>
      </c>
      <c r="D173" s="1">
        <v>0.0</v>
      </c>
      <c r="E173" s="1" t="s">
        <v>4871</v>
      </c>
      <c r="F173" s="1" t="s">
        <v>66</v>
      </c>
      <c r="G173" s="1" t="s">
        <v>19</v>
      </c>
      <c r="H173" s="1" t="s">
        <v>5067</v>
      </c>
      <c r="I173" s="1" t="s">
        <v>5068</v>
      </c>
      <c r="J173" s="1" t="s">
        <v>5069</v>
      </c>
      <c r="K173" s="1" t="s">
        <v>5070</v>
      </c>
      <c r="L173" s="1">
        <v>-2.0</v>
      </c>
      <c r="M173" s="1">
        <v>0.00795</v>
      </c>
      <c r="N173" s="1">
        <v>24.312833333333334</v>
      </c>
      <c r="O173" s="1" t="s">
        <v>4485</v>
      </c>
      <c r="P173" s="1" t="s">
        <v>5071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28</v>
      </c>
      <c r="B174" s="1" t="s">
        <v>17</v>
      </c>
      <c r="C174" s="1">
        <v>329.0</v>
      </c>
      <c r="D174" s="1">
        <v>0.0</v>
      </c>
      <c r="E174" s="1" t="s">
        <v>29</v>
      </c>
      <c r="F174" s="1" t="s">
        <v>18</v>
      </c>
      <c r="G174" s="1" t="s">
        <v>19</v>
      </c>
      <c r="H174" s="1" t="s">
        <v>5072</v>
      </c>
      <c r="I174" s="1" t="s">
        <v>5073</v>
      </c>
      <c r="J174" s="1" t="s">
        <v>5073</v>
      </c>
      <c r="K174" s="2"/>
      <c r="L174" s="1">
        <v>-8.0</v>
      </c>
      <c r="M174" s="1"/>
      <c r="N174" s="1">
        <v>6.908083333333333</v>
      </c>
      <c r="O174" s="1" t="s">
        <v>4499</v>
      </c>
      <c r="P174" s="1" t="s">
        <v>5074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60</v>
      </c>
      <c r="B175" s="1" t="s">
        <v>17</v>
      </c>
      <c r="C175" s="1">
        <v>557.0</v>
      </c>
      <c r="D175" s="1">
        <v>100.0</v>
      </c>
      <c r="E175" s="2"/>
      <c r="F175" s="1" t="s">
        <v>49</v>
      </c>
      <c r="G175" s="1" t="s">
        <v>24</v>
      </c>
      <c r="H175" s="1" t="s">
        <v>5075</v>
      </c>
      <c r="I175" s="1" t="s">
        <v>5076</v>
      </c>
      <c r="J175" s="1" t="s">
        <v>4484</v>
      </c>
      <c r="K175" s="2"/>
      <c r="L175" s="1">
        <v>1004.0</v>
      </c>
      <c r="M175" s="1"/>
      <c r="N175" s="1">
        <v>95.45986666666667</v>
      </c>
      <c r="O175" s="1" t="s">
        <v>4485</v>
      </c>
      <c r="P175" s="1" t="s">
        <v>5077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60</v>
      </c>
      <c r="B176" s="1" t="s">
        <v>17</v>
      </c>
      <c r="C176" s="1">
        <v>737.0</v>
      </c>
      <c r="D176" s="1">
        <v>149.0</v>
      </c>
      <c r="E176" s="2"/>
      <c r="F176" s="1" t="s">
        <v>49</v>
      </c>
      <c r="G176" s="1" t="s">
        <v>24</v>
      </c>
      <c r="H176" s="1" t="s">
        <v>5078</v>
      </c>
      <c r="I176" s="1" t="s">
        <v>5079</v>
      </c>
      <c r="J176" s="1" t="s">
        <v>4484</v>
      </c>
      <c r="K176" s="2"/>
      <c r="L176" s="1">
        <v>1064.0</v>
      </c>
      <c r="M176" s="1"/>
      <c r="N176" s="1">
        <v>46.82618333333333</v>
      </c>
      <c r="O176" s="1" t="s">
        <v>4485</v>
      </c>
      <c r="P176" s="1" t="s">
        <v>5080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28</v>
      </c>
      <c r="B177" s="1" t="s">
        <v>17</v>
      </c>
      <c r="C177" s="1">
        <v>588.0</v>
      </c>
      <c r="D177" s="1">
        <v>0.0</v>
      </c>
      <c r="E177" s="1" t="s">
        <v>29</v>
      </c>
      <c r="F177" s="1" t="s">
        <v>18</v>
      </c>
      <c r="G177" s="1" t="s">
        <v>19</v>
      </c>
      <c r="H177" s="1" t="s">
        <v>5081</v>
      </c>
      <c r="I177" s="1" t="s">
        <v>5082</v>
      </c>
      <c r="J177" s="1" t="s">
        <v>5082</v>
      </c>
      <c r="K177" s="2"/>
      <c r="L177" s="1">
        <v>-8.0</v>
      </c>
      <c r="M177" s="1"/>
      <c r="N177" s="1">
        <v>11.895766666666667</v>
      </c>
      <c r="O177" s="1" t="s">
        <v>4499</v>
      </c>
      <c r="P177" s="1" t="s">
        <v>5083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81</v>
      </c>
      <c r="B178" s="1" t="s">
        <v>364</v>
      </c>
      <c r="C178" s="1">
        <v>482.0</v>
      </c>
      <c r="D178" s="1">
        <v>0.0</v>
      </c>
      <c r="E178" s="1" t="s">
        <v>503</v>
      </c>
      <c r="F178" s="1" t="s">
        <v>18</v>
      </c>
      <c r="G178" s="1" t="s">
        <v>19</v>
      </c>
      <c r="H178" s="1" t="s">
        <v>5084</v>
      </c>
      <c r="I178" s="1" t="s">
        <v>5085</v>
      </c>
      <c r="J178" s="1" t="s">
        <v>5085</v>
      </c>
      <c r="K178" s="2"/>
      <c r="L178" s="1">
        <v>-2.0</v>
      </c>
      <c r="M178" s="1"/>
      <c r="N178" s="1">
        <v>12.155666666666667</v>
      </c>
      <c r="O178" s="1" t="s">
        <v>4489</v>
      </c>
      <c r="P178" s="1" t="s">
        <v>5086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28</v>
      </c>
      <c r="B179" s="1" t="s">
        <v>17</v>
      </c>
      <c r="C179" s="1">
        <v>329.0</v>
      </c>
      <c r="D179" s="1">
        <v>0.0</v>
      </c>
      <c r="E179" s="1" t="s">
        <v>29</v>
      </c>
      <c r="F179" s="1" t="s">
        <v>18</v>
      </c>
      <c r="G179" s="1" t="s">
        <v>19</v>
      </c>
      <c r="H179" s="1" t="s">
        <v>5087</v>
      </c>
      <c r="I179" s="1" t="s">
        <v>5088</v>
      </c>
      <c r="J179" s="1" t="s">
        <v>5088</v>
      </c>
      <c r="K179" s="2"/>
      <c r="L179" s="1">
        <v>1.0</v>
      </c>
      <c r="M179" s="1"/>
      <c r="N179" s="1">
        <v>16.6424</v>
      </c>
      <c r="O179" s="1" t="s">
        <v>4499</v>
      </c>
      <c r="P179" s="1" t="s">
        <v>5089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60</v>
      </c>
      <c r="B180" s="1" t="s">
        <v>17</v>
      </c>
      <c r="C180" s="1">
        <v>290.0</v>
      </c>
      <c r="D180" s="1">
        <v>19.0</v>
      </c>
      <c r="E180" s="1" t="s">
        <v>4871</v>
      </c>
      <c r="F180" s="1" t="s">
        <v>66</v>
      </c>
      <c r="G180" s="1" t="s">
        <v>19</v>
      </c>
      <c r="H180" s="1" t="s">
        <v>5090</v>
      </c>
      <c r="I180" s="1" t="s">
        <v>5091</v>
      </c>
      <c r="J180" s="1" t="s">
        <v>5092</v>
      </c>
      <c r="K180" s="1" t="s">
        <v>5093</v>
      </c>
      <c r="L180" s="1">
        <v>-2.0</v>
      </c>
      <c r="M180" s="1">
        <v>0.016883333333333334</v>
      </c>
      <c r="N180" s="1">
        <v>27.51033333333333</v>
      </c>
      <c r="O180" s="1" t="s">
        <v>4485</v>
      </c>
      <c r="P180" s="1" t="s">
        <v>4949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60</v>
      </c>
      <c r="B181" s="1" t="s">
        <v>17</v>
      </c>
      <c r="C181" s="3">
        <v>274.0</v>
      </c>
      <c r="D181" s="1">
        <v>0.0</v>
      </c>
      <c r="E181" s="1" t="s">
        <v>4491</v>
      </c>
      <c r="F181" s="1" t="s">
        <v>66</v>
      </c>
      <c r="G181" s="1" t="s">
        <v>19</v>
      </c>
      <c r="H181" s="1" t="s">
        <v>5094</v>
      </c>
      <c r="I181" s="1" t="s">
        <v>5095</v>
      </c>
      <c r="J181" s="1" t="s">
        <v>5096</v>
      </c>
      <c r="K181" s="1" t="s">
        <v>5097</v>
      </c>
      <c r="L181" s="1">
        <v>-15.0</v>
      </c>
      <c r="M181" s="1">
        <v>0.01405</v>
      </c>
      <c r="N181" s="1">
        <v>8.577466666666666</v>
      </c>
      <c r="O181" s="1" t="s">
        <v>4485</v>
      </c>
      <c r="P181" s="1" t="s">
        <v>5098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28</v>
      </c>
      <c r="B182" s="1" t="s">
        <v>17</v>
      </c>
      <c r="C182" s="1">
        <v>329.0</v>
      </c>
      <c r="D182" s="1">
        <v>0.0</v>
      </c>
      <c r="E182" s="1" t="s">
        <v>29</v>
      </c>
      <c r="F182" s="1" t="s">
        <v>18</v>
      </c>
      <c r="G182" s="1" t="s">
        <v>19</v>
      </c>
      <c r="H182" s="1" t="s">
        <v>5099</v>
      </c>
      <c r="I182" s="1" t="s">
        <v>5100</v>
      </c>
      <c r="J182" s="1" t="s">
        <v>5100</v>
      </c>
      <c r="K182" s="2"/>
      <c r="L182" s="1">
        <v>-2.0</v>
      </c>
      <c r="M182" s="1"/>
      <c r="N182" s="1">
        <v>12.196616666666667</v>
      </c>
      <c r="O182" s="1" t="s">
        <v>4499</v>
      </c>
      <c r="P182" s="1" t="s">
        <v>4657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28</v>
      </c>
      <c r="B183" s="1" t="s">
        <v>17</v>
      </c>
      <c r="C183" s="1">
        <v>329.0</v>
      </c>
      <c r="D183" s="1">
        <v>0.0</v>
      </c>
      <c r="E183" s="1" t="s">
        <v>29</v>
      </c>
      <c r="F183" s="1" t="s">
        <v>18</v>
      </c>
      <c r="G183" s="1" t="s">
        <v>19</v>
      </c>
      <c r="H183" s="1" t="s">
        <v>5101</v>
      </c>
      <c r="I183" s="1" t="s">
        <v>5102</v>
      </c>
      <c r="J183" s="1" t="s">
        <v>5102</v>
      </c>
      <c r="K183" s="2"/>
      <c r="L183" s="1">
        <v>-9.0</v>
      </c>
      <c r="M183" s="1"/>
      <c r="N183" s="1">
        <v>5.6280166666666664</v>
      </c>
      <c r="O183" s="1" t="s">
        <v>4499</v>
      </c>
      <c r="P183" s="1" t="s">
        <v>5103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81</v>
      </c>
      <c r="B184" s="1" t="s">
        <v>364</v>
      </c>
      <c r="C184" s="3">
        <v>463.0</v>
      </c>
      <c r="D184" s="1">
        <v>0.0</v>
      </c>
      <c r="E184" s="1" t="s">
        <v>5104</v>
      </c>
      <c r="F184" s="1" t="s">
        <v>18</v>
      </c>
      <c r="G184" s="1" t="s">
        <v>19</v>
      </c>
      <c r="H184" s="1" t="s">
        <v>5105</v>
      </c>
      <c r="I184" s="1" t="s">
        <v>5106</v>
      </c>
      <c r="J184" s="1" t="s">
        <v>5106</v>
      </c>
      <c r="K184" s="2"/>
      <c r="L184" s="1">
        <v>-7.0</v>
      </c>
      <c r="M184" s="1"/>
      <c r="N184" s="1">
        <v>7.506033333333333</v>
      </c>
      <c r="O184" s="1" t="s">
        <v>4489</v>
      </c>
      <c r="P184" s="1" t="s">
        <v>5107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28</v>
      </c>
      <c r="B185" s="1" t="s">
        <v>17</v>
      </c>
      <c r="C185" s="3">
        <v>587.0</v>
      </c>
      <c r="D185" s="1">
        <v>0.0</v>
      </c>
      <c r="E185" s="1" t="s">
        <v>29</v>
      </c>
      <c r="F185" s="1" t="s">
        <v>18</v>
      </c>
      <c r="G185" s="1" t="s">
        <v>19</v>
      </c>
      <c r="H185" s="1" t="s">
        <v>5108</v>
      </c>
      <c r="I185" s="1" t="s">
        <v>5109</v>
      </c>
      <c r="J185" s="1" t="s">
        <v>5109</v>
      </c>
      <c r="K185" s="2"/>
      <c r="L185" s="1">
        <v>-14.0</v>
      </c>
      <c r="M185" s="1"/>
      <c r="N185" s="1">
        <v>5.611633333333334</v>
      </c>
      <c r="O185" s="1" t="s">
        <v>4499</v>
      </c>
      <c r="P185" s="1" t="s">
        <v>5110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28</v>
      </c>
      <c r="B186" s="1" t="s">
        <v>17</v>
      </c>
      <c r="C186" s="1">
        <v>264.0</v>
      </c>
      <c r="D186" s="1">
        <v>0.0</v>
      </c>
      <c r="E186" s="1" t="s">
        <v>29</v>
      </c>
      <c r="F186" s="1" t="s">
        <v>18</v>
      </c>
      <c r="G186" s="1" t="s">
        <v>19</v>
      </c>
      <c r="H186" s="1" t="s">
        <v>5111</v>
      </c>
      <c r="I186" s="1" t="s">
        <v>5112</v>
      </c>
      <c r="J186" s="1" t="s">
        <v>5112</v>
      </c>
      <c r="K186" s="2"/>
      <c r="L186" s="1">
        <v>-6.0</v>
      </c>
      <c r="M186" s="1"/>
      <c r="N186" s="1">
        <v>8.0283</v>
      </c>
      <c r="O186" s="1" t="s">
        <v>4499</v>
      </c>
      <c r="P186" s="1" t="s">
        <v>4893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60</v>
      </c>
      <c r="B187" s="1" t="s">
        <v>17</v>
      </c>
      <c r="C187" s="1">
        <v>517.0</v>
      </c>
      <c r="D187" s="1">
        <v>0.0</v>
      </c>
      <c r="E187" s="1" t="s">
        <v>4491</v>
      </c>
      <c r="F187" s="1" t="s">
        <v>66</v>
      </c>
      <c r="G187" s="1" t="s">
        <v>24</v>
      </c>
      <c r="H187" s="1" t="s">
        <v>5113</v>
      </c>
      <c r="I187" s="1" t="s">
        <v>5114</v>
      </c>
      <c r="J187" s="1" t="s">
        <v>5115</v>
      </c>
      <c r="K187" s="1" t="s">
        <v>5116</v>
      </c>
      <c r="L187" s="1">
        <v>-4.0</v>
      </c>
      <c r="M187" s="1">
        <v>0.03191666666666667</v>
      </c>
      <c r="N187" s="1">
        <v>7.414616666666666</v>
      </c>
      <c r="O187" s="1" t="s">
        <v>4485</v>
      </c>
      <c r="P187" s="1" t="s">
        <v>5117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81</v>
      </c>
      <c r="B188" s="1" t="s">
        <v>364</v>
      </c>
      <c r="C188" s="1">
        <v>458.0</v>
      </c>
      <c r="D188" s="1">
        <v>0.0</v>
      </c>
      <c r="E188" s="1" t="s">
        <v>2615</v>
      </c>
      <c r="F188" s="1" t="s">
        <v>18</v>
      </c>
      <c r="G188" s="1" t="s">
        <v>19</v>
      </c>
      <c r="H188" s="1" t="s">
        <v>5118</v>
      </c>
      <c r="I188" s="1" t="s">
        <v>5119</v>
      </c>
      <c r="J188" s="1" t="s">
        <v>5119</v>
      </c>
      <c r="K188" s="2"/>
      <c r="L188" s="1">
        <v>-5.0</v>
      </c>
      <c r="M188" s="1"/>
      <c r="N188" s="1">
        <v>9.075133333333333</v>
      </c>
      <c r="O188" s="1" t="s">
        <v>4489</v>
      </c>
      <c r="P188" s="1" t="s">
        <v>5120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28</v>
      </c>
      <c r="B189" s="1" t="s">
        <v>17</v>
      </c>
      <c r="C189" s="1">
        <v>329.0</v>
      </c>
      <c r="D189" s="1">
        <v>0.0</v>
      </c>
      <c r="E189" s="1" t="s">
        <v>29</v>
      </c>
      <c r="F189" s="1" t="s">
        <v>18</v>
      </c>
      <c r="G189" s="1" t="s">
        <v>19</v>
      </c>
      <c r="H189" s="1" t="s">
        <v>5121</v>
      </c>
      <c r="I189" s="1" t="s">
        <v>5122</v>
      </c>
      <c r="J189" s="1" t="s">
        <v>5122</v>
      </c>
      <c r="K189" s="2"/>
      <c r="L189" s="1">
        <v>-6.0</v>
      </c>
      <c r="M189" s="1"/>
      <c r="N189" s="1">
        <v>8.428483333333334</v>
      </c>
      <c r="O189" s="1" t="s">
        <v>4499</v>
      </c>
      <c r="P189" s="1" t="s">
        <v>5103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60</v>
      </c>
      <c r="B190" s="1" t="s">
        <v>17</v>
      </c>
      <c r="C190" s="1">
        <v>407.0</v>
      </c>
      <c r="D190" s="1">
        <v>0.0</v>
      </c>
      <c r="E190" s="1" t="s">
        <v>4491</v>
      </c>
      <c r="F190" s="1" t="s">
        <v>66</v>
      </c>
      <c r="G190" s="1" t="s">
        <v>19</v>
      </c>
      <c r="H190" s="1" t="s">
        <v>5123</v>
      </c>
      <c r="I190" s="1" t="s">
        <v>5124</v>
      </c>
      <c r="J190" s="1" t="s">
        <v>5125</v>
      </c>
      <c r="K190" s="1" t="s">
        <v>5126</v>
      </c>
      <c r="L190" s="1">
        <v>3.0</v>
      </c>
      <c r="M190" s="1">
        <v>0.026733333333333335</v>
      </c>
      <c r="N190" s="1">
        <v>11.861583333333334</v>
      </c>
      <c r="O190" s="1" t="s">
        <v>4485</v>
      </c>
      <c r="P190" s="1" t="s">
        <v>5127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28</v>
      </c>
      <c r="B191" s="1" t="s">
        <v>17</v>
      </c>
      <c r="C191" s="1">
        <v>264.0</v>
      </c>
      <c r="D191" s="1">
        <v>0.0</v>
      </c>
      <c r="E191" s="1" t="s">
        <v>29</v>
      </c>
      <c r="F191" s="1" t="s">
        <v>18</v>
      </c>
      <c r="G191" s="1" t="s">
        <v>19</v>
      </c>
      <c r="H191" s="1" t="s">
        <v>5128</v>
      </c>
      <c r="I191" s="1" t="s">
        <v>5129</v>
      </c>
      <c r="J191" s="1" t="s">
        <v>5129</v>
      </c>
      <c r="K191" s="2"/>
      <c r="L191" s="1">
        <v>-2.0</v>
      </c>
      <c r="M191" s="1"/>
      <c r="N191" s="1">
        <v>12.89115</v>
      </c>
      <c r="O191" s="1" t="s">
        <v>4499</v>
      </c>
      <c r="P191" s="1" t="s">
        <v>5130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81</v>
      </c>
      <c r="B192" s="1" t="s">
        <v>364</v>
      </c>
      <c r="C192" s="1">
        <v>364.0</v>
      </c>
      <c r="D192" s="1">
        <v>0.0</v>
      </c>
      <c r="E192" s="1" t="s">
        <v>5131</v>
      </c>
      <c r="F192" s="1" t="s">
        <v>18</v>
      </c>
      <c r="G192" s="1" t="s">
        <v>19</v>
      </c>
      <c r="H192" s="1" t="s">
        <v>5132</v>
      </c>
      <c r="I192" s="1" t="s">
        <v>5133</v>
      </c>
      <c r="J192" s="1" t="s">
        <v>5133</v>
      </c>
      <c r="K192" s="2"/>
      <c r="L192" s="1">
        <v>-7.0</v>
      </c>
      <c r="M192" s="1"/>
      <c r="N192" s="1">
        <v>7.704566666666667</v>
      </c>
      <c r="O192" s="1" t="s">
        <v>4489</v>
      </c>
      <c r="P192" s="1" t="s">
        <v>5134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28</v>
      </c>
      <c r="B193" s="1" t="s">
        <v>17</v>
      </c>
      <c r="C193" s="1">
        <v>289.0</v>
      </c>
      <c r="D193" s="1">
        <v>0.0</v>
      </c>
      <c r="E193" s="1" t="s">
        <v>29</v>
      </c>
      <c r="F193" s="1" t="s">
        <v>18</v>
      </c>
      <c r="G193" s="1" t="s">
        <v>19</v>
      </c>
      <c r="H193" s="1" t="s">
        <v>5135</v>
      </c>
      <c r="I193" s="1" t="s">
        <v>5136</v>
      </c>
      <c r="J193" s="1" t="s">
        <v>5136</v>
      </c>
      <c r="K193" s="2"/>
      <c r="L193" s="1">
        <v>-8.0</v>
      </c>
      <c r="M193" s="1"/>
      <c r="N193" s="1">
        <v>6.178066666666667</v>
      </c>
      <c r="O193" s="1" t="s">
        <v>4499</v>
      </c>
      <c r="P193" s="1" t="s">
        <v>5137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28</v>
      </c>
      <c r="B194" s="1" t="s">
        <v>17</v>
      </c>
      <c r="C194" s="1">
        <v>627.0</v>
      </c>
      <c r="D194" s="1">
        <v>0.0</v>
      </c>
      <c r="E194" s="1" t="s">
        <v>29</v>
      </c>
      <c r="F194" s="1" t="s">
        <v>18</v>
      </c>
      <c r="G194" s="1" t="s">
        <v>19</v>
      </c>
      <c r="H194" s="1" t="s">
        <v>5138</v>
      </c>
      <c r="I194" s="1" t="s">
        <v>5139</v>
      </c>
      <c r="J194" s="1" t="s">
        <v>5139</v>
      </c>
      <c r="K194" s="2"/>
      <c r="L194" s="1">
        <v>-14.0</v>
      </c>
      <c r="M194" s="1"/>
      <c r="N194" s="1">
        <v>5.770566666666666</v>
      </c>
      <c r="O194" s="1" t="s">
        <v>4499</v>
      </c>
      <c r="P194" s="1" t="s">
        <v>5140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81</v>
      </c>
      <c r="B195" s="1" t="s">
        <v>364</v>
      </c>
      <c r="C195" s="1">
        <v>323.0</v>
      </c>
      <c r="D195" s="1">
        <v>0.0</v>
      </c>
      <c r="E195" s="1" t="s">
        <v>2166</v>
      </c>
      <c r="F195" s="1" t="s">
        <v>18</v>
      </c>
      <c r="G195" s="1" t="s">
        <v>19</v>
      </c>
      <c r="H195" s="1" t="s">
        <v>5141</v>
      </c>
      <c r="I195" s="1" t="s">
        <v>5142</v>
      </c>
      <c r="J195" s="1" t="s">
        <v>5142</v>
      </c>
      <c r="K195" s="2"/>
      <c r="L195" s="1">
        <v>-5.0</v>
      </c>
      <c r="M195" s="1"/>
      <c r="N195" s="1">
        <v>9.4828</v>
      </c>
      <c r="O195" s="1" t="s">
        <v>4489</v>
      </c>
      <c r="P195" s="1" t="s">
        <v>5143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28</v>
      </c>
      <c r="B196" s="1" t="s">
        <v>17</v>
      </c>
      <c r="C196" s="3">
        <v>264.0</v>
      </c>
      <c r="D196" s="1">
        <v>0.0</v>
      </c>
      <c r="E196" s="1" t="s">
        <v>29</v>
      </c>
      <c r="F196" s="1" t="s">
        <v>18</v>
      </c>
      <c r="G196" s="1" t="s">
        <v>19</v>
      </c>
      <c r="H196" s="1" t="s">
        <v>5144</v>
      </c>
      <c r="I196" s="1" t="s">
        <v>5145</v>
      </c>
      <c r="J196" s="1" t="s">
        <v>5145</v>
      </c>
      <c r="K196" s="2"/>
      <c r="L196" s="1">
        <v>-9.0</v>
      </c>
      <c r="M196" s="1"/>
      <c r="N196" s="1">
        <v>5.146083333333333</v>
      </c>
      <c r="O196" s="1" t="s">
        <v>4499</v>
      </c>
      <c r="P196" s="1" t="s">
        <v>5146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60</v>
      </c>
      <c r="B197" s="1" t="s">
        <v>17</v>
      </c>
      <c r="C197" s="1">
        <v>335.0</v>
      </c>
      <c r="D197" s="1">
        <v>84.0</v>
      </c>
      <c r="E197" s="2"/>
      <c r="F197" s="1" t="s">
        <v>49</v>
      </c>
      <c r="G197" s="1" t="s">
        <v>19</v>
      </c>
      <c r="H197" s="1" t="s">
        <v>5147</v>
      </c>
      <c r="I197" s="1" t="s">
        <v>5148</v>
      </c>
      <c r="J197" s="1" t="s">
        <v>559</v>
      </c>
      <c r="K197" s="2"/>
      <c r="L197" s="1">
        <v>392.0</v>
      </c>
      <c r="M197" s="1"/>
      <c r="N197" s="1">
        <v>11.82365</v>
      </c>
      <c r="O197" s="1" t="s">
        <v>4485</v>
      </c>
      <c r="P197" s="1" t="s">
        <v>5149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28</v>
      </c>
      <c r="B198" s="1" t="s">
        <v>17</v>
      </c>
      <c r="C198" s="1">
        <v>329.0</v>
      </c>
      <c r="D198" s="1">
        <v>0.0</v>
      </c>
      <c r="E198" s="1" t="s">
        <v>29</v>
      </c>
      <c r="F198" s="1" t="s">
        <v>18</v>
      </c>
      <c r="G198" s="1" t="s">
        <v>19</v>
      </c>
      <c r="H198" s="1" t="s">
        <v>5150</v>
      </c>
      <c r="I198" s="1" t="s">
        <v>5151</v>
      </c>
      <c r="J198" s="1" t="s">
        <v>5151</v>
      </c>
      <c r="K198" s="2"/>
      <c r="L198" s="1">
        <v>-3.0</v>
      </c>
      <c r="M198" s="1"/>
      <c r="N198" s="1">
        <v>11.773866666666667</v>
      </c>
      <c r="O198" s="1" t="s">
        <v>4499</v>
      </c>
      <c r="P198" s="1" t="s">
        <v>4564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28</v>
      </c>
      <c r="B199" s="1" t="s">
        <v>17</v>
      </c>
      <c r="C199" s="1">
        <v>264.0</v>
      </c>
      <c r="D199" s="1">
        <v>0.0</v>
      </c>
      <c r="E199" s="1" t="s">
        <v>29</v>
      </c>
      <c r="F199" s="1" t="s">
        <v>18</v>
      </c>
      <c r="G199" s="1" t="s">
        <v>19</v>
      </c>
      <c r="H199" s="1" t="s">
        <v>5152</v>
      </c>
      <c r="I199" s="1" t="s">
        <v>5153</v>
      </c>
      <c r="J199" s="1" t="s">
        <v>5153</v>
      </c>
      <c r="K199" s="2"/>
      <c r="L199" s="1">
        <v>-9.0</v>
      </c>
      <c r="M199" s="1"/>
      <c r="N199" s="1">
        <v>5.341433333333334</v>
      </c>
      <c r="O199" s="1" t="s">
        <v>4499</v>
      </c>
      <c r="P199" s="1" t="s">
        <v>5146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28</v>
      </c>
      <c r="B200" s="1" t="s">
        <v>17</v>
      </c>
      <c r="C200" s="1">
        <v>572.0</v>
      </c>
      <c r="D200" s="1">
        <v>0.0</v>
      </c>
      <c r="E200" s="1" t="s">
        <v>29</v>
      </c>
      <c r="F200" s="1" t="s">
        <v>18</v>
      </c>
      <c r="G200" s="1" t="s">
        <v>19</v>
      </c>
      <c r="H200" s="1" t="s">
        <v>5154</v>
      </c>
      <c r="I200" s="1" t="s">
        <v>5155</v>
      </c>
      <c r="J200" s="1" t="s">
        <v>5155</v>
      </c>
      <c r="K200" s="2"/>
      <c r="L200" s="1">
        <v>-9.0</v>
      </c>
      <c r="M200" s="1"/>
      <c r="N200" s="1">
        <v>10.606533333333333</v>
      </c>
      <c r="O200" s="1" t="s">
        <v>4499</v>
      </c>
      <c r="P200" s="1" t="s">
        <v>5156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60</v>
      </c>
      <c r="B201" s="1" t="s">
        <v>17</v>
      </c>
      <c r="C201" s="1">
        <v>353.0</v>
      </c>
      <c r="D201" s="1">
        <v>0.0</v>
      </c>
      <c r="E201" s="1" t="s">
        <v>4491</v>
      </c>
      <c r="F201" s="1" t="s">
        <v>66</v>
      </c>
      <c r="G201" s="1" t="s">
        <v>19</v>
      </c>
      <c r="H201" s="1" t="s">
        <v>5157</v>
      </c>
      <c r="I201" s="1" t="s">
        <v>5158</v>
      </c>
      <c r="J201" s="1" t="s">
        <v>5159</v>
      </c>
      <c r="K201" s="1" t="s">
        <v>5160</v>
      </c>
      <c r="L201" s="1">
        <v>-16.0</v>
      </c>
      <c r="M201" s="1">
        <v>0.0259</v>
      </c>
      <c r="N201" s="1">
        <v>6.046666666666667</v>
      </c>
      <c r="O201" s="1" t="s">
        <v>4485</v>
      </c>
      <c r="P201" s="1" t="s">
        <v>5161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16</v>
      </c>
      <c r="B202" s="1" t="s">
        <v>364</v>
      </c>
      <c r="C202" s="1">
        <v>588.0</v>
      </c>
      <c r="D202" s="1">
        <v>0.0</v>
      </c>
      <c r="E202" s="2"/>
      <c r="F202" s="1" t="s">
        <v>18</v>
      </c>
      <c r="G202" s="1" t="s">
        <v>19</v>
      </c>
      <c r="H202" s="1" t="s">
        <v>5162</v>
      </c>
      <c r="I202" s="1" t="s">
        <v>5163</v>
      </c>
      <c r="J202" s="1" t="s">
        <v>5163</v>
      </c>
      <c r="K202" s="2"/>
      <c r="L202" s="1">
        <v>-8.0</v>
      </c>
      <c r="M202" s="1"/>
      <c r="N202" s="1">
        <v>11.254566666666667</v>
      </c>
      <c r="O202" s="1" t="s">
        <v>4489</v>
      </c>
      <c r="P202" s="1" t="s">
        <v>5164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16</v>
      </c>
      <c r="B203" s="1" t="s">
        <v>364</v>
      </c>
      <c r="C203" s="3">
        <v>471.0</v>
      </c>
      <c r="D203" s="1">
        <v>0.0</v>
      </c>
      <c r="E203" s="2"/>
      <c r="F203" s="1" t="s">
        <v>18</v>
      </c>
      <c r="G203" s="1" t="s">
        <v>24</v>
      </c>
      <c r="H203" s="1" t="s">
        <v>5165</v>
      </c>
      <c r="I203" s="1" t="s">
        <v>5166</v>
      </c>
      <c r="J203" s="1" t="s">
        <v>5166</v>
      </c>
      <c r="K203" s="2"/>
      <c r="L203" s="1">
        <v>-3.0</v>
      </c>
      <c r="M203" s="1"/>
      <c r="N203" s="1">
        <v>11.233216666666667</v>
      </c>
      <c r="O203" s="1" t="s">
        <v>4489</v>
      </c>
      <c r="P203" s="1" t="s">
        <v>5167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16</v>
      </c>
      <c r="B204" s="1" t="s">
        <v>364</v>
      </c>
      <c r="C204" s="1">
        <v>348.0</v>
      </c>
      <c r="D204" s="1">
        <v>0.0</v>
      </c>
      <c r="E204" s="2"/>
      <c r="F204" s="1" t="s">
        <v>18</v>
      </c>
      <c r="G204" s="1" t="s">
        <v>19</v>
      </c>
      <c r="H204" s="1" t="s">
        <v>5168</v>
      </c>
      <c r="I204" s="1" t="s">
        <v>5169</v>
      </c>
      <c r="J204" s="1" t="s">
        <v>5169</v>
      </c>
      <c r="K204" s="2"/>
      <c r="L204" s="1">
        <v>-6.0</v>
      </c>
      <c r="M204" s="1"/>
      <c r="N204" s="1">
        <v>8.898016666666667</v>
      </c>
      <c r="O204" s="1" t="s">
        <v>4489</v>
      </c>
      <c r="P204" s="1" t="s">
        <v>5170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28</v>
      </c>
      <c r="B205" s="1" t="s">
        <v>17</v>
      </c>
      <c r="C205" s="1">
        <v>658.0</v>
      </c>
      <c r="D205" s="1">
        <v>0.0</v>
      </c>
      <c r="E205" s="1" t="s">
        <v>29</v>
      </c>
      <c r="F205" s="1" t="s">
        <v>18</v>
      </c>
      <c r="G205" s="1" t="s">
        <v>19</v>
      </c>
      <c r="H205" s="1" t="s">
        <v>5171</v>
      </c>
      <c r="I205" s="1" t="s">
        <v>5172</v>
      </c>
      <c r="J205" s="1" t="s">
        <v>5172</v>
      </c>
      <c r="K205" s="2"/>
      <c r="L205" s="1">
        <v>-5.0</v>
      </c>
      <c r="M205" s="1"/>
      <c r="N205" s="1">
        <v>14.14095</v>
      </c>
      <c r="O205" s="1" t="s">
        <v>4499</v>
      </c>
      <c r="P205" s="1" t="s">
        <v>5173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28</v>
      </c>
      <c r="B206" s="1" t="s">
        <v>17</v>
      </c>
      <c r="C206" s="1">
        <v>628.0</v>
      </c>
      <c r="D206" s="1">
        <v>0.0</v>
      </c>
      <c r="E206" s="1" t="s">
        <v>29</v>
      </c>
      <c r="F206" s="1" t="s">
        <v>18</v>
      </c>
      <c r="G206" s="1" t="s">
        <v>19</v>
      </c>
      <c r="H206" s="1" t="s">
        <v>5174</v>
      </c>
      <c r="I206" s="1" t="s">
        <v>5175</v>
      </c>
      <c r="J206" s="1" t="s">
        <v>5175</v>
      </c>
      <c r="K206" s="2"/>
      <c r="L206" s="1">
        <v>-6.0</v>
      </c>
      <c r="M206" s="1"/>
      <c r="N206" s="1">
        <v>13.068666666666667</v>
      </c>
      <c r="O206" s="1" t="s">
        <v>4499</v>
      </c>
      <c r="P206" s="1" t="s">
        <v>5176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60</v>
      </c>
      <c r="B207" s="1" t="s">
        <v>17</v>
      </c>
      <c r="C207" s="1">
        <v>417.0</v>
      </c>
      <c r="D207" s="1">
        <v>67.0</v>
      </c>
      <c r="E207" s="2"/>
      <c r="F207" s="1" t="s">
        <v>49</v>
      </c>
      <c r="G207" s="1" t="s">
        <v>24</v>
      </c>
      <c r="H207" s="1" t="s">
        <v>5177</v>
      </c>
      <c r="I207" s="1" t="s">
        <v>5178</v>
      </c>
      <c r="J207" s="1" t="s">
        <v>559</v>
      </c>
      <c r="K207" s="2"/>
      <c r="L207" s="1">
        <v>445.0</v>
      </c>
      <c r="M207" s="1"/>
      <c r="N207" s="1">
        <v>11.447866666666666</v>
      </c>
      <c r="O207" s="1" t="s">
        <v>4485</v>
      </c>
      <c r="P207" s="1" t="s">
        <v>5179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81</v>
      </c>
      <c r="B208" s="1" t="s">
        <v>364</v>
      </c>
      <c r="C208" s="1">
        <v>394.0</v>
      </c>
      <c r="D208" s="1">
        <v>0.0</v>
      </c>
      <c r="E208" s="1" t="s">
        <v>5180</v>
      </c>
      <c r="F208" s="1" t="s">
        <v>18</v>
      </c>
      <c r="G208" s="1" t="s">
        <v>19</v>
      </c>
      <c r="H208" s="1" t="s">
        <v>5181</v>
      </c>
      <c r="I208" s="1" t="s">
        <v>5182</v>
      </c>
      <c r="J208" s="1" t="s">
        <v>5182</v>
      </c>
      <c r="K208" s="2"/>
      <c r="L208" s="1">
        <v>-4.0</v>
      </c>
      <c r="M208" s="1"/>
      <c r="N208" s="1">
        <v>10.8881</v>
      </c>
      <c r="O208" s="1" t="s">
        <v>4489</v>
      </c>
      <c r="P208" s="1" t="s">
        <v>5183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81</v>
      </c>
      <c r="B209" s="1" t="s">
        <v>364</v>
      </c>
      <c r="C209" s="1">
        <v>429.0</v>
      </c>
      <c r="D209" s="1">
        <v>0.0</v>
      </c>
      <c r="E209" s="1" t="s">
        <v>5184</v>
      </c>
      <c r="F209" s="1" t="s">
        <v>18</v>
      </c>
      <c r="G209" s="1" t="s">
        <v>19</v>
      </c>
      <c r="H209" s="1" t="s">
        <v>5185</v>
      </c>
      <c r="I209" s="1" t="s">
        <v>5186</v>
      </c>
      <c r="J209" s="1" t="s">
        <v>5186</v>
      </c>
      <c r="K209" s="2"/>
      <c r="L209" s="1">
        <v>-6.0</v>
      </c>
      <c r="M209" s="1"/>
      <c r="N209" s="1">
        <v>8.8556</v>
      </c>
      <c r="O209" s="1" t="s">
        <v>4489</v>
      </c>
      <c r="P209" s="1" t="s">
        <v>5187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28</v>
      </c>
      <c r="B210" s="1" t="s">
        <v>17</v>
      </c>
      <c r="C210" s="3">
        <v>642.0</v>
      </c>
      <c r="D210" s="1">
        <v>0.0</v>
      </c>
      <c r="E210" s="1" t="s">
        <v>29</v>
      </c>
      <c r="F210" s="1" t="s">
        <v>18</v>
      </c>
      <c r="G210" s="1" t="s">
        <v>19</v>
      </c>
      <c r="H210" s="1" t="s">
        <v>5188</v>
      </c>
      <c r="I210" s="1" t="s">
        <v>5189</v>
      </c>
      <c r="J210" s="1" t="s">
        <v>5189</v>
      </c>
      <c r="K210" s="2"/>
      <c r="L210" s="1">
        <v>-6.0</v>
      </c>
      <c r="M210" s="1"/>
      <c r="N210" s="1">
        <v>13.052883333333334</v>
      </c>
      <c r="O210" s="1" t="s">
        <v>4499</v>
      </c>
      <c r="P210" s="1" t="s">
        <v>5190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81</v>
      </c>
      <c r="B211" s="1" t="s">
        <v>364</v>
      </c>
      <c r="C211" s="1">
        <v>329.0</v>
      </c>
      <c r="D211" s="1">
        <v>0.0</v>
      </c>
      <c r="E211" s="1" t="s">
        <v>5191</v>
      </c>
      <c r="F211" s="1" t="s">
        <v>18</v>
      </c>
      <c r="G211" s="1" t="s">
        <v>19</v>
      </c>
      <c r="H211" s="1" t="s">
        <v>5192</v>
      </c>
      <c r="I211" s="1" t="s">
        <v>5193</v>
      </c>
      <c r="J211" s="1" t="s">
        <v>5193</v>
      </c>
      <c r="K211" s="2"/>
      <c r="L211" s="1">
        <v>-6.0</v>
      </c>
      <c r="M211" s="1"/>
      <c r="N211" s="1">
        <v>8.87045</v>
      </c>
      <c r="O211" s="1" t="s">
        <v>4489</v>
      </c>
      <c r="P211" s="1" t="s">
        <v>5194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28</v>
      </c>
      <c r="B212" s="1" t="s">
        <v>17</v>
      </c>
      <c r="C212" s="1">
        <v>429.0</v>
      </c>
      <c r="D212" s="1">
        <v>0.0</v>
      </c>
      <c r="E212" s="1" t="s">
        <v>29</v>
      </c>
      <c r="F212" s="1" t="s">
        <v>18</v>
      </c>
      <c r="G212" s="1" t="s">
        <v>19</v>
      </c>
      <c r="H212" s="1" t="s">
        <v>5195</v>
      </c>
      <c r="I212" s="1" t="s">
        <v>5196</v>
      </c>
      <c r="J212" s="1" t="s">
        <v>5196</v>
      </c>
      <c r="K212" s="2"/>
      <c r="L212" s="1">
        <v>-6.0</v>
      </c>
      <c r="M212" s="1"/>
      <c r="N212" s="1">
        <v>8.4698</v>
      </c>
      <c r="O212" s="1" t="s">
        <v>4499</v>
      </c>
      <c r="P212" s="1" t="s">
        <v>5197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16</v>
      </c>
      <c r="B213" s="1" t="s">
        <v>364</v>
      </c>
      <c r="C213" s="1">
        <v>329.0</v>
      </c>
      <c r="D213" s="1">
        <v>0.0</v>
      </c>
      <c r="E213" s="2"/>
      <c r="F213" s="1" t="s">
        <v>18</v>
      </c>
      <c r="G213" s="1" t="s">
        <v>19</v>
      </c>
      <c r="H213" s="1" t="s">
        <v>5198</v>
      </c>
      <c r="I213" s="1" t="s">
        <v>5199</v>
      </c>
      <c r="J213" s="1" t="s">
        <v>5199</v>
      </c>
      <c r="K213" s="2"/>
      <c r="L213" s="1">
        <v>-6.0</v>
      </c>
      <c r="M213" s="1"/>
      <c r="N213" s="1">
        <v>8.158416666666668</v>
      </c>
      <c r="O213" s="1" t="s">
        <v>4489</v>
      </c>
      <c r="P213" s="1" t="s">
        <v>5200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28</v>
      </c>
      <c r="B214" s="1" t="s">
        <v>17</v>
      </c>
      <c r="C214" s="1">
        <v>394.0</v>
      </c>
      <c r="D214" s="1">
        <v>0.0</v>
      </c>
      <c r="E214" s="1" t="s">
        <v>29</v>
      </c>
      <c r="F214" s="1" t="s">
        <v>18</v>
      </c>
      <c r="G214" s="1" t="s">
        <v>19</v>
      </c>
      <c r="H214" s="1" t="s">
        <v>5201</v>
      </c>
      <c r="I214" s="1" t="s">
        <v>5202</v>
      </c>
      <c r="J214" s="1" t="s">
        <v>5202</v>
      </c>
      <c r="K214" s="2"/>
      <c r="L214" s="1">
        <v>-5.0</v>
      </c>
      <c r="M214" s="1"/>
      <c r="N214" s="1">
        <v>9.511983333333333</v>
      </c>
      <c r="O214" s="1" t="s">
        <v>4499</v>
      </c>
      <c r="P214" s="1" t="s">
        <v>4713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28</v>
      </c>
      <c r="B215" s="1" t="s">
        <v>17</v>
      </c>
      <c r="C215" s="1">
        <v>658.0</v>
      </c>
      <c r="D215" s="1">
        <v>0.0</v>
      </c>
      <c r="E215" s="1" t="s">
        <v>29</v>
      </c>
      <c r="F215" s="1" t="s">
        <v>18</v>
      </c>
      <c r="G215" s="1" t="s">
        <v>19</v>
      </c>
      <c r="H215" s="1" t="s">
        <v>5203</v>
      </c>
      <c r="I215" s="1" t="s">
        <v>5204</v>
      </c>
      <c r="J215" s="1" t="s">
        <v>5204</v>
      </c>
      <c r="K215" s="2"/>
      <c r="L215" s="1">
        <v>-13.0</v>
      </c>
      <c r="M215" s="1"/>
      <c r="N215" s="1">
        <v>6.5659833333333335</v>
      </c>
      <c r="O215" s="1" t="s">
        <v>4499</v>
      </c>
      <c r="P215" s="1" t="s">
        <v>5205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60</v>
      </c>
      <c r="B216" s="1" t="s">
        <v>17</v>
      </c>
      <c r="C216" s="1">
        <v>442.0</v>
      </c>
      <c r="D216" s="1">
        <v>111.0</v>
      </c>
      <c r="E216" s="2"/>
      <c r="F216" s="1" t="s">
        <v>49</v>
      </c>
      <c r="G216" s="1" t="s">
        <v>173</v>
      </c>
      <c r="H216" s="1" t="s">
        <v>5206</v>
      </c>
      <c r="I216" s="1" t="s">
        <v>5207</v>
      </c>
      <c r="J216" s="1" t="s">
        <v>559</v>
      </c>
      <c r="K216" s="2"/>
      <c r="L216" s="1">
        <v>464.0</v>
      </c>
      <c r="M216" s="1"/>
      <c r="N216" s="1">
        <v>25.229733333333332</v>
      </c>
      <c r="O216" s="1" t="s">
        <v>4485</v>
      </c>
      <c r="P216" s="1" t="s">
        <v>5208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28</v>
      </c>
      <c r="B217" s="1" t="s">
        <v>17</v>
      </c>
      <c r="C217" s="1">
        <v>528.0</v>
      </c>
      <c r="D217" s="1">
        <v>0.0</v>
      </c>
      <c r="E217" s="1" t="s">
        <v>29</v>
      </c>
      <c r="F217" s="1" t="s">
        <v>18</v>
      </c>
      <c r="G217" s="1" t="s">
        <v>19</v>
      </c>
      <c r="H217" s="1" t="s">
        <v>5209</v>
      </c>
      <c r="I217" s="1" t="s">
        <v>5210</v>
      </c>
      <c r="J217" s="1" t="s">
        <v>5210</v>
      </c>
      <c r="K217" s="2"/>
      <c r="L217" s="1">
        <v>-13.0</v>
      </c>
      <c r="M217" s="1"/>
      <c r="N217" s="1">
        <v>6.302783333333333</v>
      </c>
      <c r="O217" s="1" t="s">
        <v>4499</v>
      </c>
      <c r="P217" s="1" t="s">
        <v>4914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81</v>
      </c>
      <c r="B218" s="1" t="s">
        <v>364</v>
      </c>
      <c r="C218" s="1">
        <v>482.0</v>
      </c>
      <c r="D218" s="1">
        <v>0.0</v>
      </c>
      <c r="E218" s="1" t="s">
        <v>5211</v>
      </c>
      <c r="F218" s="1" t="s">
        <v>18</v>
      </c>
      <c r="G218" s="1" t="s">
        <v>19</v>
      </c>
      <c r="H218" s="1" t="s">
        <v>5212</v>
      </c>
      <c r="I218" s="1" t="s">
        <v>5213</v>
      </c>
      <c r="J218" s="1" t="s">
        <v>5213</v>
      </c>
      <c r="K218" s="2"/>
      <c r="L218" s="1">
        <v>-7.0</v>
      </c>
      <c r="M218" s="1"/>
      <c r="N218" s="1">
        <v>7.44445</v>
      </c>
      <c r="O218" s="1" t="s">
        <v>4489</v>
      </c>
      <c r="P218" s="1" t="s">
        <v>5214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16</v>
      </c>
      <c r="B219" s="1" t="s">
        <v>364</v>
      </c>
      <c r="C219" s="3">
        <v>528.0</v>
      </c>
      <c r="D219" s="1">
        <v>0.0</v>
      </c>
      <c r="E219" s="2"/>
      <c r="F219" s="1" t="s">
        <v>18</v>
      </c>
      <c r="G219" s="1" t="s">
        <v>19</v>
      </c>
      <c r="H219" s="1" t="s">
        <v>5215</v>
      </c>
      <c r="I219" s="1" t="s">
        <v>5216</v>
      </c>
      <c r="J219" s="1" t="s">
        <v>5216</v>
      </c>
      <c r="K219" s="2"/>
      <c r="L219" s="1">
        <v>-10.0</v>
      </c>
      <c r="M219" s="1"/>
      <c r="N219" s="1">
        <v>8.162933333333333</v>
      </c>
      <c r="O219" s="1" t="s">
        <v>4489</v>
      </c>
      <c r="P219" s="1" t="s">
        <v>5217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16</v>
      </c>
      <c r="B220" s="1" t="s">
        <v>364</v>
      </c>
      <c r="C220" s="1">
        <v>646.0</v>
      </c>
      <c r="D220" s="1">
        <v>0.0</v>
      </c>
      <c r="E220" s="2"/>
      <c r="F220" s="1" t="s">
        <v>18</v>
      </c>
      <c r="G220" s="1" t="s">
        <v>19</v>
      </c>
      <c r="H220" s="1" t="s">
        <v>5218</v>
      </c>
      <c r="I220" s="1" t="s">
        <v>5219</v>
      </c>
      <c r="J220" s="1" t="s">
        <v>5219</v>
      </c>
      <c r="K220" s="2"/>
      <c r="L220" s="1">
        <v>-14.0</v>
      </c>
      <c r="M220" s="1"/>
      <c r="N220" s="1">
        <v>5.857083333333334</v>
      </c>
      <c r="O220" s="1" t="s">
        <v>4489</v>
      </c>
      <c r="P220" s="1" t="s">
        <v>5220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60</v>
      </c>
      <c r="B221" s="1" t="s">
        <v>17</v>
      </c>
      <c r="C221" s="1">
        <v>299.0</v>
      </c>
      <c r="D221" s="1">
        <v>70.0</v>
      </c>
      <c r="E221" s="2"/>
      <c r="F221" s="1" t="s">
        <v>49</v>
      </c>
      <c r="G221" s="1" t="s">
        <v>173</v>
      </c>
      <c r="H221" s="1" t="s">
        <v>5221</v>
      </c>
      <c r="I221" s="1" t="s">
        <v>5222</v>
      </c>
      <c r="J221" s="1" t="s">
        <v>559</v>
      </c>
      <c r="K221" s="2"/>
      <c r="L221" s="1">
        <v>464.0</v>
      </c>
      <c r="M221" s="1"/>
      <c r="N221" s="1">
        <v>55.99966666666667</v>
      </c>
      <c r="O221" s="1" t="s">
        <v>4485</v>
      </c>
      <c r="P221" s="1" t="s">
        <v>5223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60</v>
      </c>
      <c r="B222" s="1" t="s">
        <v>17</v>
      </c>
      <c r="C222" s="1">
        <v>250.0</v>
      </c>
      <c r="D222" s="1">
        <v>0.0</v>
      </c>
      <c r="E222" s="1" t="s">
        <v>4491</v>
      </c>
      <c r="F222" s="1" t="s">
        <v>66</v>
      </c>
      <c r="G222" s="1" t="s">
        <v>19</v>
      </c>
      <c r="H222" s="1" t="s">
        <v>5224</v>
      </c>
      <c r="I222" s="1" t="s">
        <v>5225</v>
      </c>
      <c r="J222" s="1" t="s">
        <v>5226</v>
      </c>
      <c r="K222" s="1" t="s">
        <v>5227</v>
      </c>
      <c r="L222" s="1">
        <v>4.0</v>
      </c>
      <c r="M222" s="1">
        <v>0.015733333333333332</v>
      </c>
      <c r="N222" s="1">
        <v>8.66725</v>
      </c>
      <c r="O222" s="1" t="s">
        <v>4485</v>
      </c>
      <c r="P222" s="1" t="s">
        <v>5228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16</v>
      </c>
      <c r="B223" s="1" t="s">
        <v>364</v>
      </c>
      <c r="C223" s="1">
        <v>388.0</v>
      </c>
      <c r="D223" s="1">
        <v>0.0</v>
      </c>
      <c r="E223" s="2"/>
      <c r="F223" s="1" t="s">
        <v>18</v>
      </c>
      <c r="G223" s="1" t="s">
        <v>19</v>
      </c>
      <c r="H223" s="1" t="s">
        <v>5229</v>
      </c>
      <c r="I223" s="1" t="s">
        <v>5230</v>
      </c>
      <c r="J223" s="1" t="s">
        <v>5230</v>
      </c>
      <c r="K223" s="2"/>
      <c r="L223" s="1">
        <v>-5.0</v>
      </c>
      <c r="M223" s="1"/>
      <c r="N223" s="1">
        <v>9.28015</v>
      </c>
      <c r="O223" s="1" t="s">
        <v>4489</v>
      </c>
      <c r="P223" s="1" t="s">
        <v>5231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16</v>
      </c>
      <c r="B224" s="1" t="s">
        <v>364</v>
      </c>
      <c r="C224" s="1">
        <v>1075.0</v>
      </c>
      <c r="D224" s="1">
        <v>0.0</v>
      </c>
      <c r="E224" s="2"/>
      <c r="F224" s="1" t="s">
        <v>18</v>
      </c>
      <c r="G224" s="1" t="s">
        <v>19</v>
      </c>
      <c r="H224" s="1" t="s">
        <v>5232</v>
      </c>
      <c r="I224" s="1" t="s">
        <v>5233</v>
      </c>
      <c r="J224" s="1" t="s">
        <v>5233</v>
      </c>
      <c r="K224" s="2"/>
      <c r="L224" s="1">
        <v>-2.0</v>
      </c>
      <c r="M224" s="1"/>
      <c r="N224" s="1">
        <v>17.054166666666667</v>
      </c>
      <c r="O224" s="1" t="s">
        <v>4489</v>
      </c>
      <c r="P224" s="1" t="s">
        <v>5234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16</v>
      </c>
      <c r="B225" s="1" t="s">
        <v>364</v>
      </c>
      <c r="C225" s="1">
        <v>1109.0</v>
      </c>
      <c r="D225" s="1">
        <v>0.0</v>
      </c>
      <c r="E225" s="2"/>
      <c r="F225" s="1" t="s">
        <v>18</v>
      </c>
      <c r="G225" s="1" t="s">
        <v>24</v>
      </c>
      <c r="H225" s="1" t="s">
        <v>5235</v>
      </c>
      <c r="I225" s="1" t="s">
        <v>5236</v>
      </c>
      <c r="J225" s="1" t="s">
        <v>5236</v>
      </c>
      <c r="K225" s="2"/>
      <c r="L225" s="1">
        <v>-9.0</v>
      </c>
      <c r="M225" s="1"/>
      <c r="N225" s="1">
        <v>10.95725</v>
      </c>
      <c r="O225" s="1" t="s">
        <v>4489</v>
      </c>
      <c r="P225" s="1" t="s">
        <v>5237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81</v>
      </c>
      <c r="B226" s="1" t="s">
        <v>364</v>
      </c>
      <c r="C226" s="1">
        <v>264.0</v>
      </c>
      <c r="D226" s="1">
        <v>0.0</v>
      </c>
      <c r="E226" s="1" t="s">
        <v>4769</v>
      </c>
      <c r="F226" s="1" t="s">
        <v>18</v>
      </c>
      <c r="G226" s="1" t="s">
        <v>19</v>
      </c>
      <c r="H226" s="1" t="s">
        <v>5238</v>
      </c>
      <c r="I226" s="1" t="s">
        <v>5239</v>
      </c>
      <c r="J226" s="1" t="s">
        <v>5239</v>
      </c>
      <c r="K226" s="2"/>
      <c r="L226" s="1">
        <v>-5.0</v>
      </c>
      <c r="M226" s="1"/>
      <c r="N226" s="1">
        <v>9.079683333333334</v>
      </c>
      <c r="O226" s="1" t="s">
        <v>4489</v>
      </c>
      <c r="P226" s="1" t="s">
        <v>5240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60</v>
      </c>
      <c r="B227" s="1" t="s">
        <v>17</v>
      </c>
      <c r="C227" s="1">
        <v>299.0</v>
      </c>
      <c r="D227" s="1">
        <v>0.0</v>
      </c>
      <c r="E227" s="1" t="s">
        <v>4491</v>
      </c>
      <c r="F227" s="1" t="s">
        <v>66</v>
      </c>
      <c r="G227" s="1" t="s">
        <v>19</v>
      </c>
      <c r="H227" s="1" t="s">
        <v>5241</v>
      </c>
      <c r="I227" s="1" t="s">
        <v>5242</v>
      </c>
      <c r="J227" s="1" t="s">
        <v>5243</v>
      </c>
      <c r="K227" s="1" t="s">
        <v>5244</v>
      </c>
      <c r="L227" s="1">
        <v>-1.0</v>
      </c>
      <c r="M227" s="1">
        <v>0.014166666666666666</v>
      </c>
      <c r="N227" s="1">
        <v>12.948016666666666</v>
      </c>
      <c r="O227" s="1" t="s">
        <v>4485</v>
      </c>
      <c r="P227" s="1" t="s">
        <v>5245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16</v>
      </c>
      <c r="B228" s="1" t="s">
        <v>364</v>
      </c>
      <c r="C228" s="1">
        <v>274.0</v>
      </c>
      <c r="D228" s="1">
        <v>0.0</v>
      </c>
      <c r="E228" s="2"/>
      <c r="F228" s="1" t="s">
        <v>18</v>
      </c>
      <c r="G228" s="1" t="s">
        <v>19</v>
      </c>
      <c r="H228" s="1" t="s">
        <v>5246</v>
      </c>
      <c r="I228" s="1" t="s">
        <v>5247</v>
      </c>
      <c r="J228" s="1" t="s">
        <v>5247</v>
      </c>
      <c r="K228" s="2"/>
      <c r="L228" s="1">
        <v>-9.0</v>
      </c>
      <c r="M228" s="1"/>
      <c r="N228" s="1">
        <v>5.646916666666667</v>
      </c>
      <c r="O228" s="1" t="s">
        <v>4489</v>
      </c>
      <c r="P228" s="1" t="s">
        <v>5248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60</v>
      </c>
      <c r="B229" s="1" t="s">
        <v>17</v>
      </c>
      <c r="C229" s="1">
        <v>418.0</v>
      </c>
      <c r="D229" s="1">
        <v>100.0</v>
      </c>
      <c r="E229" s="2"/>
      <c r="F229" s="1" t="s">
        <v>49</v>
      </c>
      <c r="G229" s="1" t="s">
        <v>19</v>
      </c>
      <c r="H229" s="1" t="s">
        <v>5249</v>
      </c>
      <c r="I229" s="1" t="s">
        <v>5250</v>
      </c>
      <c r="J229" s="1" t="s">
        <v>559</v>
      </c>
      <c r="K229" s="2"/>
      <c r="L229" s="1">
        <v>536.0</v>
      </c>
      <c r="M229" s="1"/>
      <c r="N229" s="1">
        <v>6.831383333333333</v>
      </c>
      <c r="O229" s="1" t="s">
        <v>4485</v>
      </c>
      <c r="P229" s="1" t="s">
        <v>5251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60</v>
      </c>
      <c r="B230" s="1" t="s">
        <v>17</v>
      </c>
      <c r="C230" s="1">
        <v>498.0</v>
      </c>
      <c r="D230" s="1">
        <v>0.0</v>
      </c>
      <c r="E230" s="1" t="s">
        <v>4491</v>
      </c>
      <c r="F230" s="1" t="s">
        <v>66</v>
      </c>
      <c r="G230" s="1" t="s">
        <v>19</v>
      </c>
      <c r="H230" s="1" t="s">
        <v>5252</v>
      </c>
      <c r="I230" s="1" t="s">
        <v>5253</v>
      </c>
      <c r="J230" s="1" t="s">
        <v>5254</v>
      </c>
      <c r="K230" s="1" t="s">
        <v>5255</v>
      </c>
      <c r="L230" s="1">
        <v>-10.0</v>
      </c>
      <c r="M230" s="1">
        <v>0.018566666666666665</v>
      </c>
      <c r="N230" s="1">
        <v>10.321183333333334</v>
      </c>
      <c r="O230" s="1" t="s">
        <v>4485</v>
      </c>
      <c r="P230" s="1" t="s">
        <v>5256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16</v>
      </c>
      <c r="B231" s="1" t="s">
        <v>364</v>
      </c>
      <c r="C231" s="1">
        <v>329.0</v>
      </c>
      <c r="D231" s="1">
        <v>0.0</v>
      </c>
      <c r="E231" s="2"/>
      <c r="F231" s="1" t="s">
        <v>18</v>
      </c>
      <c r="G231" s="1" t="s">
        <v>19</v>
      </c>
      <c r="H231" s="1" t="s">
        <v>5257</v>
      </c>
      <c r="I231" s="1" t="s">
        <v>5258</v>
      </c>
      <c r="J231" s="1" t="s">
        <v>5258</v>
      </c>
      <c r="K231" s="2"/>
      <c r="L231" s="1">
        <v>-8.0</v>
      </c>
      <c r="M231" s="1"/>
      <c r="N231" s="1">
        <v>6.15625</v>
      </c>
      <c r="O231" s="1" t="s">
        <v>4489</v>
      </c>
      <c r="P231" s="1" t="s">
        <v>5259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16</v>
      </c>
      <c r="B232" s="1" t="s">
        <v>364</v>
      </c>
      <c r="C232" s="1">
        <v>562.0</v>
      </c>
      <c r="D232" s="1">
        <v>0.0</v>
      </c>
      <c r="E232" s="2"/>
      <c r="F232" s="1" t="s">
        <v>18</v>
      </c>
      <c r="G232" s="1" t="s">
        <v>19</v>
      </c>
      <c r="H232" s="1" t="s">
        <v>5260</v>
      </c>
      <c r="I232" s="1" t="s">
        <v>5261</v>
      </c>
      <c r="J232" s="1" t="s">
        <v>5261</v>
      </c>
      <c r="K232" s="2"/>
      <c r="L232" s="1">
        <v>-6.0</v>
      </c>
      <c r="M232" s="1"/>
      <c r="N232" s="1">
        <v>12.176716666666668</v>
      </c>
      <c r="O232" s="1" t="s">
        <v>4489</v>
      </c>
      <c r="P232" s="1" t="s">
        <v>5262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48</v>
      </c>
      <c r="B233" s="1" t="s">
        <v>17</v>
      </c>
      <c r="C233" s="1">
        <v>274.0</v>
      </c>
      <c r="D233" s="1">
        <v>0.0</v>
      </c>
      <c r="E233" s="2"/>
      <c r="F233" s="1" t="s">
        <v>49</v>
      </c>
      <c r="G233" s="1" t="s">
        <v>24</v>
      </c>
      <c r="H233" s="1" t="s">
        <v>5263</v>
      </c>
      <c r="I233" s="1" t="s">
        <v>5264</v>
      </c>
      <c r="J233" s="1" t="s">
        <v>559</v>
      </c>
      <c r="K233" s="2"/>
      <c r="L233" s="1">
        <v>568.0</v>
      </c>
      <c r="M233" s="1"/>
      <c r="N233" s="1">
        <v>10.659616666666667</v>
      </c>
      <c r="O233" s="1" t="s">
        <v>53</v>
      </c>
      <c r="P233" s="1" t="s">
        <v>5265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60</v>
      </c>
      <c r="B234" s="1" t="s">
        <v>17</v>
      </c>
      <c r="C234" s="1">
        <v>518.0</v>
      </c>
      <c r="D234" s="1">
        <v>0.0</v>
      </c>
      <c r="E234" s="1" t="s">
        <v>4491</v>
      </c>
      <c r="F234" s="1" t="s">
        <v>66</v>
      </c>
      <c r="G234" s="1" t="s">
        <v>19</v>
      </c>
      <c r="H234" s="1" t="s">
        <v>5266</v>
      </c>
      <c r="I234" s="1" t="s">
        <v>5267</v>
      </c>
      <c r="J234" s="1" t="s">
        <v>5268</v>
      </c>
      <c r="K234" s="1" t="s">
        <v>5269</v>
      </c>
      <c r="L234" s="1">
        <v>-11.0</v>
      </c>
      <c r="M234" s="1">
        <v>0.016383333333333333</v>
      </c>
      <c r="N234" s="1">
        <v>8.187283333333333</v>
      </c>
      <c r="O234" s="1" t="s">
        <v>4485</v>
      </c>
      <c r="P234" s="1" t="s">
        <v>5270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60</v>
      </c>
      <c r="B235" s="1" t="s">
        <v>17</v>
      </c>
      <c r="C235" s="1">
        <v>190.0</v>
      </c>
      <c r="D235" s="1">
        <v>59.0</v>
      </c>
      <c r="E235" s="2"/>
      <c r="F235" s="1" t="s">
        <v>49</v>
      </c>
      <c r="G235" s="1" t="s">
        <v>173</v>
      </c>
      <c r="H235" s="1" t="s">
        <v>5271</v>
      </c>
      <c r="I235" s="1" t="s">
        <v>5272</v>
      </c>
      <c r="J235" s="1" t="s">
        <v>559</v>
      </c>
      <c r="K235" s="2"/>
      <c r="L235" s="1">
        <v>509.0</v>
      </c>
      <c r="M235" s="1"/>
      <c r="N235" s="1">
        <v>54.23336666666667</v>
      </c>
      <c r="O235" s="1" t="s">
        <v>4485</v>
      </c>
      <c r="P235" s="1" t="s">
        <v>5273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28</v>
      </c>
      <c r="B236" s="1" t="s">
        <v>17</v>
      </c>
      <c r="C236" s="1">
        <v>497.0</v>
      </c>
      <c r="D236" s="1">
        <v>0.0</v>
      </c>
      <c r="E236" s="1" t="s">
        <v>29</v>
      </c>
      <c r="F236" s="1" t="s">
        <v>18</v>
      </c>
      <c r="G236" s="1" t="s">
        <v>19</v>
      </c>
      <c r="H236" s="1" t="s">
        <v>5274</v>
      </c>
      <c r="I236" s="1" t="s">
        <v>5275</v>
      </c>
      <c r="J236" s="1" t="s">
        <v>5275</v>
      </c>
      <c r="K236" s="2"/>
      <c r="L236" s="1">
        <v>-8.0</v>
      </c>
      <c r="M236" s="1"/>
      <c r="N236" s="1">
        <v>6.797083333333333</v>
      </c>
      <c r="O236" s="1" t="s">
        <v>4499</v>
      </c>
      <c r="P236" s="1" t="s">
        <v>5276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60</v>
      </c>
      <c r="B237" s="1" t="s">
        <v>17</v>
      </c>
      <c r="C237" s="1">
        <v>692.0</v>
      </c>
      <c r="D237" s="1">
        <v>25.0</v>
      </c>
      <c r="E237" s="1" t="s">
        <v>29</v>
      </c>
      <c r="F237" s="1" t="s">
        <v>66</v>
      </c>
      <c r="G237" s="1" t="s">
        <v>19</v>
      </c>
      <c r="H237" s="1" t="s">
        <v>5277</v>
      </c>
      <c r="I237" s="1" t="s">
        <v>5278</v>
      </c>
      <c r="J237" s="1" t="s">
        <v>5279</v>
      </c>
      <c r="K237" s="1" t="s">
        <v>5280</v>
      </c>
      <c r="L237" s="1">
        <v>-3.0</v>
      </c>
      <c r="M237" s="1">
        <v>1.60575</v>
      </c>
      <c r="N237" s="1">
        <v>20.027533333333334</v>
      </c>
      <c r="O237" s="1" t="s">
        <v>4485</v>
      </c>
      <c r="P237" s="1" t="s">
        <v>5281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28</v>
      </c>
      <c r="B238" s="1" t="s">
        <v>17</v>
      </c>
      <c r="C238" s="1">
        <v>264.0</v>
      </c>
      <c r="D238" s="1">
        <v>0.0</v>
      </c>
      <c r="E238" s="1" t="s">
        <v>29</v>
      </c>
      <c r="F238" s="1" t="s">
        <v>18</v>
      </c>
      <c r="G238" s="1" t="s">
        <v>19</v>
      </c>
      <c r="H238" s="1" t="s">
        <v>5282</v>
      </c>
      <c r="I238" s="1" t="s">
        <v>5283</v>
      </c>
      <c r="J238" s="1" t="s">
        <v>5283</v>
      </c>
      <c r="K238" s="2"/>
      <c r="L238" s="1">
        <v>-8.0</v>
      </c>
      <c r="M238" s="1"/>
      <c r="N238" s="1">
        <v>6.686416666666666</v>
      </c>
      <c r="O238" s="1" t="s">
        <v>4499</v>
      </c>
      <c r="P238" s="1" t="s">
        <v>5284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60</v>
      </c>
      <c r="B239" s="1" t="s">
        <v>17</v>
      </c>
      <c r="C239" s="1">
        <v>483.0</v>
      </c>
      <c r="D239" s="1">
        <v>0.0</v>
      </c>
      <c r="E239" s="1" t="s">
        <v>29</v>
      </c>
      <c r="F239" s="1" t="s">
        <v>66</v>
      </c>
      <c r="G239" s="1" t="s">
        <v>19</v>
      </c>
      <c r="H239" s="1" t="s">
        <v>5285</v>
      </c>
      <c r="I239" s="1" t="s">
        <v>5286</v>
      </c>
      <c r="J239" s="1" t="s">
        <v>5287</v>
      </c>
      <c r="K239" s="1" t="s">
        <v>5288</v>
      </c>
      <c r="L239" s="1">
        <v>14.0</v>
      </c>
      <c r="M239" s="1">
        <v>5.69745</v>
      </c>
      <c r="N239" s="1">
        <v>19.161583333333333</v>
      </c>
      <c r="O239" s="1" t="s">
        <v>4485</v>
      </c>
      <c r="P239" s="1" t="s">
        <v>5289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28</v>
      </c>
      <c r="B240" s="1" t="s">
        <v>17</v>
      </c>
      <c r="C240" s="1">
        <v>264.0</v>
      </c>
      <c r="D240" s="1">
        <v>0.0</v>
      </c>
      <c r="E240" s="1" t="s">
        <v>29</v>
      </c>
      <c r="F240" s="1" t="s">
        <v>18</v>
      </c>
      <c r="G240" s="1" t="s">
        <v>19</v>
      </c>
      <c r="H240" s="1" t="s">
        <v>5290</v>
      </c>
      <c r="I240" s="1" t="s">
        <v>5291</v>
      </c>
      <c r="J240" s="1" t="s">
        <v>5291</v>
      </c>
      <c r="K240" s="2"/>
      <c r="L240" s="1">
        <v>-8.0</v>
      </c>
      <c r="M240" s="1"/>
      <c r="N240" s="1">
        <v>6.286583333333334</v>
      </c>
      <c r="O240" s="1" t="s">
        <v>4499</v>
      </c>
      <c r="P240" s="1" t="s">
        <v>5292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28</v>
      </c>
      <c r="B241" s="1" t="s">
        <v>17</v>
      </c>
      <c r="C241" s="1">
        <v>264.0</v>
      </c>
      <c r="D241" s="1">
        <v>0.0</v>
      </c>
      <c r="E241" s="1" t="s">
        <v>29</v>
      </c>
      <c r="F241" s="1" t="s">
        <v>18</v>
      </c>
      <c r="G241" s="1" t="s">
        <v>19</v>
      </c>
      <c r="H241" s="1" t="s">
        <v>5293</v>
      </c>
      <c r="I241" s="1" t="s">
        <v>5294</v>
      </c>
      <c r="J241" s="1" t="s">
        <v>5294</v>
      </c>
      <c r="K241" s="2"/>
      <c r="L241" s="1">
        <v>-5.0</v>
      </c>
      <c r="M241" s="1"/>
      <c r="N241" s="1">
        <v>9.037716666666666</v>
      </c>
      <c r="O241" s="1" t="s">
        <v>4499</v>
      </c>
      <c r="P241" s="1" t="s">
        <v>5295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16</v>
      </c>
      <c r="B242" s="1" t="s">
        <v>364</v>
      </c>
      <c r="C242" s="1">
        <v>329.0</v>
      </c>
      <c r="D242" s="1">
        <v>0.0</v>
      </c>
      <c r="E242" s="2"/>
      <c r="F242" s="1" t="s">
        <v>18</v>
      </c>
      <c r="G242" s="1" t="s">
        <v>19</v>
      </c>
      <c r="H242" s="1" t="s">
        <v>5296</v>
      </c>
      <c r="I242" s="1" t="s">
        <v>5297</v>
      </c>
      <c r="J242" s="1" t="s">
        <v>5297</v>
      </c>
      <c r="K242" s="2"/>
      <c r="L242" s="1">
        <v>-9.0</v>
      </c>
      <c r="M242" s="1"/>
      <c r="N242" s="1">
        <v>5.729716666666667</v>
      </c>
      <c r="O242" s="1" t="s">
        <v>4489</v>
      </c>
      <c r="P242" s="1" t="s">
        <v>5298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16</v>
      </c>
      <c r="B243" s="1" t="s">
        <v>364</v>
      </c>
      <c r="C243" s="1">
        <v>380.0</v>
      </c>
      <c r="D243" s="1">
        <v>0.0</v>
      </c>
      <c r="E243" s="2"/>
      <c r="F243" s="1" t="s">
        <v>18</v>
      </c>
      <c r="G243" s="1" t="s">
        <v>19</v>
      </c>
      <c r="H243" s="1" t="s">
        <v>5299</v>
      </c>
      <c r="I243" s="1" t="s">
        <v>5300</v>
      </c>
      <c r="J243" s="1" t="s">
        <v>5300</v>
      </c>
      <c r="K243" s="2"/>
      <c r="L243" s="1">
        <v>-5.0</v>
      </c>
      <c r="M243" s="1"/>
      <c r="N243" s="1">
        <v>9.266633333333333</v>
      </c>
      <c r="O243" s="1" t="s">
        <v>4489</v>
      </c>
      <c r="P243" s="1" t="s">
        <v>5301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16</v>
      </c>
      <c r="B244" s="1" t="s">
        <v>364</v>
      </c>
      <c r="C244" s="1">
        <v>647.0</v>
      </c>
      <c r="D244" s="1">
        <v>0.0</v>
      </c>
      <c r="E244" s="2"/>
      <c r="F244" s="1" t="s">
        <v>18</v>
      </c>
      <c r="G244" s="1" t="s">
        <v>19</v>
      </c>
      <c r="H244" s="1" t="s">
        <v>5302</v>
      </c>
      <c r="I244" s="1" t="s">
        <v>5303</v>
      </c>
      <c r="J244" s="1" t="s">
        <v>5303</v>
      </c>
      <c r="K244" s="2"/>
      <c r="L244" s="1">
        <v>-9.0</v>
      </c>
      <c r="M244" s="1"/>
      <c r="N244" s="1">
        <v>10.56605</v>
      </c>
      <c r="O244" s="1" t="s">
        <v>4489</v>
      </c>
      <c r="P244" s="1" t="s">
        <v>5304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60</v>
      </c>
      <c r="B245" s="1" t="s">
        <v>17</v>
      </c>
      <c r="C245" s="1">
        <v>788.0</v>
      </c>
      <c r="D245" s="1">
        <v>0.0</v>
      </c>
      <c r="E245" s="1" t="s">
        <v>4491</v>
      </c>
      <c r="F245" s="1" t="s">
        <v>66</v>
      </c>
      <c r="G245" s="1" t="s">
        <v>24</v>
      </c>
      <c r="H245" s="1" t="s">
        <v>5305</v>
      </c>
      <c r="I245" s="1" t="s">
        <v>5306</v>
      </c>
      <c r="J245" s="1" t="s">
        <v>5307</v>
      </c>
      <c r="K245" s="1" t="s">
        <v>5308</v>
      </c>
      <c r="L245" s="1">
        <v>-1.0</v>
      </c>
      <c r="M245" s="1">
        <v>0.014766666666666668</v>
      </c>
      <c r="N245" s="1">
        <v>16.287516666666665</v>
      </c>
      <c r="O245" s="1" t="s">
        <v>4485</v>
      </c>
      <c r="P245" s="1" t="s">
        <v>5309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81</v>
      </c>
      <c r="B246" s="1" t="s">
        <v>364</v>
      </c>
      <c r="C246" s="1">
        <v>264.0</v>
      </c>
      <c r="D246" s="1">
        <v>0.0</v>
      </c>
      <c r="E246" s="1" t="s">
        <v>5180</v>
      </c>
      <c r="F246" s="1" t="s">
        <v>18</v>
      </c>
      <c r="G246" s="1" t="s">
        <v>19</v>
      </c>
      <c r="H246" s="1" t="s">
        <v>5310</v>
      </c>
      <c r="I246" s="1" t="s">
        <v>5311</v>
      </c>
      <c r="J246" s="1" t="s">
        <v>5311</v>
      </c>
      <c r="K246" s="2"/>
      <c r="L246" s="1">
        <v>-5.0</v>
      </c>
      <c r="M246" s="1"/>
      <c r="N246" s="1">
        <v>9.692616666666666</v>
      </c>
      <c r="O246" s="1" t="s">
        <v>4489</v>
      </c>
      <c r="P246" s="1" t="s">
        <v>5312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16</v>
      </c>
      <c r="B247" s="1" t="s">
        <v>364</v>
      </c>
      <c r="C247" s="1">
        <v>281.0</v>
      </c>
      <c r="D247" s="1">
        <v>0.0</v>
      </c>
      <c r="E247" s="2"/>
      <c r="F247" s="1" t="s">
        <v>18</v>
      </c>
      <c r="G247" s="1" t="s">
        <v>24</v>
      </c>
      <c r="H247" s="1" t="s">
        <v>5313</v>
      </c>
      <c r="I247" s="1" t="s">
        <v>5314</v>
      </c>
      <c r="J247" s="1" t="s">
        <v>5314</v>
      </c>
      <c r="K247" s="2"/>
      <c r="L247" s="1">
        <v>-7.0</v>
      </c>
      <c r="M247" s="1"/>
      <c r="N247" s="1">
        <v>7.97785</v>
      </c>
      <c r="O247" s="1" t="s">
        <v>4489</v>
      </c>
      <c r="P247" s="1" t="s">
        <v>5315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60</v>
      </c>
      <c r="B248" s="1" t="s">
        <v>17</v>
      </c>
      <c r="C248" s="1">
        <v>299.0</v>
      </c>
      <c r="D248" s="1">
        <v>75.0</v>
      </c>
      <c r="E248" s="2"/>
      <c r="F248" s="1" t="s">
        <v>49</v>
      </c>
      <c r="G248" s="1" t="s">
        <v>19</v>
      </c>
      <c r="H248" s="1" t="s">
        <v>5316</v>
      </c>
      <c r="I248" s="1" t="s">
        <v>5317</v>
      </c>
      <c r="J248" s="1" t="s">
        <v>559</v>
      </c>
      <c r="K248" s="2"/>
      <c r="L248" s="1">
        <v>599.0</v>
      </c>
      <c r="M248" s="1"/>
      <c r="N248" s="1">
        <v>14.015816666666666</v>
      </c>
      <c r="O248" s="1" t="s">
        <v>4485</v>
      </c>
      <c r="P248" s="1" t="s">
        <v>5318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60</v>
      </c>
      <c r="B249" s="1" t="s">
        <v>17</v>
      </c>
      <c r="C249" s="3">
        <v>199.0</v>
      </c>
      <c r="D249" s="1">
        <v>50.0</v>
      </c>
      <c r="E249" s="2"/>
      <c r="F249" s="1" t="s">
        <v>49</v>
      </c>
      <c r="G249" s="1" t="s">
        <v>173</v>
      </c>
      <c r="H249" s="1" t="s">
        <v>5319</v>
      </c>
      <c r="I249" s="1" t="s">
        <v>5320</v>
      </c>
      <c r="J249" s="1" t="s">
        <v>559</v>
      </c>
      <c r="K249" s="2"/>
      <c r="L249" s="1">
        <v>598.0</v>
      </c>
      <c r="M249" s="1"/>
      <c r="N249" s="1">
        <v>14.727516666666666</v>
      </c>
      <c r="O249" s="1" t="s">
        <v>4485</v>
      </c>
      <c r="P249" s="1" t="s">
        <v>5273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16</v>
      </c>
      <c r="B250" s="1" t="s">
        <v>364</v>
      </c>
      <c r="C250" s="1">
        <v>577.0</v>
      </c>
      <c r="D250" s="1">
        <v>0.0</v>
      </c>
      <c r="E250" s="2"/>
      <c r="F250" s="1" t="s">
        <v>18</v>
      </c>
      <c r="G250" s="1" t="s">
        <v>19</v>
      </c>
      <c r="H250" s="1" t="s">
        <v>5321</v>
      </c>
      <c r="I250" s="1" t="s">
        <v>5322</v>
      </c>
      <c r="J250" s="1" t="s">
        <v>5322</v>
      </c>
      <c r="K250" s="2"/>
      <c r="L250" s="1">
        <v>-9.0</v>
      </c>
      <c r="M250" s="1"/>
      <c r="N250" s="1">
        <v>10.366583333333333</v>
      </c>
      <c r="O250" s="1" t="s">
        <v>4489</v>
      </c>
      <c r="P250" s="1" t="s">
        <v>5323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81</v>
      </c>
      <c r="B251" s="1" t="s">
        <v>364</v>
      </c>
      <c r="C251" s="1">
        <v>529.0</v>
      </c>
      <c r="D251" s="1">
        <v>0.0</v>
      </c>
      <c r="E251" s="1" t="s">
        <v>5324</v>
      </c>
      <c r="F251" s="1" t="s">
        <v>18</v>
      </c>
      <c r="G251" s="1" t="s">
        <v>19</v>
      </c>
      <c r="H251" s="1" t="s">
        <v>5325</v>
      </c>
      <c r="I251" s="1" t="s">
        <v>5326</v>
      </c>
      <c r="J251" s="1" t="s">
        <v>5326</v>
      </c>
      <c r="K251" s="2"/>
      <c r="L251" s="1">
        <v>-4.0</v>
      </c>
      <c r="M251" s="1"/>
      <c r="N251" s="1">
        <v>15.33085</v>
      </c>
      <c r="O251" s="1" t="s">
        <v>4489</v>
      </c>
      <c r="P251" s="1" t="s">
        <v>5327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81</v>
      </c>
      <c r="B252" s="1" t="s">
        <v>364</v>
      </c>
      <c r="C252" s="1">
        <v>464.0</v>
      </c>
      <c r="D252" s="1">
        <v>0.0</v>
      </c>
      <c r="E252" s="1" t="s">
        <v>5328</v>
      </c>
      <c r="F252" s="1" t="s">
        <v>18</v>
      </c>
      <c r="G252" s="1" t="s">
        <v>19</v>
      </c>
      <c r="H252" s="1" t="s">
        <v>5329</v>
      </c>
      <c r="I252" s="1" t="s">
        <v>5330</v>
      </c>
      <c r="J252" s="1" t="s">
        <v>5330</v>
      </c>
      <c r="K252" s="2"/>
      <c r="L252" s="1">
        <v>-4.0</v>
      </c>
      <c r="M252" s="1"/>
      <c r="N252" s="1">
        <v>10.286416666666666</v>
      </c>
      <c r="O252" s="1" t="s">
        <v>4489</v>
      </c>
      <c r="P252" s="1" t="s">
        <v>5331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60</v>
      </c>
      <c r="B253" s="1" t="s">
        <v>17</v>
      </c>
      <c r="C253" s="1">
        <v>700.0</v>
      </c>
      <c r="D253" s="1">
        <v>196.0</v>
      </c>
      <c r="E253" s="2"/>
      <c r="F253" s="1" t="s">
        <v>49</v>
      </c>
      <c r="G253" s="1" t="s">
        <v>19</v>
      </c>
      <c r="H253" s="1" t="s">
        <v>5332</v>
      </c>
      <c r="I253" s="1" t="s">
        <v>5333</v>
      </c>
      <c r="J253" s="1" t="s">
        <v>559</v>
      </c>
      <c r="K253" s="2"/>
      <c r="L253" s="1">
        <v>606.0</v>
      </c>
      <c r="M253" s="1"/>
      <c r="N253" s="1">
        <v>17.241383333333335</v>
      </c>
      <c r="O253" s="1" t="s">
        <v>4485</v>
      </c>
      <c r="P253" s="1" t="s">
        <v>5334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16</v>
      </c>
      <c r="B254" s="1" t="s">
        <v>364</v>
      </c>
      <c r="C254" s="1">
        <v>597.0</v>
      </c>
      <c r="D254" s="1">
        <v>0.0</v>
      </c>
      <c r="E254" s="2"/>
      <c r="F254" s="1" t="s">
        <v>18</v>
      </c>
      <c r="G254" s="1" t="s">
        <v>19</v>
      </c>
      <c r="H254" s="1" t="s">
        <v>5335</v>
      </c>
      <c r="I254" s="1" t="s">
        <v>5336</v>
      </c>
      <c r="J254" s="1" t="s">
        <v>5336</v>
      </c>
      <c r="K254" s="2"/>
      <c r="L254" s="1">
        <v>-6.0</v>
      </c>
      <c r="M254" s="1"/>
      <c r="N254" s="1">
        <v>13.867533333333334</v>
      </c>
      <c r="O254" s="1" t="s">
        <v>4489</v>
      </c>
      <c r="P254" s="1" t="s">
        <v>5337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60</v>
      </c>
      <c r="B255" s="1" t="s">
        <v>17</v>
      </c>
      <c r="C255" s="1">
        <v>199.0</v>
      </c>
      <c r="D255" s="1">
        <v>50.0</v>
      </c>
      <c r="E255" s="2"/>
      <c r="F255" s="1" t="s">
        <v>49</v>
      </c>
      <c r="G255" s="1" t="s">
        <v>19</v>
      </c>
      <c r="H255" s="1" t="s">
        <v>5338</v>
      </c>
      <c r="I255" s="1" t="s">
        <v>5339</v>
      </c>
      <c r="J255" s="1" t="s">
        <v>559</v>
      </c>
      <c r="K255" s="2"/>
      <c r="L255" s="1">
        <v>612.0</v>
      </c>
      <c r="M255" s="1"/>
      <c r="N255" s="1">
        <v>12.81225</v>
      </c>
      <c r="O255" s="1" t="s">
        <v>4485</v>
      </c>
      <c r="P255" s="1" t="s">
        <v>5340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16</v>
      </c>
      <c r="B256" s="1" t="s">
        <v>364</v>
      </c>
      <c r="C256" s="3">
        <v>817.0</v>
      </c>
      <c r="D256" s="1">
        <v>0.0</v>
      </c>
      <c r="E256" s="2"/>
      <c r="F256" s="1" t="s">
        <v>18</v>
      </c>
      <c r="G256" s="1" t="s">
        <v>19</v>
      </c>
      <c r="H256" s="1" t="s">
        <v>5341</v>
      </c>
      <c r="I256" s="1" t="s">
        <v>5342</v>
      </c>
      <c r="J256" s="1" t="s">
        <v>5342</v>
      </c>
      <c r="K256" s="2"/>
      <c r="L256" s="1">
        <v>-6.0</v>
      </c>
      <c r="M256" s="1"/>
      <c r="N256" s="1">
        <v>13.984616666666666</v>
      </c>
      <c r="O256" s="1" t="s">
        <v>4489</v>
      </c>
      <c r="P256" s="1" t="s">
        <v>5343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28</v>
      </c>
      <c r="B257" s="1" t="s">
        <v>17</v>
      </c>
      <c r="C257" s="1">
        <v>622.0</v>
      </c>
      <c r="D257" s="1">
        <v>0.0</v>
      </c>
      <c r="E257" s="1" t="s">
        <v>29</v>
      </c>
      <c r="F257" s="1" t="s">
        <v>18</v>
      </c>
      <c r="G257" s="1" t="s">
        <v>19</v>
      </c>
      <c r="H257" s="1" t="s">
        <v>5344</v>
      </c>
      <c r="I257" s="1" t="s">
        <v>5345</v>
      </c>
      <c r="J257" s="1" t="s">
        <v>5345</v>
      </c>
      <c r="K257" s="2"/>
      <c r="L257" s="1">
        <v>-13.0</v>
      </c>
      <c r="M257" s="1"/>
      <c r="N257" s="1">
        <v>6.0162</v>
      </c>
      <c r="O257" s="1" t="s">
        <v>4499</v>
      </c>
      <c r="P257" s="1" t="s">
        <v>5346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60</v>
      </c>
      <c r="B258" s="1" t="s">
        <v>17</v>
      </c>
      <c r="C258" s="1">
        <v>1136.0</v>
      </c>
      <c r="D258" s="1">
        <v>0.0</v>
      </c>
      <c r="E258" s="1" t="s">
        <v>4491</v>
      </c>
      <c r="F258" s="1" t="s">
        <v>66</v>
      </c>
      <c r="G258" s="1" t="s">
        <v>19</v>
      </c>
      <c r="H258" s="1" t="s">
        <v>5347</v>
      </c>
      <c r="I258" s="1" t="s">
        <v>5348</v>
      </c>
      <c r="J258" s="1" t="s">
        <v>5349</v>
      </c>
      <c r="K258" s="1" t="s">
        <v>5350</v>
      </c>
      <c r="L258" s="1">
        <v>-3.0</v>
      </c>
      <c r="M258" s="1">
        <v>0.14583333333333334</v>
      </c>
      <c r="N258" s="1">
        <v>12.87775</v>
      </c>
      <c r="O258" s="1" t="s">
        <v>4485</v>
      </c>
      <c r="P258" s="1" t="s">
        <v>5351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60</v>
      </c>
      <c r="B259" s="1" t="s">
        <v>17</v>
      </c>
      <c r="C259" s="1">
        <v>669.0</v>
      </c>
      <c r="D259" s="1">
        <v>0.0</v>
      </c>
      <c r="E259" s="1" t="s">
        <v>4871</v>
      </c>
      <c r="F259" s="1" t="s">
        <v>66</v>
      </c>
      <c r="G259" s="1" t="s">
        <v>19</v>
      </c>
      <c r="H259" s="1" t="s">
        <v>5352</v>
      </c>
      <c r="I259" s="1" t="s">
        <v>5353</v>
      </c>
      <c r="J259" s="1" t="s">
        <v>5354</v>
      </c>
      <c r="K259" s="1" t="s">
        <v>5355</v>
      </c>
      <c r="L259" s="1">
        <v>-9.0</v>
      </c>
      <c r="M259" s="1">
        <v>0.13943333333333333</v>
      </c>
      <c r="N259" s="1">
        <v>17.06935</v>
      </c>
      <c r="O259" s="1" t="s">
        <v>4485</v>
      </c>
      <c r="P259" s="1" t="s">
        <v>5356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60</v>
      </c>
      <c r="B260" s="1" t="s">
        <v>17</v>
      </c>
      <c r="C260" s="1">
        <v>535.0</v>
      </c>
      <c r="D260" s="1">
        <v>112.0</v>
      </c>
      <c r="E260" s="2"/>
      <c r="F260" s="1" t="s">
        <v>49</v>
      </c>
      <c r="G260" s="1" t="s">
        <v>19</v>
      </c>
      <c r="H260" s="1" t="s">
        <v>5357</v>
      </c>
      <c r="I260" s="1" t="s">
        <v>5358</v>
      </c>
      <c r="J260" s="1" t="s">
        <v>559</v>
      </c>
      <c r="K260" s="2"/>
      <c r="L260" s="1">
        <v>625.0</v>
      </c>
      <c r="M260" s="1"/>
      <c r="N260" s="1">
        <v>15.96815</v>
      </c>
      <c r="O260" s="1" t="s">
        <v>4485</v>
      </c>
      <c r="P260" s="1" t="s">
        <v>5359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48</v>
      </c>
      <c r="B261" s="1" t="s">
        <v>17</v>
      </c>
      <c r="C261" s="3">
        <v>79.0</v>
      </c>
      <c r="D261" s="1">
        <v>0.0</v>
      </c>
      <c r="E261" s="2"/>
      <c r="F261" s="1" t="s">
        <v>49</v>
      </c>
      <c r="G261" s="1" t="s">
        <v>24</v>
      </c>
      <c r="H261" s="1" t="s">
        <v>5360</v>
      </c>
      <c r="I261" s="1" t="s">
        <v>5361</v>
      </c>
      <c r="J261" s="1" t="s">
        <v>559</v>
      </c>
      <c r="K261" s="2"/>
      <c r="L261" s="1">
        <v>644.0</v>
      </c>
      <c r="M261" s="1"/>
      <c r="N261" s="1">
        <v>6.29645</v>
      </c>
      <c r="O261" s="1" t="s">
        <v>53</v>
      </c>
      <c r="P261" s="1" t="s">
        <v>5362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60</v>
      </c>
      <c r="B262" s="1" t="s">
        <v>17</v>
      </c>
      <c r="C262" s="1">
        <v>538.0</v>
      </c>
      <c r="D262" s="1">
        <v>0.0</v>
      </c>
      <c r="E262" s="1" t="s">
        <v>4491</v>
      </c>
      <c r="F262" s="1" t="s">
        <v>66</v>
      </c>
      <c r="G262" s="1" t="s">
        <v>19</v>
      </c>
      <c r="H262" s="1" t="s">
        <v>5363</v>
      </c>
      <c r="I262" s="1" t="s">
        <v>5364</v>
      </c>
      <c r="J262" s="1" t="s">
        <v>5365</v>
      </c>
      <c r="K262" s="1" t="s">
        <v>5366</v>
      </c>
      <c r="L262" s="1">
        <v>-1.0</v>
      </c>
      <c r="M262" s="1">
        <v>0.0278</v>
      </c>
      <c r="N262" s="1">
        <v>15.09425</v>
      </c>
      <c r="O262" s="1" t="s">
        <v>4485</v>
      </c>
      <c r="P262" s="1" t="s">
        <v>5367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16</v>
      </c>
      <c r="B263" s="1" t="s">
        <v>364</v>
      </c>
      <c r="C263" s="1">
        <v>264.0</v>
      </c>
      <c r="D263" s="1">
        <v>0.0</v>
      </c>
      <c r="E263" s="2"/>
      <c r="F263" s="1" t="s">
        <v>18</v>
      </c>
      <c r="G263" s="1" t="s">
        <v>19</v>
      </c>
      <c r="H263" s="1" t="s">
        <v>5368</v>
      </c>
      <c r="I263" s="1" t="s">
        <v>5369</v>
      </c>
      <c r="J263" s="1" t="s">
        <v>5369</v>
      </c>
      <c r="K263" s="2"/>
      <c r="L263" s="1">
        <v>-1.0</v>
      </c>
      <c r="M263" s="1"/>
      <c r="N263" s="1">
        <v>13.29655</v>
      </c>
      <c r="O263" s="1" t="s">
        <v>4489</v>
      </c>
      <c r="P263" s="1" t="s">
        <v>5370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28</v>
      </c>
      <c r="B264" s="1" t="s">
        <v>17</v>
      </c>
      <c r="C264" s="1">
        <v>727.0</v>
      </c>
      <c r="D264" s="1">
        <v>0.0</v>
      </c>
      <c r="E264" s="1" t="s">
        <v>29</v>
      </c>
      <c r="F264" s="1" t="s">
        <v>18</v>
      </c>
      <c r="G264" s="1" t="s">
        <v>19</v>
      </c>
      <c r="H264" s="1" t="s">
        <v>5371</v>
      </c>
      <c r="I264" s="1" t="s">
        <v>5372</v>
      </c>
      <c r="J264" s="1" t="s">
        <v>5372</v>
      </c>
      <c r="K264" s="2"/>
      <c r="L264" s="1">
        <v>-7.0</v>
      </c>
      <c r="M264" s="1"/>
      <c r="N264" s="1">
        <v>12.808466666666666</v>
      </c>
      <c r="O264" s="1" t="s">
        <v>4499</v>
      </c>
      <c r="P264" s="1" t="s">
        <v>5373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60</v>
      </c>
      <c r="B265" s="1" t="s">
        <v>17</v>
      </c>
      <c r="C265" s="3">
        <v>366.0</v>
      </c>
      <c r="D265" s="1">
        <v>92.0</v>
      </c>
      <c r="E265" s="2"/>
      <c r="F265" s="1" t="s">
        <v>49</v>
      </c>
      <c r="G265" s="1" t="s">
        <v>173</v>
      </c>
      <c r="H265" s="1" t="s">
        <v>5374</v>
      </c>
      <c r="I265" s="1" t="s">
        <v>5375</v>
      </c>
      <c r="J265" s="1" t="s">
        <v>559</v>
      </c>
      <c r="K265" s="2"/>
      <c r="L265" s="1">
        <v>636.0</v>
      </c>
      <c r="M265" s="1"/>
      <c r="N265" s="1">
        <v>14.263066666666667</v>
      </c>
      <c r="O265" s="1" t="s">
        <v>4485</v>
      </c>
      <c r="P265" s="1" t="s">
        <v>5376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16</v>
      </c>
      <c r="B266" s="1" t="s">
        <v>364</v>
      </c>
      <c r="C266" s="1">
        <v>264.0</v>
      </c>
      <c r="D266" s="1">
        <v>0.0</v>
      </c>
      <c r="E266" s="2"/>
      <c r="F266" s="1" t="s">
        <v>18</v>
      </c>
      <c r="G266" s="1" t="s">
        <v>19</v>
      </c>
      <c r="H266" s="1" t="s">
        <v>5377</v>
      </c>
      <c r="I266" s="1" t="s">
        <v>5378</v>
      </c>
      <c r="J266" s="1" t="s">
        <v>5378</v>
      </c>
      <c r="K266" s="2"/>
      <c r="L266" s="1">
        <v>-4.0</v>
      </c>
      <c r="M266" s="1"/>
      <c r="N266" s="1">
        <v>10.14925</v>
      </c>
      <c r="O266" s="1" t="s">
        <v>4489</v>
      </c>
      <c r="P266" s="1" t="s">
        <v>5379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48</v>
      </c>
      <c r="B267" s="1" t="s">
        <v>17</v>
      </c>
      <c r="C267" s="1">
        <v>0.0</v>
      </c>
      <c r="D267" s="1">
        <v>404.0</v>
      </c>
      <c r="E267" s="2"/>
      <c r="F267" s="1" t="s">
        <v>49</v>
      </c>
      <c r="G267" s="1" t="s">
        <v>24</v>
      </c>
      <c r="H267" s="1" t="s">
        <v>5380</v>
      </c>
      <c r="I267" s="1" t="s">
        <v>5381</v>
      </c>
      <c r="J267" s="1" t="s">
        <v>559</v>
      </c>
      <c r="K267" s="2"/>
      <c r="L267" s="1">
        <v>656.0</v>
      </c>
      <c r="M267" s="1"/>
      <c r="N267" s="1">
        <v>0.6205</v>
      </c>
      <c r="O267" s="1" t="s">
        <v>53</v>
      </c>
      <c r="P267" s="1" t="s">
        <v>5382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28</v>
      </c>
      <c r="B268" s="1" t="s">
        <v>17</v>
      </c>
      <c r="C268" s="1">
        <v>329.0</v>
      </c>
      <c r="D268" s="1">
        <v>0.0</v>
      </c>
      <c r="E268" s="1" t="s">
        <v>29</v>
      </c>
      <c r="F268" s="1" t="s">
        <v>18</v>
      </c>
      <c r="G268" s="1" t="s">
        <v>19</v>
      </c>
      <c r="H268" s="1" t="s">
        <v>5383</v>
      </c>
      <c r="I268" s="1" t="s">
        <v>5384</v>
      </c>
      <c r="J268" s="1" t="s">
        <v>5384</v>
      </c>
      <c r="K268" s="2"/>
      <c r="L268" s="1">
        <v>-7.0</v>
      </c>
      <c r="M268" s="1"/>
      <c r="N268" s="1">
        <v>7.818183333333334</v>
      </c>
      <c r="O268" s="1" t="s">
        <v>4499</v>
      </c>
      <c r="P268" s="1" t="s">
        <v>5103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60</v>
      </c>
      <c r="B269" s="1" t="s">
        <v>17</v>
      </c>
      <c r="C269" s="1">
        <v>356.0</v>
      </c>
      <c r="D269" s="1">
        <v>62.0</v>
      </c>
      <c r="E269" s="2"/>
      <c r="F269" s="1" t="s">
        <v>49</v>
      </c>
      <c r="G269" s="1" t="s">
        <v>173</v>
      </c>
      <c r="H269" s="1" t="s">
        <v>5385</v>
      </c>
      <c r="I269" s="1" t="s">
        <v>5386</v>
      </c>
      <c r="J269" s="1" t="s">
        <v>559</v>
      </c>
      <c r="K269" s="2"/>
      <c r="L269" s="1">
        <v>648.0</v>
      </c>
      <c r="M269" s="1"/>
      <c r="N269" s="1">
        <v>10.20105</v>
      </c>
      <c r="O269" s="1" t="s">
        <v>4485</v>
      </c>
      <c r="P269" s="1" t="s">
        <v>5387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16</v>
      </c>
      <c r="B270" s="1" t="s">
        <v>364</v>
      </c>
      <c r="C270" s="1">
        <v>593.0</v>
      </c>
      <c r="D270" s="1">
        <v>0.0</v>
      </c>
      <c r="E270" s="2"/>
      <c r="F270" s="1" t="s">
        <v>18</v>
      </c>
      <c r="G270" s="1" t="s">
        <v>19</v>
      </c>
      <c r="H270" s="1" t="s">
        <v>5388</v>
      </c>
      <c r="I270" s="1" t="s">
        <v>5389</v>
      </c>
      <c r="J270" s="1" t="s">
        <v>5389</v>
      </c>
      <c r="K270" s="2"/>
      <c r="L270" s="1">
        <v>-12.0</v>
      </c>
      <c r="M270" s="1"/>
      <c r="N270" s="1">
        <v>7.778566666666666</v>
      </c>
      <c r="O270" s="1" t="s">
        <v>4489</v>
      </c>
      <c r="P270" s="1" t="s">
        <v>5390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16</v>
      </c>
      <c r="B271" s="1" t="s">
        <v>364</v>
      </c>
      <c r="C271" s="1">
        <v>687.0</v>
      </c>
      <c r="D271" s="1">
        <v>0.0</v>
      </c>
      <c r="E271" s="2"/>
      <c r="F271" s="1" t="s">
        <v>18</v>
      </c>
      <c r="G271" s="1" t="s">
        <v>19</v>
      </c>
      <c r="H271" s="1" t="s">
        <v>5391</v>
      </c>
      <c r="I271" s="1" t="s">
        <v>5392</v>
      </c>
      <c r="J271" s="1" t="s">
        <v>5392</v>
      </c>
      <c r="K271" s="2"/>
      <c r="L271" s="1">
        <v>-10.0</v>
      </c>
      <c r="M271" s="1"/>
      <c r="N271" s="1">
        <v>9.53655</v>
      </c>
      <c r="O271" s="1" t="s">
        <v>4489</v>
      </c>
      <c r="P271" s="1" t="s">
        <v>5393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60</v>
      </c>
      <c r="B272" s="1" t="s">
        <v>17</v>
      </c>
      <c r="C272" s="3">
        <v>523.0</v>
      </c>
      <c r="D272" s="1">
        <v>0.0</v>
      </c>
      <c r="E272" s="1" t="s">
        <v>4491</v>
      </c>
      <c r="F272" s="1" t="s">
        <v>66</v>
      </c>
      <c r="G272" s="1" t="s">
        <v>19</v>
      </c>
      <c r="H272" s="1" t="s">
        <v>5394</v>
      </c>
      <c r="I272" s="1" t="s">
        <v>5395</v>
      </c>
      <c r="J272" s="1" t="s">
        <v>5396</v>
      </c>
      <c r="K272" s="1" t="s">
        <v>5397</v>
      </c>
      <c r="L272" s="1">
        <v>-16.0</v>
      </c>
      <c r="M272" s="1">
        <v>0.023366666666666668</v>
      </c>
      <c r="N272" s="1">
        <v>8.520716666666667</v>
      </c>
      <c r="O272" s="1" t="s">
        <v>4485</v>
      </c>
      <c r="P272" s="1" t="s">
        <v>5398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28</v>
      </c>
      <c r="B273" s="1" t="s">
        <v>17</v>
      </c>
      <c r="C273" s="1">
        <v>633.0</v>
      </c>
      <c r="D273" s="1">
        <v>0.0</v>
      </c>
      <c r="E273" s="1" t="s">
        <v>29</v>
      </c>
      <c r="F273" s="1" t="s">
        <v>18</v>
      </c>
      <c r="G273" s="1" t="s">
        <v>19</v>
      </c>
      <c r="H273" s="1" t="s">
        <v>5399</v>
      </c>
      <c r="I273" s="1" t="s">
        <v>5400</v>
      </c>
      <c r="J273" s="1" t="s">
        <v>5400</v>
      </c>
      <c r="K273" s="2"/>
      <c r="L273" s="1">
        <v>-7.0</v>
      </c>
      <c r="M273" s="1"/>
      <c r="N273" s="1">
        <v>12.17245</v>
      </c>
      <c r="O273" s="1" t="s">
        <v>4499</v>
      </c>
      <c r="P273" s="1" t="s">
        <v>5401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81</v>
      </c>
      <c r="B274" s="1" t="s">
        <v>364</v>
      </c>
      <c r="C274" s="1">
        <v>379.0</v>
      </c>
      <c r="D274" s="1">
        <v>0.0</v>
      </c>
      <c r="E274" s="1" t="s">
        <v>5402</v>
      </c>
      <c r="F274" s="1" t="s">
        <v>18</v>
      </c>
      <c r="G274" s="1" t="s">
        <v>19</v>
      </c>
      <c r="H274" s="1" t="s">
        <v>5403</v>
      </c>
      <c r="I274" s="1" t="s">
        <v>5404</v>
      </c>
      <c r="J274" s="1" t="s">
        <v>5404</v>
      </c>
      <c r="K274" s="2"/>
      <c r="L274" s="1">
        <v>-9.0</v>
      </c>
      <c r="M274" s="1"/>
      <c r="N274" s="1">
        <v>5.515783333333333</v>
      </c>
      <c r="O274" s="1" t="s">
        <v>4489</v>
      </c>
      <c r="P274" s="1" t="s">
        <v>5405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16</v>
      </c>
      <c r="B275" s="1" t="s">
        <v>364</v>
      </c>
      <c r="C275" s="1">
        <v>369.0</v>
      </c>
      <c r="D275" s="1">
        <v>0.0</v>
      </c>
      <c r="E275" s="2"/>
      <c r="F275" s="1" t="s">
        <v>18</v>
      </c>
      <c r="G275" s="1" t="s">
        <v>19</v>
      </c>
      <c r="H275" s="1" t="s">
        <v>5406</v>
      </c>
      <c r="I275" s="1" t="s">
        <v>5407</v>
      </c>
      <c r="J275" s="1" t="s">
        <v>5407</v>
      </c>
      <c r="K275" s="2"/>
      <c r="L275" s="1">
        <v>-5.0</v>
      </c>
      <c r="M275" s="1"/>
      <c r="N275" s="1">
        <v>9.116733333333332</v>
      </c>
      <c r="O275" s="1" t="s">
        <v>4489</v>
      </c>
      <c r="P275" s="1" t="s">
        <v>5408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60</v>
      </c>
      <c r="B276" s="1" t="s">
        <v>17</v>
      </c>
      <c r="C276" s="1">
        <v>482.0</v>
      </c>
      <c r="D276" s="1">
        <v>0.0</v>
      </c>
      <c r="E276" s="1" t="s">
        <v>4871</v>
      </c>
      <c r="F276" s="1" t="s">
        <v>66</v>
      </c>
      <c r="G276" s="1" t="s">
        <v>19</v>
      </c>
      <c r="H276" s="1" t="s">
        <v>5409</v>
      </c>
      <c r="I276" s="1" t="s">
        <v>5410</v>
      </c>
      <c r="J276" s="1" t="s">
        <v>5411</v>
      </c>
      <c r="K276" s="1" t="s">
        <v>5412</v>
      </c>
      <c r="L276" s="1">
        <v>-4.0</v>
      </c>
      <c r="M276" s="1">
        <v>0.021466666666666665</v>
      </c>
      <c r="N276" s="1">
        <v>4.752966666666667</v>
      </c>
      <c r="O276" s="1" t="s">
        <v>4485</v>
      </c>
      <c r="P276" s="1" t="s">
        <v>5413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60</v>
      </c>
      <c r="B277" s="1" t="s">
        <v>17</v>
      </c>
      <c r="C277" s="1">
        <v>979.0</v>
      </c>
      <c r="D277" s="1">
        <v>62.0</v>
      </c>
      <c r="E277" s="1" t="s">
        <v>4871</v>
      </c>
      <c r="F277" s="1" t="s">
        <v>66</v>
      </c>
      <c r="G277" s="1" t="s">
        <v>19</v>
      </c>
      <c r="H277" s="1" t="s">
        <v>5414</v>
      </c>
      <c r="I277" s="1" t="s">
        <v>5415</v>
      </c>
      <c r="J277" s="1" t="s">
        <v>5416</v>
      </c>
      <c r="K277" s="1" t="s">
        <v>5417</v>
      </c>
      <c r="L277" s="1">
        <v>-3.0</v>
      </c>
      <c r="M277" s="1">
        <v>0.022183333333333333</v>
      </c>
      <c r="N277" s="1">
        <v>11.837383333333333</v>
      </c>
      <c r="O277" s="1" t="s">
        <v>4485</v>
      </c>
      <c r="P277" s="1" t="s">
        <v>5418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60</v>
      </c>
      <c r="B278" s="1" t="s">
        <v>17</v>
      </c>
      <c r="C278" s="1">
        <v>648.0</v>
      </c>
      <c r="D278" s="1">
        <v>0.0</v>
      </c>
      <c r="E278" s="1" t="s">
        <v>4491</v>
      </c>
      <c r="F278" s="1" t="s">
        <v>66</v>
      </c>
      <c r="G278" s="1" t="s">
        <v>19</v>
      </c>
      <c r="H278" s="1" t="s">
        <v>5419</v>
      </c>
      <c r="I278" s="1" t="s">
        <v>5420</v>
      </c>
      <c r="J278" s="1" t="s">
        <v>5421</v>
      </c>
      <c r="K278" s="1" t="s">
        <v>5422</v>
      </c>
      <c r="L278" s="1">
        <v>-13.0</v>
      </c>
      <c r="M278" s="1">
        <v>0.01205</v>
      </c>
      <c r="N278" s="1">
        <v>8.493033333333333</v>
      </c>
      <c r="O278" s="1" t="s">
        <v>4485</v>
      </c>
      <c r="P278" s="1" t="s">
        <v>5423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16</v>
      </c>
      <c r="B279" s="1" t="s">
        <v>364</v>
      </c>
      <c r="C279" s="1">
        <v>324.0</v>
      </c>
      <c r="D279" s="1">
        <v>0.0</v>
      </c>
      <c r="E279" s="2"/>
      <c r="F279" s="1" t="s">
        <v>18</v>
      </c>
      <c r="G279" s="1" t="s">
        <v>19</v>
      </c>
      <c r="H279" s="1" t="s">
        <v>5424</v>
      </c>
      <c r="I279" s="1" t="s">
        <v>5425</v>
      </c>
      <c r="J279" s="1" t="s">
        <v>5425</v>
      </c>
      <c r="K279" s="2"/>
      <c r="L279" s="1">
        <v>-5.0</v>
      </c>
      <c r="M279" s="1"/>
      <c r="N279" s="1">
        <v>9.511566666666667</v>
      </c>
      <c r="O279" s="1" t="s">
        <v>4489</v>
      </c>
      <c r="P279" s="1" t="s">
        <v>4765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16</v>
      </c>
      <c r="B280" s="1" t="s">
        <v>364</v>
      </c>
      <c r="C280" s="1">
        <v>528.0</v>
      </c>
      <c r="D280" s="1">
        <v>0.0</v>
      </c>
      <c r="E280" s="2"/>
      <c r="F280" s="1" t="s">
        <v>18</v>
      </c>
      <c r="G280" s="1" t="s">
        <v>19</v>
      </c>
      <c r="H280" s="1" t="s">
        <v>5426</v>
      </c>
      <c r="I280" s="1" t="s">
        <v>5427</v>
      </c>
      <c r="J280" s="1" t="s">
        <v>5427</v>
      </c>
      <c r="K280" s="2"/>
      <c r="L280" s="1">
        <v>-7.0</v>
      </c>
      <c r="M280" s="1"/>
      <c r="N280" s="1">
        <v>12.559466666666667</v>
      </c>
      <c r="O280" s="1" t="s">
        <v>4489</v>
      </c>
      <c r="P280" s="1" t="s">
        <v>5428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16</v>
      </c>
      <c r="B281" s="1" t="s">
        <v>364</v>
      </c>
      <c r="C281" s="1">
        <v>429.0</v>
      </c>
      <c r="D281" s="1">
        <v>0.0</v>
      </c>
      <c r="E281" s="2"/>
      <c r="F281" s="1" t="s">
        <v>18</v>
      </c>
      <c r="G281" s="1" t="s">
        <v>19</v>
      </c>
      <c r="H281" s="1" t="s">
        <v>5429</v>
      </c>
      <c r="I281" s="1" t="s">
        <v>5430</v>
      </c>
      <c r="J281" s="1" t="s">
        <v>5430</v>
      </c>
      <c r="K281" s="2"/>
      <c r="L281" s="1">
        <v>-4.0</v>
      </c>
      <c r="M281" s="1"/>
      <c r="N281" s="1">
        <v>10.270083333333334</v>
      </c>
      <c r="O281" s="1" t="s">
        <v>4489</v>
      </c>
      <c r="P281" s="1" t="s">
        <v>5431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60</v>
      </c>
      <c r="B282" s="1" t="s">
        <v>17</v>
      </c>
      <c r="C282" s="1">
        <v>494.0</v>
      </c>
      <c r="D282" s="1">
        <v>124.0</v>
      </c>
      <c r="E282" s="2"/>
      <c r="F282" s="1" t="s">
        <v>49</v>
      </c>
      <c r="G282" s="1" t="s">
        <v>173</v>
      </c>
      <c r="H282" s="1" t="s">
        <v>5432</v>
      </c>
      <c r="I282" s="1" t="s">
        <v>5433</v>
      </c>
      <c r="J282" s="1" t="s">
        <v>559</v>
      </c>
      <c r="K282" s="2"/>
      <c r="L282" s="1">
        <v>703.0</v>
      </c>
      <c r="M282" s="1"/>
      <c r="N282" s="1">
        <v>11.489866666666666</v>
      </c>
      <c r="O282" s="1" t="s">
        <v>4485</v>
      </c>
      <c r="P282" s="1" t="s">
        <v>5434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28</v>
      </c>
      <c r="B283" s="1" t="s">
        <v>17</v>
      </c>
      <c r="C283" s="1">
        <v>264.0</v>
      </c>
      <c r="D283" s="1">
        <v>0.0</v>
      </c>
      <c r="E283" s="1" t="s">
        <v>29</v>
      </c>
      <c r="F283" s="1" t="s">
        <v>18</v>
      </c>
      <c r="G283" s="1" t="s">
        <v>19</v>
      </c>
      <c r="H283" s="1" t="s">
        <v>5435</v>
      </c>
      <c r="I283" s="1" t="s">
        <v>5436</v>
      </c>
      <c r="J283" s="1" t="s">
        <v>5436</v>
      </c>
      <c r="K283" s="2"/>
      <c r="L283" s="1">
        <v>-4.0</v>
      </c>
      <c r="M283" s="1"/>
      <c r="N283" s="1">
        <v>10.607383333333333</v>
      </c>
      <c r="O283" s="1" t="s">
        <v>4499</v>
      </c>
      <c r="P283" s="1" t="s">
        <v>4581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81</v>
      </c>
      <c r="B284" s="1" t="s">
        <v>364</v>
      </c>
      <c r="C284" s="1">
        <v>329.0</v>
      </c>
      <c r="D284" s="1">
        <v>0.0</v>
      </c>
      <c r="E284" s="1" t="s">
        <v>4882</v>
      </c>
      <c r="F284" s="1" t="s">
        <v>18</v>
      </c>
      <c r="G284" s="1" t="s">
        <v>19</v>
      </c>
      <c r="H284" s="1" t="s">
        <v>5437</v>
      </c>
      <c r="I284" s="1" t="s">
        <v>5438</v>
      </c>
      <c r="J284" s="1" t="s">
        <v>5438</v>
      </c>
      <c r="K284" s="2"/>
      <c r="L284" s="1">
        <v>-5.0</v>
      </c>
      <c r="M284" s="1"/>
      <c r="N284" s="1">
        <v>9.920583333333333</v>
      </c>
      <c r="O284" s="1" t="s">
        <v>4489</v>
      </c>
      <c r="P284" s="1" t="s">
        <v>5439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16</v>
      </c>
      <c r="B285" s="3" t="s">
        <v>364</v>
      </c>
      <c r="C285" s="1">
        <v>1056.0</v>
      </c>
      <c r="D285" s="1">
        <v>0.0</v>
      </c>
      <c r="E285" s="2"/>
      <c r="F285" s="1" t="s">
        <v>18</v>
      </c>
      <c r="G285" s="1" t="s">
        <v>19</v>
      </c>
      <c r="H285" s="1" t="s">
        <v>5440</v>
      </c>
      <c r="I285" s="1" t="s">
        <v>5441</v>
      </c>
      <c r="J285" s="1" t="s">
        <v>5441</v>
      </c>
      <c r="K285" s="2"/>
      <c r="L285" s="1">
        <v>-7.0</v>
      </c>
      <c r="M285" s="1"/>
      <c r="N285" s="1">
        <v>12.6311</v>
      </c>
      <c r="O285" s="1" t="s">
        <v>4489</v>
      </c>
      <c r="P285" s="1" t="s">
        <v>5442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28</v>
      </c>
      <c r="B286" s="1" t="s">
        <v>17</v>
      </c>
      <c r="C286" s="1">
        <v>364.0</v>
      </c>
      <c r="D286" s="1">
        <v>0.0</v>
      </c>
      <c r="E286" s="1" t="s">
        <v>29</v>
      </c>
      <c r="F286" s="1" t="s">
        <v>18</v>
      </c>
      <c r="G286" s="1" t="s">
        <v>19</v>
      </c>
      <c r="H286" s="1" t="s">
        <v>5443</v>
      </c>
      <c r="I286" s="1" t="s">
        <v>5444</v>
      </c>
      <c r="J286" s="1" t="s">
        <v>5444</v>
      </c>
      <c r="K286" s="2"/>
      <c r="L286" s="1">
        <v>-5.0</v>
      </c>
      <c r="M286" s="1"/>
      <c r="N286" s="1">
        <v>9.046783333333334</v>
      </c>
      <c r="O286" s="1" t="s">
        <v>4499</v>
      </c>
      <c r="P286" s="1" t="s">
        <v>5445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28</v>
      </c>
      <c r="B287" s="1" t="s">
        <v>17</v>
      </c>
      <c r="C287" s="1">
        <v>283.0</v>
      </c>
      <c r="D287" s="1">
        <v>0.0</v>
      </c>
      <c r="E287" s="1" t="s">
        <v>29</v>
      </c>
      <c r="F287" s="1" t="s">
        <v>18</v>
      </c>
      <c r="G287" s="1" t="s">
        <v>19</v>
      </c>
      <c r="H287" s="1" t="s">
        <v>5446</v>
      </c>
      <c r="I287" s="1" t="s">
        <v>5447</v>
      </c>
      <c r="J287" s="1" t="s">
        <v>5447</v>
      </c>
      <c r="K287" s="2"/>
      <c r="L287" s="1">
        <v>-6.0</v>
      </c>
      <c r="M287" s="1"/>
      <c r="N287" s="1">
        <v>8.268766666666666</v>
      </c>
      <c r="O287" s="1" t="s">
        <v>4499</v>
      </c>
      <c r="P287" s="1" t="s">
        <v>5448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60</v>
      </c>
      <c r="B288" s="1" t="s">
        <v>17</v>
      </c>
      <c r="C288" s="1">
        <v>566.0</v>
      </c>
      <c r="D288" s="1">
        <v>142.0</v>
      </c>
      <c r="E288" s="2"/>
      <c r="F288" s="1" t="s">
        <v>49</v>
      </c>
      <c r="G288" s="1" t="s">
        <v>24</v>
      </c>
      <c r="H288" s="1" t="s">
        <v>5449</v>
      </c>
      <c r="I288" s="1" t="s">
        <v>5450</v>
      </c>
      <c r="J288" s="1" t="s">
        <v>559</v>
      </c>
      <c r="K288" s="2"/>
      <c r="L288" s="1">
        <v>720.0</v>
      </c>
      <c r="M288" s="1"/>
      <c r="N288" s="1">
        <v>15.817133333333333</v>
      </c>
      <c r="O288" s="1" t="s">
        <v>4485</v>
      </c>
      <c r="P288" s="1" t="s">
        <v>5451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60</v>
      </c>
      <c r="B289" s="1" t="s">
        <v>17</v>
      </c>
      <c r="C289" s="3">
        <v>547.0</v>
      </c>
      <c r="D289" s="1">
        <v>0.0</v>
      </c>
      <c r="E289" s="1" t="s">
        <v>4491</v>
      </c>
      <c r="F289" s="1" t="s">
        <v>66</v>
      </c>
      <c r="G289" s="1" t="s">
        <v>19</v>
      </c>
      <c r="H289" s="1" t="s">
        <v>5452</v>
      </c>
      <c r="I289" s="1" t="s">
        <v>5453</v>
      </c>
      <c r="J289" s="1" t="s">
        <v>5454</v>
      </c>
      <c r="K289" s="1" t="s">
        <v>5455</v>
      </c>
      <c r="L289" s="1">
        <v>-9.0</v>
      </c>
      <c r="M289" s="1">
        <v>0.0131</v>
      </c>
      <c r="N289" s="1">
        <v>13.878016666666667</v>
      </c>
      <c r="O289" s="1" t="s">
        <v>4485</v>
      </c>
      <c r="P289" s="1" t="s">
        <v>5456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16</v>
      </c>
      <c r="B290" s="1" t="s">
        <v>364</v>
      </c>
      <c r="C290" s="3">
        <v>1196.0</v>
      </c>
      <c r="D290" s="1">
        <v>0.0</v>
      </c>
      <c r="E290" s="2"/>
      <c r="F290" s="1" t="s">
        <v>18</v>
      </c>
      <c r="G290" s="1" t="s">
        <v>19</v>
      </c>
      <c r="H290" s="1" t="s">
        <v>5457</v>
      </c>
      <c r="I290" s="1" t="s">
        <v>5458</v>
      </c>
      <c r="J290" s="1" t="s">
        <v>5458</v>
      </c>
      <c r="K290" s="2"/>
      <c r="L290" s="1">
        <v>-6.0</v>
      </c>
      <c r="M290" s="1"/>
      <c r="N290" s="1">
        <v>13.427883333333334</v>
      </c>
      <c r="O290" s="1" t="s">
        <v>4489</v>
      </c>
      <c r="P290" s="1" t="s">
        <v>5459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16</v>
      </c>
      <c r="B291" s="1" t="s">
        <v>364</v>
      </c>
      <c r="C291" s="1">
        <v>483.0</v>
      </c>
      <c r="D291" s="1">
        <v>0.0</v>
      </c>
      <c r="E291" s="2"/>
      <c r="F291" s="1" t="s">
        <v>18</v>
      </c>
      <c r="G291" s="1" t="s">
        <v>19</v>
      </c>
      <c r="H291" s="1" t="s">
        <v>5460</v>
      </c>
      <c r="I291" s="1" t="s">
        <v>5461</v>
      </c>
      <c r="J291" s="1" t="s">
        <v>5461</v>
      </c>
      <c r="K291" s="2"/>
      <c r="L291" s="1">
        <v>-8.0</v>
      </c>
      <c r="M291" s="1"/>
      <c r="N291" s="1">
        <v>6.801083333333334</v>
      </c>
      <c r="O291" s="1" t="s">
        <v>4489</v>
      </c>
      <c r="P291" s="1" t="s">
        <v>5462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81</v>
      </c>
      <c r="B292" s="1" t="s">
        <v>364</v>
      </c>
      <c r="C292" s="1">
        <v>404.0</v>
      </c>
      <c r="D292" s="1">
        <v>0.0</v>
      </c>
      <c r="E292" s="1" t="s">
        <v>5463</v>
      </c>
      <c r="F292" s="1" t="s">
        <v>18</v>
      </c>
      <c r="G292" s="1" t="s">
        <v>19</v>
      </c>
      <c r="H292" s="1" t="s">
        <v>5464</v>
      </c>
      <c r="I292" s="1" t="s">
        <v>5465</v>
      </c>
      <c r="J292" s="1" t="s">
        <v>5465</v>
      </c>
      <c r="K292" s="2"/>
      <c r="L292" s="1">
        <v>-7.0</v>
      </c>
      <c r="M292" s="1"/>
      <c r="N292" s="1">
        <v>7.9503</v>
      </c>
      <c r="O292" s="1" t="s">
        <v>4489</v>
      </c>
      <c r="P292" s="1" t="s">
        <v>5466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16</v>
      </c>
      <c r="B293" s="1" t="s">
        <v>364</v>
      </c>
      <c r="C293" s="1">
        <v>553.0</v>
      </c>
      <c r="D293" s="1">
        <v>0.0</v>
      </c>
      <c r="E293" s="2"/>
      <c r="F293" s="1" t="s">
        <v>18</v>
      </c>
      <c r="G293" s="1" t="s">
        <v>19</v>
      </c>
      <c r="H293" s="1" t="s">
        <v>5467</v>
      </c>
      <c r="I293" s="1" t="s">
        <v>5468</v>
      </c>
      <c r="J293" s="1" t="s">
        <v>5468</v>
      </c>
      <c r="K293" s="2"/>
      <c r="L293" s="1">
        <v>-8.0</v>
      </c>
      <c r="M293" s="1"/>
      <c r="N293" s="1">
        <v>10.492383333333333</v>
      </c>
      <c r="O293" s="1" t="s">
        <v>4489</v>
      </c>
      <c r="P293" s="1" t="s">
        <v>5469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28</v>
      </c>
      <c r="B294" s="1" t="s">
        <v>17</v>
      </c>
      <c r="C294" s="1">
        <v>274.0</v>
      </c>
      <c r="D294" s="1">
        <v>0.0</v>
      </c>
      <c r="E294" s="1" t="s">
        <v>29</v>
      </c>
      <c r="F294" s="1" t="s">
        <v>18</v>
      </c>
      <c r="G294" s="1" t="s">
        <v>19</v>
      </c>
      <c r="H294" s="1" t="s">
        <v>5470</v>
      </c>
      <c r="I294" s="1" t="s">
        <v>5471</v>
      </c>
      <c r="J294" s="1" t="s">
        <v>5471</v>
      </c>
      <c r="K294" s="2"/>
      <c r="L294" s="1">
        <v>-9.0</v>
      </c>
      <c r="M294" s="1"/>
      <c r="N294" s="1">
        <v>5.3970666666666665</v>
      </c>
      <c r="O294" s="1" t="s">
        <v>4499</v>
      </c>
      <c r="P294" s="1" t="s">
        <v>5472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48</v>
      </c>
      <c r="B295" s="1" t="s">
        <v>17</v>
      </c>
      <c r="C295" s="1">
        <v>40.0</v>
      </c>
      <c r="D295" s="1">
        <v>70.0</v>
      </c>
      <c r="E295" s="2"/>
      <c r="F295" s="1" t="s">
        <v>49</v>
      </c>
      <c r="G295" s="1" t="s">
        <v>24</v>
      </c>
      <c r="H295" s="1" t="s">
        <v>5473</v>
      </c>
      <c r="I295" s="1" t="s">
        <v>5474</v>
      </c>
      <c r="J295" s="1" t="s">
        <v>559</v>
      </c>
      <c r="K295" s="2"/>
      <c r="L295" s="1">
        <v>785.0</v>
      </c>
      <c r="M295" s="1"/>
      <c r="N295" s="1">
        <v>1.49965</v>
      </c>
      <c r="O295" s="1" t="s">
        <v>53</v>
      </c>
      <c r="P295" s="1" t="s">
        <v>5475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28</v>
      </c>
      <c r="B296" s="1" t="s">
        <v>17</v>
      </c>
      <c r="C296" s="1">
        <v>264.0</v>
      </c>
      <c r="D296" s="1">
        <v>0.0</v>
      </c>
      <c r="E296" s="1" t="s">
        <v>29</v>
      </c>
      <c r="F296" s="1" t="s">
        <v>18</v>
      </c>
      <c r="G296" s="1" t="s">
        <v>19</v>
      </c>
      <c r="H296" s="1" t="s">
        <v>5476</v>
      </c>
      <c r="I296" s="1" t="s">
        <v>5477</v>
      </c>
      <c r="J296" s="1" t="s">
        <v>5477</v>
      </c>
      <c r="K296" s="2"/>
      <c r="L296" s="1">
        <v>-9.0</v>
      </c>
      <c r="M296" s="1"/>
      <c r="N296" s="1">
        <v>5.6905166666666664</v>
      </c>
      <c r="O296" s="1" t="s">
        <v>4499</v>
      </c>
      <c r="P296" s="1" t="s">
        <v>4865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81</v>
      </c>
      <c r="B297" s="1" t="s">
        <v>364</v>
      </c>
      <c r="C297" s="1">
        <v>224.0</v>
      </c>
      <c r="D297" s="1">
        <v>0.0</v>
      </c>
      <c r="E297" s="1" t="s">
        <v>5478</v>
      </c>
      <c r="F297" s="1" t="s">
        <v>18</v>
      </c>
      <c r="G297" s="1" t="s">
        <v>19</v>
      </c>
      <c r="H297" s="1" t="s">
        <v>5479</v>
      </c>
      <c r="I297" s="1" t="s">
        <v>5480</v>
      </c>
      <c r="J297" s="1" t="s">
        <v>5480</v>
      </c>
      <c r="K297" s="2"/>
      <c r="L297" s="1">
        <v>-9.0</v>
      </c>
      <c r="M297" s="1"/>
      <c r="N297" s="1">
        <v>5.6425833333333335</v>
      </c>
      <c r="O297" s="1" t="s">
        <v>4489</v>
      </c>
      <c r="P297" s="1" t="s">
        <v>5481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48</v>
      </c>
      <c r="B298" s="1" t="s">
        <v>17</v>
      </c>
      <c r="C298" s="1">
        <v>249.0</v>
      </c>
      <c r="D298" s="1">
        <v>0.0</v>
      </c>
      <c r="E298" s="2"/>
      <c r="F298" s="1" t="s">
        <v>49</v>
      </c>
      <c r="G298" s="1" t="s">
        <v>24</v>
      </c>
      <c r="H298" s="1" t="s">
        <v>5482</v>
      </c>
      <c r="I298" s="1" t="s">
        <v>5483</v>
      </c>
      <c r="J298" s="1" t="s">
        <v>559</v>
      </c>
      <c r="K298" s="2"/>
      <c r="L298" s="1">
        <v>799.0</v>
      </c>
      <c r="M298" s="1"/>
      <c r="N298" s="1">
        <v>4.381283333333333</v>
      </c>
      <c r="O298" s="1" t="s">
        <v>53</v>
      </c>
      <c r="P298" s="1" t="s">
        <v>5484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60</v>
      </c>
      <c r="B299" s="1" t="s">
        <v>17</v>
      </c>
      <c r="C299" s="1">
        <v>476.0</v>
      </c>
      <c r="D299" s="1">
        <v>0.0</v>
      </c>
      <c r="E299" s="1" t="s">
        <v>4871</v>
      </c>
      <c r="F299" s="1" t="s">
        <v>66</v>
      </c>
      <c r="G299" s="1" t="s">
        <v>19</v>
      </c>
      <c r="H299" s="1" t="s">
        <v>5485</v>
      </c>
      <c r="I299" s="1" t="s">
        <v>5486</v>
      </c>
      <c r="J299" s="1" t="s">
        <v>5487</v>
      </c>
      <c r="K299" s="1" t="s">
        <v>5488</v>
      </c>
      <c r="L299" s="1">
        <v>-4.0</v>
      </c>
      <c r="M299" s="1">
        <v>0.00985</v>
      </c>
      <c r="N299" s="1">
        <v>11.951533333333334</v>
      </c>
      <c r="O299" s="1" t="s">
        <v>4485</v>
      </c>
      <c r="P299" s="1" t="s">
        <v>5489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16</v>
      </c>
      <c r="B300" s="1" t="s">
        <v>364</v>
      </c>
      <c r="C300" s="1">
        <v>329.0</v>
      </c>
      <c r="D300" s="1">
        <v>0.0</v>
      </c>
      <c r="E300" s="2"/>
      <c r="F300" s="1" t="s">
        <v>18</v>
      </c>
      <c r="G300" s="1" t="s">
        <v>19</v>
      </c>
      <c r="H300" s="1" t="s">
        <v>5490</v>
      </c>
      <c r="I300" s="1" t="s">
        <v>5491</v>
      </c>
      <c r="J300" s="1" t="s">
        <v>5491</v>
      </c>
      <c r="K300" s="2"/>
      <c r="L300" s="1">
        <v>-9.0</v>
      </c>
      <c r="M300" s="1"/>
      <c r="N300" s="1">
        <v>5.994816666666667</v>
      </c>
      <c r="O300" s="1" t="s">
        <v>4489</v>
      </c>
      <c r="P300" s="1" t="s">
        <v>5492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60</v>
      </c>
      <c r="B301" s="1" t="s">
        <v>17</v>
      </c>
      <c r="C301" s="1">
        <v>209.0</v>
      </c>
      <c r="D301" s="1">
        <v>50.0</v>
      </c>
      <c r="E301" s="2"/>
      <c r="F301" s="1" t="s">
        <v>49</v>
      </c>
      <c r="G301" s="1" t="s">
        <v>19</v>
      </c>
      <c r="H301" s="1" t="s">
        <v>5493</v>
      </c>
      <c r="I301" s="1" t="s">
        <v>5494</v>
      </c>
      <c r="J301" s="1" t="s">
        <v>559</v>
      </c>
      <c r="K301" s="2"/>
      <c r="L301" s="1">
        <v>825.0</v>
      </c>
      <c r="M301" s="1"/>
      <c r="N301" s="1">
        <v>13.616116666666667</v>
      </c>
      <c r="O301" s="1" t="s">
        <v>4485</v>
      </c>
      <c r="P301" s="1" t="s">
        <v>4732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60</v>
      </c>
      <c r="B302" s="1" t="s">
        <v>17</v>
      </c>
      <c r="C302" s="1">
        <v>167.0</v>
      </c>
      <c r="D302" s="1">
        <v>42.0</v>
      </c>
      <c r="E302" s="2"/>
      <c r="F302" s="1" t="s">
        <v>49</v>
      </c>
      <c r="G302" s="1" t="s">
        <v>173</v>
      </c>
      <c r="H302" s="1" t="s">
        <v>5495</v>
      </c>
      <c r="I302" s="1" t="s">
        <v>5496</v>
      </c>
      <c r="J302" s="1" t="s">
        <v>559</v>
      </c>
      <c r="K302" s="2"/>
      <c r="L302" s="1">
        <v>824.0</v>
      </c>
      <c r="M302" s="1"/>
      <c r="N302" s="1">
        <v>13.64985</v>
      </c>
      <c r="O302" s="1" t="s">
        <v>4485</v>
      </c>
      <c r="P302" s="1" t="s">
        <v>5497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81</v>
      </c>
      <c r="B303" s="1" t="s">
        <v>364</v>
      </c>
      <c r="C303" s="1">
        <v>264.0</v>
      </c>
      <c r="D303" s="1">
        <v>0.0</v>
      </c>
      <c r="E303" s="1" t="s">
        <v>5478</v>
      </c>
      <c r="F303" s="1" t="s">
        <v>18</v>
      </c>
      <c r="G303" s="1" t="s">
        <v>19</v>
      </c>
      <c r="H303" s="1" t="s">
        <v>5498</v>
      </c>
      <c r="I303" s="1" t="s">
        <v>5499</v>
      </c>
      <c r="J303" s="1" t="s">
        <v>5499</v>
      </c>
      <c r="K303" s="2"/>
      <c r="L303" s="1">
        <v>-2.0</v>
      </c>
      <c r="M303" s="1"/>
      <c r="N303" s="1">
        <v>12.578433333333333</v>
      </c>
      <c r="O303" s="1" t="s">
        <v>4489</v>
      </c>
      <c r="P303" s="1" t="s">
        <v>4885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28</v>
      </c>
      <c r="B304" s="1" t="s">
        <v>17</v>
      </c>
      <c r="C304" s="1">
        <v>329.0</v>
      </c>
      <c r="D304" s="1">
        <v>0.0</v>
      </c>
      <c r="E304" s="1" t="s">
        <v>29</v>
      </c>
      <c r="F304" s="1" t="s">
        <v>18</v>
      </c>
      <c r="G304" s="1" t="s">
        <v>19</v>
      </c>
      <c r="H304" s="1" t="s">
        <v>5500</v>
      </c>
      <c r="I304" s="1" t="s">
        <v>5501</v>
      </c>
      <c r="J304" s="1" t="s">
        <v>5501</v>
      </c>
      <c r="K304" s="2"/>
      <c r="L304" s="1">
        <v>-2.0</v>
      </c>
      <c r="M304" s="1"/>
      <c r="N304" s="1">
        <v>12.955</v>
      </c>
      <c r="O304" s="1" t="s">
        <v>4499</v>
      </c>
      <c r="P304" s="1" t="s">
        <v>5502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60</v>
      </c>
      <c r="B305" s="1" t="s">
        <v>17</v>
      </c>
      <c r="C305" s="1">
        <v>394.0</v>
      </c>
      <c r="D305" s="1">
        <v>0.0</v>
      </c>
      <c r="E305" s="1" t="s">
        <v>4871</v>
      </c>
      <c r="F305" s="1" t="s">
        <v>66</v>
      </c>
      <c r="G305" s="1" t="s">
        <v>19</v>
      </c>
      <c r="H305" s="1" t="s">
        <v>5503</v>
      </c>
      <c r="I305" s="1" t="s">
        <v>5504</v>
      </c>
      <c r="J305" s="1" t="s">
        <v>5505</v>
      </c>
      <c r="K305" s="1" t="s">
        <v>5506</v>
      </c>
      <c r="L305" s="1">
        <v>-10.0</v>
      </c>
      <c r="M305" s="1">
        <v>0.032266666666666666</v>
      </c>
      <c r="N305" s="1">
        <v>9.012416666666667</v>
      </c>
      <c r="O305" s="1" t="s">
        <v>4485</v>
      </c>
      <c r="P305" s="1" t="s">
        <v>5507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60</v>
      </c>
      <c r="B306" s="1" t="s">
        <v>17</v>
      </c>
      <c r="C306" s="1">
        <v>219.0</v>
      </c>
      <c r="D306" s="1">
        <v>55.0</v>
      </c>
      <c r="E306" s="2"/>
      <c r="F306" s="1" t="s">
        <v>49</v>
      </c>
      <c r="G306" s="1" t="s">
        <v>173</v>
      </c>
      <c r="H306" s="1" t="s">
        <v>5508</v>
      </c>
      <c r="I306" s="1" t="s">
        <v>5509</v>
      </c>
      <c r="J306" s="1" t="s">
        <v>559</v>
      </c>
      <c r="K306" s="2"/>
      <c r="L306" s="1">
        <v>848.0</v>
      </c>
      <c r="M306" s="1"/>
      <c r="N306" s="1">
        <v>8.581683333333334</v>
      </c>
      <c r="O306" s="1" t="s">
        <v>4485</v>
      </c>
      <c r="P306" s="1" t="s">
        <v>5510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16</v>
      </c>
      <c r="B307" s="1" t="s">
        <v>364</v>
      </c>
      <c r="C307" s="1">
        <v>364.0</v>
      </c>
      <c r="D307" s="1">
        <v>0.0</v>
      </c>
      <c r="E307" s="2"/>
      <c r="F307" s="1" t="s">
        <v>18</v>
      </c>
      <c r="G307" s="1" t="s">
        <v>19</v>
      </c>
      <c r="H307" s="1" t="s">
        <v>5511</v>
      </c>
      <c r="I307" s="1" t="s">
        <v>5512</v>
      </c>
      <c r="J307" s="1" t="s">
        <v>5512</v>
      </c>
      <c r="K307" s="2"/>
      <c r="L307" s="1">
        <v>-3.0</v>
      </c>
      <c r="M307" s="1"/>
      <c r="N307" s="1">
        <v>11.085933333333333</v>
      </c>
      <c r="O307" s="1" t="s">
        <v>4489</v>
      </c>
      <c r="P307" s="1" t="s">
        <v>5513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28</v>
      </c>
      <c r="B308" s="1" t="s">
        <v>17</v>
      </c>
      <c r="C308" s="1">
        <v>329.0</v>
      </c>
      <c r="D308" s="1">
        <v>0.0</v>
      </c>
      <c r="E308" s="1" t="s">
        <v>29</v>
      </c>
      <c r="F308" s="1" t="s">
        <v>18</v>
      </c>
      <c r="G308" s="1" t="s">
        <v>19</v>
      </c>
      <c r="H308" s="1" t="s">
        <v>5514</v>
      </c>
      <c r="I308" s="1" t="s">
        <v>5515</v>
      </c>
      <c r="J308" s="1" t="s">
        <v>5515</v>
      </c>
      <c r="K308" s="2"/>
      <c r="L308" s="1">
        <v>-9.0</v>
      </c>
      <c r="M308" s="1"/>
      <c r="N308" s="1">
        <v>5.841366666666667</v>
      </c>
      <c r="O308" s="1" t="s">
        <v>4499</v>
      </c>
      <c r="P308" s="1" t="s">
        <v>5089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48</v>
      </c>
      <c r="B309" s="1" t="s">
        <v>17</v>
      </c>
      <c r="C309" s="1">
        <v>249.0</v>
      </c>
      <c r="D309" s="1">
        <v>0.0</v>
      </c>
      <c r="E309" s="2"/>
      <c r="F309" s="1" t="s">
        <v>49</v>
      </c>
      <c r="G309" s="1" t="s">
        <v>173</v>
      </c>
      <c r="H309" s="1" t="s">
        <v>5516</v>
      </c>
      <c r="I309" s="1" t="s">
        <v>5517</v>
      </c>
      <c r="J309" s="1" t="s">
        <v>559</v>
      </c>
      <c r="K309" s="2"/>
      <c r="L309" s="1">
        <v>872.0</v>
      </c>
      <c r="M309" s="1"/>
      <c r="N309" s="1">
        <v>6.729683333333333</v>
      </c>
      <c r="O309" s="1" t="s">
        <v>53</v>
      </c>
      <c r="P309" s="1" t="s">
        <v>5518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60</v>
      </c>
      <c r="B310" s="3" t="s">
        <v>17</v>
      </c>
      <c r="C310" s="1">
        <v>398.0</v>
      </c>
      <c r="D310" s="1">
        <v>100.0</v>
      </c>
      <c r="E310" s="2"/>
      <c r="F310" s="1" t="s">
        <v>49</v>
      </c>
      <c r="G310" s="1" t="s">
        <v>24</v>
      </c>
      <c r="H310" s="1" t="s">
        <v>5519</v>
      </c>
      <c r="I310" s="1" t="s">
        <v>5520</v>
      </c>
      <c r="J310" s="1" t="s">
        <v>559</v>
      </c>
      <c r="K310" s="2"/>
      <c r="L310" s="1">
        <v>868.0</v>
      </c>
      <c r="M310" s="1"/>
      <c r="N310" s="1">
        <v>16.22995</v>
      </c>
      <c r="O310" s="1" t="s">
        <v>4485</v>
      </c>
      <c r="P310" s="1" t="s">
        <v>5521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60</v>
      </c>
      <c r="B311" s="1" t="s">
        <v>17</v>
      </c>
      <c r="C311" s="1">
        <v>498.0</v>
      </c>
      <c r="D311" s="1">
        <v>0.0</v>
      </c>
      <c r="E311" s="1" t="s">
        <v>4871</v>
      </c>
      <c r="F311" s="1" t="s">
        <v>66</v>
      </c>
      <c r="G311" s="1" t="s">
        <v>24</v>
      </c>
      <c r="H311" s="1" t="s">
        <v>5522</v>
      </c>
      <c r="I311" s="1" t="s">
        <v>5523</v>
      </c>
      <c r="J311" s="1" t="s">
        <v>5524</v>
      </c>
      <c r="K311" s="1" t="s">
        <v>5525</v>
      </c>
      <c r="L311" s="1">
        <v>-2.0</v>
      </c>
      <c r="M311" s="1">
        <v>0.013283333333333333</v>
      </c>
      <c r="N311" s="1">
        <v>9.81075</v>
      </c>
      <c r="O311" s="1" t="s">
        <v>4485</v>
      </c>
      <c r="P311" s="1" t="s">
        <v>5526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16</v>
      </c>
      <c r="B312" s="3" t="s">
        <v>364</v>
      </c>
      <c r="C312" s="1">
        <v>394.0</v>
      </c>
      <c r="D312" s="1">
        <v>0.0</v>
      </c>
      <c r="E312" s="2"/>
      <c r="F312" s="1" t="s">
        <v>18</v>
      </c>
      <c r="G312" s="1" t="s">
        <v>19</v>
      </c>
      <c r="H312" s="1" t="s">
        <v>5527</v>
      </c>
      <c r="I312" s="1" t="s">
        <v>5528</v>
      </c>
      <c r="J312" s="1" t="s">
        <v>5528</v>
      </c>
      <c r="K312" s="2"/>
      <c r="L312" s="1">
        <v>-5.0</v>
      </c>
      <c r="M312" s="1"/>
      <c r="N312" s="1">
        <v>9.695283333333334</v>
      </c>
      <c r="O312" s="1" t="s">
        <v>4489</v>
      </c>
      <c r="P312" s="1" t="s">
        <v>5529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16</v>
      </c>
      <c r="B313" s="1" t="s">
        <v>364</v>
      </c>
      <c r="C313" s="1">
        <v>533.0</v>
      </c>
      <c r="D313" s="1">
        <v>0.0</v>
      </c>
      <c r="E313" s="2"/>
      <c r="F313" s="1" t="s">
        <v>18</v>
      </c>
      <c r="G313" s="1" t="s">
        <v>19</v>
      </c>
      <c r="H313" s="1" t="s">
        <v>5530</v>
      </c>
      <c r="I313" s="1" t="s">
        <v>5531</v>
      </c>
      <c r="J313" s="1" t="s">
        <v>5531</v>
      </c>
      <c r="K313" s="2"/>
      <c r="L313" s="1">
        <v>-10.0</v>
      </c>
      <c r="M313" s="1"/>
      <c r="N313" s="1">
        <v>8.354983333333333</v>
      </c>
      <c r="O313" s="1" t="s">
        <v>4489</v>
      </c>
      <c r="P313" s="1" t="s">
        <v>5532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81</v>
      </c>
      <c r="B314" s="1" t="s">
        <v>364</v>
      </c>
      <c r="C314" s="1">
        <v>532.0</v>
      </c>
      <c r="D314" s="1">
        <v>0.0</v>
      </c>
      <c r="E314" s="1" t="s">
        <v>5533</v>
      </c>
      <c r="F314" s="1" t="s">
        <v>18</v>
      </c>
      <c r="G314" s="1" t="s">
        <v>19</v>
      </c>
      <c r="H314" s="1" t="s">
        <v>5534</v>
      </c>
      <c r="I314" s="1" t="s">
        <v>5535</v>
      </c>
      <c r="J314" s="1" t="s">
        <v>5535</v>
      </c>
      <c r="K314" s="2"/>
      <c r="L314" s="1">
        <v>0.0</v>
      </c>
      <c r="M314" s="1"/>
      <c r="N314" s="1">
        <v>19.40523333333333</v>
      </c>
      <c r="O314" s="1" t="s">
        <v>4489</v>
      </c>
      <c r="P314" s="1" t="s">
        <v>5536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28</v>
      </c>
      <c r="B315" s="1" t="s">
        <v>17</v>
      </c>
      <c r="C315" s="1">
        <v>528.0</v>
      </c>
      <c r="D315" s="1">
        <v>0.0</v>
      </c>
      <c r="E315" s="1" t="s">
        <v>29</v>
      </c>
      <c r="F315" s="1" t="s">
        <v>18</v>
      </c>
      <c r="G315" s="1" t="s">
        <v>19</v>
      </c>
      <c r="H315" s="1" t="s">
        <v>5537</v>
      </c>
      <c r="I315" s="1" t="s">
        <v>5538</v>
      </c>
      <c r="J315" s="1" t="s">
        <v>5538</v>
      </c>
      <c r="K315" s="2"/>
      <c r="L315" s="1">
        <v>-8.0</v>
      </c>
      <c r="M315" s="1"/>
      <c r="N315" s="1">
        <v>11.38595</v>
      </c>
      <c r="O315" s="1" t="s">
        <v>4499</v>
      </c>
      <c r="P315" s="1" t="s">
        <v>5539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28</v>
      </c>
      <c r="B316" s="1" t="s">
        <v>17</v>
      </c>
      <c r="C316" s="1">
        <v>324.0</v>
      </c>
      <c r="D316" s="1">
        <v>0.0</v>
      </c>
      <c r="E316" s="1" t="s">
        <v>29</v>
      </c>
      <c r="F316" s="1" t="s">
        <v>18</v>
      </c>
      <c r="G316" s="1" t="s">
        <v>19</v>
      </c>
      <c r="H316" s="1" t="s">
        <v>5540</v>
      </c>
      <c r="I316" s="1" t="s">
        <v>5541</v>
      </c>
      <c r="J316" s="1" t="s">
        <v>5541</v>
      </c>
      <c r="K316" s="2"/>
      <c r="L316" s="1">
        <v>-7.0</v>
      </c>
      <c r="M316" s="1"/>
      <c r="N316" s="1">
        <v>7.235533333333334</v>
      </c>
      <c r="O316" s="1" t="s">
        <v>4499</v>
      </c>
      <c r="P316" s="1" t="s">
        <v>5542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48</v>
      </c>
      <c r="B317" s="1" t="s">
        <v>17</v>
      </c>
      <c r="C317" s="1">
        <v>249.0</v>
      </c>
      <c r="D317" s="1">
        <v>0.0</v>
      </c>
      <c r="E317" s="2"/>
      <c r="F317" s="1" t="s">
        <v>49</v>
      </c>
      <c r="G317" s="1" t="s">
        <v>173</v>
      </c>
      <c r="H317" s="1" t="s">
        <v>5543</v>
      </c>
      <c r="I317" s="1" t="s">
        <v>5544</v>
      </c>
      <c r="J317" s="1" t="s">
        <v>559</v>
      </c>
      <c r="K317" s="2"/>
      <c r="L317" s="1">
        <v>927.0</v>
      </c>
      <c r="M317" s="1"/>
      <c r="N317" s="1">
        <v>5.61735</v>
      </c>
      <c r="O317" s="1" t="s">
        <v>53</v>
      </c>
      <c r="P317" s="1" t="s">
        <v>5545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16</v>
      </c>
      <c r="B318" s="1" t="s">
        <v>364</v>
      </c>
      <c r="C318" s="1">
        <v>299.0</v>
      </c>
      <c r="D318" s="1">
        <v>0.0</v>
      </c>
      <c r="E318" s="2"/>
      <c r="F318" s="1" t="s">
        <v>18</v>
      </c>
      <c r="G318" s="1" t="s">
        <v>19</v>
      </c>
      <c r="H318" s="1" t="s">
        <v>5546</v>
      </c>
      <c r="I318" s="1" t="s">
        <v>5547</v>
      </c>
      <c r="J318" s="1" t="s">
        <v>5547</v>
      </c>
      <c r="K318" s="2"/>
      <c r="L318" s="1">
        <v>-6.0</v>
      </c>
      <c r="M318" s="1"/>
      <c r="N318" s="1">
        <v>8.9086</v>
      </c>
      <c r="O318" s="1" t="s">
        <v>4489</v>
      </c>
      <c r="P318" s="1" t="s">
        <v>5548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60</v>
      </c>
      <c r="B319" s="1" t="s">
        <v>17</v>
      </c>
      <c r="C319" s="1">
        <v>295.0</v>
      </c>
      <c r="D319" s="1">
        <v>69.0</v>
      </c>
      <c r="E319" s="2"/>
      <c r="F319" s="1" t="s">
        <v>49</v>
      </c>
      <c r="G319" s="1" t="s">
        <v>24</v>
      </c>
      <c r="H319" s="1" t="s">
        <v>5549</v>
      </c>
      <c r="I319" s="1" t="s">
        <v>5550</v>
      </c>
      <c r="J319" s="1" t="s">
        <v>559</v>
      </c>
      <c r="K319" s="2"/>
      <c r="L319" s="1">
        <v>918.0</v>
      </c>
      <c r="M319" s="1"/>
      <c r="N319" s="1">
        <v>13.542466666666666</v>
      </c>
      <c r="O319" s="1" t="s">
        <v>4485</v>
      </c>
      <c r="P319" s="1" t="s">
        <v>5551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28</v>
      </c>
      <c r="B320" s="1" t="s">
        <v>17</v>
      </c>
      <c r="C320" s="3">
        <v>509.0</v>
      </c>
      <c r="D320" s="1">
        <v>0.0</v>
      </c>
      <c r="E320" s="1" t="s">
        <v>29</v>
      </c>
      <c r="F320" s="1" t="s">
        <v>18</v>
      </c>
      <c r="G320" s="1" t="s">
        <v>19</v>
      </c>
      <c r="H320" s="1" t="s">
        <v>5552</v>
      </c>
      <c r="I320" s="1" t="s">
        <v>5553</v>
      </c>
      <c r="J320" s="1" t="s">
        <v>5553</v>
      </c>
      <c r="K320" s="2"/>
      <c r="L320" s="1">
        <v>-7.0</v>
      </c>
      <c r="M320" s="1"/>
      <c r="N320" s="1">
        <v>12.692666666666666</v>
      </c>
      <c r="O320" s="1" t="s">
        <v>4499</v>
      </c>
      <c r="P320" s="1" t="s">
        <v>5554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16</v>
      </c>
      <c r="B321" s="1" t="s">
        <v>364</v>
      </c>
      <c r="C321" s="1">
        <v>593.0</v>
      </c>
      <c r="D321" s="1">
        <v>0.0</v>
      </c>
      <c r="E321" s="2"/>
      <c r="F321" s="1" t="s">
        <v>18</v>
      </c>
      <c r="G321" s="1" t="s">
        <v>19</v>
      </c>
      <c r="H321" s="1" t="s">
        <v>5555</v>
      </c>
      <c r="I321" s="1" t="s">
        <v>5556</v>
      </c>
      <c r="J321" s="1" t="s">
        <v>5556</v>
      </c>
      <c r="K321" s="2"/>
      <c r="L321" s="1">
        <v>-10.0</v>
      </c>
      <c r="M321" s="1"/>
      <c r="N321" s="1">
        <v>9.760283333333334</v>
      </c>
      <c r="O321" s="1" t="s">
        <v>4489</v>
      </c>
      <c r="P321" s="1" t="s">
        <v>5557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60</v>
      </c>
      <c r="B322" s="1" t="s">
        <v>17</v>
      </c>
      <c r="C322" s="1">
        <v>199.0</v>
      </c>
      <c r="D322" s="1">
        <v>50.0</v>
      </c>
      <c r="E322" s="2"/>
      <c r="F322" s="1" t="s">
        <v>49</v>
      </c>
      <c r="G322" s="1" t="s">
        <v>173</v>
      </c>
      <c r="H322" s="1" t="s">
        <v>5558</v>
      </c>
      <c r="I322" s="1" t="s">
        <v>5559</v>
      </c>
      <c r="J322" s="1" t="s">
        <v>559</v>
      </c>
      <c r="K322" s="2"/>
      <c r="L322" s="1">
        <v>932.0</v>
      </c>
      <c r="M322" s="1"/>
      <c r="N322" s="1">
        <v>5.759683333333333</v>
      </c>
      <c r="O322" s="1" t="s">
        <v>4485</v>
      </c>
      <c r="P322" s="1" t="s">
        <v>5560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16</v>
      </c>
      <c r="B323" s="1" t="s">
        <v>364</v>
      </c>
      <c r="C323" s="1">
        <v>264.0</v>
      </c>
      <c r="D323" s="1">
        <v>0.0</v>
      </c>
      <c r="E323" s="2"/>
      <c r="F323" s="1" t="s">
        <v>18</v>
      </c>
      <c r="G323" s="1" t="s">
        <v>19</v>
      </c>
      <c r="H323" s="1" t="s">
        <v>5561</v>
      </c>
      <c r="I323" s="1" t="s">
        <v>5562</v>
      </c>
      <c r="J323" s="1" t="s">
        <v>5562</v>
      </c>
      <c r="K323" s="2"/>
      <c r="L323" s="1">
        <v>-5.0</v>
      </c>
      <c r="M323" s="1"/>
      <c r="N323" s="1">
        <v>9.087166666666667</v>
      </c>
      <c r="O323" s="1" t="s">
        <v>4489</v>
      </c>
      <c r="P323" s="1" t="s">
        <v>5563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16</v>
      </c>
      <c r="B324" s="1" t="s">
        <v>364</v>
      </c>
      <c r="C324" s="1">
        <v>658.0</v>
      </c>
      <c r="D324" s="1">
        <v>0.0</v>
      </c>
      <c r="E324" s="2"/>
      <c r="F324" s="1" t="s">
        <v>18</v>
      </c>
      <c r="G324" s="1" t="s">
        <v>19</v>
      </c>
      <c r="H324" s="1" t="s">
        <v>5564</v>
      </c>
      <c r="I324" s="1" t="s">
        <v>5565</v>
      </c>
      <c r="J324" s="1" t="s">
        <v>5565</v>
      </c>
      <c r="K324" s="2"/>
      <c r="L324" s="1">
        <v>-8.0</v>
      </c>
      <c r="M324" s="1"/>
      <c r="N324" s="1">
        <v>11.55035</v>
      </c>
      <c r="O324" s="1" t="s">
        <v>4489</v>
      </c>
      <c r="P324" s="1" t="s">
        <v>5566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60</v>
      </c>
      <c r="B325" s="1" t="s">
        <v>17</v>
      </c>
      <c r="C325" s="1">
        <v>199.0</v>
      </c>
      <c r="D325" s="1">
        <v>50.0</v>
      </c>
      <c r="E325" s="2"/>
      <c r="F325" s="1" t="s">
        <v>49</v>
      </c>
      <c r="G325" s="1" t="s">
        <v>173</v>
      </c>
      <c r="H325" s="1" t="s">
        <v>5567</v>
      </c>
      <c r="I325" s="1" t="s">
        <v>5568</v>
      </c>
      <c r="J325" s="1" t="s">
        <v>559</v>
      </c>
      <c r="K325" s="2"/>
      <c r="L325" s="1">
        <v>958.0</v>
      </c>
      <c r="M325" s="1"/>
      <c r="N325" s="1">
        <v>7.335366666666666</v>
      </c>
      <c r="O325" s="1" t="s">
        <v>4485</v>
      </c>
      <c r="P325" s="1" t="s">
        <v>5569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28</v>
      </c>
      <c r="B326" s="1" t="s">
        <v>17</v>
      </c>
      <c r="C326" s="1">
        <v>321.0</v>
      </c>
      <c r="D326" s="1">
        <v>0.0</v>
      </c>
      <c r="E326" s="1" t="s">
        <v>29</v>
      </c>
      <c r="F326" s="1" t="s">
        <v>18</v>
      </c>
      <c r="G326" s="1" t="s">
        <v>19</v>
      </c>
      <c r="H326" s="1" t="s">
        <v>5570</v>
      </c>
      <c r="I326" s="1" t="s">
        <v>5571</v>
      </c>
      <c r="J326" s="1" t="s">
        <v>5571</v>
      </c>
      <c r="K326" s="2"/>
      <c r="L326" s="1">
        <v>-1.0</v>
      </c>
      <c r="M326" s="1"/>
      <c r="N326" s="1">
        <v>13.62115</v>
      </c>
      <c r="O326" s="1" t="s">
        <v>4499</v>
      </c>
      <c r="P326" s="1" t="s">
        <v>5572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60</v>
      </c>
      <c r="B327" s="1" t="s">
        <v>17</v>
      </c>
      <c r="C327" s="1">
        <v>199.0</v>
      </c>
      <c r="D327" s="1">
        <v>50.0</v>
      </c>
      <c r="E327" s="2"/>
      <c r="F327" s="1" t="s">
        <v>49</v>
      </c>
      <c r="G327" s="1" t="s">
        <v>173</v>
      </c>
      <c r="H327" s="1" t="s">
        <v>5573</v>
      </c>
      <c r="I327" s="1" t="s">
        <v>5574</v>
      </c>
      <c r="J327" s="1" t="s">
        <v>559</v>
      </c>
      <c r="K327" s="2"/>
      <c r="L327" s="1">
        <v>970.0</v>
      </c>
      <c r="M327" s="1"/>
      <c r="N327" s="1">
        <v>17.527316666666668</v>
      </c>
      <c r="O327" s="1" t="s">
        <v>4485</v>
      </c>
      <c r="P327" s="1" t="s">
        <v>5575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81</v>
      </c>
      <c r="B328" s="1" t="s">
        <v>364</v>
      </c>
      <c r="C328" s="1">
        <v>857.0</v>
      </c>
      <c r="D328" s="1">
        <v>0.0</v>
      </c>
      <c r="E328" s="1" t="s">
        <v>5576</v>
      </c>
      <c r="F328" s="1" t="s">
        <v>18</v>
      </c>
      <c r="G328" s="1" t="s">
        <v>19</v>
      </c>
      <c r="H328" s="1" t="s">
        <v>5577</v>
      </c>
      <c r="I328" s="1" t="s">
        <v>5578</v>
      </c>
      <c r="J328" s="1" t="s">
        <v>5578</v>
      </c>
      <c r="K328" s="2"/>
      <c r="L328" s="1">
        <v>-3.0</v>
      </c>
      <c r="M328" s="1"/>
      <c r="N328" s="1">
        <v>16.30763333333333</v>
      </c>
      <c r="O328" s="1" t="s">
        <v>4489</v>
      </c>
      <c r="P328" s="1" t="s">
        <v>5579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48</v>
      </c>
      <c r="B329" s="1" t="s">
        <v>17</v>
      </c>
      <c r="C329" s="1">
        <v>249.0</v>
      </c>
      <c r="D329" s="1">
        <v>0.0</v>
      </c>
      <c r="E329" s="2"/>
      <c r="F329" s="1" t="s">
        <v>49</v>
      </c>
      <c r="G329" s="1" t="s">
        <v>24</v>
      </c>
      <c r="H329" s="1" t="s">
        <v>5580</v>
      </c>
      <c r="I329" s="1" t="s">
        <v>5581</v>
      </c>
      <c r="J329" s="1" t="s">
        <v>559</v>
      </c>
      <c r="K329" s="2"/>
      <c r="L329" s="1">
        <v>991.0</v>
      </c>
      <c r="M329" s="1"/>
      <c r="N329" s="1">
        <v>5.046433333333334</v>
      </c>
      <c r="O329" s="1" t="s">
        <v>53</v>
      </c>
      <c r="P329" s="1" t="s">
        <v>5582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60</v>
      </c>
      <c r="B330" s="1" t="s">
        <v>17</v>
      </c>
      <c r="C330" s="1">
        <v>329.0</v>
      </c>
      <c r="D330" s="1">
        <v>0.0</v>
      </c>
      <c r="E330" s="1" t="s">
        <v>5583</v>
      </c>
      <c r="F330" s="1" t="s">
        <v>66</v>
      </c>
      <c r="G330" s="1" t="s">
        <v>19</v>
      </c>
      <c r="H330" s="1" t="s">
        <v>5584</v>
      </c>
      <c r="I330" s="1" t="s">
        <v>5585</v>
      </c>
      <c r="J330" s="1" t="s">
        <v>5586</v>
      </c>
      <c r="K330" s="1" t="s">
        <v>5587</v>
      </c>
      <c r="L330" s="1">
        <v>2.0</v>
      </c>
      <c r="M330" s="1">
        <v>0.02493333333333333</v>
      </c>
      <c r="N330" s="1">
        <v>11.024183333333333</v>
      </c>
      <c r="O330" s="1" t="s">
        <v>4485</v>
      </c>
      <c r="P330" s="1" t="s">
        <v>5588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60</v>
      </c>
      <c r="B331" s="1" t="s">
        <v>17</v>
      </c>
      <c r="C331" s="1">
        <v>403.0</v>
      </c>
      <c r="D331" s="1">
        <v>20.0</v>
      </c>
      <c r="E331" s="1" t="s">
        <v>5583</v>
      </c>
      <c r="F331" s="1" t="s">
        <v>66</v>
      </c>
      <c r="G331" s="1" t="s">
        <v>19</v>
      </c>
      <c r="H331" s="1" t="s">
        <v>5589</v>
      </c>
      <c r="I331" s="1" t="s">
        <v>5590</v>
      </c>
      <c r="J331" s="1" t="s">
        <v>5591</v>
      </c>
      <c r="K331" s="1" t="s">
        <v>5592</v>
      </c>
      <c r="L331" s="1">
        <v>-9.0</v>
      </c>
      <c r="M331" s="1">
        <v>0.015633333333333332</v>
      </c>
      <c r="N331" s="1">
        <v>12.9254</v>
      </c>
      <c r="O331" s="1" t="s">
        <v>4485</v>
      </c>
      <c r="P331" s="1" t="s">
        <v>5593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60</v>
      </c>
      <c r="B332" s="1" t="s">
        <v>17</v>
      </c>
      <c r="C332" s="1">
        <v>463.0</v>
      </c>
      <c r="D332" s="1">
        <v>0.0</v>
      </c>
      <c r="E332" s="1" t="s">
        <v>4871</v>
      </c>
      <c r="F332" s="1" t="s">
        <v>66</v>
      </c>
      <c r="G332" s="1" t="s">
        <v>19</v>
      </c>
      <c r="H332" s="1" t="s">
        <v>5594</v>
      </c>
      <c r="I332" s="1" t="s">
        <v>5595</v>
      </c>
      <c r="J332" s="1" t="s">
        <v>5596</v>
      </c>
      <c r="K332" s="1" t="s">
        <v>5597</v>
      </c>
      <c r="L332" s="1">
        <v>-3.0</v>
      </c>
      <c r="M332" s="1">
        <v>0.018833333333333334</v>
      </c>
      <c r="N332" s="1">
        <v>17.580966666666665</v>
      </c>
      <c r="O332" s="1" t="s">
        <v>4485</v>
      </c>
      <c r="P332" s="1" t="s">
        <v>5598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16</v>
      </c>
      <c r="B333" s="1" t="s">
        <v>364</v>
      </c>
      <c r="C333" s="1">
        <v>2600.0</v>
      </c>
      <c r="D333" s="1">
        <v>0.0</v>
      </c>
      <c r="E333" s="2"/>
      <c r="F333" s="1" t="s">
        <v>18</v>
      </c>
      <c r="G333" s="1" t="s">
        <v>19</v>
      </c>
      <c r="H333" s="1" t="s">
        <v>5599</v>
      </c>
      <c r="I333" s="1" t="s">
        <v>5600</v>
      </c>
      <c r="J333" s="1" t="s">
        <v>5600</v>
      </c>
      <c r="K333" s="2"/>
      <c r="L333" s="1">
        <v>10.0</v>
      </c>
      <c r="M333" s="1"/>
      <c r="N333" s="1">
        <v>30.937416666666667</v>
      </c>
      <c r="O333" s="1" t="s">
        <v>4489</v>
      </c>
      <c r="P333" s="1" t="s">
        <v>5601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16</v>
      </c>
      <c r="B334" s="1" t="s">
        <v>364</v>
      </c>
      <c r="C334" s="1">
        <v>896.0</v>
      </c>
      <c r="D334" s="1">
        <v>0.0</v>
      </c>
      <c r="E334" s="2"/>
      <c r="F334" s="1" t="s">
        <v>18</v>
      </c>
      <c r="G334" s="1" t="s">
        <v>19</v>
      </c>
      <c r="H334" s="1" t="s">
        <v>5602</v>
      </c>
      <c r="I334" s="1" t="s">
        <v>5603</v>
      </c>
      <c r="J334" s="1" t="s">
        <v>5603</v>
      </c>
      <c r="K334" s="2"/>
      <c r="L334" s="1">
        <v>-10.0</v>
      </c>
      <c r="M334" s="1"/>
      <c r="N334" s="1">
        <v>9.009883333333333</v>
      </c>
      <c r="O334" s="1" t="s">
        <v>4489</v>
      </c>
      <c r="P334" s="1" t="s">
        <v>5604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28</v>
      </c>
      <c r="B335" s="1" t="s">
        <v>17</v>
      </c>
      <c r="C335" s="1">
        <v>364.0</v>
      </c>
      <c r="D335" s="1">
        <v>0.0</v>
      </c>
      <c r="E335" s="1" t="s">
        <v>29</v>
      </c>
      <c r="F335" s="1" t="s">
        <v>18</v>
      </c>
      <c r="G335" s="1" t="s">
        <v>19</v>
      </c>
      <c r="H335" s="1" t="s">
        <v>5605</v>
      </c>
      <c r="I335" s="1" t="s">
        <v>5606</v>
      </c>
      <c r="J335" s="1" t="s">
        <v>5606</v>
      </c>
      <c r="K335" s="2"/>
      <c r="L335" s="1">
        <v>-8.0</v>
      </c>
      <c r="M335" s="1"/>
      <c r="N335" s="1">
        <v>6.192483333333334</v>
      </c>
      <c r="O335" s="1" t="s">
        <v>4499</v>
      </c>
      <c r="P335" s="1" t="s">
        <v>5607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16</v>
      </c>
      <c r="B336" s="1" t="s">
        <v>364</v>
      </c>
      <c r="C336" s="1">
        <v>593.0</v>
      </c>
      <c r="D336" s="1">
        <v>0.0</v>
      </c>
      <c r="E336" s="2"/>
      <c r="F336" s="1" t="s">
        <v>18</v>
      </c>
      <c r="G336" s="1" t="s">
        <v>19</v>
      </c>
      <c r="H336" s="1" t="s">
        <v>5608</v>
      </c>
      <c r="I336" s="1" t="s">
        <v>5609</v>
      </c>
      <c r="J336" s="1" t="s">
        <v>5609</v>
      </c>
      <c r="K336" s="2"/>
      <c r="L336" s="1">
        <v>-11.0</v>
      </c>
      <c r="M336" s="1"/>
      <c r="N336" s="1">
        <v>8.8278</v>
      </c>
      <c r="O336" s="1" t="s">
        <v>4489</v>
      </c>
      <c r="P336" s="1" t="s">
        <v>5610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60</v>
      </c>
      <c r="B337" s="1" t="s">
        <v>17</v>
      </c>
      <c r="C337" s="1">
        <v>219.0</v>
      </c>
      <c r="D337" s="1">
        <v>50.0</v>
      </c>
      <c r="E337" s="2"/>
      <c r="F337" s="1" t="s">
        <v>49</v>
      </c>
      <c r="G337" s="1" t="s">
        <v>19</v>
      </c>
      <c r="H337" s="1" t="s">
        <v>5611</v>
      </c>
      <c r="I337" s="1" t="s">
        <v>5612</v>
      </c>
      <c r="J337" s="1" t="s">
        <v>559</v>
      </c>
      <c r="K337" s="2"/>
      <c r="L337" s="1">
        <v>1027.0</v>
      </c>
      <c r="M337" s="1"/>
      <c r="N337" s="1">
        <v>12.136766666666666</v>
      </c>
      <c r="O337" s="1" t="s">
        <v>4485</v>
      </c>
      <c r="P337" s="1" t="s">
        <v>5613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60</v>
      </c>
      <c r="B338" s="1" t="s">
        <v>17</v>
      </c>
      <c r="C338" s="1">
        <v>247.0</v>
      </c>
      <c r="D338" s="1">
        <v>62.0</v>
      </c>
      <c r="E338" s="2"/>
      <c r="F338" s="1" t="s">
        <v>49</v>
      </c>
      <c r="G338" s="1" t="s">
        <v>19</v>
      </c>
      <c r="H338" s="1" t="s">
        <v>5614</v>
      </c>
      <c r="I338" s="1" t="s">
        <v>5615</v>
      </c>
      <c r="J338" s="1" t="s">
        <v>559</v>
      </c>
      <c r="K338" s="2"/>
      <c r="L338" s="1">
        <v>1019.0</v>
      </c>
      <c r="M338" s="1"/>
      <c r="N338" s="1">
        <v>22.747116666666667</v>
      </c>
      <c r="O338" s="1" t="s">
        <v>4485</v>
      </c>
      <c r="P338" s="1" t="s">
        <v>5616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16</v>
      </c>
      <c r="B339" s="1" t="s">
        <v>364</v>
      </c>
      <c r="C339" s="1">
        <v>388.0</v>
      </c>
      <c r="D339" s="1">
        <v>0.0</v>
      </c>
      <c r="E339" s="2"/>
      <c r="F339" s="1" t="s">
        <v>18</v>
      </c>
      <c r="G339" s="1" t="s">
        <v>19</v>
      </c>
      <c r="H339" s="1" t="s">
        <v>5617</v>
      </c>
      <c r="I339" s="1" t="s">
        <v>5618</v>
      </c>
      <c r="J339" s="1" t="s">
        <v>5618</v>
      </c>
      <c r="K339" s="2"/>
      <c r="L339" s="1">
        <v>-7.0</v>
      </c>
      <c r="M339" s="1"/>
      <c r="N339" s="1">
        <v>7.82435</v>
      </c>
      <c r="O339" s="1" t="s">
        <v>4489</v>
      </c>
      <c r="P339" s="1" t="s">
        <v>5619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16</v>
      </c>
      <c r="B340" s="1" t="s">
        <v>364</v>
      </c>
      <c r="C340" s="1">
        <v>732.0</v>
      </c>
      <c r="D340" s="1">
        <v>0.0</v>
      </c>
      <c r="E340" s="2"/>
      <c r="F340" s="1" t="s">
        <v>18</v>
      </c>
      <c r="G340" s="1" t="s">
        <v>19</v>
      </c>
      <c r="H340" s="1" t="s">
        <v>5620</v>
      </c>
      <c r="I340" s="1" t="s">
        <v>5621</v>
      </c>
      <c r="J340" s="1" t="s">
        <v>5621</v>
      </c>
      <c r="K340" s="2"/>
      <c r="L340" s="1">
        <v>-7.0</v>
      </c>
      <c r="M340" s="1"/>
      <c r="N340" s="1">
        <v>12.446333333333333</v>
      </c>
      <c r="O340" s="1" t="s">
        <v>4489</v>
      </c>
      <c r="P340" s="1" t="s">
        <v>5622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60</v>
      </c>
      <c r="B341" s="1" t="s">
        <v>17</v>
      </c>
      <c r="C341" s="1">
        <v>247.0</v>
      </c>
      <c r="D341" s="1">
        <v>62.0</v>
      </c>
      <c r="E341" s="2"/>
      <c r="F341" s="1" t="s">
        <v>49</v>
      </c>
      <c r="G341" s="1" t="s">
        <v>19</v>
      </c>
      <c r="H341" s="1" t="s">
        <v>5623</v>
      </c>
      <c r="I341" s="1" t="s">
        <v>5624</v>
      </c>
      <c r="J341" s="1" t="s">
        <v>559</v>
      </c>
      <c r="K341" s="2"/>
      <c r="L341" s="1">
        <v>1040.0</v>
      </c>
      <c r="M341" s="1"/>
      <c r="N341" s="1">
        <v>7.95415</v>
      </c>
      <c r="O341" s="1" t="s">
        <v>4485</v>
      </c>
      <c r="P341" s="1" t="s">
        <v>5625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60</v>
      </c>
      <c r="B342" s="1" t="s">
        <v>17</v>
      </c>
      <c r="C342" s="1">
        <v>462.0</v>
      </c>
      <c r="D342" s="1">
        <v>116.0</v>
      </c>
      <c r="E342" s="2"/>
      <c r="F342" s="1" t="s">
        <v>49</v>
      </c>
      <c r="G342" s="1" t="s">
        <v>24</v>
      </c>
      <c r="H342" s="1" t="s">
        <v>5626</v>
      </c>
      <c r="I342" s="1" t="s">
        <v>5627</v>
      </c>
      <c r="J342" s="1" t="s">
        <v>559</v>
      </c>
      <c r="K342" s="2"/>
      <c r="L342" s="1">
        <v>1042.0</v>
      </c>
      <c r="M342" s="1"/>
      <c r="N342" s="1">
        <v>8.50575</v>
      </c>
      <c r="O342" s="1" t="s">
        <v>4485</v>
      </c>
      <c r="P342" s="1" t="s">
        <v>5628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60</v>
      </c>
      <c r="B343" s="1" t="s">
        <v>17</v>
      </c>
      <c r="C343" s="3">
        <v>397.0</v>
      </c>
      <c r="D343" s="1">
        <v>0.0</v>
      </c>
      <c r="E343" s="2"/>
      <c r="F343" s="1" t="s">
        <v>49</v>
      </c>
      <c r="G343" s="1" t="s">
        <v>24</v>
      </c>
      <c r="H343" s="1" t="s">
        <v>5629</v>
      </c>
      <c r="I343" s="1" t="s">
        <v>5630</v>
      </c>
      <c r="J343" s="1" t="s">
        <v>559</v>
      </c>
      <c r="K343" s="2"/>
      <c r="L343" s="1">
        <v>1004.0</v>
      </c>
      <c r="M343" s="1"/>
      <c r="N343" s="1">
        <v>53.453133333333334</v>
      </c>
      <c r="O343" s="1" t="s">
        <v>4485</v>
      </c>
      <c r="P343" s="1" t="s">
        <v>5631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16</v>
      </c>
      <c r="B344" s="1" t="s">
        <v>364</v>
      </c>
      <c r="C344" s="1">
        <v>294.0</v>
      </c>
      <c r="D344" s="1">
        <v>0.0</v>
      </c>
      <c r="E344" s="2"/>
      <c r="F344" s="1" t="s">
        <v>18</v>
      </c>
      <c r="G344" s="1" t="s">
        <v>19</v>
      </c>
      <c r="H344" s="1" t="s">
        <v>5632</v>
      </c>
      <c r="I344" s="1" t="s">
        <v>5633</v>
      </c>
      <c r="J344" s="1" t="s">
        <v>5633</v>
      </c>
      <c r="K344" s="2"/>
      <c r="L344" s="1">
        <v>-6.0</v>
      </c>
      <c r="M344" s="1"/>
      <c r="N344" s="1">
        <v>8.003466666666666</v>
      </c>
      <c r="O344" s="1" t="s">
        <v>4489</v>
      </c>
      <c r="P344" s="1" t="s">
        <v>5634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60</v>
      </c>
      <c r="B345" s="1" t="s">
        <v>17</v>
      </c>
      <c r="C345" s="1">
        <v>199.0</v>
      </c>
      <c r="D345" s="1">
        <v>50.0</v>
      </c>
      <c r="E345" s="2"/>
      <c r="F345" s="1" t="s">
        <v>49</v>
      </c>
      <c r="G345" s="1" t="s">
        <v>24</v>
      </c>
      <c r="H345" s="1" t="s">
        <v>5635</v>
      </c>
      <c r="I345" s="1" t="s">
        <v>5636</v>
      </c>
      <c r="J345" s="1" t="s">
        <v>559</v>
      </c>
      <c r="K345" s="2"/>
      <c r="L345" s="1">
        <v>1047.0</v>
      </c>
      <c r="M345" s="1"/>
      <c r="N345" s="1">
        <v>10.818133333333334</v>
      </c>
      <c r="O345" s="1" t="s">
        <v>4485</v>
      </c>
      <c r="P345" s="1" t="s">
        <v>5637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60</v>
      </c>
      <c r="B346" s="1" t="s">
        <v>17</v>
      </c>
      <c r="C346" s="3">
        <v>279.0</v>
      </c>
      <c r="D346" s="1">
        <v>70.0</v>
      </c>
      <c r="E346" s="2"/>
      <c r="F346" s="1" t="s">
        <v>49</v>
      </c>
      <c r="G346" s="1" t="s">
        <v>19</v>
      </c>
      <c r="H346" s="1" t="s">
        <v>5638</v>
      </c>
      <c r="I346" s="1" t="s">
        <v>5639</v>
      </c>
      <c r="J346" s="1" t="s">
        <v>559</v>
      </c>
      <c r="K346" s="2"/>
      <c r="L346" s="1">
        <v>1034.0</v>
      </c>
      <c r="M346" s="1"/>
      <c r="N346" s="1">
        <v>26.45055</v>
      </c>
      <c r="O346" s="1" t="s">
        <v>4485</v>
      </c>
      <c r="P346" s="1" t="s">
        <v>5640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16</v>
      </c>
      <c r="B347" s="1" t="s">
        <v>364</v>
      </c>
      <c r="C347" s="1">
        <v>289.0</v>
      </c>
      <c r="D347" s="1">
        <v>0.0</v>
      </c>
      <c r="E347" s="2"/>
      <c r="F347" s="1" t="s">
        <v>18</v>
      </c>
      <c r="G347" s="1" t="s">
        <v>19</v>
      </c>
      <c r="H347" s="1" t="s">
        <v>5641</v>
      </c>
      <c r="I347" s="1" t="s">
        <v>5642</v>
      </c>
      <c r="J347" s="1" t="s">
        <v>5642</v>
      </c>
      <c r="K347" s="2"/>
      <c r="L347" s="1">
        <v>-7.0</v>
      </c>
      <c r="M347" s="1"/>
      <c r="N347" s="1">
        <v>7.957416666666667</v>
      </c>
      <c r="O347" s="1" t="s">
        <v>4489</v>
      </c>
      <c r="P347" s="1" t="s">
        <v>5643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16</v>
      </c>
      <c r="B348" s="1" t="s">
        <v>364</v>
      </c>
      <c r="C348" s="1">
        <v>822.0</v>
      </c>
      <c r="D348" s="1">
        <v>0.0</v>
      </c>
      <c r="E348" s="2"/>
      <c r="F348" s="1" t="s">
        <v>18</v>
      </c>
      <c r="G348" s="1" t="s">
        <v>19</v>
      </c>
      <c r="H348" s="1" t="s">
        <v>5644</v>
      </c>
      <c r="I348" s="1" t="s">
        <v>5645</v>
      </c>
      <c r="J348" s="1" t="s">
        <v>5645</v>
      </c>
      <c r="K348" s="2"/>
      <c r="L348" s="1">
        <v>-3.0</v>
      </c>
      <c r="M348" s="1"/>
      <c r="N348" s="1">
        <v>16.592283333333334</v>
      </c>
      <c r="O348" s="1" t="s">
        <v>4489</v>
      </c>
      <c r="P348" s="1" t="s">
        <v>5646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60</v>
      </c>
      <c r="B349" s="1" t="s">
        <v>17</v>
      </c>
      <c r="C349" s="1">
        <v>182.0</v>
      </c>
      <c r="D349" s="1">
        <v>57.0</v>
      </c>
      <c r="E349" s="2"/>
      <c r="F349" s="1" t="s">
        <v>49</v>
      </c>
      <c r="G349" s="1" t="s">
        <v>19</v>
      </c>
      <c r="H349" s="1" t="s">
        <v>5647</v>
      </c>
      <c r="I349" s="1" t="s">
        <v>5648</v>
      </c>
      <c r="J349" s="1" t="s">
        <v>559</v>
      </c>
      <c r="K349" s="2"/>
      <c r="L349" s="1">
        <v>1059.0</v>
      </c>
      <c r="M349" s="1"/>
      <c r="N349" s="1">
        <v>12.575416666666667</v>
      </c>
      <c r="O349" s="1" t="s">
        <v>4485</v>
      </c>
      <c r="P349" s="1" t="s">
        <v>5649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16</v>
      </c>
      <c r="B350" s="1" t="s">
        <v>364</v>
      </c>
      <c r="C350" s="1">
        <v>922.0</v>
      </c>
      <c r="D350" s="1">
        <v>0.0</v>
      </c>
      <c r="E350" s="2"/>
      <c r="F350" s="1" t="s">
        <v>18</v>
      </c>
      <c r="G350" s="1" t="s">
        <v>19</v>
      </c>
      <c r="H350" s="1" t="s">
        <v>5650</v>
      </c>
      <c r="I350" s="1" t="s">
        <v>5651</v>
      </c>
      <c r="J350" s="1" t="s">
        <v>5651</v>
      </c>
      <c r="K350" s="2"/>
      <c r="L350" s="1">
        <v>574.0</v>
      </c>
      <c r="M350" s="1"/>
      <c r="N350" s="1">
        <v>594.0495833333333</v>
      </c>
      <c r="O350" s="1" t="s">
        <v>4489</v>
      </c>
      <c r="P350" s="1" t="s">
        <v>5652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81</v>
      </c>
      <c r="B351" s="1" t="s">
        <v>364</v>
      </c>
      <c r="C351" s="1">
        <v>329.0</v>
      </c>
      <c r="D351" s="1">
        <v>0.0</v>
      </c>
      <c r="E351" s="1" t="s">
        <v>5653</v>
      </c>
      <c r="F351" s="1" t="s">
        <v>18</v>
      </c>
      <c r="G351" s="1" t="s">
        <v>19</v>
      </c>
      <c r="H351" s="1" t="s">
        <v>5654</v>
      </c>
      <c r="I351" s="1" t="s">
        <v>5655</v>
      </c>
      <c r="J351" s="1" t="s">
        <v>5655</v>
      </c>
      <c r="K351" s="2"/>
      <c r="L351" s="1">
        <v>-5.0</v>
      </c>
      <c r="M351" s="1"/>
      <c r="N351" s="1">
        <v>9.0365</v>
      </c>
      <c r="O351" s="1" t="s">
        <v>4489</v>
      </c>
      <c r="P351" s="1" t="s">
        <v>5656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16</v>
      </c>
      <c r="B352" s="1" t="s">
        <v>364</v>
      </c>
      <c r="C352" s="1">
        <v>528.0</v>
      </c>
      <c r="D352" s="1">
        <v>0.0</v>
      </c>
      <c r="E352" s="2"/>
      <c r="F352" s="1" t="s">
        <v>18</v>
      </c>
      <c r="G352" s="1" t="s">
        <v>19</v>
      </c>
      <c r="H352" s="1" t="s">
        <v>5657</v>
      </c>
      <c r="I352" s="1" t="s">
        <v>5658</v>
      </c>
      <c r="J352" s="1" t="s">
        <v>5658</v>
      </c>
      <c r="K352" s="2"/>
      <c r="L352" s="1">
        <v>-9.0</v>
      </c>
      <c r="M352" s="1"/>
      <c r="N352" s="1">
        <v>10.960216666666666</v>
      </c>
      <c r="O352" s="1" t="s">
        <v>4489</v>
      </c>
      <c r="P352" s="1" t="s">
        <v>5659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16</v>
      </c>
      <c r="B353" s="1" t="s">
        <v>364</v>
      </c>
      <c r="C353" s="1">
        <v>538.0</v>
      </c>
      <c r="D353" s="1">
        <v>0.0</v>
      </c>
      <c r="E353" s="2"/>
      <c r="F353" s="1" t="s">
        <v>18</v>
      </c>
      <c r="G353" s="1" t="s">
        <v>19</v>
      </c>
      <c r="H353" s="1" t="s">
        <v>5660</v>
      </c>
      <c r="I353" s="1" t="s">
        <v>5661</v>
      </c>
      <c r="J353" s="1" t="s">
        <v>5661</v>
      </c>
      <c r="K353" s="2"/>
      <c r="L353" s="1">
        <v>-12.0</v>
      </c>
      <c r="M353" s="1"/>
      <c r="N353" s="1">
        <v>7.407866666666667</v>
      </c>
      <c r="O353" s="1" t="s">
        <v>4489</v>
      </c>
      <c r="P353" s="1" t="s">
        <v>5662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60</v>
      </c>
      <c r="B354" s="1" t="s">
        <v>17</v>
      </c>
      <c r="C354" s="1">
        <v>468.0</v>
      </c>
      <c r="D354" s="1">
        <v>0.0</v>
      </c>
      <c r="E354" s="1" t="s">
        <v>5583</v>
      </c>
      <c r="F354" s="1" t="s">
        <v>66</v>
      </c>
      <c r="G354" s="1" t="s">
        <v>19</v>
      </c>
      <c r="H354" s="1" t="s">
        <v>5663</v>
      </c>
      <c r="I354" s="1" t="s">
        <v>5664</v>
      </c>
      <c r="J354" s="1" t="s">
        <v>5665</v>
      </c>
      <c r="K354" s="1" t="s">
        <v>5666</v>
      </c>
      <c r="L354" s="1">
        <v>3.0</v>
      </c>
      <c r="M354" s="1">
        <v>0.014866666666666667</v>
      </c>
      <c r="N354" s="1">
        <v>22.1124</v>
      </c>
      <c r="O354" s="1" t="s">
        <v>4485</v>
      </c>
      <c r="P354" s="1" t="s">
        <v>5667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16</v>
      </c>
      <c r="B355" s="1" t="s">
        <v>364</v>
      </c>
      <c r="C355" s="1">
        <v>363.0</v>
      </c>
      <c r="D355" s="1">
        <v>0.0</v>
      </c>
      <c r="E355" s="2"/>
      <c r="F355" s="1" t="s">
        <v>18</v>
      </c>
      <c r="G355" s="1" t="s">
        <v>19</v>
      </c>
      <c r="H355" s="1" t="s">
        <v>5668</v>
      </c>
      <c r="I355" s="1" t="s">
        <v>5669</v>
      </c>
      <c r="J355" s="1" t="s">
        <v>5669</v>
      </c>
      <c r="K355" s="2"/>
      <c r="L355" s="1">
        <v>-8.0</v>
      </c>
      <c r="M355" s="1"/>
      <c r="N355" s="1">
        <v>6.09205</v>
      </c>
      <c r="O355" s="1" t="s">
        <v>4489</v>
      </c>
      <c r="P355" s="1" t="s">
        <v>5670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48</v>
      </c>
      <c r="B356" s="1" t="s">
        <v>17</v>
      </c>
      <c r="C356" s="1">
        <v>309.0</v>
      </c>
      <c r="D356" s="1">
        <v>0.0</v>
      </c>
      <c r="E356" s="2"/>
      <c r="F356" s="1" t="s">
        <v>49</v>
      </c>
      <c r="G356" s="1" t="s">
        <v>24</v>
      </c>
      <c r="H356" s="1" t="s">
        <v>5671</v>
      </c>
      <c r="I356" s="1" t="s">
        <v>5672</v>
      </c>
      <c r="J356" s="1" t="s">
        <v>559</v>
      </c>
      <c r="K356" s="2"/>
      <c r="L356" s="1">
        <v>1102.0</v>
      </c>
      <c r="M356" s="1"/>
      <c r="N356" s="1">
        <v>5.82325</v>
      </c>
      <c r="O356" s="1" t="s">
        <v>53</v>
      </c>
      <c r="P356" s="1" t="s">
        <v>5673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60</v>
      </c>
      <c r="B357" s="1" t="s">
        <v>17</v>
      </c>
      <c r="C357" s="1">
        <v>632.0</v>
      </c>
      <c r="D357" s="1">
        <v>0.0</v>
      </c>
      <c r="E357" s="1" t="s">
        <v>4871</v>
      </c>
      <c r="F357" s="1" t="s">
        <v>66</v>
      </c>
      <c r="G357" s="1" t="s">
        <v>19</v>
      </c>
      <c r="H357" s="1" t="s">
        <v>5674</v>
      </c>
      <c r="I357" s="1" t="s">
        <v>5675</v>
      </c>
      <c r="J357" s="1" t="s">
        <v>5676</v>
      </c>
      <c r="K357" s="1" t="s">
        <v>5677</v>
      </c>
      <c r="L357" s="1">
        <v>9.0</v>
      </c>
      <c r="M357" s="1">
        <v>0.02065</v>
      </c>
      <c r="N357" s="1">
        <v>33.855016666666664</v>
      </c>
      <c r="O357" s="1" t="s">
        <v>4485</v>
      </c>
      <c r="P357" s="1" t="s">
        <v>5678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48</v>
      </c>
      <c r="B358" s="1" t="s">
        <v>17</v>
      </c>
      <c r="C358" s="1">
        <v>528.0</v>
      </c>
      <c r="D358" s="1">
        <v>528.0</v>
      </c>
      <c r="E358" s="2"/>
      <c r="F358" s="1" t="s">
        <v>49</v>
      </c>
      <c r="G358" s="1" t="s">
        <v>24</v>
      </c>
      <c r="H358" s="1" t="s">
        <v>5679</v>
      </c>
      <c r="I358" s="1" t="s">
        <v>5680</v>
      </c>
      <c r="J358" s="1" t="s">
        <v>559</v>
      </c>
      <c r="K358" s="2"/>
      <c r="L358" s="1">
        <v>1105.0</v>
      </c>
      <c r="M358" s="1"/>
      <c r="N358" s="1">
        <v>11.056666666666667</v>
      </c>
      <c r="O358" s="1" t="s">
        <v>53</v>
      </c>
      <c r="P358" s="1" t="s">
        <v>5681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60</v>
      </c>
      <c r="B359" s="1" t="s">
        <v>17</v>
      </c>
      <c r="C359" s="1">
        <v>1295.0</v>
      </c>
      <c r="D359" s="1">
        <v>0.0</v>
      </c>
      <c r="E359" s="1" t="s">
        <v>5583</v>
      </c>
      <c r="F359" s="1" t="s">
        <v>66</v>
      </c>
      <c r="G359" s="1" t="s">
        <v>19</v>
      </c>
      <c r="H359" s="1" t="s">
        <v>5682</v>
      </c>
      <c r="I359" s="1" t="s">
        <v>5683</v>
      </c>
      <c r="J359" s="1" t="s">
        <v>5684</v>
      </c>
      <c r="K359" s="1" t="s">
        <v>5685</v>
      </c>
      <c r="L359" s="1">
        <v>-8.0</v>
      </c>
      <c r="M359" s="1">
        <v>0.0173</v>
      </c>
      <c r="N359" s="1">
        <v>13.50885</v>
      </c>
      <c r="O359" s="1" t="s">
        <v>4485</v>
      </c>
      <c r="P359" s="1" t="s">
        <v>5686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81</v>
      </c>
      <c r="B360" s="1" t="s">
        <v>364</v>
      </c>
      <c r="C360" s="1">
        <v>488.0</v>
      </c>
      <c r="D360" s="1">
        <v>0.0</v>
      </c>
      <c r="E360" s="1" t="s">
        <v>5687</v>
      </c>
      <c r="F360" s="1" t="s">
        <v>18</v>
      </c>
      <c r="G360" s="1" t="s">
        <v>19</v>
      </c>
      <c r="H360" s="1" t="s">
        <v>5688</v>
      </c>
      <c r="I360" s="1" t="s">
        <v>5689</v>
      </c>
      <c r="J360" s="1" t="s">
        <v>5689</v>
      </c>
      <c r="K360" s="2"/>
      <c r="L360" s="1">
        <v>-6.0</v>
      </c>
      <c r="M360" s="1"/>
      <c r="N360" s="1">
        <v>8.316333333333333</v>
      </c>
      <c r="O360" s="1" t="s">
        <v>4489</v>
      </c>
      <c r="P360" s="1" t="s">
        <v>5690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60</v>
      </c>
      <c r="B361" s="1" t="s">
        <v>17</v>
      </c>
      <c r="C361" s="1">
        <v>250.0</v>
      </c>
      <c r="D361" s="1">
        <v>0.0</v>
      </c>
      <c r="E361" s="1" t="s">
        <v>4871</v>
      </c>
      <c r="F361" s="1" t="s">
        <v>66</v>
      </c>
      <c r="G361" s="1" t="s">
        <v>24</v>
      </c>
      <c r="H361" s="1" t="s">
        <v>5691</v>
      </c>
      <c r="I361" s="1" t="s">
        <v>5692</v>
      </c>
      <c r="J361" s="1" t="s">
        <v>5693</v>
      </c>
      <c r="K361" s="1" t="s">
        <v>5694</v>
      </c>
      <c r="L361" s="1">
        <v>-9.0</v>
      </c>
      <c r="M361" s="1">
        <v>0.0135</v>
      </c>
      <c r="N361" s="1">
        <v>57.545716666666664</v>
      </c>
      <c r="O361" s="1" t="s">
        <v>4485</v>
      </c>
      <c r="P361" s="1" t="s">
        <v>5695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60</v>
      </c>
      <c r="B362" s="1" t="s">
        <v>17</v>
      </c>
      <c r="C362" s="1">
        <v>247.0</v>
      </c>
      <c r="D362" s="1">
        <v>62.0</v>
      </c>
      <c r="E362" s="2"/>
      <c r="F362" s="1" t="s">
        <v>49</v>
      </c>
      <c r="G362" s="1" t="s">
        <v>19</v>
      </c>
      <c r="H362" s="1" t="s">
        <v>5696</v>
      </c>
      <c r="I362" s="1" t="s">
        <v>5697</v>
      </c>
      <c r="J362" s="1" t="s">
        <v>559</v>
      </c>
      <c r="K362" s="2"/>
      <c r="L362" s="1">
        <v>1124.0</v>
      </c>
      <c r="M362" s="1"/>
      <c r="N362" s="1">
        <v>36.253566666666664</v>
      </c>
      <c r="O362" s="1" t="s">
        <v>4485</v>
      </c>
      <c r="P362" s="1" t="s">
        <v>4949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16</v>
      </c>
      <c r="B363" s="1" t="s">
        <v>364</v>
      </c>
      <c r="C363" s="1">
        <v>329.0</v>
      </c>
      <c r="D363" s="1">
        <v>0.0</v>
      </c>
      <c r="E363" s="2"/>
      <c r="F363" s="1" t="s">
        <v>18</v>
      </c>
      <c r="G363" s="1" t="s">
        <v>19</v>
      </c>
      <c r="H363" s="1" t="s">
        <v>5698</v>
      </c>
      <c r="I363" s="1" t="s">
        <v>5699</v>
      </c>
      <c r="J363" s="1" t="s">
        <v>5699</v>
      </c>
      <c r="K363" s="2"/>
      <c r="L363" s="1">
        <v>-5.0</v>
      </c>
      <c r="M363" s="1"/>
      <c r="N363" s="1">
        <v>9.096633333333333</v>
      </c>
      <c r="O363" s="1" t="s">
        <v>4489</v>
      </c>
      <c r="P363" s="1" t="s">
        <v>5700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81</v>
      </c>
      <c r="B364" s="1" t="s">
        <v>364</v>
      </c>
      <c r="C364" s="1">
        <v>643.0</v>
      </c>
      <c r="D364" s="1">
        <v>0.0</v>
      </c>
      <c r="E364" s="1" t="s">
        <v>5701</v>
      </c>
      <c r="F364" s="1" t="s">
        <v>18</v>
      </c>
      <c r="G364" s="1" t="s">
        <v>19</v>
      </c>
      <c r="H364" s="1" t="s">
        <v>5702</v>
      </c>
      <c r="I364" s="1" t="s">
        <v>5703</v>
      </c>
      <c r="J364" s="1" t="s">
        <v>5703</v>
      </c>
      <c r="K364" s="2"/>
      <c r="L364" s="1">
        <v>-7.0</v>
      </c>
      <c r="M364" s="1"/>
      <c r="N364" s="1">
        <v>12.56095</v>
      </c>
      <c r="O364" s="1" t="s">
        <v>4489</v>
      </c>
      <c r="P364" s="1" t="s">
        <v>5704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81</v>
      </c>
      <c r="B365" s="1" t="s">
        <v>364</v>
      </c>
      <c r="C365" s="3">
        <v>394.0</v>
      </c>
      <c r="D365" s="1">
        <v>0.0</v>
      </c>
      <c r="E365" s="1" t="s">
        <v>5705</v>
      </c>
      <c r="F365" s="1" t="s">
        <v>18</v>
      </c>
      <c r="G365" s="1" t="s">
        <v>19</v>
      </c>
      <c r="H365" s="1" t="s">
        <v>5706</v>
      </c>
      <c r="I365" s="1" t="s">
        <v>5707</v>
      </c>
      <c r="J365" s="1" t="s">
        <v>5707</v>
      </c>
      <c r="K365" s="2"/>
      <c r="L365" s="1">
        <v>-3.0</v>
      </c>
      <c r="M365" s="1"/>
      <c r="N365" s="1">
        <v>11.734516666666666</v>
      </c>
      <c r="O365" s="1" t="s">
        <v>4489</v>
      </c>
      <c r="P365" s="1" t="s">
        <v>5708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16</v>
      </c>
      <c r="B366" s="1" t="s">
        <v>364</v>
      </c>
      <c r="C366" s="1">
        <v>523.0</v>
      </c>
      <c r="D366" s="1">
        <v>0.0</v>
      </c>
      <c r="E366" s="2"/>
      <c r="F366" s="1" t="s">
        <v>18</v>
      </c>
      <c r="G366" s="1" t="s">
        <v>19</v>
      </c>
      <c r="H366" s="1" t="s">
        <v>5709</v>
      </c>
      <c r="I366" s="1" t="s">
        <v>5710</v>
      </c>
      <c r="J366" s="1" t="s">
        <v>5710</v>
      </c>
      <c r="K366" s="2"/>
      <c r="L366" s="1">
        <v>-9.0</v>
      </c>
      <c r="M366" s="1"/>
      <c r="N366" s="1">
        <v>10.305716666666667</v>
      </c>
      <c r="O366" s="1" t="s">
        <v>4489</v>
      </c>
      <c r="P366" s="1" t="s">
        <v>5711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28</v>
      </c>
      <c r="B367" s="1" t="s">
        <v>17</v>
      </c>
      <c r="C367" s="1">
        <v>329.0</v>
      </c>
      <c r="D367" s="1">
        <v>0.0</v>
      </c>
      <c r="E367" s="1" t="s">
        <v>29</v>
      </c>
      <c r="F367" s="1" t="s">
        <v>18</v>
      </c>
      <c r="G367" s="1" t="s">
        <v>19</v>
      </c>
      <c r="H367" s="1" t="s">
        <v>5712</v>
      </c>
      <c r="I367" s="1" t="s">
        <v>5713</v>
      </c>
      <c r="J367" s="1" t="s">
        <v>5713</v>
      </c>
      <c r="K367" s="2"/>
      <c r="L367" s="1">
        <v>-5.0</v>
      </c>
      <c r="M367" s="1"/>
      <c r="N367" s="1">
        <v>9.358183333333333</v>
      </c>
      <c r="O367" s="1" t="s">
        <v>4499</v>
      </c>
      <c r="P367" s="1" t="s">
        <v>5714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28</v>
      </c>
      <c r="B368" s="1" t="s">
        <v>17</v>
      </c>
      <c r="C368" s="3">
        <v>264.0</v>
      </c>
      <c r="D368" s="1">
        <v>0.0</v>
      </c>
      <c r="E368" s="1" t="s">
        <v>29</v>
      </c>
      <c r="F368" s="1" t="s">
        <v>18</v>
      </c>
      <c r="G368" s="1" t="s">
        <v>19</v>
      </c>
      <c r="H368" s="1" t="s">
        <v>5715</v>
      </c>
      <c r="I368" s="1" t="s">
        <v>5716</v>
      </c>
      <c r="J368" s="1" t="s">
        <v>5716</v>
      </c>
      <c r="K368" s="2"/>
      <c r="L368" s="1">
        <v>-8.0</v>
      </c>
      <c r="M368" s="1"/>
      <c r="N368" s="1">
        <v>6.3344</v>
      </c>
      <c r="O368" s="1" t="s">
        <v>4499</v>
      </c>
      <c r="P368" s="1" t="s">
        <v>5146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81</v>
      </c>
      <c r="B369" s="1" t="s">
        <v>364</v>
      </c>
      <c r="C369" s="1">
        <v>394.0</v>
      </c>
      <c r="D369" s="1">
        <v>0.0</v>
      </c>
      <c r="E369" s="1" t="s">
        <v>5717</v>
      </c>
      <c r="F369" s="1" t="s">
        <v>18</v>
      </c>
      <c r="G369" s="1" t="s">
        <v>19</v>
      </c>
      <c r="H369" s="1" t="s">
        <v>5718</v>
      </c>
      <c r="I369" s="1" t="s">
        <v>5719</v>
      </c>
      <c r="J369" s="1" t="s">
        <v>5719</v>
      </c>
      <c r="K369" s="2"/>
      <c r="L369" s="1">
        <v>-6.0</v>
      </c>
      <c r="M369" s="1"/>
      <c r="N369" s="1">
        <v>8.188833333333333</v>
      </c>
      <c r="O369" s="1" t="s">
        <v>4489</v>
      </c>
      <c r="P369" s="1" t="s">
        <v>5720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81</v>
      </c>
      <c r="B370" s="1" t="s">
        <v>17</v>
      </c>
      <c r="C370" s="1">
        <v>329.0</v>
      </c>
      <c r="D370" s="1">
        <v>0.0</v>
      </c>
      <c r="E370" s="2"/>
      <c r="F370" s="1" t="s">
        <v>49</v>
      </c>
      <c r="G370" s="1" t="s">
        <v>19</v>
      </c>
      <c r="H370" s="1" t="s">
        <v>5721</v>
      </c>
      <c r="I370" s="1" t="s">
        <v>5722</v>
      </c>
      <c r="J370" s="1" t="s">
        <v>5723</v>
      </c>
      <c r="K370" s="2"/>
      <c r="L370" s="1">
        <v>344.0</v>
      </c>
      <c r="M370" s="1"/>
      <c r="N370" s="1">
        <v>5.931483333333333</v>
      </c>
      <c r="O370" s="1" t="s">
        <v>4489</v>
      </c>
      <c r="P370" s="1" t="s">
        <v>2372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16</v>
      </c>
      <c r="B371" s="1" t="s">
        <v>364</v>
      </c>
      <c r="C371" s="1">
        <v>568.0</v>
      </c>
      <c r="D371" s="1">
        <v>0.0</v>
      </c>
      <c r="E371" s="2"/>
      <c r="F371" s="1" t="s">
        <v>18</v>
      </c>
      <c r="G371" s="1" t="s">
        <v>19</v>
      </c>
      <c r="H371" s="1" t="s">
        <v>5724</v>
      </c>
      <c r="I371" s="1" t="s">
        <v>5725</v>
      </c>
      <c r="J371" s="1" t="s">
        <v>5725</v>
      </c>
      <c r="K371" s="2"/>
      <c r="L371" s="1">
        <v>-6.0</v>
      </c>
      <c r="M371" s="1"/>
      <c r="N371" s="1">
        <v>13.02805</v>
      </c>
      <c r="O371" s="1" t="s">
        <v>4489</v>
      </c>
      <c r="P371" s="1" t="s">
        <v>5726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28</v>
      </c>
      <c r="B372" s="1" t="s">
        <v>17</v>
      </c>
      <c r="C372" s="1">
        <v>264.0</v>
      </c>
      <c r="D372" s="1">
        <v>0.0</v>
      </c>
      <c r="E372" s="1" t="s">
        <v>29</v>
      </c>
      <c r="F372" s="1" t="s">
        <v>18</v>
      </c>
      <c r="G372" s="1" t="s">
        <v>19</v>
      </c>
      <c r="H372" s="1" t="s">
        <v>5727</v>
      </c>
      <c r="I372" s="1" t="s">
        <v>5728</v>
      </c>
      <c r="J372" s="1" t="s">
        <v>5728</v>
      </c>
      <c r="K372" s="2"/>
      <c r="L372" s="1">
        <v>-9.0</v>
      </c>
      <c r="M372" s="1"/>
      <c r="N372" s="1">
        <v>5.986583333333333</v>
      </c>
      <c r="O372" s="1" t="s">
        <v>4499</v>
      </c>
      <c r="P372" s="1" t="s">
        <v>5729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16</v>
      </c>
      <c r="B373" s="1" t="s">
        <v>364</v>
      </c>
      <c r="C373" s="1">
        <v>364.0</v>
      </c>
      <c r="D373" s="1">
        <v>0.0</v>
      </c>
      <c r="E373" s="2"/>
      <c r="F373" s="1" t="s">
        <v>18</v>
      </c>
      <c r="G373" s="1" t="s">
        <v>19</v>
      </c>
      <c r="H373" s="1" t="s">
        <v>5730</v>
      </c>
      <c r="I373" s="1" t="s">
        <v>5731</v>
      </c>
      <c r="J373" s="1" t="s">
        <v>5731</v>
      </c>
      <c r="K373" s="2"/>
      <c r="L373" s="1">
        <v>-7.0</v>
      </c>
      <c r="M373" s="1"/>
      <c r="N373" s="1">
        <v>7.49045</v>
      </c>
      <c r="O373" s="1" t="s">
        <v>4489</v>
      </c>
      <c r="P373" s="1" t="s">
        <v>5732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28</v>
      </c>
      <c r="B374" s="1" t="s">
        <v>17</v>
      </c>
      <c r="C374" s="1">
        <v>433.0</v>
      </c>
      <c r="D374" s="1">
        <v>0.0</v>
      </c>
      <c r="E374" s="1" t="s">
        <v>29</v>
      </c>
      <c r="F374" s="1" t="s">
        <v>18</v>
      </c>
      <c r="G374" s="1" t="s">
        <v>19</v>
      </c>
      <c r="H374" s="1" t="s">
        <v>5733</v>
      </c>
      <c r="I374" s="1" t="s">
        <v>5734</v>
      </c>
      <c r="J374" s="1" t="s">
        <v>5734</v>
      </c>
      <c r="K374" s="2"/>
      <c r="L374" s="1">
        <v>-6.0</v>
      </c>
      <c r="M374" s="1"/>
      <c r="N374" s="1">
        <v>8.134016666666666</v>
      </c>
      <c r="O374" s="1" t="s">
        <v>4499</v>
      </c>
      <c r="P374" s="1" t="s">
        <v>5735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81</v>
      </c>
      <c r="B375" s="1" t="s">
        <v>364</v>
      </c>
      <c r="C375" s="1">
        <v>313.0</v>
      </c>
      <c r="D375" s="1">
        <v>0.0</v>
      </c>
      <c r="E375" s="1" t="s">
        <v>2889</v>
      </c>
      <c r="F375" s="1" t="s">
        <v>18</v>
      </c>
      <c r="G375" s="1" t="s">
        <v>19</v>
      </c>
      <c r="H375" s="1" t="s">
        <v>5736</v>
      </c>
      <c r="I375" s="1" t="s">
        <v>5737</v>
      </c>
      <c r="J375" s="1" t="s">
        <v>5737</v>
      </c>
      <c r="K375" s="2"/>
      <c r="L375" s="1">
        <v>-6.0</v>
      </c>
      <c r="M375" s="1"/>
      <c r="N375" s="1">
        <v>8.954583333333334</v>
      </c>
      <c r="O375" s="1" t="s">
        <v>4489</v>
      </c>
      <c r="P375" s="1" t="s">
        <v>5738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16</v>
      </c>
      <c r="B376" s="1" t="s">
        <v>364</v>
      </c>
      <c r="C376" s="1">
        <v>329.0</v>
      </c>
      <c r="D376" s="1">
        <v>0.0</v>
      </c>
      <c r="E376" s="2"/>
      <c r="F376" s="1" t="s">
        <v>18</v>
      </c>
      <c r="G376" s="1" t="s">
        <v>19</v>
      </c>
      <c r="H376" s="1" t="s">
        <v>5739</v>
      </c>
      <c r="I376" s="1" t="s">
        <v>5740</v>
      </c>
      <c r="J376" s="1" t="s">
        <v>5740</v>
      </c>
      <c r="K376" s="2"/>
      <c r="L376" s="1">
        <v>-8.0</v>
      </c>
      <c r="M376" s="1"/>
      <c r="N376" s="1">
        <v>6.125133333333333</v>
      </c>
      <c r="O376" s="1" t="s">
        <v>4489</v>
      </c>
      <c r="P376" s="1" t="s">
        <v>5741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16</v>
      </c>
      <c r="B377" s="1" t="s">
        <v>364</v>
      </c>
      <c r="C377" s="1">
        <v>797.0</v>
      </c>
      <c r="D377" s="1">
        <v>0.0</v>
      </c>
      <c r="E377" s="2"/>
      <c r="F377" s="1" t="s">
        <v>18</v>
      </c>
      <c r="G377" s="1" t="s">
        <v>19</v>
      </c>
      <c r="H377" s="1" t="s">
        <v>5742</v>
      </c>
      <c r="I377" s="1" t="s">
        <v>5743</v>
      </c>
      <c r="J377" s="1" t="s">
        <v>5743</v>
      </c>
      <c r="K377" s="2"/>
      <c r="L377" s="1">
        <v>-9.0</v>
      </c>
      <c r="M377" s="1"/>
      <c r="N377" s="1">
        <v>10.722066666666667</v>
      </c>
      <c r="O377" s="1" t="s">
        <v>4489</v>
      </c>
      <c r="P377" s="1" t="s">
        <v>5744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16</v>
      </c>
      <c r="B378" s="1" t="s">
        <v>364</v>
      </c>
      <c r="C378" s="1">
        <v>321.0</v>
      </c>
      <c r="D378" s="1">
        <v>0.0</v>
      </c>
      <c r="E378" s="2"/>
      <c r="F378" s="1" t="s">
        <v>18</v>
      </c>
      <c r="G378" s="1" t="s">
        <v>19</v>
      </c>
      <c r="H378" s="1" t="s">
        <v>5745</v>
      </c>
      <c r="I378" s="1" t="s">
        <v>5746</v>
      </c>
      <c r="J378" s="1" t="s">
        <v>5746</v>
      </c>
      <c r="K378" s="2"/>
      <c r="L378" s="1">
        <v>-8.0</v>
      </c>
      <c r="M378" s="1"/>
      <c r="N378" s="1">
        <v>6.8970666666666665</v>
      </c>
      <c r="O378" s="1" t="s">
        <v>4489</v>
      </c>
      <c r="P378" s="1" t="s">
        <v>5747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28</v>
      </c>
      <c r="B379" s="1" t="s">
        <v>17</v>
      </c>
      <c r="C379" s="1">
        <v>264.0</v>
      </c>
      <c r="D379" s="1">
        <v>0.0</v>
      </c>
      <c r="E379" s="1" t="s">
        <v>29</v>
      </c>
      <c r="F379" s="1" t="s">
        <v>18</v>
      </c>
      <c r="G379" s="1" t="s">
        <v>19</v>
      </c>
      <c r="H379" s="1" t="s">
        <v>5748</v>
      </c>
      <c r="I379" s="1" t="s">
        <v>5749</v>
      </c>
      <c r="J379" s="1" t="s">
        <v>5749</v>
      </c>
      <c r="K379" s="2"/>
      <c r="L379" s="1">
        <v>-9.0</v>
      </c>
      <c r="M379" s="1"/>
      <c r="N379" s="1">
        <v>5.33325</v>
      </c>
      <c r="O379" s="1" t="s">
        <v>4499</v>
      </c>
      <c r="P379" s="1" t="s">
        <v>5750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16</v>
      </c>
      <c r="B380" s="1" t="s">
        <v>364</v>
      </c>
      <c r="C380" s="1">
        <v>698.0</v>
      </c>
      <c r="D380" s="1">
        <v>0.0</v>
      </c>
      <c r="E380" s="2"/>
      <c r="F380" s="1" t="s">
        <v>18</v>
      </c>
      <c r="G380" s="1" t="s">
        <v>24</v>
      </c>
      <c r="H380" s="1" t="s">
        <v>5751</v>
      </c>
      <c r="I380" s="1" t="s">
        <v>5752</v>
      </c>
      <c r="J380" s="1" t="s">
        <v>5752</v>
      </c>
      <c r="K380" s="2"/>
      <c r="L380" s="1">
        <v>-11.0</v>
      </c>
      <c r="M380" s="1"/>
      <c r="N380" s="1">
        <v>8.995133333333333</v>
      </c>
      <c r="O380" s="1" t="s">
        <v>4489</v>
      </c>
      <c r="P380" s="1" t="s">
        <v>5753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28</v>
      </c>
      <c r="B381" s="1" t="s">
        <v>17</v>
      </c>
      <c r="C381" s="1">
        <v>264.0</v>
      </c>
      <c r="D381" s="1">
        <v>0.0</v>
      </c>
      <c r="E381" s="1" t="s">
        <v>29</v>
      </c>
      <c r="F381" s="1" t="s">
        <v>18</v>
      </c>
      <c r="G381" s="1" t="s">
        <v>19</v>
      </c>
      <c r="H381" s="1" t="s">
        <v>5754</v>
      </c>
      <c r="I381" s="1" t="s">
        <v>5755</v>
      </c>
      <c r="J381" s="1" t="s">
        <v>5755</v>
      </c>
      <c r="K381" s="2"/>
      <c r="L381" s="1">
        <v>-6.0</v>
      </c>
      <c r="M381" s="1"/>
      <c r="N381" s="1">
        <v>8.139333333333333</v>
      </c>
      <c r="O381" s="1" t="s">
        <v>4499</v>
      </c>
      <c r="P381" s="1" t="s">
        <v>4581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28</v>
      </c>
      <c r="B382" s="1" t="s">
        <v>17</v>
      </c>
      <c r="C382" s="1">
        <v>329.0</v>
      </c>
      <c r="D382" s="1">
        <v>0.0</v>
      </c>
      <c r="E382" s="1" t="s">
        <v>29</v>
      </c>
      <c r="F382" s="1" t="s">
        <v>18</v>
      </c>
      <c r="G382" s="1" t="s">
        <v>19</v>
      </c>
      <c r="H382" s="1" t="s">
        <v>5756</v>
      </c>
      <c r="I382" s="1" t="s">
        <v>5757</v>
      </c>
      <c r="J382" s="1" t="s">
        <v>5757</v>
      </c>
      <c r="K382" s="2"/>
      <c r="L382" s="1">
        <v>-6.0</v>
      </c>
      <c r="M382" s="1"/>
      <c r="N382" s="1">
        <v>8.6301</v>
      </c>
      <c r="O382" s="1" t="s">
        <v>4499</v>
      </c>
      <c r="P382" s="1" t="s">
        <v>4657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81</v>
      </c>
      <c r="B383" s="1" t="s">
        <v>364</v>
      </c>
      <c r="C383" s="1">
        <v>364.0</v>
      </c>
      <c r="D383" s="1">
        <v>0.0</v>
      </c>
      <c r="E383" s="1" t="s">
        <v>5758</v>
      </c>
      <c r="F383" s="1" t="s">
        <v>18</v>
      </c>
      <c r="G383" s="1" t="s">
        <v>19</v>
      </c>
      <c r="H383" s="1" t="s">
        <v>5759</v>
      </c>
      <c r="I383" s="1" t="s">
        <v>5760</v>
      </c>
      <c r="J383" s="1" t="s">
        <v>5760</v>
      </c>
      <c r="K383" s="2"/>
      <c r="L383" s="1">
        <v>-7.0</v>
      </c>
      <c r="M383" s="1"/>
      <c r="N383" s="1">
        <v>7.65275</v>
      </c>
      <c r="O383" s="1" t="s">
        <v>4489</v>
      </c>
      <c r="P383" s="1" t="s">
        <v>5761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28</v>
      </c>
      <c r="B384" s="1" t="s">
        <v>17</v>
      </c>
      <c r="C384" s="1">
        <v>323.0</v>
      </c>
      <c r="D384" s="1">
        <v>0.0</v>
      </c>
      <c r="E384" s="1" t="s">
        <v>29</v>
      </c>
      <c r="F384" s="1" t="s">
        <v>18</v>
      </c>
      <c r="G384" s="1" t="s">
        <v>19</v>
      </c>
      <c r="H384" s="1" t="s">
        <v>5762</v>
      </c>
      <c r="I384" s="1" t="s">
        <v>5763</v>
      </c>
      <c r="J384" s="1" t="s">
        <v>5763</v>
      </c>
      <c r="K384" s="2"/>
      <c r="L384" s="1">
        <v>-4.0</v>
      </c>
      <c r="M384" s="1"/>
      <c r="N384" s="1">
        <v>10.70535</v>
      </c>
      <c r="O384" s="1" t="s">
        <v>4499</v>
      </c>
      <c r="P384" s="1" t="s">
        <v>5764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16</v>
      </c>
      <c r="B385" s="1" t="s">
        <v>364</v>
      </c>
      <c r="C385" s="1">
        <v>407.0</v>
      </c>
      <c r="D385" s="1">
        <v>0.0</v>
      </c>
      <c r="E385" s="2"/>
      <c r="F385" s="1" t="s">
        <v>18</v>
      </c>
      <c r="G385" s="1" t="s">
        <v>19</v>
      </c>
      <c r="H385" s="1" t="s">
        <v>5765</v>
      </c>
      <c r="I385" s="1" t="s">
        <v>5766</v>
      </c>
      <c r="J385" s="1" t="s">
        <v>5766</v>
      </c>
      <c r="K385" s="2"/>
      <c r="L385" s="1">
        <v>-4.0</v>
      </c>
      <c r="M385" s="1"/>
      <c r="N385" s="1">
        <v>10.423483333333333</v>
      </c>
      <c r="O385" s="1" t="s">
        <v>4489</v>
      </c>
      <c r="P385" s="1" t="s">
        <v>5767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16</v>
      </c>
      <c r="B386" s="1" t="s">
        <v>364</v>
      </c>
      <c r="C386" s="1">
        <v>264.0</v>
      </c>
      <c r="D386" s="1">
        <v>0.0</v>
      </c>
      <c r="E386" s="2"/>
      <c r="F386" s="1" t="s">
        <v>18</v>
      </c>
      <c r="G386" s="1" t="s">
        <v>19</v>
      </c>
      <c r="H386" s="1" t="s">
        <v>5768</v>
      </c>
      <c r="I386" s="1" t="s">
        <v>5769</v>
      </c>
      <c r="J386" s="1" t="s">
        <v>5769</v>
      </c>
      <c r="K386" s="2"/>
      <c r="L386" s="1">
        <v>-5.0</v>
      </c>
      <c r="M386" s="1"/>
      <c r="N386" s="1">
        <v>9.897433333333334</v>
      </c>
      <c r="O386" s="1" t="s">
        <v>4489</v>
      </c>
      <c r="P386" s="1" t="s">
        <v>5770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60</v>
      </c>
      <c r="B387" s="1" t="s">
        <v>17</v>
      </c>
      <c r="C387" s="1">
        <v>199.0</v>
      </c>
      <c r="D387" s="1">
        <v>50.0</v>
      </c>
      <c r="E387" s="2"/>
      <c r="F387" s="1" t="s">
        <v>49</v>
      </c>
      <c r="G387" s="1" t="s">
        <v>24</v>
      </c>
      <c r="H387" s="1" t="s">
        <v>5771</v>
      </c>
      <c r="I387" s="1" t="s">
        <v>5772</v>
      </c>
      <c r="J387" s="1" t="s">
        <v>5723</v>
      </c>
      <c r="K387" s="2"/>
      <c r="L387" s="1">
        <v>406.0</v>
      </c>
      <c r="M387" s="1"/>
      <c r="N387" s="1">
        <v>15.8177</v>
      </c>
      <c r="O387" s="1" t="s">
        <v>4485</v>
      </c>
      <c r="P387" s="1" t="s">
        <v>5569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16</v>
      </c>
      <c r="B388" s="1" t="s">
        <v>364</v>
      </c>
      <c r="C388" s="1">
        <v>578.0</v>
      </c>
      <c r="D388" s="1">
        <v>0.0</v>
      </c>
      <c r="E388" s="2"/>
      <c r="F388" s="1" t="s">
        <v>18</v>
      </c>
      <c r="G388" s="1" t="s">
        <v>19</v>
      </c>
      <c r="H388" s="1" t="s">
        <v>5773</v>
      </c>
      <c r="I388" s="1" t="s">
        <v>5774</v>
      </c>
      <c r="J388" s="1" t="s">
        <v>5774</v>
      </c>
      <c r="K388" s="2"/>
      <c r="L388" s="1">
        <v>-3.0</v>
      </c>
      <c r="M388" s="1"/>
      <c r="N388" s="1">
        <v>15.252583333333334</v>
      </c>
      <c r="O388" s="1" t="s">
        <v>4489</v>
      </c>
      <c r="P388" s="1" t="s">
        <v>5775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28</v>
      </c>
      <c r="B389" s="1" t="s">
        <v>17</v>
      </c>
      <c r="C389" s="1">
        <v>324.0</v>
      </c>
      <c r="D389" s="1">
        <v>0.0</v>
      </c>
      <c r="E389" s="1" t="s">
        <v>29</v>
      </c>
      <c r="F389" s="1" t="s">
        <v>18</v>
      </c>
      <c r="G389" s="1" t="s">
        <v>19</v>
      </c>
      <c r="H389" s="1" t="s">
        <v>5776</v>
      </c>
      <c r="I389" s="1" t="s">
        <v>5777</v>
      </c>
      <c r="J389" s="1" t="s">
        <v>5777</v>
      </c>
      <c r="K389" s="2"/>
      <c r="L389" s="1">
        <v>-9.0</v>
      </c>
      <c r="M389" s="1"/>
      <c r="N389" s="1">
        <v>5.8285833333333334</v>
      </c>
      <c r="O389" s="1" t="s">
        <v>4499</v>
      </c>
      <c r="P389" s="1" t="s">
        <v>5778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60</v>
      </c>
      <c r="B390" s="1" t="s">
        <v>17</v>
      </c>
      <c r="C390" s="1">
        <v>939.0</v>
      </c>
      <c r="D390" s="1">
        <v>0.0</v>
      </c>
      <c r="E390" s="1" t="s">
        <v>5779</v>
      </c>
      <c r="F390" s="1" t="s">
        <v>66</v>
      </c>
      <c r="G390" s="1" t="s">
        <v>19</v>
      </c>
      <c r="H390" s="1" t="s">
        <v>5780</v>
      </c>
      <c r="I390" s="1" t="s">
        <v>5781</v>
      </c>
      <c r="J390" s="1" t="s">
        <v>5782</v>
      </c>
      <c r="K390" s="1" t="s">
        <v>5783</v>
      </c>
      <c r="L390" s="1">
        <v>-4.0</v>
      </c>
      <c r="M390" s="1">
        <v>0.015433333333333334</v>
      </c>
      <c r="N390" s="1">
        <v>24.612866666666665</v>
      </c>
      <c r="O390" s="1" t="s">
        <v>4485</v>
      </c>
      <c r="P390" s="1" t="s">
        <v>5784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16</v>
      </c>
      <c r="B391" s="1" t="s">
        <v>364</v>
      </c>
      <c r="C391" s="1">
        <v>1004.0</v>
      </c>
      <c r="D391" s="1">
        <v>0.0</v>
      </c>
      <c r="E391" s="2"/>
      <c r="F391" s="1" t="s">
        <v>18</v>
      </c>
      <c r="G391" s="1" t="s">
        <v>19</v>
      </c>
      <c r="H391" s="1" t="s">
        <v>5785</v>
      </c>
      <c r="I391" s="1" t="s">
        <v>5786</v>
      </c>
      <c r="J391" s="1" t="s">
        <v>5786</v>
      </c>
      <c r="K391" s="2"/>
      <c r="L391" s="1">
        <v>-5.0</v>
      </c>
      <c r="M391" s="1"/>
      <c r="N391" s="1">
        <v>14.910816666666667</v>
      </c>
      <c r="O391" s="1" t="s">
        <v>4489</v>
      </c>
      <c r="P391" s="1" t="s">
        <v>5787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28</v>
      </c>
      <c r="B392" s="1" t="s">
        <v>17</v>
      </c>
      <c r="C392" s="1">
        <v>658.0</v>
      </c>
      <c r="D392" s="1">
        <v>0.0</v>
      </c>
      <c r="E392" s="1" t="s">
        <v>29</v>
      </c>
      <c r="F392" s="1" t="s">
        <v>18</v>
      </c>
      <c r="G392" s="1" t="s">
        <v>19</v>
      </c>
      <c r="H392" s="1" t="s">
        <v>5788</v>
      </c>
      <c r="I392" s="1" t="s">
        <v>5789</v>
      </c>
      <c r="J392" s="1" t="s">
        <v>5789</v>
      </c>
      <c r="K392" s="2"/>
      <c r="L392" s="1">
        <v>-8.0</v>
      </c>
      <c r="M392" s="1"/>
      <c r="N392" s="1">
        <v>11.363133333333334</v>
      </c>
      <c r="O392" s="1" t="s">
        <v>4499</v>
      </c>
      <c r="P392" s="1" t="s">
        <v>5790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81</v>
      </c>
      <c r="B393" s="1" t="s">
        <v>364</v>
      </c>
      <c r="C393" s="1">
        <v>323.0</v>
      </c>
      <c r="D393" s="1">
        <v>0.0</v>
      </c>
      <c r="E393" s="1" t="s">
        <v>5131</v>
      </c>
      <c r="F393" s="1" t="s">
        <v>18</v>
      </c>
      <c r="G393" s="1" t="s">
        <v>19</v>
      </c>
      <c r="H393" s="1" t="s">
        <v>5791</v>
      </c>
      <c r="I393" s="1" t="s">
        <v>5792</v>
      </c>
      <c r="J393" s="1" t="s">
        <v>5792</v>
      </c>
      <c r="K393" s="2"/>
      <c r="L393" s="1">
        <v>-7.0</v>
      </c>
      <c r="M393" s="1"/>
      <c r="N393" s="1">
        <v>7.563366666666667</v>
      </c>
      <c r="O393" s="1" t="s">
        <v>4489</v>
      </c>
      <c r="P393" s="1" t="s">
        <v>5793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81</v>
      </c>
      <c r="B394" s="1" t="s">
        <v>364</v>
      </c>
      <c r="C394" s="3">
        <v>329.0</v>
      </c>
      <c r="D394" s="1">
        <v>0.0</v>
      </c>
      <c r="E394" s="1" t="s">
        <v>573</v>
      </c>
      <c r="F394" s="1" t="s">
        <v>18</v>
      </c>
      <c r="G394" s="1" t="s">
        <v>19</v>
      </c>
      <c r="H394" s="1" t="s">
        <v>5794</v>
      </c>
      <c r="I394" s="1" t="s">
        <v>5795</v>
      </c>
      <c r="J394" s="1" t="s">
        <v>5795</v>
      </c>
      <c r="K394" s="2"/>
      <c r="L394" s="1">
        <v>-7.0</v>
      </c>
      <c r="M394" s="1"/>
      <c r="N394" s="1">
        <v>7.3237</v>
      </c>
      <c r="O394" s="1" t="s">
        <v>4489</v>
      </c>
      <c r="P394" s="1" t="s">
        <v>5796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60</v>
      </c>
      <c r="B395" s="1" t="s">
        <v>17</v>
      </c>
      <c r="C395" s="1">
        <v>199.0</v>
      </c>
      <c r="D395" s="1">
        <v>50.0</v>
      </c>
      <c r="E395" s="2"/>
      <c r="F395" s="1" t="s">
        <v>49</v>
      </c>
      <c r="G395" s="1" t="s">
        <v>173</v>
      </c>
      <c r="H395" s="1" t="s">
        <v>5797</v>
      </c>
      <c r="I395" s="1" t="s">
        <v>5798</v>
      </c>
      <c r="J395" s="1" t="s">
        <v>5723</v>
      </c>
      <c r="K395" s="2"/>
      <c r="L395" s="1">
        <v>416.0</v>
      </c>
      <c r="M395" s="1"/>
      <c r="N395" s="1">
        <v>13.489316666666667</v>
      </c>
      <c r="O395" s="1" t="s">
        <v>4485</v>
      </c>
      <c r="P395" s="1" t="s">
        <v>5799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81</v>
      </c>
      <c r="B396" s="1" t="s">
        <v>364</v>
      </c>
      <c r="C396" s="1">
        <v>658.0</v>
      </c>
      <c r="D396" s="1">
        <v>0.0</v>
      </c>
      <c r="E396" s="1" t="s">
        <v>5131</v>
      </c>
      <c r="F396" s="1" t="s">
        <v>18</v>
      </c>
      <c r="G396" s="1" t="s">
        <v>19</v>
      </c>
      <c r="H396" s="1" t="s">
        <v>5800</v>
      </c>
      <c r="I396" s="1" t="s">
        <v>5801</v>
      </c>
      <c r="J396" s="1" t="s">
        <v>5801</v>
      </c>
      <c r="K396" s="2"/>
      <c r="L396" s="1">
        <v>-10.0</v>
      </c>
      <c r="M396" s="1"/>
      <c r="N396" s="1">
        <v>9.268916666666666</v>
      </c>
      <c r="O396" s="1" t="s">
        <v>4489</v>
      </c>
      <c r="P396" s="1" t="s">
        <v>5802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28</v>
      </c>
      <c r="B397" s="1" t="s">
        <v>17</v>
      </c>
      <c r="C397" s="1">
        <v>264.0</v>
      </c>
      <c r="D397" s="1">
        <v>0.0</v>
      </c>
      <c r="E397" s="1" t="s">
        <v>29</v>
      </c>
      <c r="F397" s="1" t="s">
        <v>18</v>
      </c>
      <c r="G397" s="1" t="s">
        <v>19</v>
      </c>
      <c r="H397" s="1" t="s">
        <v>5803</v>
      </c>
      <c r="I397" s="1" t="s">
        <v>5804</v>
      </c>
      <c r="J397" s="1" t="s">
        <v>5804</v>
      </c>
      <c r="K397" s="2"/>
      <c r="L397" s="1">
        <v>-8.0</v>
      </c>
      <c r="M397" s="1"/>
      <c r="N397" s="1">
        <v>6.8676</v>
      </c>
      <c r="O397" s="1" t="s">
        <v>4499</v>
      </c>
      <c r="P397" s="1" t="s">
        <v>5295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28</v>
      </c>
      <c r="B398" s="1" t="s">
        <v>17</v>
      </c>
      <c r="C398" s="1">
        <v>429.0</v>
      </c>
      <c r="D398" s="1">
        <v>0.0</v>
      </c>
      <c r="E398" s="1" t="s">
        <v>29</v>
      </c>
      <c r="F398" s="1" t="s">
        <v>18</v>
      </c>
      <c r="G398" s="1" t="s">
        <v>19</v>
      </c>
      <c r="H398" s="1" t="s">
        <v>5805</v>
      </c>
      <c r="I398" s="1" t="s">
        <v>5806</v>
      </c>
      <c r="J398" s="1" t="s">
        <v>5806</v>
      </c>
      <c r="K398" s="2"/>
      <c r="L398" s="1">
        <v>-7.0</v>
      </c>
      <c r="M398" s="1"/>
      <c r="N398" s="1">
        <v>7.694583333333333</v>
      </c>
      <c r="O398" s="1" t="s">
        <v>4499</v>
      </c>
      <c r="P398" s="1" t="s">
        <v>5807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28</v>
      </c>
      <c r="B399" s="1" t="s">
        <v>17</v>
      </c>
      <c r="C399" s="3">
        <v>321.0</v>
      </c>
      <c r="D399" s="1">
        <v>0.0</v>
      </c>
      <c r="E399" s="1" t="s">
        <v>29</v>
      </c>
      <c r="F399" s="1" t="s">
        <v>18</v>
      </c>
      <c r="G399" s="1" t="s">
        <v>19</v>
      </c>
      <c r="H399" s="1" t="s">
        <v>5808</v>
      </c>
      <c r="I399" s="1" t="s">
        <v>5809</v>
      </c>
      <c r="J399" s="1" t="s">
        <v>5809</v>
      </c>
      <c r="K399" s="2"/>
      <c r="L399" s="1">
        <v>-8.0</v>
      </c>
      <c r="M399" s="1"/>
      <c r="N399" s="1">
        <v>6.272583333333333</v>
      </c>
      <c r="O399" s="1" t="s">
        <v>4499</v>
      </c>
      <c r="P399" s="1" t="s">
        <v>5810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81</v>
      </c>
      <c r="B400" s="1" t="s">
        <v>364</v>
      </c>
      <c r="C400" s="1">
        <v>98.0</v>
      </c>
      <c r="D400" s="1">
        <v>0.0</v>
      </c>
      <c r="E400" s="1" t="s">
        <v>5131</v>
      </c>
      <c r="F400" s="1" t="s">
        <v>18</v>
      </c>
      <c r="G400" s="1" t="s">
        <v>19</v>
      </c>
      <c r="H400" s="1" t="s">
        <v>5811</v>
      </c>
      <c r="I400" s="1" t="s">
        <v>5812</v>
      </c>
      <c r="J400" s="1" t="s">
        <v>5812</v>
      </c>
      <c r="K400" s="2"/>
      <c r="L400" s="1">
        <v>-13.0</v>
      </c>
      <c r="M400" s="1"/>
      <c r="N400" s="1">
        <v>1.16865</v>
      </c>
      <c r="O400" s="1" t="s">
        <v>4489</v>
      </c>
      <c r="P400" s="1" t="s">
        <v>5813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28</v>
      </c>
      <c r="B401" s="1" t="s">
        <v>17</v>
      </c>
      <c r="C401" s="1">
        <v>369.0</v>
      </c>
      <c r="D401" s="1">
        <v>0.0</v>
      </c>
      <c r="E401" s="1" t="s">
        <v>29</v>
      </c>
      <c r="F401" s="1" t="s">
        <v>18</v>
      </c>
      <c r="G401" s="1" t="s">
        <v>19</v>
      </c>
      <c r="H401" s="1" t="s">
        <v>5814</v>
      </c>
      <c r="I401" s="1" t="s">
        <v>5815</v>
      </c>
      <c r="J401" s="1" t="s">
        <v>5815</v>
      </c>
      <c r="K401" s="2"/>
      <c r="L401" s="1">
        <v>-6.0</v>
      </c>
      <c r="M401" s="1"/>
      <c r="N401" s="1">
        <v>8.666083333333333</v>
      </c>
      <c r="O401" s="1" t="s">
        <v>4499</v>
      </c>
      <c r="P401" s="1" t="s">
        <v>5816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81</v>
      </c>
      <c r="B402" s="1" t="s">
        <v>364</v>
      </c>
      <c r="C402" s="1">
        <v>364.0</v>
      </c>
      <c r="D402" s="1">
        <v>0.0</v>
      </c>
      <c r="E402" s="1" t="s">
        <v>5180</v>
      </c>
      <c r="F402" s="1" t="s">
        <v>18</v>
      </c>
      <c r="G402" s="1" t="s">
        <v>19</v>
      </c>
      <c r="H402" s="1" t="s">
        <v>5817</v>
      </c>
      <c r="I402" s="1" t="s">
        <v>5818</v>
      </c>
      <c r="J402" s="1" t="s">
        <v>5818</v>
      </c>
      <c r="K402" s="2"/>
      <c r="L402" s="1">
        <v>-8.0</v>
      </c>
      <c r="M402" s="1"/>
      <c r="N402" s="1">
        <v>6.822</v>
      </c>
      <c r="O402" s="1" t="s">
        <v>4489</v>
      </c>
      <c r="P402" s="1" t="s">
        <v>5819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60</v>
      </c>
      <c r="B403" s="1" t="s">
        <v>17</v>
      </c>
      <c r="C403" s="1">
        <v>250.0</v>
      </c>
      <c r="D403" s="1">
        <v>0.0</v>
      </c>
      <c r="E403" s="1" t="s">
        <v>5779</v>
      </c>
      <c r="F403" s="1" t="s">
        <v>66</v>
      </c>
      <c r="G403" s="1" t="s">
        <v>19</v>
      </c>
      <c r="H403" s="1" t="s">
        <v>5820</v>
      </c>
      <c r="I403" s="1" t="s">
        <v>5821</v>
      </c>
      <c r="J403" s="1" t="s">
        <v>5822</v>
      </c>
      <c r="K403" s="1" t="s">
        <v>5823</v>
      </c>
      <c r="L403" s="1">
        <v>-15.0</v>
      </c>
      <c r="M403" s="1">
        <v>0.0168</v>
      </c>
      <c r="N403" s="1">
        <v>6.574316666666666</v>
      </c>
      <c r="O403" s="1" t="s">
        <v>4485</v>
      </c>
      <c r="P403" s="1" t="s">
        <v>5497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28</v>
      </c>
      <c r="B404" s="1" t="s">
        <v>17</v>
      </c>
      <c r="C404" s="3">
        <v>299.0</v>
      </c>
      <c r="D404" s="1">
        <v>0.0</v>
      </c>
      <c r="E404" s="1" t="s">
        <v>29</v>
      </c>
      <c r="F404" s="1" t="s">
        <v>18</v>
      </c>
      <c r="G404" s="1" t="s">
        <v>19</v>
      </c>
      <c r="H404" s="1" t="s">
        <v>5824</v>
      </c>
      <c r="I404" s="1" t="s">
        <v>5825</v>
      </c>
      <c r="J404" s="1" t="s">
        <v>5825</v>
      </c>
      <c r="K404" s="2"/>
      <c r="L404" s="1">
        <v>-9.0</v>
      </c>
      <c r="M404" s="1"/>
      <c r="N404" s="1">
        <v>5.59665</v>
      </c>
      <c r="O404" s="1" t="s">
        <v>4499</v>
      </c>
      <c r="P404" s="1" t="s">
        <v>5826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28</v>
      </c>
      <c r="B405" s="1" t="s">
        <v>17</v>
      </c>
      <c r="C405" s="1">
        <v>388.0</v>
      </c>
      <c r="D405" s="1">
        <v>0.0</v>
      </c>
      <c r="E405" s="1" t="s">
        <v>29</v>
      </c>
      <c r="F405" s="1" t="s">
        <v>18</v>
      </c>
      <c r="G405" s="1" t="s">
        <v>19</v>
      </c>
      <c r="H405" s="1" t="s">
        <v>5827</v>
      </c>
      <c r="I405" s="1" t="s">
        <v>5828</v>
      </c>
      <c r="J405" s="1" t="s">
        <v>5828</v>
      </c>
      <c r="K405" s="2"/>
      <c r="L405" s="1">
        <v>-7.0</v>
      </c>
      <c r="M405" s="1"/>
      <c r="N405" s="1">
        <v>7.922666666666666</v>
      </c>
      <c r="O405" s="1" t="s">
        <v>4499</v>
      </c>
      <c r="P405" s="1" t="s">
        <v>5829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16</v>
      </c>
      <c r="B406" s="1" t="s">
        <v>364</v>
      </c>
      <c r="C406" s="3">
        <v>264.0</v>
      </c>
      <c r="D406" s="1">
        <v>0.0</v>
      </c>
      <c r="E406" s="2"/>
      <c r="F406" s="1" t="s">
        <v>18</v>
      </c>
      <c r="G406" s="1" t="s">
        <v>19</v>
      </c>
      <c r="H406" s="1" t="s">
        <v>5830</v>
      </c>
      <c r="I406" s="1" t="s">
        <v>5831</v>
      </c>
      <c r="J406" s="1" t="s">
        <v>5831</v>
      </c>
      <c r="K406" s="2"/>
      <c r="L406" s="1">
        <v>-8.0</v>
      </c>
      <c r="M406" s="1"/>
      <c r="N406" s="1">
        <v>6.5973</v>
      </c>
      <c r="O406" s="1" t="s">
        <v>4489</v>
      </c>
      <c r="P406" s="1" t="s">
        <v>5832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28</v>
      </c>
      <c r="B407" s="1" t="s">
        <v>17</v>
      </c>
      <c r="C407" s="1">
        <v>441.0</v>
      </c>
      <c r="D407" s="1">
        <v>0.0</v>
      </c>
      <c r="E407" s="1" t="s">
        <v>29</v>
      </c>
      <c r="F407" s="1" t="s">
        <v>18</v>
      </c>
      <c r="G407" s="1" t="s">
        <v>19</v>
      </c>
      <c r="H407" s="1" t="s">
        <v>5833</v>
      </c>
      <c r="I407" s="1" t="s">
        <v>5834</v>
      </c>
      <c r="J407" s="1" t="s">
        <v>5834</v>
      </c>
      <c r="K407" s="2"/>
      <c r="L407" s="1">
        <v>-7.0</v>
      </c>
      <c r="M407" s="1"/>
      <c r="N407" s="1">
        <v>7.404166666666667</v>
      </c>
      <c r="O407" s="1" t="s">
        <v>4499</v>
      </c>
      <c r="P407" s="1" t="s">
        <v>5835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28</v>
      </c>
      <c r="B408" s="1" t="s">
        <v>17</v>
      </c>
      <c r="C408" s="1">
        <v>593.0</v>
      </c>
      <c r="D408" s="1">
        <v>0.0</v>
      </c>
      <c r="E408" s="1" t="s">
        <v>29</v>
      </c>
      <c r="F408" s="1" t="s">
        <v>18</v>
      </c>
      <c r="G408" s="1" t="s">
        <v>19</v>
      </c>
      <c r="H408" s="1" t="s">
        <v>5836</v>
      </c>
      <c r="I408" s="1" t="s">
        <v>5837</v>
      </c>
      <c r="J408" s="1" t="s">
        <v>5837</v>
      </c>
      <c r="K408" s="2"/>
      <c r="L408" s="1">
        <v>-12.0</v>
      </c>
      <c r="M408" s="1"/>
      <c r="N408" s="1">
        <v>7.009216666666667</v>
      </c>
      <c r="O408" s="1" t="s">
        <v>4499</v>
      </c>
      <c r="P408" s="1" t="s">
        <v>5838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28</v>
      </c>
      <c r="B409" s="1" t="s">
        <v>17</v>
      </c>
      <c r="C409" s="1">
        <v>323.0</v>
      </c>
      <c r="D409" s="1">
        <v>0.0</v>
      </c>
      <c r="E409" s="1" t="s">
        <v>29</v>
      </c>
      <c r="F409" s="1" t="s">
        <v>18</v>
      </c>
      <c r="G409" s="1" t="s">
        <v>19</v>
      </c>
      <c r="H409" s="1" t="s">
        <v>5839</v>
      </c>
      <c r="I409" s="1" t="s">
        <v>5840</v>
      </c>
      <c r="J409" s="1" t="s">
        <v>5840</v>
      </c>
      <c r="K409" s="2"/>
      <c r="L409" s="1">
        <v>-9.0</v>
      </c>
      <c r="M409" s="1"/>
      <c r="N409" s="1">
        <v>5.953416666666667</v>
      </c>
      <c r="O409" s="1" t="s">
        <v>4499</v>
      </c>
      <c r="P409" s="1" t="s">
        <v>5841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28</v>
      </c>
      <c r="B410" s="1" t="s">
        <v>17</v>
      </c>
      <c r="C410" s="1">
        <v>264.0</v>
      </c>
      <c r="D410" s="1">
        <v>0.0</v>
      </c>
      <c r="E410" s="1" t="s">
        <v>29</v>
      </c>
      <c r="F410" s="1" t="s">
        <v>18</v>
      </c>
      <c r="G410" s="1" t="s">
        <v>19</v>
      </c>
      <c r="H410" s="1" t="s">
        <v>5842</v>
      </c>
      <c r="I410" s="1" t="s">
        <v>5843</v>
      </c>
      <c r="J410" s="1" t="s">
        <v>5843</v>
      </c>
      <c r="K410" s="2"/>
      <c r="L410" s="1">
        <v>-10.0</v>
      </c>
      <c r="M410" s="1"/>
      <c r="N410" s="1">
        <v>4.7417</v>
      </c>
      <c r="O410" s="1" t="s">
        <v>4499</v>
      </c>
      <c r="P410" s="1" t="s">
        <v>5844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16</v>
      </c>
      <c r="B411" s="1" t="s">
        <v>364</v>
      </c>
      <c r="C411" s="1">
        <v>378.0</v>
      </c>
      <c r="D411" s="1">
        <v>0.0</v>
      </c>
      <c r="E411" s="2"/>
      <c r="F411" s="1" t="s">
        <v>18</v>
      </c>
      <c r="G411" s="1" t="s">
        <v>19</v>
      </c>
      <c r="H411" s="1" t="s">
        <v>5845</v>
      </c>
      <c r="I411" s="1" t="s">
        <v>5846</v>
      </c>
      <c r="J411" s="1" t="s">
        <v>5846</v>
      </c>
      <c r="K411" s="2"/>
      <c r="L411" s="1">
        <v>-6.0</v>
      </c>
      <c r="M411" s="1"/>
      <c r="N411" s="1">
        <v>8.490833333333333</v>
      </c>
      <c r="O411" s="1" t="s">
        <v>4489</v>
      </c>
      <c r="P411" s="1" t="s">
        <v>5847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16</v>
      </c>
      <c r="B412" s="1" t="s">
        <v>364</v>
      </c>
      <c r="C412" s="1">
        <v>585.0</v>
      </c>
      <c r="D412" s="1">
        <v>0.0</v>
      </c>
      <c r="E412" s="2"/>
      <c r="F412" s="1" t="s">
        <v>18</v>
      </c>
      <c r="G412" s="1" t="s">
        <v>19</v>
      </c>
      <c r="H412" s="1" t="s">
        <v>5848</v>
      </c>
      <c r="I412" s="1" t="s">
        <v>5849</v>
      </c>
      <c r="J412" s="1" t="s">
        <v>5849</v>
      </c>
      <c r="K412" s="2"/>
      <c r="L412" s="1">
        <v>-11.0</v>
      </c>
      <c r="M412" s="1"/>
      <c r="N412" s="1">
        <v>8.058683333333333</v>
      </c>
      <c r="O412" s="1" t="s">
        <v>4489</v>
      </c>
      <c r="P412" s="1" t="s">
        <v>5850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16</v>
      </c>
      <c r="B413" s="1" t="s">
        <v>364</v>
      </c>
      <c r="C413" s="1">
        <v>528.0</v>
      </c>
      <c r="D413" s="1">
        <v>0.0</v>
      </c>
      <c r="E413" s="2"/>
      <c r="F413" s="1" t="s">
        <v>18</v>
      </c>
      <c r="G413" s="1" t="s">
        <v>19</v>
      </c>
      <c r="H413" s="1" t="s">
        <v>5851</v>
      </c>
      <c r="I413" s="1" t="s">
        <v>5852</v>
      </c>
      <c r="J413" s="1" t="s">
        <v>5852</v>
      </c>
      <c r="K413" s="2"/>
      <c r="L413" s="1">
        <v>-9.0</v>
      </c>
      <c r="M413" s="1"/>
      <c r="N413" s="1">
        <v>9.388</v>
      </c>
      <c r="O413" s="1" t="s">
        <v>4489</v>
      </c>
      <c r="P413" s="1" t="s">
        <v>5853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60</v>
      </c>
      <c r="B414" s="1" t="s">
        <v>17</v>
      </c>
      <c r="C414" s="1">
        <v>270.0</v>
      </c>
      <c r="D414" s="1">
        <v>0.0</v>
      </c>
      <c r="E414" s="1" t="s">
        <v>5779</v>
      </c>
      <c r="F414" s="1" t="s">
        <v>66</v>
      </c>
      <c r="G414" s="1" t="s">
        <v>19</v>
      </c>
      <c r="H414" s="1" t="s">
        <v>5854</v>
      </c>
      <c r="I414" s="1" t="s">
        <v>5855</v>
      </c>
      <c r="J414" s="1" t="s">
        <v>5856</v>
      </c>
      <c r="K414" s="1" t="s">
        <v>5857</v>
      </c>
      <c r="L414" s="1">
        <v>-10.0</v>
      </c>
      <c r="M414" s="1">
        <v>0.0169</v>
      </c>
      <c r="N414" s="1">
        <v>5.98435</v>
      </c>
      <c r="O414" s="1" t="s">
        <v>4485</v>
      </c>
      <c r="P414" s="1" t="s">
        <v>5858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60</v>
      </c>
      <c r="B415" s="1" t="s">
        <v>17</v>
      </c>
      <c r="C415" s="3">
        <v>246.0</v>
      </c>
      <c r="D415" s="1">
        <v>73.0</v>
      </c>
      <c r="E415" s="2"/>
      <c r="F415" s="1" t="s">
        <v>49</v>
      </c>
      <c r="G415" s="1" t="s">
        <v>19</v>
      </c>
      <c r="H415" s="1" t="s">
        <v>5859</v>
      </c>
      <c r="I415" s="1" t="s">
        <v>5860</v>
      </c>
      <c r="J415" s="1" t="s">
        <v>5723</v>
      </c>
      <c r="K415" s="2"/>
      <c r="L415" s="1">
        <v>508.0</v>
      </c>
      <c r="M415" s="1"/>
      <c r="N415" s="1">
        <v>5.527033333333334</v>
      </c>
      <c r="O415" s="1" t="s">
        <v>4485</v>
      </c>
      <c r="P415" s="1" t="s">
        <v>4804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28</v>
      </c>
      <c r="B416" s="1" t="s">
        <v>17</v>
      </c>
      <c r="C416" s="3">
        <v>364.0</v>
      </c>
      <c r="D416" s="1">
        <v>0.0</v>
      </c>
      <c r="E416" s="1" t="s">
        <v>29</v>
      </c>
      <c r="F416" s="1" t="s">
        <v>18</v>
      </c>
      <c r="G416" s="1" t="s">
        <v>19</v>
      </c>
      <c r="H416" s="1" t="s">
        <v>5861</v>
      </c>
      <c r="I416" s="1" t="s">
        <v>5862</v>
      </c>
      <c r="J416" s="1" t="s">
        <v>5862</v>
      </c>
      <c r="K416" s="2"/>
      <c r="L416" s="1">
        <v>-9.0</v>
      </c>
      <c r="M416" s="1"/>
      <c r="N416" s="1">
        <v>5.54295</v>
      </c>
      <c r="O416" s="1" t="s">
        <v>4499</v>
      </c>
      <c r="P416" s="1" t="s">
        <v>5863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60</v>
      </c>
      <c r="B417" s="1" t="s">
        <v>17</v>
      </c>
      <c r="C417" s="3">
        <v>266.0</v>
      </c>
      <c r="D417" s="1">
        <v>0.0</v>
      </c>
      <c r="E417" s="1" t="s">
        <v>5779</v>
      </c>
      <c r="F417" s="1" t="s">
        <v>66</v>
      </c>
      <c r="G417" s="1" t="s">
        <v>24</v>
      </c>
      <c r="H417" s="1" t="s">
        <v>5864</v>
      </c>
      <c r="I417" s="1" t="s">
        <v>5865</v>
      </c>
      <c r="J417" s="1" t="s">
        <v>5866</v>
      </c>
      <c r="K417" s="1" t="s">
        <v>5867</v>
      </c>
      <c r="L417" s="1">
        <v>-7.0</v>
      </c>
      <c r="M417" s="1">
        <v>0.014216666666666667</v>
      </c>
      <c r="N417" s="1">
        <v>5.028216666666666</v>
      </c>
      <c r="O417" s="1" t="s">
        <v>4485</v>
      </c>
      <c r="P417" s="1" t="s">
        <v>5868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28</v>
      </c>
      <c r="B418" s="1" t="s">
        <v>17</v>
      </c>
      <c r="C418" s="1">
        <v>264.0</v>
      </c>
      <c r="D418" s="1">
        <v>0.0</v>
      </c>
      <c r="E418" s="1" t="s">
        <v>29</v>
      </c>
      <c r="F418" s="1" t="s">
        <v>18</v>
      </c>
      <c r="G418" s="1" t="s">
        <v>19</v>
      </c>
      <c r="H418" s="1" t="s">
        <v>5869</v>
      </c>
      <c r="I418" s="1" t="s">
        <v>5870</v>
      </c>
      <c r="J418" s="1" t="s">
        <v>5870</v>
      </c>
      <c r="K418" s="2"/>
      <c r="L418" s="1">
        <v>-7.0</v>
      </c>
      <c r="M418" s="1"/>
      <c r="N418" s="1">
        <v>7.705033333333334</v>
      </c>
      <c r="O418" s="1" t="s">
        <v>4499</v>
      </c>
      <c r="P418" s="1" t="s">
        <v>5871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16</v>
      </c>
      <c r="B419" s="1" t="s">
        <v>364</v>
      </c>
      <c r="C419" s="3">
        <v>758.0</v>
      </c>
      <c r="D419" s="1">
        <v>0.0</v>
      </c>
      <c r="E419" s="2"/>
      <c r="F419" s="1" t="s">
        <v>18</v>
      </c>
      <c r="G419" s="1" t="s">
        <v>19</v>
      </c>
      <c r="H419" s="1" t="s">
        <v>5872</v>
      </c>
      <c r="I419" s="1" t="s">
        <v>5873</v>
      </c>
      <c r="J419" s="1" t="s">
        <v>5873</v>
      </c>
      <c r="K419" s="2"/>
      <c r="L419" s="1">
        <v>-8.0</v>
      </c>
      <c r="M419" s="1"/>
      <c r="N419" s="1">
        <v>11.352283333333334</v>
      </c>
      <c r="O419" s="1" t="s">
        <v>4489</v>
      </c>
      <c r="P419" s="1" t="s">
        <v>5874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28</v>
      </c>
      <c r="B420" s="1" t="s">
        <v>17</v>
      </c>
      <c r="C420" s="3">
        <v>423.0</v>
      </c>
      <c r="D420" s="1">
        <v>0.0</v>
      </c>
      <c r="E420" s="1" t="s">
        <v>29</v>
      </c>
      <c r="F420" s="1" t="s">
        <v>18</v>
      </c>
      <c r="G420" s="1" t="s">
        <v>19</v>
      </c>
      <c r="H420" s="1" t="s">
        <v>5875</v>
      </c>
      <c r="I420" s="1" t="s">
        <v>5876</v>
      </c>
      <c r="J420" s="1" t="s">
        <v>5876</v>
      </c>
      <c r="K420" s="2"/>
      <c r="L420" s="1">
        <v>-6.0</v>
      </c>
      <c r="M420" s="1"/>
      <c r="N420" s="1">
        <v>8.2115</v>
      </c>
      <c r="O420" s="1" t="s">
        <v>4499</v>
      </c>
      <c r="P420" s="1" t="s">
        <v>5877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81</v>
      </c>
      <c r="B421" s="1" t="s">
        <v>364</v>
      </c>
      <c r="C421" s="3">
        <v>433.0</v>
      </c>
      <c r="D421" s="1">
        <v>0.0</v>
      </c>
      <c r="E421" s="1" t="s">
        <v>573</v>
      </c>
      <c r="F421" s="1" t="s">
        <v>18</v>
      </c>
      <c r="G421" s="1" t="s">
        <v>19</v>
      </c>
      <c r="H421" s="1" t="s">
        <v>5878</v>
      </c>
      <c r="I421" s="1" t="s">
        <v>5879</v>
      </c>
      <c r="J421" s="1" t="s">
        <v>5879</v>
      </c>
      <c r="K421" s="2"/>
      <c r="L421" s="1">
        <v>-5.0</v>
      </c>
      <c r="M421" s="1"/>
      <c r="N421" s="1">
        <v>9.878966666666667</v>
      </c>
      <c r="O421" s="1" t="s">
        <v>4489</v>
      </c>
      <c r="P421" s="1" t="s">
        <v>5880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60</v>
      </c>
      <c r="B422" s="1" t="s">
        <v>17</v>
      </c>
      <c r="C422" s="1">
        <v>247.0</v>
      </c>
      <c r="D422" s="1">
        <v>62.0</v>
      </c>
      <c r="E422" s="2"/>
      <c r="F422" s="1" t="s">
        <v>49</v>
      </c>
      <c r="G422" s="1" t="s">
        <v>19</v>
      </c>
      <c r="H422" s="1" t="s">
        <v>5881</v>
      </c>
      <c r="I422" s="1" t="s">
        <v>5882</v>
      </c>
      <c r="J422" s="1" t="s">
        <v>5723</v>
      </c>
      <c r="K422" s="2"/>
      <c r="L422" s="1">
        <v>534.0</v>
      </c>
      <c r="M422" s="1"/>
      <c r="N422" s="1">
        <v>6.885916666666667</v>
      </c>
      <c r="O422" s="1" t="s">
        <v>4485</v>
      </c>
      <c r="P422" s="1" t="s">
        <v>5883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28</v>
      </c>
      <c r="B423" s="1" t="s">
        <v>17</v>
      </c>
      <c r="C423" s="1">
        <v>380.0</v>
      </c>
      <c r="D423" s="1">
        <v>0.0</v>
      </c>
      <c r="E423" s="1" t="s">
        <v>29</v>
      </c>
      <c r="F423" s="1" t="s">
        <v>18</v>
      </c>
      <c r="G423" s="1" t="s">
        <v>19</v>
      </c>
      <c r="H423" s="1" t="s">
        <v>5884</v>
      </c>
      <c r="I423" s="1" t="s">
        <v>5885</v>
      </c>
      <c r="J423" s="1" t="s">
        <v>5885</v>
      </c>
      <c r="K423" s="2"/>
      <c r="L423" s="1">
        <v>-6.0</v>
      </c>
      <c r="M423" s="1"/>
      <c r="N423" s="1">
        <v>8.347016666666667</v>
      </c>
      <c r="O423" s="1" t="s">
        <v>4499</v>
      </c>
      <c r="P423" s="1" t="s">
        <v>5886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60</v>
      </c>
      <c r="B424" s="1" t="s">
        <v>17</v>
      </c>
      <c r="C424" s="1">
        <v>680.0</v>
      </c>
      <c r="D424" s="1">
        <v>0.0</v>
      </c>
      <c r="E424" s="1" t="s">
        <v>5779</v>
      </c>
      <c r="F424" s="1" t="s">
        <v>66</v>
      </c>
      <c r="G424" s="1" t="s">
        <v>19</v>
      </c>
      <c r="H424" s="1" t="s">
        <v>5887</v>
      </c>
      <c r="I424" s="1" t="s">
        <v>5888</v>
      </c>
      <c r="J424" s="1" t="s">
        <v>5889</v>
      </c>
      <c r="K424" s="1" t="s">
        <v>5890</v>
      </c>
      <c r="L424" s="1">
        <v>-7.0</v>
      </c>
      <c r="M424" s="1">
        <v>0.033683333333333336</v>
      </c>
      <c r="N424" s="1">
        <v>16.0139</v>
      </c>
      <c r="O424" s="1" t="s">
        <v>4485</v>
      </c>
      <c r="P424" s="1" t="s">
        <v>5891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48</v>
      </c>
      <c r="B425" s="1" t="s">
        <v>17</v>
      </c>
      <c r="C425" s="1">
        <v>249.0</v>
      </c>
      <c r="D425" s="1">
        <v>0.0</v>
      </c>
      <c r="E425" s="2"/>
      <c r="F425" s="1" t="s">
        <v>49</v>
      </c>
      <c r="G425" s="1" t="s">
        <v>24</v>
      </c>
      <c r="H425" s="1" t="s">
        <v>5892</v>
      </c>
      <c r="I425" s="1" t="s">
        <v>5893</v>
      </c>
      <c r="J425" s="1" t="s">
        <v>5723</v>
      </c>
      <c r="K425" s="2"/>
      <c r="L425" s="1">
        <v>559.0</v>
      </c>
      <c r="M425" s="1"/>
      <c r="N425" s="1">
        <v>8.183366666666666</v>
      </c>
      <c r="O425" s="1" t="s">
        <v>53</v>
      </c>
      <c r="P425" s="1" t="s">
        <v>5894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60</v>
      </c>
      <c r="B426" s="1" t="s">
        <v>17</v>
      </c>
      <c r="C426" s="1">
        <v>199.0</v>
      </c>
      <c r="D426" s="1">
        <v>50.0</v>
      </c>
      <c r="E426" s="2"/>
      <c r="F426" s="1" t="s">
        <v>49</v>
      </c>
      <c r="G426" s="1" t="s">
        <v>19</v>
      </c>
      <c r="H426" s="1" t="s">
        <v>5895</v>
      </c>
      <c r="I426" s="1" t="s">
        <v>5896</v>
      </c>
      <c r="J426" s="1" t="s">
        <v>5723</v>
      </c>
      <c r="K426" s="2"/>
      <c r="L426" s="1">
        <v>549.0</v>
      </c>
      <c r="M426" s="1"/>
      <c r="N426" s="1">
        <v>11.210266666666667</v>
      </c>
      <c r="O426" s="1" t="s">
        <v>4485</v>
      </c>
      <c r="P426" s="1" t="s">
        <v>5569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16</v>
      </c>
      <c r="B427" s="1" t="s">
        <v>364</v>
      </c>
      <c r="C427" s="1">
        <v>348.0</v>
      </c>
      <c r="D427" s="1">
        <v>0.0</v>
      </c>
      <c r="E427" s="2"/>
      <c r="F427" s="1" t="s">
        <v>18</v>
      </c>
      <c r="G427" s="1" t="s">
        <v>24</v>
      </c>
      <c r="H427" s="1" t="s">
        <v>5897</v>
      </c>
      <c r="I427" s="1" t="s">
        <v>5898</v>
      </c>
      <c r="J427" s="1" t="s">
        <v>5898</v>
      </c>
      <c r="K427" s="2"/>
      <c r="L427" s="1">
        <v>-7.0</v>
      </c>
      <c r="M427" s="1"/>
      <c r="N427" s="1">
        <v>7.6891</v>
      </c>
      <c r="O427" s="1" t="s">
        <v>4489</v>
      </c>
      <c r="P427" s="1" t="s">
        <v>5899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60</v>
      </c>
      <c r="B428" s="1" t="s">
        <v>17</v>
      </c>
      <c r="C428" s="1">
        <v>458.0</v>
      </c>
      <c r="D428" s="1">
        <v>0.0</v>
      </c>
      <c r="E428" s="1" t="s">
        <v>29</v>
      </c>
      <c r="F428" s="1" t="s">
        <v>66</v>
      </c>
      <c r="G428" s="1" t="s">
        <v>19</v>
      </c>
      <c r="H428" s="1" t="s">
        <v>5900</v>
      </c>
      <c r="I428" s="1" t="s">
        <v>5901</v>
      </c>
      <c r="J428" s="1" t="s">
        <v>5902</v>
      </c>
      <c r="K428" s="1" t="s">
        <v>5903</v>
      </c>
      <c r="L428" s="1">
        <v>-2.0</v>
      </c>
      <c r="M428" s="1">
        <v>20.963783333333332</v>
      </c>
      <c r="N428" s="1">
        <v>18.874383333333334</v>
      </c>
      <c r="O428" s="1" t="s">
        <v>4485</v>
      </c>
      <c r="P428" s="1" t="s">
        <v>5904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28</v>
      </c>
      <c r="B429" s="1" t="s">
        <v>17</v>
      </c>
      <c r="C429" s="1">
        <v>453.0</v>
      </c>
      <c r="D429" s="1">
        <v>0.0</v>
      </c>
      <c r="E429" s="1" t="s">
        <v>29</v>
      </c>
      <c r="F429" s="1" t="s">
        <v>18</v>
      </c>
      <c r="G429" s="1" t="s">
        <v>19</v>
      </c>
      <c r="H429" s="1" t="s">
        <v>5905</v>
      </c>
      <c r="I429" s="1" t="s">
        <v>5906</v>
      </c>
      <c r="J429" s="1" t="s">
        <v>5906</v>
      </c>
      <c r="K429" s="2"/>
      <c r="L429" s="1">
        <v>-6.0</v>
      </c>
      <c r="M429" s="1"/>
      <c r="N429" s="1">
        <v>8.37305</v>
      </c>
      <c r="O429" s="1" t="s">
        <v>4499</v>
      </c>
      <c r="P429" s="1" t="s">
        <v>5907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28</v>
      </c>
      <c r="B430" s="1" t="s">
        <v>17</v>
      </c>
      <c r="C430" s="1">
        <v>957.0</v>
      </c>
      <c r="D430" s="1">
        <v>0.0</v>
      </c>
      <c r="E430" s="1" t="s">
        <v>29</v>
      </c>
      <c r="F430" s="1" t="s">
        <v>18</v>
      </c>
      <c r="G430" s="1" t="s">
        <v>19</v>
      </c>
      <c r="H430" s="1" t="s">
        <v>5908</v>
      </c>
      <c r="I430" s="1" t="s">
        <v>5909</v>
      </c>
      <c r="J430" s="1" t="s">
        <v>5909</v>
      </c>
      <c r="K430" s="2"/>
      <c r="L430" s="1">
        <v>-2.0</v>
      </c>
      <c r="M430" s="1"/>
      <c r="N430" s="1">
        <v>17.393016666666668</v>
      </c>
      <c r="O430" s="1" t="s">
        <v>4499</v>
      </c>
      <c r="P430" s="1" t="s">
        <v>5910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16</v>
      </c>
      <c r="B431" s="1" t="s">
        <v>364</v>
      </c>
      <c r="C431" s="1">
        <v>658.0</v>
      </c>
      <c r="D431" s="1">
        <v>0.0</v>
      </c>
      <c r="E431" s="2"/>
      <c r="F431" s="1" t="s">
        <v>18</v>
      </c>
      <c r="G431" s="1" t="s">
        <v>24</v>
      </c>
      <c r="H431" s="1" t="s">
        <v>5911</v>
      </c>
      <c r="I431" s="1" t="s">
        <v>5912</v>
      </c>
      <c r="J431" s="1" t="s">
        <v>5912</v>
      </c>
      <c r="K431" s="2"/>
      <c r="L431" s="1">
        <v>-5.0</v>
      </c>
      <c r="M431" s="1"/>
      <c r="N431" s="1">
        <v>14.0678</v>
      </c>
      <c r="O431" s="1" t="s">
        <v>4489</v>
      </c>
      <c r="P431" s="1" t="s">
        <v>5913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81</v>
      </c>
      <c r="B432" s="1" t="s">
        <v>364</v>
      </c>
      <c r="C432" s="1">
        <v>723.0</v>
      </c>
      <c r="D432" s="1">
        <v>0.0</v>
      </c>
      <c r="E432" s="1" t="s">
        <v>5914</v>
      </c>
      <c r="F432" s="1" t="s">
        <v>18</v>
      </c>
      <c r="G432" s="1" t="s">
        <v>19</v>
      </c>
      <c r="H432" s="1" t="s">
        <v>5915</v>
      </c>
      <c r="I432" s="1" t="s">
        <v>5916</v>
      </c>
      <c r="J432" s="1" t="s">
        <v>5916</v>
      </c>
      <c r="K432" s="2"/>
      <c r="L432" s="1">
        <v>-11.0</v>
      </c>
      <c r="M432" s="1"/>
      <c r="N432" s="1">
        <v>8.61305</v>
      </c>
      <c r="O432" s="1" t="s">
        <v>4489</v>
      </c>
      <c r="P432" s="1" t="s">
        <v>5917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60</v>
      </c>
      <c r="B433" s="1" t="s">
        <v>17</v>
      </c>
      <c r="C433" s="1">
        <v>462.0</v>
      </c>
      <c r="D433" s="1">
        <v>116.0</v>
      </c>
      <c r="E433" s="2"/>
      <c r="F433" s="1" t="s">
        <v>49</v>
      </c>
      <c r="G433" s="1" t="s">
        <v>24</v>
      </c>
      <c r="H433" s="1" t="s">
        <v>5918</v>
      </c>
      <c r="I433" s="1" t="s">
        <v>5919</v>
      </c>
      <c r="J433" s="1" t="s">
        <v>5723</v>
      </c>
      <c r="K433" s="2"/>
      <c r="L433" s="1">
        <v>563.0</v>
      </c>
      <c r="M433" s="1"/>
      <c r="N433" s="1">
        <v>6.749933333333333</v>
      </c>
      <c r="O433" s="1" t="s">
        <v>4485</v>
      </c>
      <c r="P433" s="1" t="s">
        <v>5920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16</v>
      </c>
      <c r="B434" s="1" t="s">
        <v>364</v>
      </c>
      <c r="C434" s="3">
        <v>429.0</v>
      </c>
      <c r="D434" s="1">
        <v>0.0</v>
      </c>
      <c r="E434" s="2"/>
      <c r="F434" s="1" t="s">
        <v>18</v>
      </c>
      <c r="G434" s="1" t="s">
        <v>19</v>
      </c>
      <c r="H434" s="1" t="s">
        <v>5921</v>
      </c>
      <c r="I434" s="1" t="s">
        <v>5922</v>
      </c>
      <c r="J434" s="1" t="s">
        <v>5922</v>
      </c>
      <c r="K434" s="2"/>
      <c r="L434" s="1">
        <v>-4.0</v>
      </c>
      <c r="M434" s="1"/>
      <c r="N434" s="1">
        <v>10.550916666666666</v>
      </c>
      <c r="O434" s="1" t="s">
        <v>4489</v>
      </c>
      <c r="P434" s="1" t="s">
        <v>5923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16</v>
      </c>
      <c r="B435" s="1" t="s">
        <v>364</v>
      </c>
      <c r="C435" s="3">
        <v>264.0</v>
      </c>
      <c r="D435" s="1">
        <v>0.0</v>
      </c>
      <c r="E435" s="2"/>
      <c r="F435" s="1" t="s">
        <v>18</v>
      </c>
      <c r="G435" s="1" t="s">
        <v>19</v>
      </c>
      <c r="H435" s="1" t="s">
        <v>5924</v>
      </c>
      <c r="I435" s="1" t="s">
        <v>5925</v>
      </c>
      <c r="J435" s="1" t="s">
        <v>5925</v>
      </c>
      <c r="K435" s="2"/>
      <c r="L435" s="1">
        <v>-6.0</v>
      </c>
      <c r="M435" s="1"/>
      <c r="N435" s="1">
        <v>8.876566666666667</v>
      </c>
      <c r="O435" s="1" t="s">
        <v>4489</v>
      </c>
      <c r="P435" s="1" t="s">
        <v>5926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16</v>
      </c>
      <c r="B436" s="1" t="s">
        <v>364</v>
      </c>
      <c r="C436" s="1">
        <v>468.0</v>
      </c>
      <c r="D436" s="1">
        <v>0.0</v>
      </c>
      <c r="E436" s="2"/>
      <c r="F436" s="1" t="s">
        <v>18</v>
      </c>
      <c r="G436" s="1" t="s">
        <v>24</v>
      </c>
      <c r="H436" s="1" t="s">
        <v>5927</v>
      </c>
      <c r="I436" s="1" t="s">
        <v>5928</v>
      </c>
      <c r="J436" s="1" t="s">
        <v>5928</v>
      </c>
      <c r="K436" s="2"/>
      <c r="L436" s="1">
        <v>-7.0</v>
      </c>
      <c r="M436" s="1"/>
      <c r="N436" s="1">
        <v>7.864</v>
      </c>
      <c r="O436" s="1" t="s">
        <v>4489</v>
      </c>
      <c r="P436" s="1" t="s">
        <v>5929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48</v>
      </c>
      <c r="B437" s="1" t="s">
        <v>17</v>
      </c>
      <c r="C437" s="1">
        <v>642.0</v>
      </c>
      <c r="D437" s="1">
        <v>0.0</v>
      </c>
      <c r="E437" s="2"/>
      <c r="F437" s="1" t="s">
        <v>49</v>
      </c>
      <c r="G437" s="1" t="s">
        <v>24</v>
      </c>
      <c r="H437" s="1" t="s">
        <v>5930</v>
      </c>
      <c r="I437" s="1" t="s">
        <v>5931</v>
      </c>
      <c r="J437" s="1" t="s">
        <v>5723</v>
      </c>
      <c r="K437" s="2"/>
      <c r="L437" s="1">
        <v>584.0</v>
      </c>
      <c r="M437" s="1"/>
      <c r="N437" s="1">
        <v>11.339666666666666</v>
      </c>
      <c r="O437" s="1" t="s">
        <v>53</v>
      </c>
      <c r="P437" s="1" t="s">
        <v>5932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81</v>
      </c>
      <c r="B438" s="1" t="s">
        <v>364</v>
      </c>
      <c r="C438" s="1">
        <v>369.0</v>
      </c>
      <c r="D438" s="1">
        <v>0.0</v>
      </c>
      <c r="E438" s="1" t="s">
        <v>4882</v>
      </c>
      <c r="F438" s="1" t="s">
        <v>18</v>
      </c>
      <c r="G438" s="1" t="s">
        <v>19</v>
      </c>
      <c r="H438" s="1" t="s">
        <v>5933</v>
      </c>
      <c r="I438" s="1" t="s">
        <v>5934</v>
      </c>
      <c r="J438" s="1" t="s">
        <v>5934</v>
      </c>
      <c r="K438" s="2"/>
      <c r="L438" s="1">
        <v>-7.0</v>
      </c>
      <c r="M438" s="1"/>
      <c r="N438" s="1">
        <v>7.201216666666666</v>
      </c>
      <c r="O438" s="1" t="s">
        <v>4489</v>
      </c>
      <c r="P438" s="1" t="s">
        <v>5935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28</v>
      </c>
      <c r="B439" s="1" t="s">
        <v>17</v>
      </c>
      <c r="C439" s="1">
        <v>612.0</v>
      </c>
      <c r="D439" s="1">
        <v>0.0</v>
      </c>
      <c r="E439" s="1" t="s">
        <v>29</v>
      </c>
      <c r="F439" s="1" t="s">
        <v>18</v>
      </c>
      <c r="G439" s="1" t="s">
        <v>19</v>
      </c>
      <c r="H439" s="1" t="s">
        <v>5936</v>
      </c>
      <c r="I439" s="1" t="s">
        <v>5937</v>
      </c>
      <c r="J439" s="1" t="s">
        <v>5937</v>
      </c>
      <c r="K439" s="2"/>
      <c r="L439" s="1">
        <v>-5.0</v>
      </c>
      <c r="M439" s="1"/>
      <c r="N439" s="1">
        <v>14.7721</v>
      </c>
      <c r="O439" s="1" t="s">
        <v>4499</v>
      </c>
      <c r="P439" s="1" t="s">
        <v>5938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16</v>
      </c>
      <c r="B440" s="1" t="s">
        <v>364</v>
      </c>
      <c r="C440" s="1">
        <v>394.0</v>
      </c>
      <c r="D440" s="1">
        <v>0.0</v>
      </c>
      <c r="E440" s="2"/>
      <c r="F440" s="1" t="s">
        <v>18</v>
      </c>
      <c r="G440" s="1" t="s">
        <v>19</v>
      </c>
      <c r="H440" s="1" t="s">
        <v>5939</v>
      </c>
      <c r="I440" s="1" t="s">
        <v>5940</v>
      </c>
      <c r="J440" s="1" t="s">
        <v>5940</v>
      </c>
      <c r="K440" s="2"/>
      <c r="L440" s="1">
        <v>-5.0</v>
      </c>
      <c r="M440" s="1"/>
      <c r="N440" s="1">
        <v>9.68285</v>
      </c>
      <c r="O440" s="1" t="s">
        <v>4489</v>
      </c>
      <c r="P440" s="1" t="s">
        <v>5941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28</v>
      </c>
      <c r="B441" s="1" t="s">
        <v>17</v>
      </c>
      <c r="C441" s="1">
        <v>528.0</v>
      </c>
      <c r="D441" s="1">
        <v>0.0</v>
      </c>
      <c r="E441" s="1" t="s">
        <v>29</v>
      </c>
      <c r="F441" s="1" t="s">
        <v>18</v>
      </c>
      <c r="G441" s="1" t="s">
        <v>19</v>
      </c>
      <c r="H441" s="1" t="s">
        <v>5942</v>
      </c>
      <c r="I441" s="1" t="s">
        <v>5943</v>
      </c>
      <c r="J441" s="1" t="s">
        <v>5943</v>
      </c>
      <c r="K441" s="2"/>
      <c r="L441" s="1">
        <v>-8.0</v>
      </c>
      <c r="M441" s="1"/>
      <c r="N441" s="1">
        <v>11.747716666666667</v>
      </c>
      <c r="O441" s="1" t="s">
        <v>4499</v>
      </c>
      <c r="P441" s="1" t="s">
        <v>5944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28</v>
      </c>
      <c r="B442" s="1" t="s">
        <v>17</v>
      </c>
      <c r="C442" s="3">
        <v>542.0</v>
      </c>
      <c r="D442" s="1">
        <v>0.0</v>
      </c>
      <c r="E442" s="1" t="s">
        <v>29</v>
      </c>
      <c r="F442" s="1" t="s">
        <v>18</v>
      </c>
      <c r="G442" s="1" t="s">
        <v>19</v>
      </c>
      <c r="H442" s="1" t="s">
        <v>5945</v>
      </c>
      <c r="I442" s="1" t="s">
        <v>5946</v>
      </c>
      <c r="J442" s="1" t="s">
        <v>5946</v>
      </c>
      <c r="K442" s="2"/>
      <c r="L442" s="1">
        <v>-10.0</v>
      </c>
      <c r="M442" s="1"/>
      <c r="N442" s="1">
        <v>9.688533333333334</v>
      </c>
      <c r="O442" s="1" t="s">
        <v>4499</v>
      </c>
      <c r="P442" s="1" t="s">
        <v>5947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28</v>
      </c>
      <c r="B443" s="1" t="s">
        <v>17</v>
      </c>
      <c r="C443" s="1">
        <v>450.0</v>
      </c>
      <c r="D443" s="1">
        <v>0.0</v>
      </c>
      <c r="E443" s="1" t="s">
        <v>29</v>
      </c>
      <c r="F443" s="1" t="s">
        <v>18</v>
      </c>
      <c r="G443" s="1" t="s">
        <v>19</v>
      </c>
      <c r="H443" s="1" t="s">
        <v>5948</v>
      </c>
      <c r="I443" s="1" t="s">
        <v>5949</v>
      </c>
      <c r="J443" s="1" t="s">
        <v>5949</v>
      </c>
      <c r="K443" s="2"/>
      <c r="L443" s="1">
        <v>-9.0</v>
      </c>
      <c r="M443" s="1"/>
      <c r="N443" s="1">
        <v>12.732866666666666</v>
      </c>
      <c r="O443" s="1" t="s">
        <v>4499</v>
      </c>
      <c r="P443" s="1" t="s">
        <v>5950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81</v>
      </c>
      <c r="B444" s="1" t="s">
        <v>364</v>
      </c>
      <c r="C444" s="1">
        <v>369.0</v>
      </c>
      <c r="D444" s="1">
        <v>0.0</v>
      </c>
      <c r="E444" s="1" t="s">
        <v>5328</v>
      </c>
      <c r="F444" s="1" t="s">
        <v>18</v>
      </c>
      <c r="G444" s="1" t="s">
        <v>19</v>
      </c>
      <c r="H444" s="1" t="s">
        <v>5951</v>
      </c>
      <c r="I444" s="1" t="s">
        <v>5952</v>
      </c>
      <c r="J444" s="1" t="s">
        <v>5952</v>
      </c>
      <c r="K444" s="2"/>
      <c r="L444" s="1">
        <v>-5.0</v>
      </c>
      <c r="M444" s="1"/>
      <c r="N444" s="1">
        <v>9.909166666666666</v>
      </c>
      <c r="O444" s="1" t="s">
        <v>4489</v>
      </c>
      <c r="P444" s="1" t="s">
        <v>5953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16</v>
      </c>
      <c r="B445" s="1" t="s">
        <v>364</v>
      </c>
      <c r="C445" s="1">
        <v>264.0</v>
      </c>
      <c r="D445" s="1">
        <v>0.0</v>
      </c>
      <c r="E445" s="2"/>
      <c r="F445" s="1" t="s">
        <v>18</v>
      </c>
      <c r="G445" s="1" t="s">
        <v>19</v>
      </c>
      <c r="H445" s="1" t="s">
        <v>5954</v>
      </c>
      <c r="I445" s="1" t="s">
        <v>5955</v>
      </c>
      <c r="J445" s="1" t="s">
        <v>5955</v>
      </c>
      <c r="K445" s="2"/>
      <c r="L445" s="1">
        <v>-4.0</v>
      </c>
      <c r="M445" s="1"/>
      <c r="N445" s="1">
        <v>4.848616666666667</v>
      </c>
      <c r="O445" s="1" t="s">
        <v>4489</v>
      </c>
      <c r="P445" s="1" t="s">
        <v>5956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 hidden="1">
      <c r="A446" s="1" t="s">
        <v>16</v>
      </c>
      <c r="B446" s="1" t="s">
        <v>364</v>
      </c>
      <c r="C446" s="1">
        <v>264.0</v>
      </c>
      <c r="D446" s="1">
        <v>0.0</v>
      </c>
      <c r="E446" s="2"/>
      <c r="F446" s="1" t="s">
        <v>18</v>
      </c>
      <c r="G446" s="1" t="s">
        <v>19</v>
      </c>
      <c r="H446" s="1" t="s">
        <v>5957</v>
      </c>
      <c r="I446" s="1" t="s">
        <v>5958</v>
      </c>
      <c r="J446" s="1" t="s">
        <v>5958</v>
      </c>
      <c r="K446" s="2"/>
      <c r="L446" s="1">
        <v>-4.0</v>
      </c>
      <c r="M446" s="1"/>
      <c r="N446" s="1">
        <v>10.468783333333333</v>
      </c>
      <c r="O446" s="1" t="s">
        <v>4489</v>
      </c>
      <c r="P446" s="1" t="s">
        <v>5959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60</v>
      </c>
      <c r="B447" s="1" t="s">
        <v>17</v>
      </c>
      <c r="C447" s="1">
        <v>572.0</v>
      </c>
      <c r="D447" s="1">
        <v>0.0</v>
      </c>
      <c r="E447" s="1" t="s">
        <v>4491</v>
      </c>
      <c r="F447" s="1" t="s">
        <v>66</v>
      </c>
      <c r="G447" s="1" t="s">
        <v>19</v>
      </c>
      <c r="H447" s="1" t="s">
        <v>5960</v>
      </c>
      <c r="I447" s="1" t="s">
        <v>5961</v>
      </c>
      <c r="J447" s="1" t="s">
        <v>5962</v>
      </c>
      <c r="K447" s="1" t="s">
        <v>5963</v>
      </c>
      <c r="L447" s="1">
        <v>-12.0</v>
      </c>
      <c r="M447" s="1">
        <v>0.07498333333333333</v>
      </c>
      <c r="N447" s="1">
        <v>12.739033333333333</v>
      </c>
      <c r="O447" s="1" t="s">
        <v>4485</v>
      </c>
      <c r="P447" s="1" t="s">
        <v>5964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28</v>
      </c>
      <c r="B448" s="1" t="s">
        <v>17</v>
      </c>
      <c r="C448" s="1">
        <v>264.0</v>
      </c>
      <c r="D448" s="1">
        <v>0.0</v>
      </c>
      <c r="E448" s="1" t="s">
        <v>29</v>
      </c>
      <c r="F448" s="1" t="s">
        <v>18</v>
      </c>
      <c r="G448" s="1" t="s">
        <v>19</v>
      </c>
      <c r="H448" s="1" t="s">
        <v>5965</v>
      </c>
      <c r="I448" s="1" t="s">
        <v>5966</v>
      </c>
      <c r="J448" s="1" t="s">
        <v>5966</v>
      </c>
      <c r="K448" s="2"/>
      <c r="L448" s="1">
        <v>-5.0</v>
      </c>
      <c r="M448" s="1"/>
      <c r="N448" s="1">
        <v>9.1116</v>
      </c>
      <c r="O448" s="1" t="s">
        <v>4499</v>
      </c>
      <c r="P448" s="1" t="s">
        <v>4893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16</v>
      </c>
      <c r="B449" s="1" t="s">
        <v>364</v>
      </c>
      <c r="C449" s="1">
        <v>379.0</v>
      </c>
      <c r="D449" s="1">
        <v>0.0</v>
      </c>
      <c r="E449" s="2"/>
      <c r="F449" s="1" t="s">
        <v>18</v>
      </c>
      <c r="G449" s="1" t="s">
        <v>19</v>
      </c>
      <c r="H449" s="1" t="s">
        <v>5967</v>
      </c>
      <c r="I449" s="1" t="s">
        <v>5968</v>
      </c>
      <c r="J449" s="1" t="s">
        <v>5968</v>
      </c>
      <c r="K449" s="2"/>
      <c r="L449" s="1">
        <v>-7.0</v>
      </c>
      <c r="M449" s="1"/>
      <c r="N449" s="1">
        <v>7.906383333333333</v>
      </c>
      <c r="O449" s="1" t="s">
        <v>4489</v>
      </c>
      <c r="P449" s="1" t="s">
        <v>5969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16</v>
      </c>
      <c r="B450" s="1" t="s">
        <v>364</v>
      </c>
      <c r="C450" s="1">
        <v>429.0</v>
      </c>
      <c r="D450" s="1">
        <v>0.0</v>
      </c>
      <c r="E450" s="2"/>
      <c r="F450" s="1" t="s">
        <v>18</v>
      </c>
      <c r="G450" s="1" t="s">
        <v>19</v>
      </c>
      <c r="H450" s="1" t="s">
        <v>5970</v>
      </c>
      <c r="I450" s="1" t="s">
        <v>5971</v>
      </c>
      <c r="J450" s="1" t="s">
        <v>5971</v>
      </c>
      <c r="K450" s="2"/>
      <c r="L450" s="1">
        <v>-4.0</v>
      </c>
      <c r="M450" s="1"/>
      <c r="N450" s="1">
        <v>10.153783333333333</v>
      </c>
      <c r="O450" s="1" t="s">
        <v>4489</v>
      </c>
      <c r="P450" s="1" t="s">
        <v>5972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60</v>
      </c>
      <c r="B451" s="1" t="s">
        <v>17</v>
      </c>
      <c r="C451" s="1">
        <v>786.0</v>
      </c>
      <c r="D451" s="1">
        <v>25.0</v>
      </c>
      <c r="E451" s="1" t="s">
        <v>5583</v>
      </c>
      <c r="F451" s="1" t="s">
        <v>66</v>
      </c>
      <c r="G451" s="1" t="s">
        <v>19</v>
      </c>
      <c r="H451" s="1" t="s">
        <v>5973</v>
      </c>
      <c r="I451" s="1" t="s">
        <v>5974</v>
      </c>
      <c r="J451" s="1" t="s">
        <v>5975</v>
      </c>
      <c r="K451" s="1" t="s">
        <v>5976</v>
      </c>
      <c r="L451" s="1">
        <v>-9.0</v>
      </c>
      <c r="M451" s="1">
        <v>0.08926666666666666</v>
      </c>
      <c r="N451" s="1">
        <v>7.641233333333333</v>
      </c>
      <c r="O451" s="1" t="s">
        <v>4485</v>
      </c>
      <c r="P451" s="1" t="s">
        <v>5977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60</v>
      </c>
      <c r="B452" s="1" t="s">
        <v>17</v>
      </c>
      <c r="C452" s="1">
        <v>247.0</v>
      </c>
      <c r="D452" s="1">
        <v>62.0</v>
      </c>
      <c r="E452" s="2"/>
      <c r="F452" s="1" t="s">
        <v>49</v>
      </c>
      <c r="G452" s="1" t="s">
        <v>173</v>
      </c>
      <c r="H452" s="1" t="s">
        <v>5978</v>
      </c>
      <c r="I452" s="1" t="s">
        <v>5979</v>
      </c>
      <c r="J452" s="1" t="s">
        <v>5723</v>
      </c>
      <c r="K452" s="2"/>
      <c r="L452" s="1">
        <v>612.0</v>
      </c>
      <c r="M452" s="1"/>
      <c r="N452" s="1">
        <v>12.458733333333333</v>
      </c>
      <c r="O452" s="1" t="s">
        <v>4485</v>
      </c>
      <c r="P452" s="1" t="s">
        <v>4829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16</v>
      </c>
      <c r="B453" s="1" t="s">
        <v>364</v>
      </c>
      <c r="C453" s="1">
        <v>329.0</v>
      </c>
      <c r="D453" s="1">
        <v>0.0</v>
      </c>
      <c r="E453" s="2"/>
      <c r="F453" s="1" t="s">
        <v>18</v>
      </c>
      <c r="G453" s="1" t="s">
        <v>19</v>
      </c>
      <c r="H453" s="1" t="s">
        <v>5980</v>
      </c>
      <c r="I453" s="1" t="s">
        <v>5981</v>
      </c>
      <c r="J453" s="1" t="s">
        <v>5981</v>
      </c>
      <c r="K453" s="2"/>
      <c r="L453" s="1">
        <v>-5.0</v>
      </c>
      <c r="M453" s="1"/>
      <c r="N453" s="1">
        <v>9.640416666666667</v>
      </c>
      <c r="O453" s="1" t="s">
        <v>4489</v>
      </c>
      <c r="P453" s="1" t="s">
        <v>5982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16</v>
      </c>
      <c r="B454" s="1" t="s">
        <v>364</v>
      </c>
      <c r="C454" s="1">
        <v>379.0</v>
      </c>
      <c r="D454" s="1">
        <v>0.0</v>
      </c>
      <c r="E454" s="2"/>
      <c r="F454" s="1" t="s">
        <v>18</v>
      </c>
      <c r="G454" s="1" t="s">
        <v>19</v>
      </c>
      <c r="H454" s="1" t="s">
        <v>5983</v>
      </c>
      <c r="I454" s="1" t="s">
        <v>5984</v>
      </c>
      <c r="J454" s="1" t="s">
        <v>5984</v>
      </c>
      <c r="K454" s="2"/>
      <c r="L454" s="1">
        <v>-5.0</v>
      </c>
      <c r="M454" s="1"/>
      <c r="N454" s="1">
        <v>9.0875</v>
      </c>
      <c r="O454" s="1" t="s">
        <v>4489</v>
      </c>
      <c r="P454" s="1" t="s">
        <v>5969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28</v>
      </c>
      <c r="B455" s="1" t="s">
        <v>17</v>
      </c>
      <c r="C455" s="1">
        <v>906.0</v>
      </c>
      <c r="D455" s="1">
        <v>0.0</v>
      </c>
      <c r="E455" s="1" t="s">
        <v>29</v>
      </c>
      <c r="F455" s="1" t="s">
        <v>18</v>
      </c>
      <c r="G455" s="1" t="s">
        <v>19</v>
      </c>
      <c r="H455" s="1" t="s">
        <v>5985</v>
      </c>
      <c r="I455" s="1" t="s">
        <v>5986</v>
      </c>
      <c r="J455" s="1" t="s">
        <v>5986</v>
      </c>
      <c r="K455" s="2"/>
      <c r="L455" s="1">
        <v>-3.0</v>
      </c>
      <c r="M455" s="1"/>
      <c r="N455" s="1">
        <v>26.471083333333333</v>
      </c>
      <c r="O455" s="1" t="s">
        <v>4499</v>
      </c>
      <c r="P455" s="1" t="s">
        <v>5987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60</v>
      </c>
      <c r="B456" s="1" t="s">
        <v>17</v>
      </c>
      <c r="C456" s="1">
        <v>605.0</v>
      </c>
      <c r="D456" s="1">
        <v>22.0</v>
      </c>
      <c r="E456" s="1" t="s">
        <v>5779</v>
      </c>
      <c r="F456" s="1" t="s">
        <v>66</v>
      </c>
      <c r="G456" s="1" t="s">
        <v>19</v>
      </c>
      <c r="H456" s="1" t="s">
        <v>5988</v>
      </c>
      <c r="I456" s="1" t="s">
        <v>5989</v>
      </c>
      <c r="J456" s="1" t="s">
        <v>5990</v>
      </c>
      <c r="K456" s="1" t="s">
        <v>5991</v>
      </c>
      <c r="L456" s="1">
        <v>-17.0</v>
      </c>
      <c r="M456" s="1">
        <v>0.06068333333333333</v>
      </c>
      <c r="N456" s="1">
        <v>9.154583333333333</v>
      </c>
      <c r="O456" s="1" t="s">
        <v>4485</v>
      </c>
      <c r="P456" s="1" t="s">
        <v>5992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28</v>
      </c>
      <c r="B457" s="1" t="s">
        <v>17</v>
      </c>
      <c r="C457" s="1">
        <v>827.0</v>
      </c>
      <c r="D457" s="1">
        <v>0.0</v>
      </c>
      <c r="E457" s="1" t="s">
        <v>29</v>
      </c>
      <c r="F457" s="1" t="s">
        <v>18</v>
      </c>
      <c r="G457" s="1" t="s">
        <v>19</v>
      </c>
      <c r="H457" s="1" t="s">
        <v>5993</v>
      </c>
      <c r="I457" s="1" t="s">
        <v>5994</v>
      </c>
      <c r="J457" s="1" t="s">
        <v>5994</v>
      </c>
      <c r="K457" s="2"/>
      <c r="L457" s="1">
        <v>-5.0</v>
      </c>
      <c r="M457" s="1"/>
      <c r="N457" s="1">
        <v>14.360583333333333</v>
      </c>
      <c r="O457" s="1" t="s">
        <v>4499</v>
      </c>
      <c r="P457" s="1" t="s">
        <v>5995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60</v>
      </c>
      <c r="B458" s="1" t="s">
        <v>17</v>
      </c>
      <c r="C458" s="1">
        <v>286.0</v>
      </c>
      <c r="D458" s="1">
        <v>108.0</v>
      </c>
      <c r="E458" s="2"/>
      <c r="F458" s="1" t="s">
        <v>49</v>
      </c>
      <c r="G458" s="1" t="s">
        <v>19</v>
      </c>
      <c r="H458" s="1" t="s">
        <v>5996</v>
      </c>
      <c r="I458" s="1" t="s">
        <v>5997</v>
      </c>
      <c r="J458" s="1" t="s">
        <v>5723</v>
      </c>
      <c r="K458" s="2"/>
      <c r="L458" s="1">
        <v>626.0</v>
      </c>
      <c r="M458" s="1"/>
      <c r="N458" s="1">
        <v>10.986333333333333</v>
      </c>
      <c r="O458" s="1" t="s">
        <v>4485</v>
      </c>
      <c r="P458" s="1" t="s">
        <v>4520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60</v>
      </c>
      <c r="B459" s="1" t="s">
        <v>17</v>
      </c>
      <c r="C459" s="3">
        <v>797.0</v>
      </c>
      <c r="D459" s="1">
        <v>0.0</v>
      </c>
      <c r="E459" s="1" t="s">
        <v>4491</v>
      </c>
      <c r="F459" s="1" t="s">
        <v>66</v>
      </c>
      <c r="G459" s="1" t="s">
        <v>19</v>
      </c>
      <c r="H459" s="1" t="s">
        <v>5998</v>
      </c>
      <c r="I459" s="1" t="s">
        <v>5999</v>
      </c>
      <c r="J459" s="1" t="s">
        <v>6000</v>
      </c>
      <c r="K459" s="1" t="s">
        <v>6001</v>
      </c>
      <c r="L459" s="1">
        <v>-14.0</v>
      </c>
      <c r="M459" s="1">
        <v>0.050616666666666664</v>
      </c>
      <c r="N459" s="1">
        <v>7.747</v>
      </c>
      <c r="O459" s="1" t="s">
        <v>4485</v>
      </c>
      <c r="P459" s="1" t="s">
        <v>6002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60</v>
      </c>
      <c r="B460" s="1" t="s">
        <v>17</v>
      </c>
      <c r="C460" s="1">
        <v>250.0</v>
      </c>
      <c r="D460" s="1">
        <v>0.0</v>
      </c>
      <c r="E460" s="1" t="s">
        <v>5779</v>
      </c>
      <c r="F460" s="1" t="s">
        <v>66</v>
      </c>
      <c r="G460" s="1" t="s">
        <v>19</v>
      </c>
      <c r="H460" s="1" t="s">
        <v>6003</v>
      </c>
      <c r="I460" s="1" t="s">
        <v>6004</v>
      </c>
      <c r="J460" s="1" t="s">
        <v>6005</v>
      </c>
      <c r="K460" s="1" t="s">
        <v>6006</v>
      </c>
      <c r="L460" s="1">
        <v>4.0</v>
      </c>
      <c r="M460" s="1">
        <v>0.011866666666666666</v>
      </c>
      <c r="N460" s="1">
        <v>9.126833333333334</v>
      </c>
      <c r="O460" s="1" t="s">
        <v>4485</v>
      </c>
      <c r="P460" s="1" t="s">
        <v>6007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60</v>
      </c>
      <c r="B461" s="1" t="s">
        <v>17</v>
      </c>
      <c r="C461" s="3">
        <v>199.0</v>
      </c>
      <c r="D461" s="1">
        <v>50.0</v>
      </c>
      <c r="E461" s="2"/>
      <c r="F461" s="1" t="s">
        <v>49</v>
      </c>
      <c r="G461" s="1" t="s">
        <v>173</v>
      </c>
      <c r="H461" s="1" t="s">
        <v>6008</v>
      </c>
      <c r="I461" s="1" t="s">
        <v>6009</v>
      </c>
      <c r="J461" s="1" t="s">
        <v>5723</v>
      </c>
      <c r="K461" s="2"/>
      <c r="L461" s="1">
        <v>632.0</v>
      </c>
      <c r="M461" s="1"/>
      <c r="N461" s="1">
        <v>6.621866666666667</v>
      </c>
      <c r="O461" s="1" t="s">
        <v>4485</v>
      </c>
      <c r="P461" s="1" t="s">
        <v>6010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60</v>
      </c>
      <c r="B462" s="1" t="s">
        <v>17</v>
      </c>
      <c r="C462" s="1">
        <v>250.0</v>
      </c>
      <c r="D462" s="1">
        <v>0.0</v>
      </c>
      <c r="E462" s="1" t="s">
        <v>4491</v>
      </c>
      <c r="F462" s="1" t="s">
        <v>66</v>
      </c>
      <c r="G462" s="1" t="s">
        <v>19</v>
      </c>
      <c r="H462" s="1" t="s">
        <v>6011</v>
      </c>
      <c r="I462" s="1" t="s">
        <v>6012</v>
      </c>
      <c r="J462" s="1" t="s">
        <v>6013</v>
      </c>
      <c r="K462" s="1" t="s">
        <v>6014</v>
      </c>
      <c r="L462" s="1">
        <v>-5.0</v>
      </c>
      <c r="M462" s="1">
        <v>0.015916666666666666</v>
      </c>
      <c r="N462" s="1">
        <v>6.940916666666666</v>
      </c>
      <c r="O462" s="1" t="s">
        <v>4485</v>
      </c>
      <c r="P462" s="1" t="s">
        <v>6015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16</v>
      </c>
      <c r="B463" s="1" t="s">
        <v>364</v>
      </c>
      <c r="C463" s="3">
        <v>264.0</v>
      </c>
      <c r="D463" s="1">
        <v>0.0</v>
      </c>
      <c r="E463" s="2"/>
      <c r="F463" s="1" t="s">
        <v>18</v>
      </c>
      <c r="G463" s="1" t="s">
        <v>19</v>
      </c>
      <c r="H463" s="1" t="s">
        <v>6016</v>
      </c>
      <c r="I463" s="1" t="s">
        <v>6017</v>
      </c>
      <c r="J463" s="1" t="s">
        <v>6017</v>
      </c>
      <c r="K463" s="2"/>
      <c r="L463" s="1">
        <v>-8.0</v>
      </c>
      <c r="M463" s="1"/>
      <c r="N463" s="1">
        <v>6.234283333333333</v>
      </c>
      <c r="O463" s="1" t="s">
        <v>4489</v>
      </c>
      <c r="P463" s="1" t="s">
        <v>5832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60</v>
      </c>
      <c r="B464" s="1" t="s">
        <v>17</v>
      </c>
      <c r="C464" s="1">
        <v>598.0</v>
      </c>
      <c r="D464" s="1">
        <v>149.0</v>
      </c>
      <c r="E464" s="2"/>
      <c r="F464" s="1" t="s">
        <v>49</v>
      </c>
      <c r="G464" s="1" t="s">
        <v>173</v>
      </c>
      <c r="H464" s="1" t="s">
        <v>6018</v>
      </c>
      <c r="I464" s="1" t="s">
        <v>6019</v>
      </c>
      <c r="J464" s="1" t="s">
        <v>5723</v>
      </c>
      <c r="K464" s="2"/>
      <c r="L464" s="1">
        <v>629.0</v>
      </c>
      <c r="M464" s="1"/>
      <c r="N464" s="1">
        <v>8.430283333333334</v>
      </c>
      <c r="O464" s="1" t="s">
        <v>4485</v>
      </c>
      <c r="P464" s="1" t="s">
        <v>6020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16</v>
      </c>
      <c r="B465" s="1" t="s">
        <v>364</v>
      </c>
      <c r="C465" s="1">
        <v>488.0</v>
      </c>
      <c r="D465" s="1">
        <v>0.0</v>
      </c>
      <c r="E465" s="2"/>
      <c r="F465" s="1" t="s">
        <v>18</v>
      </c>
      <c r="G465" s="1" t="s">
        <v>19</v>
      </c>
      <c r="H465" s="1" t="s">
        <v>6021</v>
      </c>
      <c r="I465" s="1" t="s">
        <v>6022</v>
      </c>
      <c r="J465" s="1" t="s">
        <v>6022</v>
      </c>
      <c r="K465" s="2"/>
      <c r="L465" s="1">
        <v>-7.0</v>
      </c>
      <c r="M465" s="1"/>
      <c r="N465" s="1">
        <v>7.28855</v>
      </c>
      <c r="O465" s="1" t="s">
        <v>4489</v>
      </c>
      <c r="P465" s="1" t="s">
        <v>6023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60</v>
      </c>
      <c r="B466" s="1" t="s">
        <v>17</v>
      </c>
      <c r="C466" s="1">
        <v>318.0</v>
      </c>
      <c r="D466" s="1">
        <v>0.0</v>
      </c>
      <c r="E466" s="1" t="s">
        <v>5583</v>
      </c>
      <c r="F466" s="1" t="s">
        <v>66</v>
      </c>
      <c r="G466" s="1" t="s">
        <v>19</v>
      </c>
      <c r="H466" s="1" t="s">
        <v>6024</v>
      </c>
      <c r="I466" s="1" t="s">
        <v>6025</v>
      </c>
      <c r="J466" s="1" t="s">
        <v>6026</v>
      </c>
      <c r="K466" s="1" t="s">
        <v>6027</v>
      </c>
      <c r="L466" s="1">
        <v>-12.0</v>
      </c>
      <c r="M466" s="1">
        <v>0.017916666666666668</v>
      </c>
      <c r="N466" s="1">
        <v>9.506566666666666</v>
      </c>
      <c r="O466" s="1" t="s">
        <v>4485</v>
      </c>
      <c r="P466" s="1" t="s">
        <v>6028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16</v>
      </c>
      <c r="B467" s="1" t="s">
        <v>364</v>
      </c>
      <c r="C467" s="1">
        <v>663.0</v>
      </c>
      <c r="D467" s="1">
        <v>0.0</v>
      </c>
      <c r="E467" s="2"/>
      <c r="F467" s="1" t="s">
        <v>18</v>
      </c>
      <c r="G467" s="1" t="s">
        <v>19</v>
      </c>
      <c r="H467" s="1" t="s">
        <v>6029</v>
      </c>
      <c r="I467" s="1" t="s">
        <v>6030</v>
      </c>
      <c r="J467" s="1" t="s">
        <v>6030</v>
      </c>
      <c r="K467" s="2"/>
      <c r="L467" s="1">
        <v>-10.0</v>
      </c>
      <c r="M467" s="1"/>
      <c r="N467" s="1">
        <v>9.946066666666667</v>
      </c>
      <c r="O467" s="1" t="s">
        <v>4489</v>
      </c>
      <c r="P467" s="1" t="s">
        <v>6031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28</v>
      </c>
      <c r="B468" s="1" t="s">
        <v>17</v>
      </c>
      <c r="C468" s="1">
        <v>364.0</v>
      </c>
      <c r="D468" s="1">
        <v>0.0</v>
      </c>
      <c r="E468" s="1" t="s">
        <v>29</v>
      </c>
      <c r="F468" s="1" t="s">
        <v>18</v>
      </c>
      <c r="G468" s="1" t="s">
        <v>19</v>
      </c>
      <c r="H468" s="1" t="s">
        <v>6032</v>
      </c>
      <c r="I468" s="1" t="s">
        <v>6033</v>
      </c>
      <c r="J468" s="1" t="s">
        <v>6033</v>
      </c>
      <c r="K468" s="2"/>
      <c r="L468" s="1">
        <v>-8.0</v>
      </c>
      <c r="M468" s="1"/>
      <c r="N468" s="1">
        <v>6.3013</v>
      </c>
      <c r="O468" s="1" t="s">
        <v>4499</v>
      </c>
      <c r="P468" s="1" t="s">
        <v>6034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60</v>
      </c>
      <c r="B469" s="1" t="s">
        <v>17</v>
      </c>
      <c r="C469" s="1">
        <v>383.0</v>
      </c>
      <c r="D469" s="1">
        <v>140.0</v>
      </c>
      <c r="E469" s="2"/>
      <c r="F469" s="1" t="s">
        <v>49</v>
      </c>
      <c r="G469" s="1" t="s">
        <v>173</v>
      </c>
      <c r="H469" s="1" t="s">
        <v>6035</v>
      </c>
      <c r="I469" s="1" t="s">
        <v>6036</v>
      </c>
      <c r="J469" s="1" t="s">
        <v>5723</v>
      </c>
      <c r="K469" s="2"/>
      <c r="L469" s="1">
        <v>649.0</v>
      </c>
      <c r="M469" s="1"/>
      <c r="N469" s="1">
        <v>8.91315</v>
      </c>
      <c r="O469" s="1" t="s">
        <v>4485</v>
      </c>
      <c r="P469" s="1" t="s">
        <v>6037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16</v>
      </c>
      <c r="B470" s="1" t="s">
        <v>364</v>
      </c>
      <c r="C470" s="1">
        <v>1013.0</v>
      </c>
      <c r="D470" s="1">
        <v>0.0</v>
      </c>
      <c r="E470" s="2"/>
      <c r="F470" s="1" t="s">
        <v>18</v>
      </c>
      <c r="G470" s="1" t="s">
        <v>19</v>
      </c>
      <c r="H470" s="1" t="s">
        <v>6038</v>
      </c>
      <c r="I470" s="1" t="s">
        <v>6039</v>
      </c>
      <c r="J470" s="1" t="s">
        <v>6039</v>
      </c>
      <c r="K470" s="2"/>
      <c r="L470" s="1">
        <v>-8.0</v>
      </c>
      <c r="M470" s="1"/>
      <c r="N470" s="1">
        <v>11.951033333333333</v>
      </c>
      <c r="O470" s="1" t="s">
        <v>4489</v>
      </c>
      <c r="P470" s="1" t="s">
        <v>6040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60</v>
      </c>
      <c r="B471" s="1" t="s">
        <v>17</v>
      </c>
      <c r="C471" s="1">
        <v>964.0</v>
      </c>
      <c r="D471" s="1">
        <v>233.0</v>
      </c>
      <c r="E471" s="2"/>
      <c r="F471" s="1" t="s">
        <v>49</v>
      </c>
      <c r="G471" s="1" t="s">
        <v>19</v>
      </c>
      <c r="H471" s="1" t="s">
        <v>6041</v>
      </c>
      <c r="I471" s="1" t="s">
        <v>6042</v>
      </c>
      <c r="J471" s="1" t="s">
        <v>5723</v>
      </c>
      <c r="K471" s="2"/>
      <c r="L471" s="1">
        <v>644.0</v>
      </c>
      <c r="M471" s="1"/>
      <c r="N471" s="1">
        <v>19.0276</v>
      </c>
      <c r="O471" s="1" t="s">
        <v>4485</v>
      </c>
      <c r="P471" s="1" t="s">
        <v>6043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60</v>
      </c>
      <c r="B472" s="1" t="s">
        <v>17</v>
      </c>
      <c r="C472" s="1">
        <v>199.0</v>
      </c>
      <c r="D472" s="1">
        <v>50.0</v>
      </c>
      <c r="E472" s="2"/>
      <c r="F472" s="1" t="s">
        <v>49</v>
      </c>
      <c r="G472" s="1" t="s">
        <v>19</v>
      </c>
      <c r="H472" s="1" t="s">
        <v>6044</v>
      </c>
      <c r="I472" s="1" t="s">
        <v>6045</v>
      </c>
      <c r="J472" s="1" t="s">
        <v>5723</v>
      </c>
      <c r="K472" s="2"/>
      <c r="L472" s="1">
        <v>660.0</v>
      </c>
      <c r="M472" s="1"/>
      <c r="N472" s="1">
        <v>5.45755</v>
      </c>
      <c r="O472" s="1" t="s">
        <v>4485</v>
      </c>
      <c r="P472" s="1" t="s">
        <v>5560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28</v>
      </c>
      <c r="B473" s="1" t="s">
        <v>17</v>
      </c>
      <c r="C473" s="1">
        <v>264.0</v>
      </c>
      <c r="D473" s="1">
        <v>0.0</v>
      </c>
      <c r="E473" s="1" t="s">
        <v>29</v>
      </c>
      <c r="F473" s="1" t="s">
        <v>18</v>
      </c>
      <c r="G473" s="1" t="s">
        <v>19</v>
      </c>
      <c r="H473" s="1" t="s">
        <v>6046</v>
      </c>
      <c r="I473" s="1" t="s">
        <v>6047</v>
      </c>
      <c r="J473" s="1" t="s">
        <v>6047</v>
      </c>
      <c r="K473" s="2"/>
      <c r="L473" s="1">
        <v>-8.0</v>
      </c>
      <c r="M473" s="1"/>
      <c r="N473" s="1">
        <v>6.9709666666666665</v>
      </c>
      <c r="O473" s="1" t="s">
        <v>4499</v>
      </c>
      <c r="P473" s="1" t="s">
        <v>6048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28</v>
      </c>
      <c r="B474" s="1" t="s">
        <v>17</v>
      </c>
      <c r="C474" s="3">
        <v>299.0</v>
      </c>
      <c r="D474" s="1">
        <v>0.0</v>
      </c>
      <c r="E474" s="1" t="s">
        <v>29</v>
      </c>
      <c r="F474" s="1" t="s">
        <v>18</v>
      </c>
      <c r="G474" s="1" t="s">
        <v>19</v>
      </c>
      <c r="H474" s="1" t="s">
        <v>6049</v>
      </c>
      <c r="I474" s="1" t="s">
        <v>6050</v>
      </c>
      <c r="J474" s="1" t="s">
        <v>6050</v>
      </c>
      <c r="K474" s="2"/>
      <c r="L474" s="1">
        <v>-9.0</v>
      </c>
      <c r="M474" s="1"/>
      <c r="N474" s="1">
        <v>5.778466666666667</v>
      </c>
      <c r="O474" s="1" t="s">
        <v>4499</v>
      </c>
      <c r="P474" s="1" t="s">
        <v>6051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16</v>
      </c>
      <c r="B475" s="1" t="s">
        <v>364</v>
      </c>
      <c r="C475" s="1">
        <v>394.0</v>
      </c>
      <c r="D475" s="1">
        <v>0.0</v>
      </c>
      <c r="E475" s="2"/>
      <c r="F475" s="1" t="s">
        <v>18</v>
      </c>
      <c r="G475" s="1" t="s">
        <v>19</v>
      </c>
      <c r="H475" s="1" t="s">
        <v>6052</v>
      </c>
      <c r="I475" s="1" t="s">
        <v>6053</v>
      </c>
      <c r="J475" s="1" t="s">
        <v>6053</v>
      </c>
      <c r="K475" s="2"/>
      <c r="L475" s="1">
        <v>-7.0</v>
      </c>
      <c r="M475" s="1"/>
      <c r="N475" s="1">
        <v>7.430366666666667</v>
      </c>
      <c r="O475" s="1" t="s">
        <v>4489</v>
      </c>
      <c r="P475" s="1" t="s">
        <v>6054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16</v>
      </c>
      <c r="B476" s="1" t="s">
        <v>364</v>
      </c>
      <c r="C476" s="1">
        <v>329.0</v>
      </c>
      <c r="D476" s="1">
        <v>0.0</v>
      </c>
      <c r="E476" s="2"/>
      <c r="F476" s="1" t="s">
        <v>18</v>
      </c>
      <c r="G476" s="1" t="s">
        <v>24</v>
      </c>
      <c r="H476" s="1" t="s">
        <v>6055</v>
      </c>
      <c r="I476" s="1" t="s">
        <v>6056</v>
      </c>
      <c r="J476" s="1" t="s">
        <v>6056</v>
      </c>
      <c r="K476" s="2"/>
      <c r="L476" s="1">
        <v>-6.0</v>
      </c>
      <c r="M476" s="1"/>
      <c r="N476" s="1">
        <v>8.019333333333334</v>
      </c>
      <c r="O476" s="1" t="s">
        <v>4489</v>
      </c>
      <c r="P476" s="1" t="s">
        <v>6057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16</v>
      </c>
      <c r="B477" s="1" t="s">
        <v>364</v>
      </c>
      <c r="C477" s="1">
        <v>234.0</v>
      </c>
      <c r="D477" s="1">
        <v>0.0</v>
      </c>
      <c r="E477" s="2"/>
      <c r="F477" s="1" t="s">
        <v>18</v>
      </c>
      <c r="G477" s="1" t="s">
        <v>19</v>
      </c>
      <c r="H477" s="1" t="s">
        <v>6058</v>
      </c>
      <c r="I477" s="1" t="s">
        <v>6059</v>
      </c>
      <c r="J477" s="1" t="s">
        <v>6059</v>
      </c>
      <c r="K477" s="2"/>
      <c r="L477" s="1">
        <v>-9.0</v>
      </c>
      <c r="M477" s="1"/>
      <c r="N477" s="1">
        <v>5.081183333333334</v>
      </c>
      <c r="O477" s="1" t="s">
        <v>4489</v>
      </c>
      <c r="P477" s="1" t="s">
        <v>6060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81</v>
      </c>
      <c r="B478" s="1" t="s">
        <v>364</v>
      </c>
      <c r="C478" s="1">
        <v>523.0</v>
      </c>
      <c r="D478" s="1">
        <v>0.0</v>
      </c>
      <c r="E478" s="1" t="s">
        <v>6061</v>
      </c>
      <c r="F478" s="1" t="s">
        <v>18</v>
      </c>
      <c r="G478" s="1" t="s">
        <v>19</v>
      </c>
      <c r="H478" s="1" t="s">
        <v>6062</v>
      </c>
      <c r="I478" s="1" t="s">
        <v>6063</v>
      </c>
      <c r="J478" s="1" t="s">
        <v>6063</v>
      </c>
      <c r="K478" s="2"/>
      <c r="L478" s="1">
        <v>-10.0</v>
      </c>
      <c r="M478" s="1"/>
      <c r="N478" s="1">
        <v>9.5378</v>
      </c>
      <c r="O478" s="1" t="s">
        <v>4489</v>
      </c>
      <c r="P478" s="1" t="s">
        <v>6064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48</v>
      </c>
      <c r="B479" s="1" t="s">
        <v>17</v>
      </c>
      <c r="C479" s="1">
        <v>309.0</v>
      </c>
      <c r="D479" s="1">
        <v>0.0</v>
      </c>
      <c r="E479" s="2"/>
      <c r="F479" s="1" t="s">
        <v>49</v>
      </c>
      <c r="G479" s="1" t="s">
        <v>24</v>
      </c>
      <c r="H479" s="1" t="s">
        <v>6065</v>
      </c>
      <c r="I479" s="1" t="s">
        <v>6066</v>
      </c>
      <c r="J479" s="1" t="s">
        <v>5723</v>
      </c>
      <c r="K479" s="2"/>
      <c r="L479" s="1">
        <v>693.0</v>
      </c>
      <c r="M479" s="1"/>
      <c r="N479" s="1">
        <v>5.353316666666666</v>
      </c>
      <c r="O479" s="1" t="s">
        <v>53</v>
      </c>
      <c r="P479" s="1" t="s">
        <v>6067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48</v>
      </c>
      <c r="B480" s="1" t="s">
        <v>17</v>
      </c>
      <c r="C480" s="1">
        <v>309.0</v>
      </c>
      <c r="D480" s="1">
        <v>0.0</v>
      </c>
      <c r="E480" s="2"/>
      <c r="F480" s="1" t="s">
        <v>49</v>
      </c>
      <c r="G480" s="1" t="s">
        <v>24</v>
      </c>
      <c r="H480" s="1" t="s">
        <v>6068</v>
      </c>
      <c r="I480" s="1" t="s">
        <v>6069</v>
      </c>
      <c r="J480" s="1" t="s">
        <v>5723</v>
      </c>
      <c r="K480" s="2"/>
      <c r="L480" s="1">
        <v>694.0</v>
      </c>
      <c r="M480" s="1"/>
      <c r="N480" s="1">
        <v>5.8345</v>
      </c>
      <c r="O480" s="1" t="s">
        <v>53</v>
      </c>
      <c r="P480" s="1" t="s">
        <v>6070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16</v>
      </c>
      <c r="B481" s="1" t="s">
        <v>364</v>
      </c>
      <c r="C481" s="1">
        <v>528.0</v>
      </c>
      <c r="D481" s="1">
        <v>0.0</v>
      </c>
      <c r="E481" s="2"/>
      <c r="F481" s="1" t="s">
        <v>18</v>
      </c>
      <c r="G481" s="1" t="s">
        <v>19</v>
      </c>
      <c r="H481" s="1" t="s">
        <v>6071</v>
      </c>
      <c r="I481" s="1" t="s">
        <v>6072</v>
      </c>
      <c r="J481" s="1" t="s">
        <v>6072</v>
      </c>
      <c r="K481" s="2"/>
      <c r="L481" s="1">
        <v>-12.0</v>
      </c>
      <c r="M481" s="1"/>
      <c r="N481" s="1">
        <v>7.822516666666667</v>
      </c>
      <c r="O481" s="1" t="s">
        <v>4489</v>
      </c>
      <c r="P481" s="1" t="s">
        <v>6073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60</v>
      </c>
      <c r="B482" s="1" t="s">
        <v>17</v>
      </c>
      <c r="C482" s="1">
        <v>323.0</v>
      </c>
      <c r="D482" s="1">
        <v>76.0</v>
      </c>
      <c r="E482" s="2"/>
      <c r="F482" s="1" t="s">
        <v>49</v>
      </c>
      <c r="G482" s="1" t="s">
        <v>173</v>
      </c>
      <c r="H482" s="1" t="s">
        <v>6074</v>
      </c>
      <c r="I482" s="1" t="s">
        <v>6075</v>
      </c>
      <c r="J482" s="1" t="s">
        <v>5723</v>
      </c>
      <c r="K482" s="2"/>
      <c r="L482" s="1">
        <v>659.0</v>
      </c>
      <c r="M482" s="1"/>
      <c r="N482" s="1">
        <v>31.320333333333334</v>
      </c>
      <c r="O482" s="1" t="s">
        <v>4485</v>
      </c>
      <c r="P482" s="1" t="s">
        <v>6076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60</v>
      </c>
      <c r="B483" s="1" t="s">
        <v>17</v>
      </c>
      <c r="C483" s="1">
        <v>406.0</v>
      </c>
      <c r="D483" s="1">
        <v>97.0</v>
      </c>
      <c r="E483" s="2"/>
      <c r="F483" s="1" t="s">
        <v>49</v>
      </c>
      <c r="G483" s="1" t="s">
        <v>19</v>
      </c>
      <c r="H483" s="1" t="s">
        <v>6077</v>
      </c>
      <c r="I483" s="1" t="s">
        <v>6078</v>
      </c>
      <c r="J483" s="1" t="s">
        <v>5723</v>
      </c>
      <c r="K483" s="2"/>
      <c r="L483" s="1">
        <v>659.0</v>
      </c>
      <c r="M483" s="1"/>
      <c r="N483" s="1">
        <v>25.369266666666668</v>
      </c>
      <c r="O483" s="1" t="s">
        <v>4485</v>
      </c>
      <c r="P483" s="1" t="s">
        <v>6079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60</v>
      </c>
      <c r="B484" s="1" t="s">
        <v>17</v>
      </c>
      <c r="C484" s="1">
        <v>319.0</v>
      </c>
      <c r="D484" s="1">
        <v>75.0</v>
      </c>
      <c r="E484" s="2"/>
      <c r="F484" s="1" t="s">
        <v>49</v>
      </c>
      <c r="G484" s="1" t="s">
        <v>19</v>
      </c>
      <c r="H484" s="1" t="s">
        <v>6080</v>
      </c>
      <c r="I484" s="1" t="s">
        <v>6081</v>
      </c>
      <c r="J484" s="1" t="s">
        <v>5723</v>
      </c>
      <c r="K484" s="2"/>
      <c r="L484" s="1">
        <v>694.0</v>
      </c>
      <c r="M484" s="1"/>
      <c r="N484" s="1">
        <v>10.137666666666666</v>
      </c>
      <c r="O484" s="1" t="s">
        <v>4485</v>
      </c>
      <c r="P484" s="1" t="s">
        <v>6082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16</v>
      </c>
      <c r="B485" s="1" t="s">
        <v>364</v>
      </c>
      <c r="C485" s="1">
        <v>264.0</v>
      </c>
      <c r="D485" s="1">
        <v>0.0</v>
      </c>
      <c r="E485" s="2"/>
      <c r="F485" s="1" t="s">
        <v>18</v>
      </c>
      <c r="G485" s="1" t="s">
        <v>19</v>
      </c>
      <c r="H485" s="1" t="s">
        <v>6083</v>
      </c>
      <c r="I485" s="1" t="s">
        <v>6084</v>
      </c>
      <c r="J485" s="1" t="s">
        <v>6084</v>
      </c>
      <c r="K485" s="2"/>
      <c r="L485" s="1">
        <v>0.0</v>
      </c>
      <c r="M485" s="1"/>
      <c r="N485" s="1">
        <v>6.56025</v>
      </c>
      <c r="O485" s="1" t="s">
        <v>4489</v>
      </c>
      <c r="P485" s="1" t="s">
        <v>6085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28</v>
      </c>
      <c r="B486" s="1" t="s">
        <v>17</v>
      </c>
      <c r="C486" s="1">
        <v>803.0</v>
      </c>
      <c r="D486" s="1">
        <v>0.0</v>
      </c>
      <c r="E486" s="1" t="s">
        <v>29</v>
      </c>
      <c r="F486" s="1" t="s">
        <v>18</v>
      </c>
      <c r="G486" s="1" t="s">
        <v>19</v>
      </c>
      <c r="H486" s="1" t="s">
        <v>6086</v>
      </c>
      <c r="I486" s="1" t="s">
        <v>6087</v>
      </c>
      <c r="J486" s="1" t="s">
        <v>6087</v>
      </c>
      <c r="K486" s="2"/>
      <c r="L486" s="1">
        <v>-9.0</v>
      </c>
      <c r="M486" s="1"/>
      <c r="N486" s="1">
        <v>10.0515</v>
      </c>
      <c r="O486" s="1" t="s">
        <v>4499</v>
      </c>
      <c r="P486" s="1" t="s">
        <v>6088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16</v>
      </c>
      <c r="B487" s="1" t="s">
        <v>364</v>
      </c>
      <c r="C487" s="1">
        <v>394.0</v>
      </c>
      <c r="D487" s="1">
        <v>0.0</v>
      </c>
      <c r="E487" s="2"/>
      <c r="F487" s="1" t="s">
        <v>18</v>
      </c>
      <c r="G487" s="1" t="s">
        <v>19</v>
      </c>
      <c r="H487" s="1" t="s">
        <v>6089</v>
      </c>
      <c r="I487" s="1" t="s">
        <v>6090</v>
      </c>
      <c r="J487" s="1" t="s">
        <v>6090</v>
      </c>
      <c r="K487" s="2"/>
      <c r="L487" s="1">
        <v>-5.0</v>
      </c>
      <c r="M487" s="1"/>
      <c r="N487" s="1">
        <v>9.617833333333333</v>
      </c>
      <c r="O487" s="1" t="s">
        <v>4489</v>
      </c>
      <c r="P487" s="1" t="s">
        <v>6091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16</v>
      </c>
      <c r="B488" s="1" t="s">
        <v>364</v>
      </c>
      <c r="C488" s="1">
        <v>543.0</v>
      </c>
      <c r="D488" s="1">
        <v>0.0</v>
      </c>
      <c r="E488" s="2"/>
      <c r="F488" s="1" t="s">
        <v>18</v>
      </c>
      <c r="G488" s="1" t="s">
        <v>19</v>
      </c>
      <c r="H488" s="1" t="s">
        <v>6092</v>
      </c>
      <c r="I488" s="1" t="s">
        <v>6093</v>
      </c>
      <c r="J488" s="1" t="s">
        <v>6093</v>
      </c>
      <c r="K488" s="2"/>
      <c r="L488" s="1">
        <v>-7.0</v>
      </c>
      <c r="M488" s="1"/>
      <c r="N488" s="1">
        <v>11.23055</v>
      </c>
      <c r="O488" s="1" t="s">
        <v>4489</v>
      </c>
      <c r="P488" s="1" t="s">
        <v>6094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60</v>
      </c>
      <c r="B489" s="1" t="s">
        <v>17</v>
      </c>
      <c r="C489" s="1">
        <v>658.0</v>
      </c>
      <c r="D489" s="1">
        <v>159.0</v>
      </c>
      <c r="E489" s="2"/>
      <c r="F489" s="1" t="s">
        <v>49</v>
      </c>
      <c r="G489" s="1" t="s">
        <v>19</v>
      </c>
      <c r="H489" s="1" t="s">
        <v>6095</v>
      </c>
      <c r="I489" s="1" t="s">
        <v>6096</v>
      </c>
      <c r="J489" s="1" t="s">
        <v>5723</v>
      </c>
      <c r="K489" s="2"/>
      <c r="L489" s="1">
        <v>704.0</v>
      </c>
      <c r="M489" s="1"/>
      <c r="N489" s="1">
        <v>12.533783333333334</v>
      </c>
      <c r="O489" s="1" t="s">
        <v>4485</v>
      </c>
      <c r="P489" s="1" t="s">
        <v>6097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60</v>
      </c>
      <c r="B490" s="1" t="s">
        <v>17</v>
      </c>
      <c r="C490" s="1">
        <v>924.0</v>
      </c>
      <c r="D490" s="1">
        <v>0.0</v>
      </c>
      <c r="E490" s="1" t="s">
        <v>5779</v>
      </c>
      <c r="F490" s="1" t="s">
        <v>66</v>
      </c>
      <c r="G490" s="1" t="s">
        <v>19</v>
      </c>
      <c r="H490" s="1" t="s">
        <v>6098</v>
      </c>
      <c r="I490" s="1" t="s">
        <v>6099</v>
      </c>
      <c r="J490" s="1" t="s">
        <v>6100</v>
      </c>
      <c r="K490" s="1" t="s">
        <v>6101</v>
      </c>
      <c r="L490" s="1">
        <v>-5.0</v>
      </c>
      <c r="M490" s="1">
        <v>0.02065</v>
      </c>
      <c r="N490" s="1">
        <v>69.61266666666667</v>
      </c>
      <c r="O490" s="1" t="s">
        <v>4485</v>
      </c>
      <c r="P490" s="1" t="s">
        <v>6102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60</v>
      </c>
      <c r="B491" s="1" t="s">
        <v>17</v>
      </c>
      <c r="C491" s="1">
        <v>357.0</v>
      </c>
      <c r="D491" s="1">
        <v>0.0</v>
      </c>
      <c r="E491" s="1" t="s">
        <v>4491</v>
      </c>
      <c r="F491" s="1" t="s">
        <v>66</v>
      </c>
      <c r="G491" s="1" t="s">
        <v>19</v>
      </c>
      <c r="H491" s="1" t="s">
        <v>6103</v>
      </c>
      <c r="I491" s="1" t="s">
        <v>6104</v>
      </c>
      <c r="J491" s="1" t="s">
        <v>6105</v>
      </c>
      <c r="K491" s="1" t="s">
        <v>6106</v>
      </c>
      <c r="L491" s="1">
        <v>-12.0</v>
      </c>
      <c r="M491" s="1">
        <v>0.012916666666666667</v>
      </c>
      <c r="N491" s="1">
        <v>7.60855</v>
      </c>
      <c r="O491" s="1" t="s">
        <v>4485</v>
      </c>
      <c r="P491" s="1" t="s">
        <v>6107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16</v>
      </c>
      <c r="B492" s="1" t="s">
        <v>364</v>
      </c>
      <c r="C492" s="1">
        <v>433.0</v>
      </c>
      <c r="D492" s="1">
        <v>0.0</v>
      </c>
      <c r="E492" s="2"/>
      <c r="F492" s="1" t="s">
        <v>18</v>
      </c>
      <c r="G492" s="1" t="s">
        <v>19</v>
      </c>
      <c r="H492" s="1" t="s">
        <v>6108</v>
      </c>
      <c r="I492" s="1" t="s">
        <v>6109</v>
      </c>
      <c r="J492" s="1" t="s">
        <v>6109</v>
      </c>
      <c r="K492" s="2"/>
      <c r="L492" s="1">
        <v>-7.0</v>
      </c>
      <c r="M492" s="1"/>
      <c r="N492" s="1">
        <v>7.018716666666666</v>
      </c>
      <c r="O492" s="1" t="s">
        <v>4489</v>
      </c>
      <c r="P492" s="1" t="s">
        <v>6110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28</v>
      </c>
      <c r="B493" s="1" t="s">
        <v>17</v>
      </c>
      <c r="C493" s="1">
        <v>299.0</v>
      </c>
      <c r="D493" s="1">
        <v>0.0</v>
      </c>
      <c r="E493" s="1" t="s">
        <v>29</v>
      </c>
      <c r="F493" s="1" t="s">
        <v>18</v>
      </c>
      <c r="G493" s="1" t="s">
        <v>19</v>
      </c>
      <c r="H493" s="1" t="s">
        <v>6111</v>
      </c>
      <c r="I493" s="1" t="s">
        <v>6112</v>
      </c>
      <c r="J493" s="1" t="s">
        <v>6112</v>
      </c>
      <c r="K493" s="2"/>
      <c r="L493" s="1">
        <v>-10.0</v>
      </c>
      <c r="M493" s="1"/>
      <c r="N493" s="1">
        <v>5.078133333333334</v>
      </c>
      <c r="O493" s="1" t="s">
        <v>4499</v>
      </c>
      <c r="P493" s="1" t="s">
        <v>6113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28</v>
      </c>
      <c r="B494" s="1" t="s">
        <v>17</v>
      </c>
      <c r="C494" s="1">
        <v>323.0</v>
      </c>
      <c r="D494" s="1">
        <v>0.0</v>
      </c>
      <c r="E494" s="1" t="s">
        <v>29</v>
      </c>
      <c r="F494" s="1" t="s">
        <v>18</v>
      </c>
      <c r="G494" s="1" t="s">
        <v>19</v>
      </c>
      <c r="H494" s="1" t="s">
        <v>6114</v>
      </c>
      <c r="I494" s="1" t="s">
        <v>6115</v>
      </c>
      <c r="J494" s="1" t="s">
        <v>6115</v>
      </c>
      <c r="K494" s="2"/>
      <c r="L494" s="1">
        <v>-9.0</v>
      </c>
      <c r="M494" s="1"/>
      <c r="N494" s="1">
        <v>5.307883333333334</v>
      </c>
      <c r="O494" s="1" t="s">
        <v>4499</v>
      </c>
      <c r="P494" s="1" t="s">
        <v>6116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16</v>
      </c>
      <c r="B495" s="1" t="s">
        <v>364</v>
      </c>
      <c r="C495" s="1">
        <v>423.0</v>
      </c>
      <c r="D495" s="1">
        <v>0.0</v>
      </c>
      <c r="E495" s="2"/>
      <c r="F495" s="1" t="s">
        <v>18</v>
      </c>
      <c r="G495" s="1" t="s">
        <v>19</v>
      </c>
      <c r="H495" s="1" t="s">
        <v>6117</v>
      </c>
      <c r="I495" s="1" t="s">
        <v>6118</v>
      </c>
      <c r="J495" s="1" t="s">
        <v>6118</v>
      </c>
      <c r="K495" s="2"/>
      <c r="L495" s="1">
        <v>-7.0</v>
      </c>
      <c r="M495" s="1"/>
      <c r="N495" s="1">
        <v>7.195683333333333</v>
      </c>
      <c r="O495" s="1" t="s">
        <v>4489</v>
      </c>
      <c r="P495" s="1" t="s">
        <v>6119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60</v>
      </c>
      <c r="B496" s="1" t="s">
        <v>17</v>
      </c>
      <c r="C496" s="1">
        <v>220.0</v>
      </c>
      <c r="D496" s="1">
        <v>89.0</v>
      </c>
      <c r="E496" s="2"/>
      <c r="F496" s="1" t="s">
        <v>49</v>
      </c>
      <c r="G496" s="1" t="s">
        <v>19</v>
      </c>
      <c r="H496" s="1" t="s">
        <v>6120</v>
      </c>
      <c r="I496" s="1" t="s">
        <v>6121</v>
      </c>
      <c r="J496" s="1" t="s">
        <v>5723</v>
      </c>
      <c r="K496" s="2"/>
      <c r="L496" s="1">
        <v>731.0</v>
      </c>
      <c r="M496" s="1"/>
      <c r="N496" s="1">
        <v>7.60925</v>
      </c>
      <c r="O496" s="1" t="s">
        <v>4485</v>
      </c>
      <c r="P496" s="1" t="s">
        <v>4541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16</v>
      </c>
      <c r="B497" s="1" t="s">
        <v>364</v>
      </c>
      <c r="C497" s="1">
        <v>657.0</v>
      </c>
      <c r="D497" s="1">
        <v>0.0</v>
      </c>
      <c r="E497" s="2"/>
      <c r="F497" s="1" t="s">
        <v>18</v>
      </c>
      <c r="G497" s="1" t="s">
        <v>19</v>
      </c>
      <c r="H497" s="1" t="s">
        <v>6122</v>
      </c>
      <c r="I497" s="1" t="s">
        <v>6123</v>
      </c>
      <c r="J497" s="1" t="s">
        <v>6123</v>
      </c>
      <c r="K497" s="2"/>
      <c r="L497" s="1">
        <v>-12.0</v>
      </c>
      <c r="M497" s="1"/>
      <c r="N497" s="1">
        <v>7.740483333333334</v>
      </c>
      <c r="O497" s="1" t="s">
        <v>4489</v>
      </c>
      <c r="P497" s="1" t="s">
        <v>6124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16</v>
      </c>
      <c r="B498" s="1" t="s">
        <v>492</v>
      </c>
      <c r="C498" s="1">
        <v>528.0</v>
      </c>
      <c r="D498" s="1">
        <v>0.0</v>
      </c>
      <c r="E498" s="2"/>
      <c r="F498" s="1" t="s">
        <v>18</v>
      </c>
      <c r="G498" s="1" t="s">
        <v>19</v>
      </c>
      <c r="H498" s="1" t="s">
        <v>6125</v>
      </c>
      <c r="I498" s="1" t="s">
        <v>6126</v>
      </c>
      <c r="J498" s="1" t="s">
        <v>6126</v>
      </c>
      <c r="K498" s="2"/>
      <c r="L498" s="1">
        <v>-13.0</v>
      </c>
      <c r="M498" s="1"/>
      <c r="N498" s="1">
        <v>6.787166666666667</v>
      </c>
      <c r="O498" s="1" t="s">
        <v>4489</v>
      </c>
      <c r="P498" s="1" t="s">
        <v>6127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28</v>
      </c>
      <c r="B499" s="1" t="s">
        <v>17</v>
      </c>
      <c r="C499" s="1">
        <v>992.0</v>
      </c>
      <c r="D499" s="1">
        <v>0.0</v>
      </c>
      <c r="E499" s="1" t="s">
        <v>29</v>
      </c>
      <c r="F499" s="1" t="s">
        <v>18</v>
      </c>
      <c r="G499" s="1" t="s">
        <v>19</v>
      </c>
      <c r="H499" s="1" t="s">
        <v>6128</v>
      </c>
      <c r="I499" s="1" t="s">
        <v>6129</v>
      </c>
      <c r="J499" s="1" t="s">
        <v>6129</v>
      </c>
      <c r="K499" s="2"/>
      <c r="L499" s="1">
        <v>-9.0</v>
      </c>
      <c r="M499" s="1"/>
      <c r="N499" s="1">
        <v>10.483783333333333</v>
      </c>
      <c r="O499" s="1" t="s">
        <v>4499</v>
      </c>
      <c r="P499" s="1" t="s">
        <v>6130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16</v>
      </c>
      <c r="B500" s="1" t="s">
        <v>364</v>
      </c>
      <c r="C500" s="1">
        <v>658.0</v>
      </c>
      <c r="D500" s="1">
        <v>0.0</v>
      </c>
      <c r="E500" s="2"/>
      <c r="F500" s="1" t="s">
        <v>18</v>
      </c>
      <c r="G500" s="1" t="s">
        <v>19</v>
      </c>
      <c r="H500" s="1" t="s">
        <v>6131</v>
      </c>
      <c r="I500" s="1" t="s">
        <v>6132</v>
      </c>
      <c r="J500" s="1" t="s">
        <v>6132</v>
      </c>
      <c r="K500" s="2"/>
      <c r="L500" s="1">
        <v>-11.0</v>
      </c>
      <c r="M500" s="1"/>
      <c r="N500" s="1">
        <v>8.564566666666666</v>
      </c>
      <c r="O500" s="1" t="s">
        <v>4489</v>
      </c>
      <c r="P500" s="1" t="s">
        <v>6133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60</v>
      </c>
      <c r="B501" s="1" t="s">
        <v>17</v>
      </c>
      <c r="C501" s="1">
        <v>577.0</v>
      </c>
      <c r="D501" s="1">
        <v>0.0</v>
      </c>
      <c r="E501" s="1" t="s">
        <v>5583</v>
      </c>
      <c r="F501" s="1" t="s">
        <v>66</v>
      </c>
      <c r="G501" s="1" t="s">
        <v>19</v>
      </c>
      <c r="H501" s="1" t="s">
        <v>6134</v>
      </c>
      <c r="I501" s="1" t="s">
        <v>6135</v>
      </c>
      <c r="J501" s="1" t="s">
        <v>6136</v>
      </c>
      <c r="K501" s="1" t="s">
        <v>6137</v>
      </c>
      <c r="L501" s="1">
        <v>-7.0</v>
      </c>
      <c r="M501" s="1">
        <v>0.010833333333333334</v>
      </c>
      <c r="N501" s="1">
        <v>30.452133333333332</v>
      </c>
      <c r="O501" s="1" t="s">
        <v>4485</v>
      </c>
      <c r="P501" s="1" t="s">
        <v>6138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48</v>
      </c>
      <c r="B502" s="1" t="s">
        <v>17</v>
      </c>
      <c r="C502" s="1">
        <v>249.0</v>
      </c>
      <c r="D502" s="1">
        <v>0.0</v>
      </c>
      <c r="E502" s="2"/>
      <c r="F502" s="1" t="s">
        <v>49</v>
      </c>
      <c r="G502" s="1" t="s">
        <v>24</v>
      </c>
      <c r="H502" s="1" t="s">
        <v>6139</v>
      </c>
      <c r="I502" s="1" t="s">
        <v>6140</v>
      </c>
      <c r="J502" s="1" t="s">
        <v>5723</v>
      </c>
      <c r="K502" s="2"/>
      <c r="L502" s="1">
        <v>768.0</v>
      </c>
      <c r="M502" s="1"/>
      <c r="N502" s="1">
        <v>8.69735</v>
      </c>
      <c r="O502" s="1" t="s">
        <v>53</v>
      </c>
      <c r="P502" s="1" t="s">
        <v>6141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16</v>
      </c>
      <c r="B503" s="1" t="s">
        <v>364</v>
      </c>
      <c r="C503" s="1">
        <v>274.0</v>
      </c>
      <c r="D503" s="1">
        <v>0.0</v>
      </c>
      <c r="E503" s="2"/>
      <c r="F503" s="1" t="s">
        <v>18</v>
      </c>
      <c r="G503" s="1" t="s">
        <v>19</v>
      </c>
      <c r="H503" s="1" t="s">
        <v>6142</v>
      </c>
      <c r="I503" s="1" t="s">
        <v>6143</v>
      </c>
      <c r="J503" s="1" t="s">
        <v>6143</v>
      </c>
      <c r="K503" s="2"/>
      <c r="L503" s="1">
        <v>-9.0</v>
      </c>
      <c r="M503" s="1"/>
      <c r="N503" s="1">
        <v>5.095716666666666</v>
      </c>
      <c r="O503" s="1" t="s">
        <v>4489</v>
      </c>
      <c r="P503" s="1" t="s">
        <v>6144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28</v>
      </c>
      <c r="B504" s="1" t="s">
        <v>17</v>
      </c>
      <c r="C504" s="3">
        <v>917.0</v>
      </c>
      <c r="D504" s="1">
        <v>0.0</v>
      </c>
      <c r="E504" s="1" t="s">
        <v>29</v>
      </c>
      <c r="F504" s="1" t="s">
        <v>18</v>
      </c>
      <c r="G504" s="1" t="s">
        <v>19</v>
      </c>
      <c r="H504" s="1" t="s">
        <v>6145</v>
      </c>
      <c r="I504" s="1" t="s">
        <v>6146</v>
      </c>
      <c r="J504" s="1" t="s">
        <v>6146</v>
      </c>
      <c r="K504" s="2"/>
      <c r="L504" s="1">
        <v>-8.0</v>
      </c>
      <c r="M504" s="1"/>
      <c r="N504" s="1">
        <v>11.304833333333333</v>
      </c>
      <c r="O504" s="1" t="s">
        <v>4499</v>
      </c>
      <c r="P504" s="1" t="s">
        <v>6147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60</v>
      </c>
      <c r="B505" s="1" t="s">
        <v>17</v>
      </c>
      <c r="C505" s="1">
        <v>252.0</v>
      </c>
      <c r="D505" s="1">
        <v>92.0</v>
      </c>
      <c r="E505" s="2"/>
      <c r="F505" s="1" t="s">
        <v>49</v>
      </c>
      <c r="G505" s="1" t="s">
        <v>173</v>
      </c>
      <c r="H505" s="1" t="s">
        <v>6148</v>
      </c>
      <c r="I505" s="1" t="s">
        <v>6149</v>
      </c>
      <c r="J505" s="1" t="s">
        <v>5723</v>
      </c>
      <c r="K505" s="2"/>
      <c r="L505" s="1">
        <v>755.0</v>
      </c>
      <c r="M505" s="1"/>
      <c r="N505" s="1">
        <v>7.7937666666666665</v>
      </c>
      <c r="O505" s="1" t="s">
        <v>4485</v>
      </c>
      <c r="P505" s="1" t="s">
        <v>4876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16</v>
      </c>
      <c r="B506" s="1" t="s">
        <v>364</v>
      </c>
      <c r="C506" s="1">
        <v>553.0</v>
      </c>
      <c r="D506" s="1">
        <v>0.0</v>
      </c>
      <c r="E506" s="2"/>
      <c r="F506" s="1" t="s">
        <v>18</v>
      </c>
      <c r="G506" s="1" t="s">
        <v>19</v>
      </c>
      <c r="H506" s="1" t="s">
        <v>6150</v>
      </c>
      <c r="I506" s="1" t="s">
        <v>6151</v>
      </c>
      <c r="J506" s="1" t="s">
        <v>6151</v>
      </c>
      <c r="K506" s="2"/>
      <c r="L506" s="1">
        <v>-13.0</v>
      </c>
      <c r="M506" s="1"/>
      <c r="N506" s="1">
        <v>6.647466666666666</v>
      </c>
      <c r="O506" s="1" t="s">
        <v>4489</v>
      </c>
      <c r="P506" s="1" t="s">
        <v>6152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28</v>
      </c>
      <c r="B507" s="1" t="s">
        <v>17</v>
      </c>
      <c r="C507" s="1">
        <v>329.0</v>
      </c>
      <c r="D507" s="1">
        <v>0.0</v>
      </c>
      <c r="E507" s="1" t="s">
        <v>29</v>
      </c>
      <c r="F507" s="1" t="s">
        <v>18</v>
      </c>
      <c r="G507" s="1" t="s">
        <v>19</v>
      </c>
      <c r="H507" s="1" t="s">
        <v>6153</v>
      </c>
      <c r="I507" s="1" t="s">
        <v>6154</v>
      </c>
      <c r="J507" s="1" t="s">
        <v>6154</v>
      </c>
      <c r="K507" s="2"/>
      <c r="L507" s="1">
        <v>-9.0</v>
      </c>
      <c r="M507" s="1"/>
      <c r="N507" s="1">
        <v>5.477283333333333</v>
      </c>
      <c r="O507" s="1" t="s">
        <v>4499</v>
      </c>
      <c r="P507" s="1" t="s">
        <v>6155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60</v>
      </c>
      <c r="B508" s="1" t="s">
        <v>17</v>
      </c>
      <c r="C508" s="1">
        <v>735.0</v>
      </c>
      <c r="D508" s="1">
        <v>0.0</v>
      </c>
      <c r="E508" s="1" t="s">
        <v>4491</v>
      </c>
      <c r="F508" s="1" t="s">
        <v>66</v>
      </c>
      <c r="G508" s="1" t="s">
        <v>19</v>
      </c>
      <c r="H508" s="1" t="s">
        <v>6156</v>
      </c>
      <c r="I508" s="1" t="s">
        <v>6157</v>
      </c>
      <c r="J508" s="1" t="s">
        <v>6158</v>
      </c>
      <c r="K508" s="1" t="s">
        <v>6159</v>
      </c>
      <c r="L508" s="1">
        <v>-11.0</v>
      </c>
      <c r="M508" s="1">
        <v>0.01715</v>
      </c>
      <c r="N508" s="1">
        <v>12.42695</v>
      </c>
      <c r="O508" s="1" t="s">
        <v>4485</v>
      </c>
      <c r="P508" s="1" t="s">
        <v>6160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60</v>
      </c>
      <c r="B509" s="1" t="s">
        <v>17</v>
      </c>
      <c r="C509" s="1">
        <v>278.0</v>
      </c>
      <c r="D509" s="1">
        <v>86.0</v>
      </c>
      <c r="E509" s="2"/>
      <c r="F509" s="1" t="s">
        <v>49</v>
      </c>
      <c r="G509" s="1" t="s">
        <v>19</v>
      </c>
      <c r="H509" s="1" t="s">
        <v>6161</v>
      </c>
      <c r="I509" s="1" t="s">
        <v>6162</v>
      </c>
      <c r="J509" s="1" t="s">
        <v>5723</v>
      </c>
      <c r="K509" s="2"/>
      <c r="L509" s="1">
        <v>689.0</v>
      </c>
      <c r="M509" s="1"/>
      <c r="N509" s="1">
        <v>113.407</v>
      </c>
      <c r="O509" s="1" t="s">
        <v>4485</v>
      </c>
      <c r="P509" s="1" t="s">
        <v>6163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28</v>
      </c>
      <c r="B510" s="1" t="s">
        <v>17</v>
      </c>
      <c r="C510" s="1">
        <v>264.0</v>
      </c>
      <c r="D510" s="1">
        <v>0.0</v>
      </c>
      <c r="E510" s="1" t="s">
        <v>29</v>
      </c>
      <c r="F510" s="1" t="s">
        <v>18</v>
      </c>
      <c r="G510" s="1" t="s">
        <v>19</v>
      </c>
      <c r="H510" s="1" t="s">
        <v>6164</v>
      </c>
      <c r="I510" s="1" t="s">
        <v>6165</v>
      </c>
      <c r="J510" s="1" t="s">
        <v>6165</v>
      </c>
      <c r="K510" s="2"/>
      <c r="L510" s="1">
        <v>-2.0</v>
      </c>
      <c r="M510" s="1"/>
      <c r="N510" s="1">
        <v>12.09585</v>
      </c>
      <c r="O510" s="1" t="s">
        <v>4499</v>
      </c>
      <c r="P510" s="1" t="s">
        <v>4865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60</v>
      </c>
      <c r="B511" s="1" t="s">
        <v>17</v>
      </c>
      <c r="C511" s="1">
        <v>526.0</v>
      </c>
      <c r="D511" s="1">
        <v>132.0</v>
      </c>
      <c r="E511" s="2"/>
      <c r="F511" s="1" t="s">
        <v>49</v>
      </c>
      <c r="G511" s="1" t="s">
        <v>19</v>
      </c>
      <c r="H511" s="1" t="s">
        <v>6166</v>
      </c>
      <c r="I511" s="1" t="s">
        <v>6167</v>
      </c>
      <c r="J511" s="1" t="s">
        <v>5723</v>
      </c>
      <c r="K511" s="2"/>
      <c r="L511" s="1">
        <v>794.0</v>
      </c>
      <c r="M511" s="1"/>
      <c r="N511" s="1">
        <v>29.61915</v>
      </c>
      <c r="O511" s="1" t="s">
        <v>4485</v>
      </c>
      <c r="P511" s="1" t="s">
        <v>6168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60</v>
      </c>
      <c r="B512" s="1" t="s">
        <v>17</v>
      </c>
      <c r="C512" s="1">
        <v>219.0</v>
      </c>
      <c r="D512" s="1">
        <v>55.0</v>
      </c>
      <c r="E512" s="2"/>
      <c r="F512" s="1" t="s">
        <v>49</v>
      </c>
      <c r="G512" s="1" t="s">
        <v>19</v>
      </c>
      <c r="H512" s="1" t="s">
        <v>6169</v>
      </c>
      <c r="I512" s="1" t="s">
        <v>6170</v>
      </c>
      <c r="J512" s="1" t="s">
        <v>5723</v>
      </c>
      <c r="K512" s="2"/>
      <c r="L512" s="1">
        <v>833.0</v>
      </c>
      <c r="M512" s="1"/>
      <c r="N512" s="1">
        <v>6.238066666666667</v>
      </c>
      <c r="O512" s="1" t="s">
        <v>4485</v>
      </c>
      <c r="P512" s="1" t="s">
        <v>6171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60</v>
      </c>
      <c r="B513" s="1" t="s">
        <v>17</v>
      </c>
      <c r="C513" s="1">
        <v>253.0</v>
      </c>
      <c r="D513" s="1">
        <v>0.0</v>
      </c>
      <c r="E513" s="1" t="s">
        <v>4491</v>
      </c>
      <c r="F513" s="1" t="s">
        <v>66</v>
      </c>
      <c r="G513" s="1" t="s">
        <v>19</v>
      </c>
      <c r="H513" s="1" t="s">
        <v>6172</v>
      </c>
      <c r="I513" s="1" t="s">
        <v>6173</v>
      </c>
      <c r="J513" s="1" t="s">
        <v>6174</v>
      </c>
      <c r="K513" s="1" t="s">
        <v>6175</v>
      </c>
      <c r="L513" s="1">
        <v>-3.0</v>
      </c>
      <c r="M513" s="1">
        <v>0.017266666666666666</v>
      </c>
      <c r="N513" s="1">
        <v>43.25523333333334</v>
      </c>
      <c r="O513" s="1" t="s">
        <v>4485</v>
      </c>
      <c r="P513" s="1" t="s">
        <v>6176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16</v>
      </c>
      <c r="B514" s="1" t="s">
        <v>364</v>
      </c>
      <c r="C514" s="1">
        <v>264.0</v>
      </c>
      <c r="D514" s="1">
        <v>0.0</v>
      </c>
      <c r="E514" s="2"/>
      <c r="F514" s="1" t="s">
        <v>18</v>
      </c>
      <c r="G514" s="1" t="s">
        <v>19</v>
      </c>
      <c r="H514" s="1" t="s">
        <v>6177</v>
      </c>
      <c r="I514" s="1" t="s">
        <v>6178</v>
      </c>
      <c r="J514" s="1" t="s">
        <v>6178</v>
      </c>
      <c r="K514" s="2"/>
      <c r="L514" s="1">
        <v>-6.0</v>
      </c>
      <c r="M514" s="1"/>
      <c r="N514" s="1">
        <v>8.606966666666667</v>
      </c>
      <c r="O514" s="1" t="s">
        <v>4489</v>
      </c>
      <c r="P514" s="1" t="s">
        <v>4768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16</v>
      </c>
      <c r="B515" s="1" t="s">
        <v>364</v>
      </c>
      <c r="C515" s="1">
        <v>410.0</v>
      </c>
      <c r="D515" s="1">
        <v>0.0</v>
      </c>
      <c r="E515" s="2"/>
      <c r="F515" s="1" t="s">
        <v>18</v>
      </c>
      <c r="G515" s="1" t="s">
        <v>19</v>
      </c>
      <c r="H515" s="1" t="s">
        <v>6179</v>
      </c>
      <c r="I515" s="1" t="s">
        <v>6180</v>
      </c>
      <c r="J515" s="1" t="s">
        <v>6180</v>
      </c>
      <c r="K515" s="2"/>
      <c r="L515" s="1">
        <v>-7.0</v>
      </c>
      <c r="M515" s="1"/>
      <c r="N515" s="1">
        <v>7.5030833333333335</v>
      </c>
      <c r="O515" s="1" t="s">
        <v>4489</v>
      </c>
      <c r="P515" s="1" t="s">
        <v>6181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60</v>
      </c>
      <c r="B516" s="1" t="s">
        <v>17</v>
      </c>
      <c r="C516" s="1">
        <v>742.0</v>
      </c>
      <c r="D516" s="1">
        <v>185.0</v>
      </c>
      <c r="E516" s="2"/>
      <c r="F516" s="1" t="s">
        <v>49</v>
      </c>
      <c r="G516" s="1" t="s">
        <v>173</v>
      </c>
      <c r="H516" s="1" t="s">
        <v>6182</v>
      </c>
      <c r="I516" s="1" t="s">
        <v>6183</v>
      </c>
      <c r="J516" s="1" t="s">
        <v>5723</v>
      </c>
      <c r="K516" s="2"/>
      <c r="L516" s="1">
        <v>839.0</v>
      </c>
      <c r="M516" s="1"/>
      <c r="N516" s="1">
        <v>62.90708333333333</v>
      </c>
      <c r="O516" s="1" t="s">
        <v>4485</v>
      </c>
      <c r="P516" s="1" t="s">
        <v>6184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60</v>
      </c>
      <c r="B517" s="1" t="s">
        <v>17</v>
      </c>
      <c r="C517" s="1">
        <v>191.0</v>
      </c>
      <c r="D517" s="1">
        <v>48.0</v>
      </c>
      <c r="E517" s="2"/>
      <c r="F517" s="1" t="s">
        <v>49</v>
      </c>
      <c r="G517" s="1" t="s">
        <v>173</v>
      </c>
      <c r="H517" s="1" t="s">
        <v>6185</v>
      </c>
      <c r="I517" s="1" t="s">
        <v>6186</v>
      </c>
      <c r="J517" s="1" t="s">
        <v>5723</v>
      </c>
      <c r="K517" s="2"/>
      <c r="L517" s="1">
        <v>809.0</v>
      </c>
      <c r="M517" s="1"/>
      <c r="N517" s="1">
        <v>77.22846666666666</v>
      </c>
      <c r="O517" s="1" t="s">
        <v>4485</v>
      </c>
      <c r="P517" s="1" t="s">
        <v>5649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81</v>
      </c>
      <c r="B518" s="1" t="s">
        <v>364</v>
      </c>
      <c r="C518" s="1">
        <v>568.0</v>
      </c>
      <c r="D518" s="1">
        <v>0.0</v>
      </c>
      <c r="E518" s="1" t="s">
        <v>3093</v>
      </c>
      <c r="F518" s="1" t="s">
        <v>18</v>
      </c>
      <c r="G518" s="1" t="s">
        <v>19</v>
      </c>
      <c r="H518" s="1" t="s">
        <v>6187</v>
      </c>
      <c r="I518" s="1" t="s">
        <v>6188</v>
      </c>
      <c r="J518" s="1" t="s">
        <v>6188</v>
      </c>
      <c r="K518" s="2"/>
      <c r="L518" s="1">
        <v>-8.0</v>
      </c>
      <c r="M518" s="1"/>
      <c r="N518" s="1">
        <v>11.915516666666667</v>
      </c>
      <c r="O518" s="1" t="s">
        <v>4489</v>
      </c>
      <c r="P518" s="1" t="s">
        <v>6189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28</v>
      </c>
      <c r="B519" s="1" t="s">
        <v>17</v>
      </c>
      <c r="C519" s="1">
        <v>294.0</v>
      </c>
      <c r="D519" s="1">
        <v>0.0</v>
      </c>
      <c r="E519" s="1" t="s">
        <v>29</v>
      </c>
      <c r="F519" s="1" t="s">
        <v>18</v>
      </c>
      <c r="G519" s="1" t="s">
        <v>19</v>
      </c>
      <c r="H519" s="1" t="s">
        <v>6190</v>
      </c>
      <c r="I519" s="1" t="s">
        <v>6191</v>
      </c>
      <c r="J519" s="1" t="s">
        <v>6191</v>
      </c>
      <c r="K519" s="2"/>
      <c r="L519" s="1">
        <v>-9.0</v>
      </c>
      <c r="M519" s="1"/>
      <c r="N519" s="1">
        <v>5.75465</v>
      </c>
      <c r="O519" s="1" t="s">
        <v>4499</v>
      </c>
      <c r="P519" s="1" t="s">
        <v>6192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60</v>
      </c>
      <c r="B520" s="1" t="s">
        <v>17</v>
      </c>
      <c r="C520" s="1">
        <v>305.0</v>
      </c>
      <c r="D520" s="1">
        <v>61.0</v>
      </c>
      <c r="E520" s="2"/>
      <c r="F520" s="1" t="s">
        <v>49</v>
      </c>
      <c r="G520" s="1" t="s">
        <v>19</v>
      </c>
      <c r="H520" s="1" t="s">
        <v>6193</v>
      </c>
      <c r="I520" s="1" t="s">
        <v>6194</v>
      </c>
      <c r="J520" s="1" t="s">
        <v>6194</v>
      </c>
      <c r="K520" s="2"/>
      <c r="L520" s="1">
        <v>-10.0</v>
      </c>
      <c r="M520" s="1"/>
      <c r="N520" s="1">
        <v>8.655166666666666</v>
      </c>
      <c r="O520" s="1" t="s">
        <v>4485</v>
      </c>
      <c r="P520" s="1" t="s">
        <v>6195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60</v>
      </c>
      <c r="B521" s="1" t="s">
        <v>17</v>
      </c>
      <c r="C521" s="1">
        <v>199.0</v>
      </c>
      <c r="D521" s="1">
        <v>50.0</v>
      </c>
      <c r="E521" s="2"/>
      <c r="F521" s="1" t="s">
        <v>49</v>
      </c>
      <c r="G521" s="1" t="s">
        <v>173</v>
      </c>
      <c r="H521" s="1" t="s">
        <v>6196</v>
      </c>
      <c r="I521" s="1" t="s">
        <v>6197</v>
      </c>
      <c r="J521" s="1" t="s">
        <v>6197</v>
      </c>
      <c r="K521" s="2"/>
      <c r="L521" s="1">
        <v>-12.0</v>
      </c>
      <c r="M521" s="1"/>
      <c r="N521" s="1">
        <v>7.157216666666667</v>
      </c>
      <c r="O521" s="1" t="s">
        <v>4485</v>
      </c>
      <c r="P521" s="1" t="s">
        <v>5569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60</v>
      </c>
      <c r="B522" s="1" t="s">
        <v>17</v>
      </c>
      <c r="C522" s="1">
        <v>379.0</v>
      </c>
      <c r="D522" s="1">
        <v>0.0</v>
      </c>
      <c r="E522" s="1" t="s">
        <v>4491</v>
      </c>
      <c r="F522" s="1" t="s">
        <v>66</v>
      </c>
      <c r="G522" s="1" t="s">
        <v>19</v>
      </c>
      <c r="H522" s="1" t="s">
        <v>6198</v>
      </c>
      <c r="I522" s="1" t="s">
        <v>6199</v>
      </c>
      <c r="J522" s="1" t="s">
        <v>6200</v>
      </c>
      <c r="K522" s="1" t="s">
        <v>6201</v>
      </c>
      <c r="L522" s="1">
        <v>-13.0</v>
      </c>
      <c r="M522" s="1">
        <v>0.0145</v>
      </c>
      <c r="N522" s="1">
        <v>7.775966666666666</v>
      </c>
      <c r="O522" s="1" t="s">
        <v>4485</v>
      </c>
      <c r="P522" s="1" t="s">
        <v>6202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60</v>
      </c>
      <c r="B523" s="1" t="s">
        <v>17</v>
      </c>
      <c r="C523" s="1">
        <v>223.0</v>
      </c>
      <c r="D523" s="1">
        <v>56.0</v>
      </c>
      <c r="E523" s="2"/>
      <c r="F523" s="1" t="s">
        <v>49</v>
      </c>
      <c r="G523" s="1" t="s">
        <v>24</v>
      </c>
      <c r="H523" s="1" t="s">
        <v>6203</v>
      </c>
      <c r="I523" s="1" t="s">
        <v>6204</v>
      </c>
      <c r="J523" s="1" t="s">
        <v>6204</v>
      </c>
      <c r="K523" s="2"/>
      <c r="L523" s="1">
        <v>-8.0</v>
      </c>
      <c r="M523" s="1"/>
      <c r="N523" s="1">
        <v>11.084416666666666</v>
      </c>
      <c r="O523" s="1" t="s">
        <v>4485</v>
      </c>
      <c r="P523" s="1" t="s">
        <v>6205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28</v>
      </c>
      <c r="B524" s="1" t="s">
        <v>17</v>
      </c>
      <c r="C524" s="1">
        <v>837.0</v>
      </c>
      <c r="D524" s="1">
        <v>0.0</v>
      </c>
      <c r="E524" s="1" t="s">
        <v>29</v>
      </c>
      <c r="F524" s="1" t="s">
        <v>18</v>
      </c>
      <c r="G524" s="1" t="s">
        <v>19</v>
      </c>
      <c r="H524" s="1" t="s">
        <v>6206</v>
      </c>
      <c r="I524" s="1" t="s">
        <v>6207</v>
      </c>
      <c r="J524" s="1" t="s">
        <v>6207</v>
      </c>
      <c r="K524" s="2"/>
      <c r="L524" s="1">
        <v>-7.0</v>
      </c>
      <c r="M524" s="1"/>
      <c r="N524" s="1">
        <v>12.474083333333333</v>
      </c>
      <c r="O524" s="1" t="s">
        <v>4499</v>
      </c>
      <c r="P524" s="1" t="s">
        <v>6208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16</v>
      </c>
      <c r="B525" s="1" t="s">
        <v>17</v>
      </c>
      <c r="C525" s="1">
        <v>616.0</v>
      </c>
      <c r="D525" s="1">
        <v>0.0</v>
      </c>
      <c r="E525" s="2"/>
      <c r="F525" s="1" t="s">
        <v>18</v>
      </c>
      <c r="G525" s="1" t="s">
        <v>19</v>
      </c>
      <c r="H525" s="1" t="s">
        <v>6209</v>
      </c>
      <c r="I525" s="1" t="s">
        <v>6210</v>
      </c>
      <c r="J525" s="1" t="s">
        <v>6210</v>
      </c>
      <c r="K525" s="2"/>
      <c r="L525" s="1">
        <v>-9.0</v>
      </c>
      <c r="M525" s="1"/>
      <c r="N525" s="1">
        <v>10.789583333333333</v>
      </c>
      <c r="O525" s="1" t="s">
        <v>4489</v>
      </c>
      <c r="P525" s="1" t="s">
        <v>6211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28</v>
      </c>
      <c r="B526" s="1" t="s">
        <v>17</v>
      </c>
      <c r="C526" s="1">
        <v>329.0</v>
      </c>
      <c r="D526" s="1">
        <v>0.0</v>
      </c>
      <c r="E526" s="1" t="s">
        <v>29</v>
      </c>
      <c r="F526" s="1" t="s">
        <v>18</v>
      </c>
      <c r="G526" s="1" t="s">
        <v>19</v>
      </c>
      <c r="H526" s="1" t="s">
        <v>6212</v>
      </c>
      <c r="I526" s="1" t="s">
        <v>6213</v>
      </c>
      <c r="J526" s="1" t="s">
        <v>6213</v>
      </c>
      <c r="K526" s="2"/>
      <c r="L526" s="1">
        <v>-5.0</v>
      </c>
      <c r="M526" s="1"/>
      <c r="N526" s="1">
        <v>9.389033333333334</v>
      </c>
      <c r="O526" s="1" t="s">
        <v>4499</v>
      </c>
      <c r="P526" s="1" t="s">
        <v>6214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28</v>
      </c>
      <c r="B527" s="1" t="s">
        <v>17</v>
      </c>
      <c r="C527" s="3">
        <v>264.0</v>
      </c>
      <c r="D527" s="1">
        <v>0.0</v>
      </c>
      <c r="E527" s="1" t="s">
        <v>29</v>
      </c>
      <c r="F527" s="1" t="s">
        <v>18</v>
      </c>
      <c r="G527" s="1" t="s">
        <v>19</v>
      </c>
      <c r="H527" s="1" t="s">
        <v>6215</v>
      </c>
      <c r="I527" s="1" t="s">
        <v>6216</v>
      </c>
      <c r="J527" s="1" t="s">
        <v>6216</v>
      </c>
      <c r="K527" s="2"/>
      <c r="L527" s="1">
        <v>-7.0</v>
      </c>
      <c r="M527" s="1"/>
      <c r="N527" s="1">
        <v>7.930316666666666</v>
      </c>
      <c r="O527" s="1" t="s">
        <v>4499</v>
      </c>
      <c r="P527" s="1" t="s">
        <v>6217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60</v>
      </c>
      <c r="B528" s="1" t="s">
        <v>17</v>
      </c>
      <c r="C528" s="1">
        <v>199.0</v>
      </c>
      <c r="D528" s="1">
        <v>50.0</v>
      </c>
      <c r="E528" s="2"/>
      <c r="F528" s="1" t="s">
        <v>49</v>
      </c>
      <c r="G528" s="1" t="s">
        <v>24</v>
      </c>
      <c r="H528" s="1" t="s">
        <v>6218</v>
      </c>
      <c r="I528" s="1" t="s">
        <v>6219</v>
      </c>
      <c r="J528" s="1" t="s">
        <v>6219</v>
      </c>
      <c r="K528" s="2"/>
      <c r="L528" s="1">
        <v>-7.0</v>
      </c>
      <c r="M528" s="1"/>
      <c r="N528" s="1">
        <v>26.884733333333333</v>
      </c>
      <c r="O528" s="1" t="s">
        <v>4485</v>
      </c>
      <c r="P528" s="1" t="s">
        <v>5560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81</v>
      </c>
      <c r="B529" s="1" t="s">
        <v>17</v>
      </c>
      <c r="C529" s="1">
        <v>274.0</v>
      </c>
      <c r="D529" s="1">
        <v>0.0</v>
      </c>
      <c r="E529" s="1" t="s">
        <v>6220</v>
      </c>
      <c r="F529" s="1" t="s">
        <v>18</v>
      </c>
      <c r="G529" s="1" t="s">
        <v>19</v>
      </c>
      <c r="H529" s="1" t="s">
        <v>6221</v>
      </c>
      <c r="I529" s="1" t="s">
        <v>6222</v>
      </c>
      <c r="J529" s="1" t="s">
        <v>6222</v>
      </c>
      <c r="K529" s="2"/>
      <c r="L529" s="1">
        <v>-7.0</v>
      </c>
      <c r="M529" s="1"/>
      <c r="N529" s="1">
        <v>7.476266666666667</v>
      </c>
      <c r="O529" s="1" t="s">
        <v>4489</v>
      </c>
      <c r="P529" s="1" t="s">
        <v>6223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28</v>
      </c>
      <c r="B530" s="1" t="s">
        <v>17</v>
      </c>
      <c r="C530" s="1">
        <v>321.0</v>
      </c>
      <c r="D530" s="1">
        <v>0.0</v>
      </c>
      <c r="E530" s="1" t="s">
        <v>29</v>
      </c>
      <c r="F530" s="1" t="s">
        <v>18</v>
      </c>
      <c r="G530" s="1" t="s">
        <v>19</v>
      </c>
      <c r="H530" s="1" t="s">
        <v>6224</v>
      </c>
      <c r="I530" s="1" t="s">
        <v>6225</v>
      </c>
      <c r="J530" s="1" t="s">
        <v>6225</v>
      </c>
      <c r="K530" s="2"/>
      <c r="L530" s="1">
        <v>-5.0</v>
      </c>
      <c r="M530" s="1"/>
      <c r="N530" s="1">
        <v>9.541233333333333</v>
      </c>
      <c r="O530" s="1" t="s">
        <v>4499</v>
      </c>
      <c r="P530" s="1" t="s">
        <v>6226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28</v>
      </c>
      <c r="B531" s="1" t="s">
        <v>17</v>
      </c>
      <c r="C531" s="1">
        <v>329.0</v>
      </c>
      <c r="D531" s="1">
        <v>0.0</v>
      </c>
      <c r="E531" s="1" t="s">
        <v>29</v>
      </c>
      <c r="F531" s="1" t="s">
        <v>18</v>
      </c>
      <c r="G531" s="1" t="s">
        <v>19</v>
      </c>
      <c r="H531" s="1" t="s">
        <v>6227</v>
      </c>
      <c r="I531" s="1" t="s">
        <v>6228</v>
      </c>
      <c r="J531" s="1" t="s">
        <v>6228</v>
      </c>
      <c r="K531" s="2"/>
      <c r="L531" s="1">
        <v>-7.0</v>
      </c>
      <c r="M531" s="1"/>
      <c r="N531" s="1">
        <v>7.651716666666666</v>
      </c>
      <c r="O531" s="1" t="s">
        <v>4499</v>
      </c>
      <c r="P531" s="1" t="s">
        <v>6229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16</v>
      </c>
      <c r="B532" s="1" t="s">
        <v>17</v>
      </c>
      <c r="C532" s="1">
        <v>1320.0</v>
      </c>
      <c r="D532" s="1">
        <v>0.0</v>
      </c>
      <c r="E532" s="2"/>
      <c r="F532" s="1" t="s">
        <v>18</v>
      </c>
      <c r="G532" s="1" t="s">
        <v>19</v>
      </c>
      <c r="H532" s="1" t="s">
        <v>6230</v>
      </c>
      <c r="I532" s="1" t="s">
        <v>6231</v>
      </c>
      <c r="J532" s="1" t="s">
        <v>6231</v>
      </c>
      <c r="K532" s="2"/>
      <c r="L532" s="1">
        <v>-5.0</v>
      </c>
      <c r="M532" s="1"/>
      <c r="N532" s="1">
        <v>14.79245</v>
      </c>
      <c r="O532" s="1" t="s">
        <v>4489</v>
      </c>
      <c r="P532" s="1" t="s">
        <v>6232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16</v>
      </c>
      <c r="B533" s="1" t="s">
        <v>17</v>
      </c>
      <c r="C533" s="1">
        <v>289.0</v>
      </c>
      <c r="D533" s="1">
        <v>0.0</v>
      </c>
      <c r="E533" s="2"/>
      <c r="F533" s="1" t="s">
        <v>18</v>
      </c>
      <c r="G533" s="1" t="s">
        <v>19</v>
      </c>
      <c r="H533" s="1" t="s">
        <v>6233</v>
      </c>
      <c r="I533" s="1" t="s">
        <v>6234</v>
      </c>
      <c r="J533" s="1" t="s">
        <v>6234</v>
      </c>
      <c r="K533" s="2"/>
      <c r="L533" s="1">
        <v>-7.0</v>
      </c>
      <c r="M533" s="1"/>
      <c r="N533" s="1">
        <v>7.047266666666666</v>
      </c>
      <c r="O533" s="1" t="s">
        <v>4489</v>
      </c>
      <c r="P533" s="1" t="s">
        <v>6235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28</v>
      </c>
      <c r="B534" s="1" t="s">
        <v>17</v>
      </c>
      <c r="C534" s="1">
        <v>329.0</v>
      </c>
      <c r="D534" s="1">
        <v>0.0</v>
      </c>
      <c r="E534" s="1" t="s">
        <v>29</v>
      </c>
      <c r="F534" s="1" t="s">
        <v>18</v>
      </c>
      <c r="G534" s="1" t="s">
        <v>19</v>
      </c>
      <c r="H534" s="1" t="s">
        <v>6236</v>
      </c>
      <c r="I534" s="1" t="s">
        <v>6237</v>
      </c>
      <c r="J534" s="1" t="s">
        <v>6237</v>
      </c>
      <c r="K534" s="2"/>
      <c r="L534" s="1">
        <v>-12.0</v>
      </c>
      <c r="M534" s="1"/>
      <c r="N534" s="1">
        <v>8.668466666666667</v>
      </c>
      <c r="O534" s="1" t="s">
        <v>4499</v>
      </c>
      <c r="P534" s="1" t="s">
        <v>6238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 hidden="1">
      <c r="A535" s="1" t="s">
        <v>16</v>
      </c>
      <c r="B535" s="1" t="s">
        <v>17</v>
      </c>
      <c r="C535" s="1">
        <v>321.0</v>
      </c>
      <c r="D535" s="1">
        <v>0.0</v>
      </c>
      <c r="E535" s="2"/>
      <c r="F535" s="1" t="s">
        <v>18</v>
      </c>
      <c r="G535" s="1" t="s">
        <v>19</v>
      </c>
      <c r="H535" s="1" t="s">
        <v>6239</v>
      </c>
      <c r="I535" s="1" t="s">
        <v>6240</v>
      </c>
      <c r="J535" s="1" t="s">
        <v>6240</v>
      </c>
      <c r="K535" s="2"/>
      <c r="L535" s="1">
        <v>-7.0</v>
      </c>
      <c r="M535" s="1"/>
      <c r="N535" s="1">
        <v>7.213</v>
      </c>
      <c r="O535" s="1" t="s">
        <v>4489</v>
      </c>
      <c r="P535" s="1" t="s">
        <v>6241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 hidden="1">
      <c r="A536" s="1" t="s">
        <v>48</v>
      </c>
      <c r="B536" s="1" t="s">
        <v>17</v>
      </c>
      <c r="C536" s="1">
        <v>20.0</v>
      </c>
      <c r="D536" s="1">
        <v>35.0</v>
      </c>
      <c r="E536" s="2"/>
      <c r="F536" s="1" t="s">
        <v>49</v>
      </c>
      <c r="G536" s="1" t="s">
        <v>24</v>
      </c>
      <c r="H536" s="1" t="s">
        <v>6242</v>
      </c>
      <c r="I536" s="1" t="s">
        <v>6243</v>
      </c>
      <c r="J536" s="1" t="s">
        <v>6243</v>
      </c>
      <c r="K536" s="2"/>
      <c r="L536" s="1">
        <v>4.0</v>
      </c>
      <c r="M536" s="1"/>
      <c r="N536" s="1">
        <v>9.390916666666667</v>
      </c>
      <c r="O536" s="1" t="s">
        <v>53</v>
      </c>
      <c r="P536" s="1" t="s">
        <v>6244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28</v>
      </c>
      <c r="B537" s="1" t="s">
        <v>17</v>
      </c>
      <c r="C537" s="1">
        <v>264.0</v>
      </c>
      <c r="D537" s="1">
        <v>0.0</v>
      </c>
      <c r="E537" s="1" t="s">
        <v>29</v>
      </c>
      <c r="F537" s="1" t="s">
        <v>18</v>
      </c>
      <c r="G537" s="1" t="s">
        <v>19</v>
      </c>
      <c r="H537" s="1" t="s">
        <v>6245</v>
      </c>
      <c r="I537" s="1" t="s">
        <v>6246</v>
      </c>
      <c r="J537" s="1" t="s">
        <v>6246</v>
      </c>
      <c r="K537" s="2"/>
      <c r="L537" s="1">
        <v>-4.0</v>
      </c>
      <c r="M537" s="1"/>
      <c r="N537" s="1">
        <v>10.482016666666667</v>
      </c>
      <c r="O537" s="1" t="s">
        <v>4499</v>
      </c>
      <c r="P537" s="1" t="s">
        <v>6247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16</v>
      </c>
      <c r="B538" s="1" t="s">
        <v>17</v>
      </c>
      <c r="C538" s="1">
        <v>859.0</v>
      </c>
      <c r="D538" s="1">
        <v>0.0</v>
      </c>
      <c r="E538" s="2"/>
      <c r="F538" s="1" t="s">
        <v>18</v>
      </c>
      <c r="G538" s="1" t="s">
        <v>24</v>
      </c>
      <c r="H538" s="1" t="s">
        <v>6248</v>
      </c>
      <c r="I538" s="1" t="s">
        <v>6249</v>
      </c>
      <c r="J538" s="1" t="s">
        <v>6249</v>
      </c>
      <c r="K538" s="2"/>
      <c r="L538" s="1">
        <v>0.0</v>
      </c>
      <c r="M538" s="1"/>
      <c r="N538" s="1">
        <v>19.137583333333332</v>
      </c>
      <c r="O538" s="1" t="s">
        <v>4489</v>
      </c>
      <c r="P538" s="1" t="s">
        <v>6250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28</v>
      </c>
      <c r="B539" s="1" t="s">
        <v>17</v>
      </c>
      <c r="C539" s="1">
        <v>698.0</v>
      </c>
      <c r="D539" s="1">
        <v>0.0</v>
      </c>
      <c r="E539" s="1" t="s">
        <v>29</v>
      </c>
      <c r="F539" s="1" t="s">
        <v>18</v>
      </c>
      <c r="G539" s="1" t="s">
        <v>19</v>
      </c>
      <c r="H539" s="1" t="s">
        <v>6251</v>
      </c>
      <c r="I539" s="1" t="s">
        <v>6252</v>
      </c>
      <c r="J539" s="1" t="s">
        <v>6252</v>
      </c>
      <c r="K539" s="2"/>
      <c r="L539" s="1">
        <v>-1.0</v>
      </c>
      <c r="M539" s="1"/>
      <c r="N539" s="1">
        <v>18.93495</v>
      </c>
      <c r="O539" s="1" t="s">
        <v>4499</v>
      </c>
      <c r="P539" s="1" t="s">
        <v>6253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28</v>
      </c>
      <c r="B540" s="1" t="s">
        <v>17</v>
      </c>
      <c r="C540" s="1">
        <v>329.0</v>
      </c>
      <c r="D540" s="1">
        <v>0.0</v>
      </c>
      <c r="E540" s="1" t="s">
        <v>29</v>
      </c>
      <c r="F540" s="1" t="s">
        <v>18</v>
      </c>
      <c r="G540" s="1" t="s">
        <v>19</v>
      </c>
      <c r="H540" s="1" t="s">
        <v>6254</v>
      </c>
      <c r="I540" s="1" t="s">
        <v>6255</v>
      </c>
      <c r="J540" s="1" t="s">
        <v>6255</v>
      </c>
      <c r="K540" s="2"/>
      <c r="L540" s="1">
        <v>0.0</v>
      </c>
      <c r="M540" s="1"/>
      <c r="N540" s="1">
        <v>29.031</v>
      </c>
      <c r="O540" s="1" t="s">
        <v>4499</v>
      </c>
      <c r="P540" s="1" t="s">
        <v>6256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16</v>
      </c>
      <c r="B541" s="1" t="s">
        <v>17</v>
      </c>
      <c r="C541" s="1">
        <v>264.0</v>
      </c>
      <c r="D541" s="1">
        <v>0.0</v>
      </c>
      <c r="E541" s="2"/>
      <c r="F541" s="1" t="s">
        <v>18</v>
      </c>
      <c r="G541" s="1" t="s">
        <v>19</v>
      </c>
      <c r="H541" s="1" t="s">
        <v>6257</v>
      </c>
      <c r="I541" s="1" t="s">
        <v>6258</v>
      </c>
      <c r="J541" s="1" t="s">
        <v>6258</v>
      </c>
      <c r="K541" s="2"/>
      <c r="L541" s="1">
        <v>-6.0</v>
      </c>
      <c r="M541" s="1"/>
      <c r="N541" s="1">
        <v>8.919083333333333</v>
      </c>
      <c r="O541" s="1" t="s">
        <v>4489</v>
      </c>
      <c r="P541" s="1" t="s">
        <v>5832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60</v>
      </c>
      <c r="B542" s="1" t="s">
        <v>17</v>
      </c>
      <c r="C542" s="1">
        <v>247.0</v>
      </c>
      <c r="D542" s="1">
        <v>62.0</v>
      </c>
      <c r="E542" s="2"/>
      <c r="F542" s="1" t="s">
        <v>49</v>
      </c>
      <c r="G542" s="1" t="s">
        <v>19</v>
      </c>
      <c r="H542" s="1" t="s">
        <v>6259</v>
      </c>
      <c r="I542" s="1" t="s">
        <v>6260</v>
      </c>
      <c r="J542" s="1" t="s">
        <v>6260</v>
      </c>
      <c r="K542" s="2"/>
      <c r="L542" s="1">
        <v>-1.0</v>
      </c>
      <c r="M542" s="1"/>
      <c r="N542" s="1">
        <v>18.66935</v>
      </c>
      <c r="O542" s="1" t="s">
        <v>4485</v>
      </c>
      <c r="P542" s="1" t="s">
        <v>4949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81</v>
      </c>
      <c r="B543" s="1" t="s">
        <v>17</v>
      </c>
      <c r="C543" s="1">
        <v>598.0</v>
      </c>
      <c r="D543" s="1">
        <v>0.0</v>
      </c>
      <c r="E543" s="1" t="s">
        <v>643</v>
      </c>
      <c r="F543" s="1" t="s">
        <v>18</v>
      </c>
      <c r="G543" s="1" t="s">
        <v>19</v>
      </c>
      <c r="H543" s="1" t="s">
        <v>6261</v>
      </c>
      <c r="I543" s="1" t="s">
        <v>6262</v>
      </c>
      <c r="J543" s="1" t="s">
        <v>6262</v>
      </c>
      <c r="K543" s="2"/>
      <c r="L543" s="1">
        <v>-2.0</v>
      </c>
      <c r="M543" s="1"/>
      <c r="N543" s="1">
        <v>17.32605</v>
      </c>
      <c r="O543" s="1" t="s">
        <v>4489</v>
      </c>
      <c r="P543" s="1" t="s">
        <v>6263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16</v>
      </c>
      <c r="B544" s="1" t="s">
        <v>17</v>
      </c>
      <c r="C544" s="1">
        <v>595.0</v>
      </c>
      <c r="D544" s="1">
        <v>0.0</v>
      </c>
      <c r="E544" s="2"/>
      <c r="F544" s="1" t="s">
        <v>18</v>
      </c>
      <c r="G544" s="1" t="s">
        <v>19</v>
      </c>
      <c r="H544" s="1" t="s">
        <v>6264</v>
      </c>
      <c r="I544" s="1" t="s">
        <v>6265</v>
      </c>
      <c r="J544" s="1" t="s">
        <v>6265</v>
      </c>
      <c r="K544" s="2"/>
      <c r="L544" s="1">
        <v>-2.0</v>
      </c>
      <c r="M544" s="1"/>
      <c r="N544" s="1">
        <v>17.689566666666668</v>
      </c>
      <c r="O544" s="1" t="s">
        <v>4489</v>
      </c>
      <c r="P544" s="1" t="s">
        <v>6266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60</v>
      </c>
      <c r="B545" s="1" t="s">
        <v>17</v>
      </c>
      <c r="C545" s="1">
        <v>329.0</v>
      </c>
      <c r="D545" s="1">
        <v>0.0</v>
      </c>
      <c r="E545" s="1" t="s">
        <v>4491</v>
      </c>
      <c r="F545" s="1" t="s">
        <v>66</v>
      </c>
      <c r="G545" s="1" t="s">
        <v>19</v>
      </c>
      <c r="H545" s="1" t="s">
        <v>6267</v>
      </c>
      <c r="I545" s="1" t="s">
        <v>6268</v>
      </c>
      <c r="J545" s="1" t="s">
        <v>6269</v>
      </c>
      <c r="K545" s="1" t="s">
        <v>6270</v>
      </c>
      <c r="L545" s="1">
        <v>1.0</v>
      </c>
      <c r="M545" s="1">
        <v>0.014433333333333333</v>
      </c>
      <c r="N545" s="1">
        <v>14.186016666666667</v>
      </c>
      <c r="O545" s="1" t="s">
        <v>4485</v>
      </c>
      <c r="P545" s="1" t="s">
        <v>6271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16</v>
      </c>
      <c r="B546" s="1" t="s">
        <v>17</v>
      </c>
      <c r="C546" s="3">
        <v>528.0</v>
      </c>
      <c r="D546" s="1">
        <v>0.0</v>
      </c>
      <c r="E546" s="2"/>
      <c r="F546" s="1" t="s">
        <v>18</v>
      </c>
      <c r="G546" s="1" t="s">
        <v>19</v>
      </c>
      <c r="H546" s="1" t="s">
        <v>6272</v>
      </c>
      <c r="I546" s="1" t="s">
        <v>6273</v>
      </c>
      <c r="J546" s="1" t="s">
        <v>6273</v>
      </c>
      <c r="K546" s="2"/>
      <c r="L546" s="1">
        <v>-9.0</v>
      </c>
      <c r="M546" s="1"/>
      <c r="N546" s="1">
        <v>9.956316666666666</v>
      </c>
      <c r="O546" s="1" t="s">
        <v>4489</v>
      </c>
      <c r="P546" s="1" t="s">
        <v>6274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28</v>
      </c>
      <c r="B547" s="1" t="s">
        <v>17</v>
      </c>
      <c r="C547" s="1">
        <v>324.0</v>
      </c>
      <c r="D547" s="1">
        <v>0.0</v>
      </c>
      <c r="E547" s="1" t="s">
        <v>29</v>
      </c>
      <c r="F547" s="1" t="s">
        <v>18</v>
      </c>
      <c r="G547" s="1" t="s">
        <v>19</v>
      </c>
      <c r="H547" s="1" t="s">
        <v>6275</v>
      </c>
      <c r="I547" s="1" t="s">
        <v>6276</v>
      </c>
      <c r="J547" s="1" t="s">
        <v>6276</v>
      </c>
      <c r="K547" s="2"/>
      <c r="L547" s="1">
        <v>-2.0</v>
      </c>
      <c r="M547" s="1"/>
      <c r="N547" s="1">
        <v>28.201733333333333</v>
      </c>
      <c r="O547" s="1" t="s">
        <v>4499</v>
      </c>
      <c r="P547" s="1" t="s">
        <v>6277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28</v>
      </c>
      <c r="B548" s="1" t="s">
        <v>17</v>
      </c>
      <c r="C548" s="1">
        <v>323.0</v>
      </c>
      <c r="D548" s="1">
        <v>0.0</v>
      </c>
      <c r="E548" s="1" t="s">
        <v>29</v>
      </c>
      <c r="F548" s="1" t="s">
        <v>18</v>
      </c>
      <c r="G548" s="1" t="s">
        <v>19</v>
      </c>
      <c r="H548" s="1" t="s">
        <v>6278</v>
      </c>
      <c r="I548" s="1" t="s">
        <v>6279</v>
      </c>
      <c r="J548" s="1" t="s">
        <v>6279</v>
      </c>
      <c r="K548" s="2"/>
      <c r="L548" s="1">
        <v>-5.0</v>
      </c>
      <c r="M548" s="1"/>
      <c r="N548" s="1">
        <v>9.347166666666666</v>
      </c>
      <c r="O548" s="1" t="s">
        <v>4499</v>
      </c>
      <c r="P548" s="1" t="s">
        <v>6280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60</v>
      </c>
      <c r="B549" s="1" t="s">
        <v>17</v>
      </c>
      <c r="C549" s="1">
        <v>178.0</v>
      </c>
      <c r="D549" s="1">
        <v>0.0</v>
      </c>
      <c r="E549" s="2"/>
      <c r="F549" s="1" t="s">
        <v>49</v>
      </c>
      <c r="G549" s="1" t="s">
        <v>173</v>
      </c>
      <c r="H549" s="1" t="s">
        <v>6281</v>
      </c>
      <c r="I549" s="1" t="s">
        <v>6282</v>
      </c>
      <c r="J549" s="1" t="s">
        <v>6282</v>
      </c>
      <c r="K549" s="2"/>
      <c r="L549" s="1">
        <v>0.0</v>
      </c>
      <c r="M549" s="1"/>
      <c r="N549" s="1">
        <v>32.718783333333334</v>
      </c>
      <c r="O549" s="1" t="s">
        <v>4485</v>
      </c>
      <c r="P549" s="1" t="s">
        <v>6283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60</v>
      </c>
      <c r="B550" s="1" t="s">
        <v>17</v>
      </c>
      <c r="C550" s="1">
        <v>259.0</v>
      </c>
      <c r="D550" s="1">
        <v>0.0</v>
      </c>
      <c r="E550" s="1" t="s">
        <v>4491</v>
      </c>
      <c r="F550" s="1" t="s">
        <v>66</v>
      </c>
      <c r="G550" s="1" t="s">
        <v>19</v>
      </c>
      <c r="H550" s="1" t="s">
        <v>6284</v>
      </c>
      <c r="I550" s="1" t="s">
        <v>6285</v>
      </c>
      <c r="J550" s="1" t="s">
        <v>6286</v>
      </c>
      <c r="K550" s="1" t="s">
        <v>6287</v>
      </c>
      <c r="L550" s="1">
        <v>-12.0</v>
      </c>
      <c r="M550" s="1">
        <v>0.02585</v>
      </c>
      <c r="N550" s="1">
        <v>11.272216666666667</v>
      </c>
      <c r="O550" s="1" t="s">
        <v>4485</v>
      </c>
      <c r="P550" s="1" t="s">
        <v>6288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60</v>
      </c>
      <c r="B551" s="1" t="s">
        <v>17</v>
      </c>
      <c r="C551" s="1">
        <v>223.0</v>
      </c>
      <c r="D551" s="1">
        <v>56.0</v>
      </c>
      <c r="E551" s="2"/>
      <c r="F551" s="1" t="s">
        <v>49</v>
      </c>
      <c r="G551" s="1" t="s">
        <v>24</v>
      </c>
      <c r="H551" s="1" t="s">
        <v>6289</v>
      </c>
      <c r="I551" s="1" t="s">
        <v>6290</v>
      </c>
      <c r="J551" s="1" t="s">
        <v>6290</v>
      </c>
      <c r="K551" s="2"/>
      <c r="L551" s="1">
        <v>-8.0</v>
      </c>
      <c r="M551" s="1"/>
      <c r="N551" s="1">
        <v>21.39695</v>
      </c>
      <c r="O551" s="1" t="s">
        <v>4485</v>
      </c>
      <c r="P551" s="1" t="s">
        <v>6291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81</v>
      </c>
      <c r="B552" s="1" t="s">
        <v>17</v>
      </c>
      <c r="C552" s="3">
        <v>1026.0</v>
      </c>
      <c r="D552" s="1">
        <v>0.0</v>
      </c>
      <c r="E552" s="1" t="s">
        <v>5131</v>
      </c>
      <c r="F552" s="1" t="s">
        <v>18</v>
      </c>
      <c r="G552" s="1" t="s">
        <v>19</v>
      </c>
      <c r="H552" s="1" t="s">
        <v>6292</v>
      </c>
      <c r="I552" s="1" t="s">
        <v>6293</v>
      </c>
      <c r="J552" s="1" t="s">
        <v>6293</v>
      </c>
      <c r="K552" s="2"/>
      <c r="L552" s="1">
        <v>-4.0</v>
      </c>
      <c r="M552" s="1"/>
      <c r="N552" s="1">
        <v>15.197266666666666</v>
      </c>
      <c r="O552" s="1" t="s">
        <v>4489</v>
      </c>
      <c r="P552" s="1" t="s">
        <v>6294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16</v>
      </c>
      <c r="B553" s="1" t="s">
        <v>17</v>
      </c>
      <c r="C553" s="1">
        <v>329.0</v>
      </c>
      <c r="D553" s="1">
        <v>0.0</v>
      </c>
      <c r="E553" s="2"/>
      <c r="F553" s="1" t="s">
        <v>18</v>
      </c>
      <c r="G553" s="1" t="s">
        <v>19</v>
      </c>
      <c r="H553" s="1" t="s">
        <v>6295</v>
      </c>
      <c r="I553" s="1" t="s">
        <v>6296</v>
      </c>
      <c r="J553" s="1" t="s">
        <v>6296</v>
      </c>
      <c r="K553" s="2"/>
      <c r="L553" s="1">
        <v>0.0</v>
      </c>
      <c r="M553" s="1"/>
      <c r="N553" s="1">
        <v>14.489466666666667</v>
      </c>
      <c r="O553" s="1" t="s">
        <v>4489</v>
      </c>
      <c r="P553" s="1" t="s">
        <v>5982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16</v>
      </c>
      <c r="B554" s="1" t="s">
        <v>492</v>
      </c>
      <c r="C554" s="1">
        <v>859.0</v>
      </c>
      <c r="D554" s="1">
        <v>0.0</v>
      </c>
      <c r="E554" s="2"/>
      <c r="F554" s="1" t="s">
        <v>18</v>
      </c>
      <c r="G554" s="1" t="s">
        <v>19</v>
      </c>
      <c r="H554" s="1" t="s">
        <v>6297</v>
      </c>
      <c r="I554" s="1" t="s">
        <v>6298</v>
      </c>
      <c r="J554" s="1" t="s">
        <v>6298</v>
      </c>
      <c r="K554" s="2"/>
      <c r="L554" s="1">
        <v>1.0</v>
      </c>
      <c r="M554" s="1"/>
      <c r="N554" s="1">
        <v>21.39235</v>
      </c>
      <c r="O554" s="1" t="s">
        <v>4489</v>
      </c>
      <c r="P554" s="1" t="s">
        <v>6250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60</v>
      </c>
      <c r="B555" s="1" t="s">
        <v>17</v>
      </c>
      <c r="C555" s="1">
        <v>379.0</v>
      </c>
      <c r="D555" s="1">
        <v>0.0</v>
      </c>
      <c r="E555" s="1" t="s">
        <v>4491</v>
      </c>
      <c r="F555" s="1" t="s">
        <v>66</v>
      </c>
      <c r="G555" s="1" t="s">
        <v>19</v>
      </c>
      <c r="H555" s="1" t="s">
        <v>6299</v>
      </c>
      <c r="I555" s="1" t="s">
        <v>6300</v>
      </c>
      <c r="J555" s="1" t="s">
        <v>6301</v>
      </c>
      <c r="K555" s="1" t="s">
        <v>6302</v>
      </c>
      <c r="L555" s="1">
        <v>-7.0</v>
      </c>
      <c r="M555" s="1">
        <v>0.015916666666666666</v>
      </c>
      <c r="N555" s="1">
        <v>52.87981666666666</v>
      </c>
      <c r="O555" s="1" t="s">
        <v>4485</v>
      </c>
      <c r="P555" s="1" t="s">
        <v>6303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16</v>
      </c>
      <c r="B556" s="1" t="s">
        <v>17</v>
      </c>
      <c r="C556" s="1">
        <v>264.0</v>
      </c>
      <c r="D556" s="1">
        <v>0.0</v>
      </c>
      <c r="E556" s="2"/>
      <c r="F556" s="1" t="s">
        <v>18</v>
      </c>
      <c r="G556" s="1" t="s">
        <v>19</v>
      </c>
      <c r="H556" s="1" t="s">
        <v>6304</v>
      </c>
      <c r="I556" s="1" t="s">
        <v>6305</v>
      </c>
      <c r="J556" s="1" t="s">
        <v>6305</v>
      </c>
      <c r="K556" s="2"/>
      <c r="L556" s="1">
        <v>-5.0</v>
      </c>
      <c r="M556" s="1"/>
      <c r="N556" s="1">
        <v>9.8593</v>
      </c>
      <c r="O556" s="1" t="s">
        <v>4489</v>
      </c>
      <c r="P556" s="1" t="s">
        <v>6306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16</v>
      </c>
      <c r="B557" s="1" t="s">
        <v>17</v>
      </c>
      <c r="C557" s="1">
        <v>329.0</v>
      </c>
      <c r="D557" s="1">
        <v>0.0</v>
      </c>
      <c r="E557" s="2"/>
      <c r="F557" s="1" t="s">
        <v>18</v>
      </c>
      <c r="G557" s="1" t="s">
        <v>19</v>
      </c>
      <c r="H557" s="1" t="s">
        <v>6307</v>
      </c>
      <c r="I557" s="1" t="s">
        <v>6308</v>
      </c>
      <c r="J557" s="1" t="s">
        <v>6308</v>
      </c>
      <c r="K557" s="2"/>
      <c r="L557" s="1">
        <v>-4.0</v>
      </c>
      <c r="M557" s="1"/>
      <c r="N557" s="1">
        <v>10.12155</v>
      </c>
      <c r="O557" s="1" t="s">
        <v>4489</v>
      </c>
      <c r="P557" s="1" t="s">
        <v>6309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16</v>
      </c>
      <c r="B558" s="1" t="s">
        <v>17</v>
      </c>
      <c r="C558" s="1">
        <v>1056.0</v>
      </c>
      <c r="D558" s="1">
        <v>0.0</v>
      </c>
      <c r="E558" s="2"/>
      <c r="F558" s="1" t="s">
        <v>18</v>
      </c>
      <c r="G558" s="1" t="s">
        <v>24</v>
      </c>
      <c r="H558" s="1" t="s">
        <v>6310</v>
      </c>
      <c r="I558" s="1" t="s">
        <v>6311</v>
      </c>
      <c r="J558" s="1" t="s">
        <v>6311</v>
      </c>
      <c r="K558" s="2"/>
      <c r="L558" s="1">
        <v>3.0</v>
      </c>
      <c r="M558" s="1"/>
      <c r="N558" s="1">
        <v>23.573</v>
      </c>
      <c r="O558" s="1" t="s">
        <v>4489</v>
      </c>
      <c r="P558" s="1" t="s">
        <v>6312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81</v>
      </c>
      <c r="B559" s="1" t="s">
        <v>17</v>
      </c>
      <c r="C559" s="1">
        <v>440.0</v>
      </c>
      <c r="D559" s="1">
        <v>0.0</v>
      </c>
      <c r="E559" s="1" t="s">
        <v>1420</v>
      </c>
      <c r="F559" s="1" t="s">
        <v>18</v>
      </c>
      <c r="G559" s="1" t="s">
        <v>19</v>
      </c>
      <c r="H559" s="1" t="s">
        <v>6313</v>
      </c>
      <c r="I559" s="1" t="s">
        <v>6314</v>
      </c>
      <c r="J559" s="1" t="s">
        <v>6314</v>
      </c>
      <c r="K559" s="2"/>
      <c r="L559" s="1">
        <v>-4.0</v>
      </c>
      <c r="M559" s="1"/>
      <c r="N559" s="1">
        <v>10.491416666666666</v>
      </c>
      <c r="O559" s="1" t="s">
        <v>4489</v>
      </c>
      <c r="P559" s="1" t="s">
        <v>6315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28</v>
      </c>
      <c r="B560" s="1" t="s">
        <v>17</v>
      </c>
      <c r="C560" s="1">
        <v>528.0</v>
      </c>
      <c r="D560" s="1">
        <v>0.0</v>
      </c>
      <c r="E560" s="1" t="s">
        <v>29</v>
      </c>
      <c r="F560" s="1" t="s">
        <v>18</v>
      </c>
      <c r="G560" s="1" t="s">
        <v>19</v>
      </c>
      <c r="H560" s="1" t="s">
        <v>6316</v>
      </c>
      <c r="I560" s="1" t="s">
        <v>6317</v>
      </c>
      <c r="J560" s="1" t="s">
        <v>6317</v>
      </c>
      <c r="K560" s="2"/>
      <c r="L560" s="1">
        <v>-5.0</v>
      </c>
      <c r="M560" s="1"/>
      <c r="N560" s="1">
        <v>14.018683333333334</v>
      </c>
      <c r="O560" s="1" t="s">
        <v>4499</v>
      </c>
      <c r="P560" s="1" t="s">
        <v>6318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60</v>
      </c>
      <c r="B561" s="1" t="s">
        <v>17</v>
      </c>
      <c r="C561" s="3">
        <v>624.0</v>
      </c>
      <c r="D561" s="1">
        <v>0.0</v>
      </c>
      <c r="E561" s="1" t="s">
        <v>4491</v>
      </c>
      <c r="F561" s="1" t="s">
        <v>66</v>
      </c>
      <c r="G561" s="1" t="s">
        <v>19</v>
      </c>
      <c r="H561" s="1" t="s">
        <v>6319</v>
      </c>
      <c r="I561" s="1" t="s">
        <v>6320</v>
      </c>
      <c r="J561" s="1" t="s">
        <v>6321</v>
      </c>
      <c r="K561" s="1" t="s">
        <v>6322</v>
      </c>
      <c r="L561" s="1">
        <v>0.0</v>
      </c>
      <c r="M561" s="1">
        <v>0.035783333333333334</v>
      </c>
      <c r="N561" s="1">
        <v>15.306816666666666</v>
      </c>
      <c r="O561" s="1" t="s">
        <v>4485</v>
      </c>
      <c r="P561" s="1" t="s">
        <v>6323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60</v>
      </c>
      <c r="B562" s="1" t="s">
        <v>17</v>
      </c>
      <c r="C562" s="1">
        <v>447.0</v>
      </c>
      <c r="D562" s="1">
        <v>0.0</v>
      </c>
      <c r="E562" s="1" t="s">
        <v>4491</v>
      </c>
      <c r="F562" s="1" t="s">
        <v>66</v>
      </c>
      <c r="G562" s="1" t="s">
        <v>19</v>
      </c>
      <c r="H562" s="1" t="s">
        <v>6324</v>
      </c>
      <c r="I562" s="1" t="s">
        <v>6325</v>
      </c>
      <c r="J562" s="1" t="s">
        <v>6326</v>
      </c>
      <c r="K562" s="1" t="s">
        <v>6327</v>
      </c>
      <c r="L562" s="1">
        <v>-11.0</v>
      </c>
      <c r="M562" s="1">
        <v>0.02245</v>
      </c>
      <c r="N562" s="1">
        <v>16.52945</v>
      </c>
      <c r="O562" s="1" t="s">
        <v>4485</v>
      </c>
      <c r="P562" s="1" t="s">
        <v>6328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60</v>
      </c>
      <c r="B563" s="1" t="s">
        <v>17</v>
      </c>
      <c r="C563" s="1">
        <v>446.0</v>
      </c>
      <c r="D563" s="1">
        <v>112.0</v>
      </c>
      <c r="E563" s="2"/>
      <c r="F563" s="1" t="s">
        <v>49</v>
      </c>
      <c r="G563" s="1" t="s">
        <v>24</v>
      </c>
      <c r="H563" s="1" t="s">
        <v>6329</v>
      </c>
      <c r="I563" s="1" t="s">
        <v>6330</v>
      </c>
      <c r="J563" s="1" t="s">
        <v>6330</v>
      </c>
      <c r="K563" s="2"/>
      <c r="L563" s="1">
        <v>-12.0</v>
      </c>
      <c r="M563" s="1"/>
      <c r="N563" s="1">
        <v>111.58231666666667</v>
      </c>
      <c r="O563" s="1" t="s">
        <v>4485</v>
      </c>
      <c r="P563" s="1" t="s">
        <v>6331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16</v>
      </c>
      <c r="B564" s="1" t="s">
        <v>364</v>
      </c>
      <c r="C564" s="1">
        <v>394.0</v>
      </c>
      <c r="D564" s="1">
        <v>0.0</v>
      </c>
      <c r="E564" s="2"/>
      <c r="F564" s="1" t="s">
        <v>18</v>
      </c>
      <c r="G564" s="1" t="s">
        <v>19</v>
      </c>
      <c r="H564" s="1" t="s">
        <v>6332</v>
      </c>
      <c r="I564" s="1" t="s">
        <v>6333</v>
      </c>
      <c r="J564" s="1" t="s">
        <v>6333</v>
      </c>
      <c r="K564" s="2"/>
      <c r="L564" s="1">
        <v>-5.0</v>
      </c>
      <c r="M564" s="1"/>
      <c r="N564" s="1">
        <v>9.085933333333333</v>
      </c>
      <c r="O564" s="1" t="s">
        <v>4489</v>
      </c>
      <c r="P564" s="1" t="s">
        <v>6334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28</v>
      </c>
      <c r="B565" s="1" t="s">
        <v>17</v>
      </c>
      <c r="C565" s="1">
        <v>274.0</v>
      </c>
      <c r="D565" s="1">
        <v>0.0</v>
      </c>
      <c r="E565" s="1" t="s">
        <v>29</v>
      </c>
      <c r="F565" s="1" t="s">
        <v>18</v>
      </c>
      <c r="G565" s="1" t="s">
        <v>19</v>
      </c>
      <c r="H565" s="1" t="s">
        <v>6335</v>
      </c>
      <c r="I565" s="1" t="s">
        <v>6336</v>
      </c>
      <c r="J565" s="1" t="s">
        <v>6336</v>
      </c>
      <c r="K565" s="2"/>
      <c r="L565" s="1">
        <v>-9.0</v>
      </c>
      <c r="M565" s="1"/>
      <c r="N565" s="1">
        <v>5.3585</v>
      </c>
      <c r="O565" s="1" t="s">
        <v>4499</v>
      </c>
      <c r="P565" s="1" t="s">
        <v>6337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16</v>
      </c>
      <c r="B566" s="1" t="s">
        <v>364</v>
      </c>
      <c r="C566" s="3">
        <v>433.0</v>
      </c>
      <c r="D566" s="1">
        <v>0.0</v>
      </c>
      <c r="E566" s="2"/>
      <c r="F566" s="1" t="s">
        <v>18</v>
      </c>
      <c r="G566" s="1" t="s">
        <v>19</v>
      </c>
      <c r="H566" s="1" t="s">
        <v>6338</v>
      </c>
      <c r="I566" s="1" t="s">
        <v>6339</v>
      </c>
      <c r="J566" s="1" t="s">
        <v>6339</v>
      </c>
      <c r="K566" s="2"/>
      <c r="L566" s="1">
        <v>-6.0</v>
      </c>
      <c r="M566" s="1"/>
      <c r="N566" s="1">
        <v>8.803683333333334</v>
      </c>
      <c r="O566" s="1" t="s">
        <v>4489</v>
      </c>
      <c r="P566" s="1" t="s">
        <v>6340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28</v>
      </c>
      <c r="B567" s="1" t="s">
        <v>17</v>
      </c>
      <c r="C567" s="3">
        <v>264.0</v>
      </c>
      <c r="D567" s="1">
        <v>0.0</v>
      </c>
      <c r="E567" s="1" t="s">
        <v>29</v>
      </c>
      <c r="F567" s="1" t="s">
        <v>18</v>
      </c>
      <c r="G567" s="1" t="s">
        <v>19</v>
      </c>
      <c r="H567" s="1" t="s">
        <v>6341</v>
      </c>
      <c r="I567" s="1" t="s">
        <v>6342</v>
      </c>
      <c r="J567" s="1" t="s">
        <v>6342</v>
      </c>
      <c r="K567" s="2"/>
      <c r="L567" s="1">
        <v>-9.0</v>
      </c>
      <c r="M567" s="1"/>
      <c r="N567" s="1">
        <v>5.5762</v>
      </c>
      <c r="O567" s="1" t="s">
        <v>4499</v>
      </c>
      <c r="P567" s="1" t="s">
        <v>4581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81</v>
      </c>
      <c r="B568" s="1" t="s">
        <v>364</v>
      </c>
      <c r="C568" s="1">
        <v>329.0</v>
      </c>
      <c r="D568" s="1">
        <v>0.0</v>
      </c>
      <c r="E568" s="1" t="s">
        <v>1655</v>
      </c>
      <c r="F568" s="1" t="s">
        <v>18</v>
      </c>
      <c r="G568" s="1" t="s">
        <v>19</v>
      </c>
      <c r="H568" s="1" t="s">
        <v>6343</v>
      </c>
      <c r="I568" s="1" t="s">
        <v>6344</v>
      </c>
      <c r="J568" s="1" t="s">
        <v>6344</v>
      </c>
      <c r="K568" s="2"/>
      <c r="L568" s="1">
        <v>-4.0</v>
      </c>
      <c r="M568" s="1"/>
      <c r="N568" s="1">
        <v>10.13975</v>
      </c>
      <c r="O568" s="1" t="s">
        <v>4489</v>
      </c>
      <c r="P568" s="1" t="s">
        <v>6345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16</v>
      </c>
      <c r="B569" s="1" t="s">
        <v>364</v>
      </c>
      <c r="C569" s="1">
        <v>404.0</v>
      </c>
      <c r="D569" s="1">
        <v>0.0</v>
      </c>
      <c r="E569" s="2"/>
      <c r="F569" s="1" t="s">
        <v>18</v>
      </c>
      <c r="G569" s="1" t="s">
        <v>24</v>
      </c>
      <c r="H569" s="1" t="s">
        <v>6346</v>
      </c>
      <c r="I569" s="1" t="s">
        <v>6347</v>
      </c>
      <c r="J569" s="1" t="s">
        <v>6347</v>
      </c>
      <c r="K569" s="2"/>
      <c r="L569" s="1">
        <v>-5.0</v>
      </c>
      <c r="M569" s="1"/>
      <c r="N569" s="1">
        <v>9.00985</v>
      </c>
      <c r="O569" s="1" t="s">
        <v>4489</v>
      </c>
      <c r="P569" s="1" t="s">
        <v>6348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16</v>
      </c>
      <c r="B570" s="1" t="s">
        <v>364</v>
      </c>
      <c r="C570" s="3">
        <v>388.0</v>
      </c>
      <c r="D570" s="1">
        <v>0.0</v>
      </c>
      <c r="E570" s="2"/>
      <c r="F570" s="1" t="s">
        <v>18</v>
      </c>
      <c r="G570" s="1" t="s">
        <v>19</v>
      </c>
      <c r="H570" s="1" t="s">
        <v>6349</v>
      </c>
      <c r="I570" s="1" t="s">
        <v>6350</v>
      </c>
      <c r="J570" s="1" t="s">
        <v>6350</v>
      </c>
      <c r="K570" s="2"/>
      <c r="L570" s="1">
        <v>-7.0</v>
      </c>
      <c r="M570" s="1"/>
      <c r="N570" s="1">
        <v>7.2207333333333334</v>
      </c>
      <c r="O570" s="1" t="s">
        <v>4489</v>
      </c>
      <c r="P570" s="1" t="s">
        <v>6351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60</v>
      </c>
      <c r="B571" s="1" t="s">
        <v>17</v>
      </c>
      <c r="C571" s="1">
        <v>603.0</v>
      </c>
      <c r="D571" s="1">
        <v>62.0</v>
      </c>
      <c r="E571" s="1" t="s">
        <v>6352</v>
      </c>
      <c r="F571" s="1" t="s">
        <v>66</v>
      </c>
      <c r="G571" s="1" t="s">
        <v>19</v>
      </c>
      <c r="H571" s="1" t="s">
        <v>6353</v>
      </c>
      <c r="I571" s="1" t="s">
        <v>6354</v>
      </c>
      <c r="J571" s="1" t="s">
        <v>6355</v>
      </c>
      <c r="K571" s="1" t="s">
        <v>6356</v>
      </c>
      <c r="L571" s="1">
        <v>1.0</v>
      </c>
      <c r="M571" s="1">
        <v>0.0226</v>
      </c>
      <c r="N571" s="1">
        <v>7.3357833333333335</v>
      </c>
      <c r="O571" s="1" t="s">
        <v>4485</v>
      </c>
      <c r="P571" s="1" t="s">
        <v>6357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81</v>
      </c>
      <c r="B572" s="1" t="s">
        <v>364</v>
      </c>
      <c r="C572" s="1">
        <v>801.0</v>
      </c>
      <c r="D572" s="1">
        <v>0.0</v>
      </c>
      <c r="E572" s="1" t="s">
        <v>5758</v>
      </c>
      <c r="F572" s="1" t="s">
        <v>18</v>
      </c>
      <c r="G572" s="1" t="s">
        <v>19</v>
      </c>
      <c r="H572" s="1" t="s">
        <v>6358</v>
      </c>
      <c r="I572" s="1" t="s">
        <v>6359</v>
      </c>
      <c r="J572" s="1" t="s">
        <v>6359</v>
      </c>
      <c r="K572" s="2"/>
      <c r="L572" s="1">
        <v>-12.0</v>
      </c>
      <c r="M572" s="1"/>
      <c r="N572" s="1">
        <v>7.8561</v>
      </c>
      <c r="O572" s="1" t="s">
        <v>4489</v>
      </c>
      <c r="P572" s="1" t="s">
        <v>6360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28</v>
      </c>
      <c r="B573" s="1" t="s">
        <v>17</v>
      </c>
      <c r="C573" s="1">
        <v>642.0</v>
      </c>
      <c r="D573" s="1">
        <v>0.0</v>
      </c>
      <c r="E573" s="1" t="s">
        <v>29</v>
      </c>
      <c r="F573" s="1" t="s">
        <v>18</v>
      </c>
      <c r="G573" s="1" t="s">
        <v>19</v>
      </c>
      <c r="H573" s="1" t="s">
        <v>6361</v>
      </c>
      <c r="I573" s="1" t="s">
        <v>6362</v>
      </c>
      <c r="J573" s="1" t="s">
        <v>6362</v>
      </c>
      <c r="K573" s="2"/>
      <c r="L573" s="1">
        <v>-9.0</v>
      </c>
      <c r="M573" s="1"/>
      <c r="N573" s="1">
        <v>10.1544</v>
      </c>
      <c r="O573" s="1" t="s">
        <v>4499</v>
      </c>
      <c r="P573" s="1" t="s">
        <v>6363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16</v>
      </c>
      <c r="B574" s="1" t="s">
        <v>364</v>
      </c>
      <c r="C574" s="1">
        <v>394.0</v>
      </c>
      <c r="D574" s="1">
        <v>0.0</v>
      </c>
      <c r="E574" s="2"/>
      <c r="F574" s="1" t="s">
        <v>18</v>
      </c>
      <c r="G574" s="1" t="s">
        <v>19</v>
      </c>
      <c r="H574" s="1" t="s">
        <v>6364</v>
      </c>
      <c r="I574" s="1" t="s">
        <v>6365</v>
      </c>
      <c r="J574" s="1" t="s">
        <v>6365</v>
      </c>
      <c r="K574" s="2"/>
      <c r="L574" s="1">
        <v>-4.0</v>
      </c>
      <c r="M574" s="1"/>
      <c r="N574" s="1">
        <v>10.461783333333333</v>
      </c>
      <c r="O574" s="1" t="s">
        <v>4489</v>
      </c>
      <c r="P574" s="1" t="s">
        <v>6366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16</v>
      </c>
      <c r="B575" s="1" t="s">
        <v>364</v>
      </c>
      <c r="C575" s="1">
        <v>433.0</v>
      </c>
      <c r="D575" s="1">
        <v>0.0</v>
      </c>
      <c r="E575" s="2"/>
      <c r="F575" s="1" t="s">
        <v>18</v>
      </c>
      <c r="G575" s="1" t="s">
        <v>19</v>
      </c>
      <c r="H575" s="1" t="s">
        <v>6367</v>
      </c>
      <c r="I575" s="1" t="s">
        <v>6368</v>
      </c>
      <c r="J575" s="1" t="s">
        <v>6368</v>
      </c>
      <c r="K575" s="2"/>
      <c r="L575" s="1">
        <v>-3.0</v>
      </c>
      <c r="M575" s="1"/>
      <c r="N575" s="1">
        <v>11.274133333333333</v>
      </c>
      <c r="O575" s="1" t="s">
        <v>4489</v>
      </c>
      <c r="P575" s="1" t="s">
        <v>6369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81</v>
      </c>
      <c r="B576" s="1" t="s">
        <v>364</v>
      </c>
      <c r="C576" s="1">
        <v>399.0</v>
      </c>
      <c r="D576" s="1">
        <v>0.0</v>
      </c>
      <c r="E576" s="1" t="s">
        <v>6370</v>
      </c>
      <c r="F576" s="1" t="s">
        <v>18</v>
      </c>
      <c r="G576" s="1" t="s">
        <v>19</v>
      </c>
      <c r="H576" s="1" t="s">
        <v>6371</v>
      </c>
      <c r="I576" s="1" t="s">
        <v>6372</v>
      </c>
      <c r="J576" s="1" t="s">
        <v>6372</v>
      </c>
      <c r="K576" s="2"/>
      <c r="L576" s="1">
        <v>-2.0</v>
      </c>
      <c r="M576" s="1"/>
      <c r="N576" s="1">
        <v>12.753366666666667</v>
      </c>
      <c r="O576" s="1" t="s">
        <v>4489</v>
      </c>
      <c r="P576" s="1" t="s">
        <v>6373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60</v>
      </c>
      <c r="B577" s="1" t="s">
        <v>17</v>
      </c>
      <c r="C577" s="1">
        <v>494.0</v>
      </c>
      <c r="D577" s="1">
        <v>124.0</v>
      </c>
      <c r="E577" s="2"/>
      <c r="F577" s="1" t="s">
        <v>49</v>
      </c>
      <c r="G577" s="1" t="s">
        <v>19</v>
      </c>
      <c r="H577" s="1" t="s">
        <v>6374</v>
      </c>
      <c r="I577" s="1" t="s">
        <v>6375</v>
      </c>
      <c r="J577" s="1" t="s">
        <v>6376</v>
      </c>
      <c r="K577" s="2"/>
      <c r="L577" s="1">
        <v>449.0</v>
      </c>
      <c r="M577" s="1"/>
      <c r="N577" s="1">
        <v>78.27145</v>
      </c>
      <c r="O577" s="1" t="s">
        <v>4485</v>
      </c>
      <c r="P577" s="1" t="s">
        <v>6377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16</v>
      </c>
      <c r="B578" s="1" t="s">
        <v>364</v>
      </c>
      <c r="C578" s="1">
        <v>558.0</v>
      </c>
      <c r="D578" s="1">
        <v>0.0</v>
      </c>
      <c r="E578" s="2"/>
      <c r="F578" s="1" t="s">
        <v>18</v>
      </c>
      <c r="G578" s="1" t="s">
        <v>19</v>
      </c>
      <c r="H578" s="1" t="s">
        <v>6378</v>
      </c>
      <c r="I578" s="1" t="s">
        <v>6379</v>
      </c>
      <c r="J578" s="1" t="s">
        <v>6379</v>
      </c>
      <c r="K578" s="2"/>
      <c r="L578" s="1">
        <v>-8.0</v>
      </c>
      <c r="M578" s="1"/>
      <c r="N578" s="1">
        <v>11.392016666666667</v>
      </c>
      <c r="O578" s="1" t="s">
        <v>4489</v>
      </c>
      <c r="P578" s="1" t="s">
        <v>6380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81</v>
      </c>
      <c r="B579" s="1" t="s">
        <v>364</v>
      </c>
      <c r="C579" s="1">
        <v>658.0</v>
      </c>
      <c r="D579" s="1">
        <v>0.0</v>
      </c>
      <c r="E579" s="1" t="s">
        <v>6061</v>
      </c>
      <c r="F579" s="1" t="s">
        <v>18</v>
      </c>
      <c r="G579" s="1" t="s">
        <v>19</v>
      </c>
      <c r="H579" s="1" t="s">
        <v>6381</v>
      </c>
      <c r="I579" s="1" t="s">
        <v>6382</v>
      </c>
      <c r="J579" s="1" t="s">
        <v>6382</v>
      </c>
      <c r="K579" s="2"/>
      <c r="L579" s="1">
        <v>-7.0</v>
      </c>
      <c r="M579" s="1"/>
      <c r="N579" s="1">
        <v>12.149383333333333</v>
      </c>
      <c r="O579" s="1" t="s">
        <v>4489</v>
      </c>
      <c r="P579" s="1" t="s">
        <v>6383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16</v>
      </c>
      <c r="B580" s="1" t="s">
        <v>364</v>
      </c>
      <c r="C580" s="1">
        <v>593.0</v>
      </c>
      <c r="D580" s="1">
        <v>0.0</v>
      </c>
      <c r="E580" s="2"/>
      <c r="F580" s="1" t="s">
        <v>18</v>
      </c>
      <c r="G580" s="1" t="s">
        <v>19</v>
      </c>
      <c r="H580" s="1" t="s">
        <v>6384</v>
      </c>
      <c r="I580" s="1" t="s">
        <v>6385</v>
      </c>
      <c r="J580" s="1" t="s">
        <v>6385</v>
      </c>
      <c r="K580" s="2"/>
      <c r="L580" s="1">
        <v>-7.0</v>
      </c>
      <c r="M580" s="1"/>
      <c r="N580" s="1">
        <v>12.102233333333333</v>
      </c>
      <c r="O580" s="1" t="s">
        <v>4489</v>
      </c>
      <c r="P580" s="1" t="s">
        <v>6386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28</v>
      </c>
      <c r="B581" s="1" t="s">
        <v>17</v>
      </c>
      <c r="C581" s="1">
        <v>264.0</v>
      </c>
      <c r="D581" s="1">
        <v>0.0</v>
      </c>
      <c r="E581" s="1" t="s">
        <v>29</v>
      </c>
      <c r="F581" s="1" t="s">
        <v>18</v>
      </c>
      <c r="G581" s="1" t="s">
        <v>19</v>
      </c>
      <c r="H581" s="1" t="s">
        <v>6387</v>
      </c>
      <c r="I581" s="1" t="s">
        <v>6388</v>
      </c>
      <c r="J581" s="1" t="s">
        <v>6388</v>
      </c>
      <c r="K581" s="2"/>
      <c r="L581" s="1">
        <v>-5.0</v>
      </c>
      <c r="M581" s="1"/>
      <c r="N581" s="1">
        <v>9.333733333333333</v>
      </c>
      <c r="O581" s="1" t="s">
        <v>4499</v>
      </c>
      <c r="P581" s="1" t="s">
        <v>4865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16</v>
      </c>
      <c r="B582" s="1" t="s">
        <v>364</v>
      </c>
      <c r="C582" s="1">
        <v>329.0</v>
      </c>
      <c r="D582" s="1">
        <v>0.0</v>
      </c>
      <c r="E582" s="2"/>
      <c r="F582" s="1" t="s">
        <v>18</v>
      </c>
      <c r="G582" s="1" t="s">
        <v>19</v>
      </c>
      <c r="H582" s="1" t="s">
        <v>6389</v>
      </c>
      <c r="I582" s="1" t="s">
        <v>6390</v>
      </c>
      <c r="J582" s="1" t="s">
        <v>6390</v>
      </c>
      <c r="K582" s="2"/>
      <c r="L582" s="1">
        <v>-5.0</v>
      </c>
      <c r="M582" s="1"/>
      <c r="N582" s="1">
        <v>9.510666666666667</v>
      </c>
      <c r="O582" s="1" t="s">
        <v>4489</v>
      </c>
      <c r="P582" s="1" t="s">
        <v>6391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60</v>
      </c>
      <c r="B583" s="1" t="s">
        <v>17</v>
      </c>
      <c r="C583" s="1">
        <v>612.0</v>
      </c>
      <c r="D583" s="1">
        <v>0.0</v>
      </c>
      <c r="E583" s="1" t="s">
        <v>29</v>
      </c>
      <c r="F583" s="1" t="s">
        <v>66</v>
      </c>
      <c r="G583" s="1" t="s">
        <v>19</v>
      </c>
      <c r="H583" s="1" t="s">
        <v>6392</v>
      </c>
      <c r="I583" s="1" t="s">
        <v>6393</v>
      </c>
      <c r="J583" s="1" t="s">
        <v>6394</v>
      </c>
      <c r="K583" s="1" t="s">
        <v>6395</v>
      </c>
      <c r="L583" s="1">
        <v>-7.0</v>
      </c>
      <c r="M583" s="1">
        <v>2.732683333333333</v>
      </c>
      <c r="N583" s="1">
        <v>9.595066666666666</v>
      </c>
      <c r="O583" s="1" t="s">
        <v>4485</v>
      </c>
      <c r="P583" s="1" t="s">
        <v>6396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60</v>
      </c>
      <c r="B584" s="1" t="s">
        <v>17</v>
      </c>
      <c r="C584" s="1">
        <v>366.0</v>
      </c>
      <c r="D584" s="1">
        <v>62.0</v>
      </c>
      <c r="E584" s="2"/>
      <c r="F584" s="1" t="s">
        <v>49</v>
      </c>
      <c r="G584" s="1" t="s">
        <v>19</v>
      </c>
      <c r="H584" s="1" t="s">
        <v>6397</v>
      </c>
      <c r="I584" s="1" t="s">
        <v>6398</v>
      </c>
      <c r="J584" s="1" t="s">
        <v>6376</v>
      </c>
      <c r="K584" s="2"/>
      <c r="L584" s="1">
        <v>529.0</v>
      </c>
      <c r="M584" s="1"/>
      <c r="N584" s="1">
        <v>13.456383333333333</v>
      </c>
      <c r="O584" s="1" t="s">
        <v>4485</v>
      </c>
      <c r="P584" s="1" t="s">
        <v>6399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16</v>
      </c>
      <c r="B585" s="1" t="s">
        <v>364</v>
      </c>
      <c r="C585" s="1">
        <v>364.0</v>
      </c>
      <c r="D585" s="1">
        <v>0.0</v>
      </c>
      <c r="E585" s="2"/>
      <c r="F585" s="1" t="s">
        <v>18</v>
      </c>
      <c r="G585" s="1" t="s">
        <v>24</v>
      </c>
      <c r="H585" s="1" t="s">
        <v>6400</v>
      </c>
      <c r="I585" s="1" t="s">
        <v>6401</v>
      </c>
      <c r="J585" s="1" t="s">
        <v>6401</v>
      </c>
      <c r="K585" s="2"/>
      <c r="L585" s="1">
        <v>-6.0</v>
      </c>
      <c r="M585" s="1"/>
      <c r="N585" s="1">
        <v>8.774516666666667</v>
      </c>
      <c r="O585" s="1" t="s">
        <v>4489</v>
      </c>
      <c r="P585" s="1" t="s">
        <v>6402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60</v>
      </c>
      <c r="B586" s="1" t="s">
        <v>17</v>
      </c>
      <c r="C586" s="1">
        <v>484.0</v>
      </c>
      <c r="D586" s="1">
        <v>0.0</v>
      </c>
      <c r="E586" s="1" t="s">
        <v>6352</v>
      </c>
      <c r="F586" s="1" t="s">
        <v>66</v>
      </c>
      <c r="G586" s="1" t="s">
        <v>19</v>
      </c>
      <c r="H586" s="1" t="s">
        <v>6403</v>
      </c>
      <c r="I586" s="1" t="s">
        <v>6404</v>
      </c>
      <c r="J586" s="1" t="s">
        <v>6405</v>
      </c>
      <c r="K586" s="1" t="s">
        <v>6406</v>
      </c>
      <c r="L586" s="1">
        <v>0.0</v>
      </c>
      <c r="M586" s="1">
        <v>0.012716666666666666</v>
      </c>
      <c r="N586" s="1">
        <v>6.5876</v>
      </c>
      <c r="O586" s="1" t="s">
        <v>4485</v>
      </c>
      <c r="P586" s="1" t="s">
        <v>6407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28</v>
      </c>
      <c r="B587" s="1" t="s">
        <v>17</v>
      </c>
      <c r="C587" s="1">
        <v>822.0</v>
      </c>
      <c r="D587" s="1">
        <v>0.0</v>
      </c>
      <c r="E587" s="1" t="s">
        <v>29</v>
      </c>
      <c r="F587" s="1" t="s">
        <v>18</v>
      </c>
      <c r="G587" s="1" t="s">
        <v>19</v>
      </c>
      <c r="H587" s="1" t="s">
        <v>6408</v>
      </c>
      <c r="I587" s="1" t="s">
        <v>6409</v>
      </c>
      <c r="J587" s="1" t="s">
        <v>6409</v>
      </c>
      <c r="K587" s="2"/>
      <c r="L587" s="1">
        <v>-12.0</v>
      </c>
      <c r="M587" s="1"/>
      <c r="N587" s="1">
        <v>7.4874</v>
      </c>
      <c r="O587" s="1" t="s">
        <v>4499</v>
      </c>
      <c r="P587" s="1" t="s">
        <v>6410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60</v>
      </c>
      <c r="B588" s="1" t="s">
        <v>17</v>
      </c>
      <c r="C588" s="1">
        <v>274.0</v>
      </c>
      <c r="D588" s="1">
        <v>0.0</v>
      </c>
      <c r="E588" s="1" t="s">
        <v>6352</v>
      </c>
      <c r="F588" s="1" t="s">
        <v>66</v>
      </c>
      <c r="G588" s="1" t="s">
        <v>19</v>
      </c>
      <c r="H588" s="1" t="s">
        <v>6411</v>
      </c>
      <c r="I588" s="1" t="s">
        <v>6412</v>
      </c>
      <c r="J588" s="1" t="s">
        <v>6413</v>
      </c>
      <c r="K588" s="1" t="s">
        <v>6414</v>
      </c>
      <c r="L588" s="1">
        <v>0.0</v>
      </c>
      <c r="M588" s="1">
        <v>0.02495</v>
      </c>
      <c r="N588" s="1">
        <v>7.7781666666666665</v>
      </c>
      <c r="O588" s="1" t="s">
        <v>4485</v>
      </c>
      <c r="P588" s="1" t="s">
        <v>6415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60</v>
      </c>
      <c r="B589" s="1" t="s">
        <v>17</v>
      </c>
      <c r="C589" s="1">
        <v>1080.0</v>
      </c>
      <c r="D589" s="1">
        <v>0.0</v>
      </c>
      <c r="E589" s="1" t="s">
        <v>4871</v>
      </c>
      <c r="F589" s="1" t="s">
        <v>66</v>
      </c>
      <c r="G589" s="1" t="s">
        <v>19</v>
      </c>
      <c r="H589" s="1" t="s">
        <v>6416</v>
      </c>
      <c r="I589" s="1" t="s">
        <v>6417</v>
      </c>
      <c r="J589" s="1" t="s">
        <v>6418</v>
      </c>
      <c r="K589" s="1" t="s">
        <v>6419</v>
      </c>
      <c r="L589" s="1">
        <v>-4.0</v>
      </c>
      <c r="M589" s="1">
        <v>0.014383333333333333</v>
      </c>
      <c r="N589" s="1">
        <v>12.8224</v>
      </c>
      <c r="O589" s="1" t="s">
        <v>4485</v>
      </c>
      <c r="P589" s="1" t="s">
        <v>6420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28</v>
      </c>
      <c r="B590" s="1" t="s">
        <v>17</v>
      </c>
      <c r="C590" s="1">
        <v>264.0</v>
      </c>
      <c r="D590" s="1">
        <v>0.0</v>
      </c>
      <c r="E590" s="1" t="s">
        <v>29</v>
      </c>
      <c r="F590" s="1" t="s">
        <v>18</v>
      </c>
      <c r="G590" s="1" t="s">
        <v>19</v>
      </c>
      <c r="H590" s="1" t="s">
        <v>6421</v>
      </c>
      <c r="I590" s="1" t="s">
        <v>6422</v>
      </c>
      <c r="J590" s="1" t="s">
        <v>6422</v>
      </c>
      <c r="K590" s="2"/>
      <c r="L590" s="1">
        <v>-7.0</v>
      </c>
      <c r="M590" s="1"/>
      <c r="N590" s="1">
        <v>7.566133333333333</v>
      </c>
      <c r="O590" s="1" t="s">
        <v>4499</v>
      </c>
      <c r="P590" s="1" t="s">
        <v>5871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48</v>
      </c>
      <c r="B591" s="1" t="s">
        <v>17</v>
      </c>
      <c r="C591" s="1">
        <v>249.0</v>
      </c>
      <c r="D591" s="1">
        <v>0.0</v>
      </c>
      <c r="E591" s="2"/>
      <c r="F591" s="1" t="s">
        <v>49</v>
      </c>
      <c r="G591" s="1" t="s">
        <v>24</v>
      </c>
      <c r="H591" s="1" t="s">
        <v>6423</v>
      </c>
      <c r="I591" s="1" t="s">
        <v>6424</v>
      </c>
      <c r="J591" s="1" t="s">
        <v>6376</v>
      </c>
      <c r="K591" s="2"/>
      <c r="L591" s="1">
        <v>554.0</v>
      </c>
      <c r="M591" s="1"/>
      <c r="N591" s="1">
        <v>20.486033333333335</v>
      </c>
      <c r="O591" s="1" t="s">
        <v>53</v>
      </c>
      <c r="P591" s="1" t="s">
        <v>6425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60</v>
      </c>
      <c r="B592" s="1" t="s">
        <v>17</v>
      </c>
      <c r="C592" s="1">
        <v>181.0</v>
      </c>
      <c r="D592" s="1">
        <v>68.0</v>
      </c>
      <c r="E592" s="2"/>
      <c r="F592" s="1" t="s">
        <v>49</v>
      </c>
      <c r="G592" s="1" t="s">
        <v>19</v>
      </c>
      <c r="H592" s="1" t="s">
        <v>6426</v>
      </c>
      <c r="I592" s="1" t="s">
        <v>6427</v>
      </c>
      <c r="J592" s="1" t="s">
        <v>6376</v>
      </c>
      <c r="K592" s="2"/>
      <c r="L592" s="1">
        <v>564.0</v>
      </c>
      <c r="M592" s="1"/>
      <c r="N592" s="1">
        <v>8.882766666666667</v>
      </c>
      <c r="O592" s="1" t="s">
        <v>4485</v>
      </c>
      <c r="P592" s="1" t="s">
        <v>6428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60</v>
      </c>
      <c r="B593" s="1" t="s">
        <v>17</v>
      </c>
      <c r="C593" s="1">
        <v>435.0</v>
      </c>
      <c r="D593" s="1">
        <v>23.0</v>
      </c>
      <c r="E593" s="1" t="s">
        <v>4871</v>
      </c>
      <c r="F593" s="1" t="s">
        <v>66</v>
      </c>
      <c r="G593" s="1" t="s">
        <v>19</v>
      </c>
      <c r="H593" s="1" t="s">
        <v>6429</v>
      </c>
      <c r="I593" s="1" t="s">
        <v>6430</v>
      </c>
      <c r="J593" s="1" t="s">
        <v>6431</v>
      </c>
      <c r="K593" s="1" t="s">
        <v>6432</v>
      </c>
      <c r="L593" s="1">
        <v>0.0</v>
      </c>
      <c r="M593" s="1">
        <v>0.021533333333333335</v>
      </c>
      <c r="N593" s="1">
        <v>12.848016666666666</v>
      </c>
      <c r="O593" s="1" t="s">
        <v>4485</v>
      </c>
      <c r="P593" s="1" t="s">
        <v>6433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60</v>
      </c>
      <c r="B594" s="1" t="s">
        <v>17</v>
      </c>
      <c r="C594" s="1">
        <v>385.0</v>
      </c>
      <c r="D594" s="1">
        <v>98.0</v>
      </c>
      <c r="E594" s="2"/>
      <c r="F594" s="1" t="s">
        <v>49</v>
      </c>
      <c r="G594" s="1" t="s">
        <v>173</v>
      </c>
      <c r="H594" s="1" t="s">
        <v>6434</v>
      </c>
      <c r="I594" s="1" t="s">
        <v>6435</v>
      </c>
      <c r="J594" s="1" t="s">
        <v>6376</v>
      </c>
      <c r="K594" s="2"/>
      <c r="L594" s="1">
        <v>564.0</v>
      </c>
      <c r="M594" s="1"/>
      <c r="N594" s="1">
        <v>10.362166666666667</v>
      </c>
      <c r="O594" s="1" t="s">
        <v>4485</v>
      </c>
      <c r="P594" s="1" t="s">
        <v>6436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81</v>
      </c>
      <c r="B595" s="1" t="s">
        <v>364</v>
      </c>
      <c r="C595" s="1">
        <v>264.0</v>
      </c>
      <c r="D595" s="1">
        <v>0.0</v>
      </c>
      <c r="E595" s="1" t="s">
        <v>4882</v>
      </c>
      <c r="F595" s="1" t="s">
        <v>18</v>
      </c>
      <c r="G595" s="1" t="s">
        <v>19</v>
      </c>
      <c r="H595" s="1" t="s">
        <v>6437</v>
      </c>
      <c r="I595" s="1" t="s">
        <v>6438</v>
      </c>
      <c r="J595" s="1" t="s">
        <v>6438</v>
      </c>
      <c r="K595" s="2"/>
      <c r="L595" s="1">
        <v>-6.0</v>
      </c>
      <c r="M595" s="1"/>
      <c r="N595" s="1">
        <v>8.626216666666666</v>
      </c>
      <c r="O595" s="1" t="s">
        <v>4489</v>
      </c>
      <c r="P595" s="1" t="s">
        <v>6439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16</v>
      </c>
      <c r="B596" s="1" t="s">
        <v>364</v>
      </c>
      <c r="C596" s="1">
        <v>788.0</v>
      </c>
      <c r="D596" s="1">
        <v>0.0</v>
      </c>
      <c r="E596" s="2"/>
      <c r="F596" s="1" t="s">
        <v>18</v>
      </c>
      <c r="G596" s="1" t="s">
        <v>24</v>
      </c>
      <c r="H596" s="1" t="s">
        <v>6440</v>
      </c>
      <c r="I596" s="1" t="s">
        <v>6441</v>
      </c>
      <c r="J596" s="1" t="s">
        <v>6441</v>
      </c>
      <c r="K596" s="2"/>
      <c r="L596" s="1">
        <v>-6.0</v>
      </c>
      <c r="M596" s="1"/>
      <c r="N596" s="1">
        <v>13.145033333333334</v>
      </c>
      <c r="O596" s="1" t="s">
        <v>4489</v>
      </c>
      <c r="P596" s="1" t="s">
        <v>6442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81</v>
      </c>
      <c r="B597" s="1" t="s">
        <v>364</v>
      </c>
      <c r="C597" s="1">
        <v>658.0</v>
      </c>
      <c r="D597" s="1">
        <v>0.0</v>
      </c>
      <c r="E597" s="1" t="s">
        <v>5180</v>
      </c>
      <c r="F597" s="1" t="s">
        <v>18</v>
      </c>
      <c r="G597" s="1" t="s">
        <v>19</v>
      </c>
      <c r="H597" s="1" t="s">
        <v>6443</v>
      </c>
      <c r="I597" s="1" t="s">
        <v>6444</v>
      </c>
      <c r="J597" s="1" t="s">
        <v>6444</v>
      </c>
      <c r="K597" s="2"/>
      <c r="L597" s="1">
        <v>-8.0</v>
      </c>
      <c r="M597" s="1"/>
      <c r="N597" s="1">
        <v>11.655033333333334</v>
      </c>
      <c r="O597" s="1" t="s">
        <v>4489</v>
      </c>
      <c r="P597" s="1" t="s">
        <v>6445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60</v>
      </c>
      <c r="B598" s="1" t="s">
        <v>17</v>
      </c>
      <c r="C598" s="1">
        <v>442.0</v>
      </c>
      <c r="D598" s="1">
        <v>111.0</v>
      </c>
      <c r="E598" s="2"/>
      <c r="F598" s="1" t="s">
        <v>49</v>
      </c>
      <c r="G598" s="1" t="s">
        <v>173</v>
      </c>
      <c r="H598" s="1" t="s">
        <v>6446</v>
      </c>
      <c r="I598" s="1" t="s">
        <v>6447</v>
      </c>
      <c r="J598" s="1" t="s">
        <v>6376</v>
      </c>
      <c r="K598" s="2"/>
      <c r="L598" s="1">
        <v>572.0</v>
      </c>
      <c r="M598" s="1"/>
      <c r="N598" s="1">
        <v>6.337816666666667</v>
      </c>
      <c r="O598" s="1" t="s">
        <v>4485</v>
      </c>
      <c r="P598" s="1" t="s">
        <v>6448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60</v>
      </c>
      <c r="B599" s="1" t="s">
        <v>17</v>
      </c>
      <c r="C599" s="1">
        <v>477.0</v>
      </c>
      <c r="D599" s="1">
        <v>135.0</v>
      </c>
      <c r="E599" s="2"/>
      <c r="F599" s="1" t="s">
        <v>49</v>
      </c>
      <c r="G599" s="1" t="s">
        <v>19</v>
      </c>
      <c r="H599" s="1" t="s">
        <v>6449</v>
      </c>
      <c r="I599" s="1" t="s">
        <v>6450</v>
      </c>
      <c r="J599" s="1" t="s">
        <v>6376</v>
      </c>
      <c r="K599" s="2"/>
      <c r="L599" s="1">
        <v>569.0</v>
      </c>
      <c r="M599" s="1"/>
      <c r="N599" s="1">
        <v>11.360633333333332</v>
      </c>
      <c r="O599" s="1" t="s">
        <v>4485</v>
      </c>
      <c r="P599" s="1" t="s">
        <v>6451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60</v>
      </c>
      <c r="B600" s="1" t="s">
        <v>17</v>
      </c>
      <c r="C600" s="1">
        <v>199.0</v>
      </c>
      <c r="D600" s="1">
        <v>50.0</v>
      </c>
      <c r="E600" s="2"/>
      <c r="F600" s="1" t="s">
        <v>49</v>
      </c>
      <c r="G600" s="1" t="s">
        <v>173</v>
      </c>
      <c r="H600" s="1" t="s">
        <v>6452</v>
      </c>
      <c r="I600" s="1" t="s">
        <v>6453</v>
      </c>
      <c r="J600" s="1" t="s">
        <v>6376</v>
      </c>
      <c r="K600" s="2"/>
      <c r="L600" s="1">
        <v>573.0</v>
      </c>
      <c r="M600" s="1"/>
      <c r="N600" s="1">
        <v>6.129333333333333</v>
      </c>
      <c r="O600" s="1" t="s">
        <v>4485</v>
      </c>
      <c r="P600" s="1" t="s">
        <v>4732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60</v>
      </c>
      <c r="B601" s="1" t="s">
        <v>17</v>
      </c>
      <c r="C601" s="1">
        <v>494.0</v>
      </c>
      <c r="D601" s="1">
        <v>24.0</v>
      </c>
      <c r="E601" s="1" t="s">
        <v>6352</v>
      </c>
      <c r="F601" s="1" t="s">
        <v>66</v>
      </c>
      <c r="G601" s="1" t="s">
        <v>19</v>
      </c>
      <c r="H601" s="1" t="s">
        <v>6454</v>
      </c>
      <c r="I601" s="1" t="s">
        <v>6455</v>
      </c>
      <c r="J601" s="1" t="s">
        <v>6456</v>
      </c>
      <c r="K601" s="1" t="s">
        <v>6457</v>
      </c>
      <c r="L601" s="1">
        <v>-5.0</v>
      </c>
      <c r="M601" s="1">
        <v>0.024566666666666667</v>
      </c>
      <c r="N601" s="1">
        <v>9.521466666666667</v>
      </c>
      <c r="O601" s="1" t="s">
        <v>4485</v>
      </c>
      <c r="P601" s="1" t="s">
        <v>6458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16</v>
      </c>
      <c r="B602" s="1" t="s">
        <v>364</v>
      </c>
      <c r="C602" s="3">
        <v>394.0</v>
      </c>
      <c r="D602" s="1">
        <v>0.0</v>
      </c>
      <c r="E602" s="2"/>
      <c r="F602" s="1" t="s">
        <v>18</v>
      </c>
      <c r="G602" s="1" t="s">
        <v>19</v>
      </c>
      <c r="H602" s="1" t="s">
        <v>6459</v>
      </c>
      <c r="I602" s="1" t="s">
        <v>6460</v>
      </c>
      <c r="J602" s="1" t="s">
        <v>6460</v>
      </c>
      <c r="K602" s="2"/>
      <c r="L602" s="1">
        <v>3.0</v>
      </c>
      <c r="M602" s="1"/>
      <c r="N602" s="1">
        <v>18.784216666666666</v>
      </c>
      <c r="O602" s="1" t="s">
        <v>4489</v>
      </c>
      <c r="P602" s="1" t="s">
        <v>6461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60</v>
      </c>
      <c r="B603" s="1" t="s">
        <v>17</v>
      </c>
      <c r="C603" s="1">
        <v>250.0</v>
      </c>
      <c r="D603" s="1">
        <v>0.0</v>
      </c>
      <c r="E603" s="1" t="s">
        <v>6352</v>
      </c>
      <c r="F603" s="1" t="s">
        <v>66</v>
      </c>
      <c r="G603" s="1" t="s">
        <v>19</v>
      </c>
      <c r="H603" s="1" t="s">
        <v>6462</v>
      </c>
      <c r="I603" s="1" t="s">
        <v>6463</v>
      </c>
      <c r="J603" s="1" t="s">
        <v>6464</v>
      </c>
      <c r="K603" s="1" t="s">
        <v>6465</v>
      </c>
      <c r="L603" s="1">
        <v>-8.0</v>
      </c>
      <c r="M603" s="1">
        <v>0.00835</v>
      </c>
      <c r="N603" s="1">
        <v>7.647233333333333</v>
      </c>
      <c r="O603" s="1" t="s">
        <v>4485</v>
      </c>
      <c r="P603" s="1" t="s">
        <v>6466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60</v>
      </c>
      <c r="B604" s="1" t="s">
        <v>17</v>
      </c>
      <c r="C604" s="3">
        <v>548.0</v>
      </c>
      <c r="D604" s="1">
        <v>0.0</v>
      </c>
      <c r="E604" s="1" t="s">
        <v>29</v>
      </c>
      <c r="F604" s="1" t="s">
        <v>66</v>
      </c>
      <c r="G604" s="1" t="s">
        <v>19</v>
      </c>
      <c r="H604" s="1" t="s">
        <v>6467</v>
      </c>
      <c r="I604" s="1" t="s">
        <v>6468</v>
      </c>
      <c r="J604" s="1" t="s">
        <v>6469</v>
      </c>
      <c r="K604" s="1" t="s">
        <v>6470</v>
      </c>
      <c r="L604" s="1">
        <v>12.0</v>
      </c>
      <c r="M604" s="1">
        <v>12.579983333333333</v>
      </c>
      <c r="N604" s="1">
        <v>10.2335</v>
      </c>
      <c r="O604" s="1" t="s">
        <v>4485</v>
      </c>
      <c r="P604" s="1" t="s">
        <v>6471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16</v>
      </c>
      <c r="B605" s="1" t="s">
        <v>364</v>
      </c>
      <c r="C605" s="1">
        <v>658.0</v>
      </c>
      <c r="D605" s="1">
        <v>0.0</v>
      </c>
      <c r="E605" s="2"/>
      <c r="F605" s="1" t="s">
        <v>18</v>
      </c>
      <c r="G605" s="1" t="s">
        <v>19</v>
      </c>
      <c r="H605" s="1" t="s">
        <v>6472</v>
      </c>
      <c r="I605" s="1" t="s">
        <v>6473</v>
      </c>
      <c r="J605" s="1" t="s">
        <v>6473</v>
      </c>
      <c r="K605" s="2"/>
      <c r="L605" s="1">
        <v>-8.0</v>
      </c>
      <c r="M605" s="1"/>
      <c r="N605" s="1">
        <v>11.100716666666667</v>
      </c>
      <c r="O605" s="1" t="s">
        <v>4489</v>
      </c>
      <c r="P605" s="1" t="s">
        <v>6474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60</v>
      </c>
      <c r="B606" s="1" t="s">
        <v>17</v>
      </c>
      <c r="C606" s="1">
        <v>355.0</v>
      </c>
      <c r="D606" s="1">
        <v>0.0</v>
      </c>
      <c r="E606" s="1" t="s">
        <v>6352</v>
      </c>
      <c r="F606" s="1" t="s">
        <v>66</v>
      </c>
      <c r="G606" s="1" t="s">
        <v>24</v>
      </c>
      <c r="H606" s="1" t="s">
        <v>6475</v>
      </c>
      <c r="I606" s="1" t="s">
        <v>6476</v>
      </c>
      <c r="J606" s="1" t="s">
        <v>6477</v>
      </c>
      <c r="K606" s="1" t="s">
        <v>6478</v>
      </c>
      <c r="L606" s="1">
        <v>-7.0</v>
      </c>
      <c r="M606" s="1">
        <v>0.012033333333333333</v>
      </c>
      <c r="N606" s="1">
        <v>13.337533333333333</v>
      </c>
      <c r="O606" s="1" t="s">
        <v>4485</v>
      </c>
      <c r="P606" s="1" t="s">
        <v>6479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16</v>
      </c>
      <c r="B607" s="1" t="s">
        <v>364</v>
      </c>
      <c r="C607" s="1">
        <v>1114.0</v>
      </c>
      <c r="D607" s="1">
        <v>0.0</v>
      </c>
      <c r="E607" s="2"/>
      <c r="F607" s="1" t="s">
        <v>18</v>
      </c>
      <c r="G607" s="1" t="s">
        <v>19</v>
      </c>
      <c r="H607" s="1" t="s">
        <v>6480</v>
      </c>
      <c r="I607" s="1" t="s">
        <v>6481</v>
      </c>
      <c r="J607" s="1" t="s">
        <v>6481</v>
      </c>
      <c r="K607" s="2"/>
      <c r="L607" s="1">
        <v>-7.0</v>
      </c>
      <c r="M607" s="1"/>
      <c r="N607" s="1">
        <v>12.780583333333333</v>
      </c>
      <c r="O607" s="1" t="s">
        <v>4489</v>
      </c>
      <c r="P607" s="1" t="s">
        <v>6482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28</v>
      </c>
      <c r="B608" s="1" t="s">
        <v>17</v>
      </c>
      <c r="C608" s="1">
        <v>528.0</v>
      </c>
      <c r="D608" s="1">
        <v>0.0</v>
      </c>
      <c r="E608" s="1" t="s">
        <v>29</v>
      </c>
      <c r="F608" s="1" t="s">
        <v>18</v>
      </c>
      <c r="G608" s="1" t="s">
        <v>19</v>
      </c>
      <c r="H608" s="1" t="s">
        <v>6483</v>
      </c>
      <c r="I608" s="1" t="s">
        <v>6484</v>
      </c>
      <c r="J608" s="1" t="s">
        <v>6484</v>
      </c>
      <c r="K608" s="2"/>
      <c r="L608" s="1">
        <v>-11.0</v>
      </c>
      <c r="M608" s="1"/>
      <c r="N608" s="1">
        <v>8.901016666666667</v>
      </c>
      <c r="O608" s="1" t="s">
        <v>4499</v>
      </c>
      <c r="P608" s="1" t="s">
        <v>6485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60</v>
      </c>
      <c r="B609" s="1" t="s">
        <v>17</v>
      </c>
      <c r="C609" s="1">
        <v>247.0</v>
      </c>
      <c r="D609" s="1">
        <v>62.0</v>
      </c>
      <c r="E609" s="2"/>
      <c r="F609" s="1" t="s">
        <v>49</v>
      </c>
      <c r="G609" s="1" t="s">
        <v>173</v>
      </c>
      <c r="H609" s="1" t="s">
        <v>6486</v>
      </c>
      <c r="I609" s="1" t="s">
        <v>6487</v>
      </c>
      <c r="J609" s="1" t="s">
        <v>6376</v>
      </c>
      <c r="K609" s="2"/>
      <c r="L609" s="1">
        <v>612.0</v>
      </c>
      <c r="M609" s="1"/>
      <c r="N609" s="1">
        <v>8.819333333333333</v>
      </c>
      <c r="O609" s="1" t="s">
        <v>4485</v>
      </c>
      <c r="P609" s="1" t="s">
        <v>6488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16</v>
      </c>
      <c r="B610" s="1" t="s">
        <v>364</v>
      </c>
      <c r="C610" s="1">
        <v>702.0</v>
      </c>
      <c r="D610" s="1">
        <v>0.0</v>
      </c>
      <c r="E610" s="2"/>
      <c r="F610" s="1" t="s">
        <v>18</v>
      </c>
      <c r="G610" s="1" t="s">
        <v>19</v>
      </c>
      <c r="H610" s="1" t="s">
        <v>6489</v>
      </c>
      <c r="I610" s="1" t="s">
        <v>6490</v>
      </c>
      <c r="J610" s="1" t="s">
        <v>6490</v>
      </c>
      <c r="K610" s="2"/>
      <c r="L610" s="1">
        <v>-11.0</v>
      </c>
      <c r="M610" s="1"/>
      <c r="N610" s="1">
        <v>8.478183333333334</v>
      </c>
      <c r="O610" s="1" t="s">
        <v>4489</v>
      </c>
      <c r="P610" s="1" t="s">
        <v>6491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60</v>
      </c>
      <c r="B611" s="1" t="s">
        <v>17</v>
      </c>
      <c r="C611" s="1">
        <v>279.0</v>
      </c>
      <c r="D611" s="1">
        <v>70.0</v>
      </c>
      <c r="E611" s="2"/>
      <c r="F611" s="1" t="s">
        <v>49</v>
      </c>
      <c r="G611" s="1" t="s">
        <v>19</v>
      </c>
      <c r="H611" s="1" t="s">
        <v>6492</v>
      </c>
      <c r="I611" s="1" t="s">
        <v>6493</v>
      </c>
      <c r="J611" s="1" t="s">
        <v>6376</v>
      </c>
      <c r="K611" s="2"/>
      <c r="L611" s="1">
        <v>614.0</v>
      </c>
      <c r="M611" s="1"/>
      <c r="N611" s="1">
        <v>5.456183333333334</v>
      </c>
      <c r="O611" s="1" t="s">
        <v>4485</v>
      </c>
      <c r="P611" s="1" t="s">
        <v>5640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60</v>
      </c>
      <c r="B612" s="1" t="s">
        <v>17</v>
      </c>
      <c r="C612" s="1">
        <v>250.0</v>
      </c>
      <c r="D612" s="1">
        <v>0.0</v>
      </c>
      <c r="E612" s="1" t="s">
        <v>6352</v>
      </c>
      <c r="F612" s="1" t="s">
        <v>66</v>
      </c>
      <c r="G612" s="1" t="s">
        <v>19</v>
      </c>
      <c r="H612" s="1" t="s">
        <v>6494</v>
      </c>
      <c r="I612" s="1" t="s">
        <v>6495</v>
      </c>
      <c r="J612" s="1" t="s">
        <v>6496</v>
      </c>
      <c r="K612" s="1" t="s">
        <v>6497</v>
      </c>
      <c r="L612" s="1">
        <v>-15.0</v>
      </c>
      <c r="M612" s="1">
        <v>0.018183333333333333</v>
      </c>
      <c r="N612" s="1">
        <v>5.4805</v>
      </c>
      <c r="O612" s="1" t="s">
        <v>4485</v>
      </c>
      <c r="P612" s="1" t="s">
        <v>5575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60</v>
      </c>
      <c r="B613" s="1" t="s">
        <v>17</v>
      </c>
      <c r="C613" s="1">
        <v>219.0</v>
      </c>
      <c r="D613" s="1">
        <v>50.0</v>
      </c>
      <c r="E613" s="2"/>
      <c r="F613" s="1" t="s">
        <v>49</v>
      </c>
      <c r="G613" s="1" t="s">
        <v>173</v>
      </c>
      <c r="H613" s="1" t="s">
        <v>6498</v>
      </c>
      <c r="I613" s="1" t="s">
        <v>6499</v>
      </c>
      <c r="J613" s="1" t="s">
        <v>6376</v>
      </c>
      <c r="K613" s="2"/>
      <c r="L613" s="1">
        <v>616.0</v>
      </c>
      <c r="M613" s="1"/>
      <c r="N613" s="1">
        <v>4.0639666666666665</v>
      </c>
      <c r="O613" s="1" t="s">
        <v>4485</v>
      </c>
      <c r="P613" s="1" t="s">
        <v>6500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60</v>
      </c>
      <c r="B614" s="1" t="s">
        <v>17</v>
      </c>
      <c r="C614" s="1">
        <v>418.0</v>
      </c>
      <c r="D614" s="1">
        <v>105.0</v>
      </c>
      <c r="E614" s="2"/>
      <c r="F614" s="1" t="s">
        <v>49</v>
      </c>
      <c r="G614" s="1" t="s">
        <v>173</v>
      </c>
      <c r="H614" s="1" t="s">
        <v>6501</v>
      </c>
      <c r="I614" s="1" t="s">
        <v>6502</v>
      </c>
      <c r="J614" s="1" t="s">
        <v>6376</v>
      </c>
      <c r="K614" s="2"/>
      <c r="L614" s="1">
        <v>621.0</v>
      </c>
      <c r="M614" s="1"/>
      <c r="N614" s="1">
        <v>7.445366666666667</v>
      </c>
      <c r="O614" s="1" t="s">
        <v>4485</v>
      </c>
      <c r="P614" s="1" t="s">
        <v>6503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60</v>
      </c>
      <c r="B615" s="1" t="s">
        <v>17</v>
      </c>
      <c r="C615" s="1">
        <v>250.0</v>
      </c>
      <c r="D615" s="1">
        <v>124.0</v>
      </c>
      <c r="E615" s="2"/>
      <c r="F615" s="1" t="s">
        <v>49</v>
      </c>
      <c r="G615" s="1" t="s">
        <v>19</v>
      </c>
      <c r="H615" s="1" t="s">
        <v>6504</v>
      </c>
      <c r="I615" s="1" t="s">
        <v>6505</v>
      </c>
      <c r="J615" s="1" t="s">
        <v>6376</v>
      </c>
      <c r="K615" s="2"/>
      <c r="L615" s="1">
        <v>623.0</v>
      </c>
      <c r="M615" s="1"/>
      <c r="N615" s="1">
        <v>5.574716666666666</v>
      </c>
      <c r="O615" s="1" t="s">
        <v>4485</v>
      </c>
      <c r="P615" s="1" t="s">
        <v>6506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16</v>
      </c>
      <c r="B616" s="1" t="s">
        <v>364</v>
      </c>
      <c r="C616" s="1">
        <v>394.0</v>
      </c>
      <c r="D616" s="1">
        <v>0.0</v>
      </c>
      <c r="E616" s="2"/>
      <c r="F616" s="1" t="s">
        <v>18</v>
      </c>
      <c r="G616" s="1" t="s">
        <v>19</v>
      </c>
      <c r="H616" s="1" t="s">
        <v>6507</v>
      </c>
      <c r="I616" s="1" t="s">
        <v>6508</v>
      </c>
      <c r="J616" s="1" t="s">
        <v>6508</v>
      </c>
      <c r="K616" s="2"/>
      <c r="L616" s="1">
        <v>-6.0</v>
      </c>
      <c r="M616" s="1"/>
      <c r="N616" s="1">
        <v>8.54845</v>
      </c>
      <c r="O616" s="1" t="s">
        <v>4489</v>
      </c>
      <c r="P616" s="1" t="s">
        <v>6509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60</v>
      </c>
      <c r="B617" s="1" t="s">
        <v>17</v>
      </c>
      <c r="C617" s="3">
        <v>235.0</v>
      </c>
      <c r="D617" s="1">
        <v>54.0</v>
      </c>
      <c r="E617" s="2"/>
      <c r="F617" s="1" t="s">
        <v>49</v>
      </c>
      <c r="G617" s="1" t="s">
        <v>173</v>
      </c>
      <c r="H617" s="1" t="s">
        <v>6510</v>
      </c>
      <c r="I617" s="1" t="s">
        <v>6511</v>
      </c>
      <c r="J617" s="1" t="s">
        <v>6376</v>
      </c>
      <c r="K617" s="2"/>
      <c r="L617" s="1">
        <v>629.0</v>
      </c>
      <c r="M617" s="1"/>
      <c r="N617" s="1">
        <v>9.828333333333333</v>
      </c>
      <c r="O617" s="1" t="s">
        <v>4485</v>
      </c>
      <c r="P617" s="1" t="s">
        <v>6512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28</v>
      </c>
      <c r="B618" s="1" t="s">
        <v>17</v>
      </c>
      <c r="C618" s="1">
        <v>224.0</v>
      </c>
      <c r="D618" s="1">
        <v>0.0</v>
      </c>
      <c r="E618" s="1" t="s">
        <v>29</v>
      </c>
      <c r="F618" s="1" t="s">
        <v>18</v>
      </c>
      <c r="G618" s="1" t="s">
        <v>19</v>
      </c>
      <c r="H618" s="1" t="s">
        <v>6513</v>
      </c>
      <c r="I618" s="1" t="s">
        <v>6514</v>
      </c>
      <c r="J618" s="1" t="s">
        <v>6514</v>
      </c>
      <c r="K618" s="2"/>
      <c r="L618" s="1">
        <v>-9.0</v>
      </c>
      <c r="M618" s="1"/>
      <c r="N618" s="1">
        <v>5.120216666666667</v>
      </c>
      <c r="O618" s="1" t="s">
        <v>4499</v>
      </c>
      <c r="P618" s="1" t="s">
        <v>5042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60</v>
      </c>
      <c r="B619" s="1" t="s">
        <v>17</v>
      </c>
      <c r="C619" s="3">
        <v>279.0</v>
      </c>
      <c r="D619" s="1">
        <v>70.0</v>
      </c>
      <c r="E619" s="2"/>
      <c r="F619" s="1" t="s">
        <v>49</v>
      </c>
      <c r="G619" s="1" t="s">
        <v>173</v>
      </c>
      <c r="H619" s="1" t="s">
        <v>6515</v>
      </c>
      <c r="I619" s="1" t="s">
        <v>6516</v>
      </c>
      <c r="J619" s="1" t="s">
        <v>6376</v>
      </c>
      <c r="K619" s="2"/>
      <c r="L619" s="1">
        <v>632.0</v>
      </c>
      <c r="M619" s="1"/>
      <c r="N619" s="1">
        <v>9.639383333333333</v>
      </c>
      <c r="O619" s="1" t="s">
        <v>4485</v>
      </c>
      <c r="P619" s="1" t="s">
        <v>6517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81</v>
      </c>
      <c r="B620" s="1" t="s">
        <v>364</v>
      </c>
      <c r="C620" s="1">
        <v>364.0</v>
      </c>
      <c r="D620" s="1">
        <v>0.0</v>
      </c>
      <c r="E620" s="1" t="s">
        <v>6061</v>
      </c>
      <c r="F620" s="1" t="s">
        <v>18</v>
      </c>
      <c r="G620" s="1" t="s">
        <v>19</v>
      </c>
      <c r="H620" s="1" t="s">
        <v>6518</v>
      </c>
      <c r="I620" s="1" t="s">
        <v>6519</v>
      </c>
      <c r="J620" s="1" t="s">
        <v>6519</v>
      </c>
      <c r="K620" s="2"/>
      <c r="L620" s="1">
        <v>-8.0</v>
      </c>
      <c r="M620" s="1"/>
      <c r="N620" s="1">
        <v>6.600883333333333</v>
      </c>
      <c r="O620" s="1" t="s">
        <v>4489</v>
      </c>
      <c r="P620" s="1" t="s">
        <v>6520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60</v>
      </c>
      <c r="B621" s="1" t="s">
        <v>17</v>
      </c>
      <c r="C621" s="1">
        <v>329.0</v>
      </c>
      <c r="D621" s="1">
        <v>75.0</v>
      </c>
      <c r="E621" s="2"/>
      <c r="F621" s="1" t="s">
        <v>49</v>
      </c>
      <c r="G621" s="1" t="s">
        <v>19</v>
      </c>
      <c r="H621" s="1" t="s">
        <v>6521</v>
      </c>
      <c r="I621" s="1" t="s">
        <v>6522</v>
      </c>
      <c r="J621" s="1" t="s">
        <v>6376</v>
      </c>
      <c r="K621" s="2"/>
      <c r="L621" s="1">
        <v>645.0</v>
      </c>
      <c r="M621" s="1"/>
      <c r="N621" s="1">
        <v>6.882716666666667</v>
      </c>
      <c r="O621" s="1" t="s">
        <v>4485</v>
      </c>
      <c r="P621" s="1" t="s">
        <v>5598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60</v>
      </c>
      <c r="B622" s="1" t="s">
        <v>17</v>
      </c>
      <c r="C622" s="1">
        <v>378.0</v>
      </c>
      <c r="D622" s="1">
        <v>0.0</v>
      </c>
      <c r="E622" s="1" t="s">
        <v>4871</v>
      </c>
      <c r="F622" s="1" t="s">
        <v>66</v>
      </c>
      <c r="G622" s="1" t="s">
        <v>19</v>
      </c>
      <c r="H622" s="1" t="s">
        <v>6523</v>
      </c>
      <c r="I622" s="1" t="s">
        <v>6524</v>
      </c>
      <c r="J622" s="1" t="s">
        <v>6525</v>
      </c>
      <c r="K622" s="1" t="s">
        <v>6526</v>
      </c>
      <c r="L622" s="1">
        <v>-9.0</v>
      </c>
      <c r="M622" s="1">
        <v>0.0093</v>
      </c>
      <c r="N622" s="1">
        <v>6.496933333333334</v>
      </c>
      <c r="O622" s="1" t="s">
        <v>4485</v>
      </c>
      <c r="P622" s="1" t="s">
        <v>6527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60</v>
      </c>
      <c r="B623" s="1" t="s">
        <v>17</v>
      </c>
      <c r="C623" s="3">
        <v>478.0</v>
      </c>
      <c r="D623" s="1">
        <v>0.0</v>
      </c>
      <c r="E623" s="1" t="s">
        <v>6352</v>
      </c>
      <c r="F623" s="1" t="s">
        <v>66</v>
      </c>
      <c r="G623" s="1" t="s">
        <v>19</v>
      </c>
      <c r="H623" s="1" t="s">
        <v>6528</v>
      </c>
      <c r="I623" s="1" t="s">
        <v>6529</v>
      </c>
      <c r="J623" s="1" t="s">
        <v>6530</v>
      </c>
      <c r="K623" s="1" t="s">
        <v>6531</v>
      </c>
      <c r="L623" s="1">
        <v>-13.0</v>
      </c>
      <c r="M623" s="1">
        <v>0.03153333333333333</v>
      </c>
      <c r="N623" s="1">
        <v>6.4736</v>
      </c>
      <c r="O623" s="1" t="s">
        <v>4485</v>
      </c>
      <c r="P623" s="1" t="s">
        <v>6532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60</v>
      </c>
      <c r="B624" s="1" t="s">
        <v>17</v>
      </c>
      <c r="C624" s="3">
        <v>199.0</v>
      </c>
      <c r="D624" s="1">
        <v>50.0</v>
      </c>
      <c r="E624" s="2"/>
      <c r="F624" s="1" t="s">
        <v>49</v>
      </c>
      <c r="G624" s="1" t="s">
        <v>173</v>
      </c>
      <c r="H624" s="1" t="s">
        <v>6533</v>
      </c>
      <c r="I624" s="1" t="s">
        <v>6534</v>
      </c>
      <c r="J624" s="1" t="s">
        <v>6376</v>
      </c>
      <c r="K624" s="2"/>
      <c r="L624" s="1">
        <v>629.0</v>
      </c>
      <c r="M624" s="1"/>
      <c r="N624" s="1">
        <v>30.769066666666667</v>
      </c>
      <c r="O624" s="1" t="s">
        <v>4485</v>
      </c>
      <c r="P624" s="1" t="s">
        <v>6535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81</v>
      </c>
      <c r="B625" s="1" t="s">
        <v>364</v>
      </c>
      <c r="C625" s="1">
        <v>324.0</v>
      </c>
      <c r="D625" s="1">
        <v>0.0</v>
      </c>
      <c r="E625" s="1" t="s">
        <v>4950</v>
      </c>
      <c r="F625" s="1" t="s">
        <v>18</v>
      </c>
      <c r="G625" s="1" t="s">
        <v>19</v>
      </c>
      <c r="H625" s="1" t="s">
        <v>6536</v>
      </c>
      <c r="I625" s="1" t="s">
        <v>6537</v>
      </c>
      <c r="J625" s="1" t="s">
        <v>6537</v>
      </c>
      <c r="K625" s="2"/>
      <c r="L625" s="1">
        <v>-9.0</v>
      </c>
      <c r="M625" s="1"/>
      <c r="N625" s="1">
        <v>5.604183333333333</v>
      </c>
      <c r="O625" s="1" t="s">
        <v>4489</v>
      </c>
      <c r="P625" s="1" t="s">
        <v>6538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60</v>
      </c>
      <c r="B626" s="1" t="s">
        <v>17</v>
      </c>
      <c r="C626" s="1">
        <v>199.0</v>
      </c>
      <c r="D626" s="1">
        <v>50.0</v>
      </c>
      <c r="E626" s="2"/>
      <c r="F626" s="1" t="s">
        <v>49</v>
      </c>
      <c r="G626" s="1" t="s">
        <v>19</v>
      </c>
      <c r="H626" s="1" t="s">
        <v>6539</v>
      </c>
      <c r="I626" s="1" t="s">
        <v>6540</v>
      </c>
      <c r="J626" s="1" t="s">
        <v>6376</v>
      </c>
      <c r="K626" s="2"/>
      <c r="L626" s="1">
        <v>660.0</v>
      </c>
      <c r="M626" s="1"/>
      <c r="N626" s="1">
        <v>8.390266666666667</v>
      </c>
      <c r="O626" s="1" t="s">
        <v>4485</v>
      </c>
      <c r="P626" s="1" t="s">
        <v>6541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16</v>
      </c>
      <c r="B627" s="1" t="s">
        <v>364</v>
      </c>
      <c r="C627" s="1">
        <v>553.0</v>
      </c>
      <c r="D627" s="1">
        <v>0.0</v>
      </c>
      <c r="E627" s="2"/>
      <c r="F627" s="1" t="s">
        <v>18</v>
      </c>
      <c r="G627" s="1" t="s">
        <v>19</v>
      </c>
      <c r="H627" s="1" t="s">
        <v>6542</v>
      </c>
      <c r="I627" s="1" t="s">
        <v>6543</v>
      </c>
      <c r="J627" s="1" t="s">
        <v>6543</v>
      </c>
      <c r="K627" s="2"/>
      <c r="L627" s="1">
        <v>-10.0</v>
      </c>
      <c r="M627" s="1"/>
      <c r="N627" s="1">
        <v>9.961866666666667</v>
      </c>
      <c r="O627" s="1" t="s">
        <v>4489</v>
      </c>
      <c r="P627" s="1" t="s">
        <v>6544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16</v>
      </c>
      <c r="B628" s="1" t="s">
        <v>364</v>
      </c>
      <c r="C628" s="1">
        <v>618.0</v>
      </c>
      <c r="D628" s="1">
        <v>0.0</v>
      </c>
      <c r="E628" s="2"/>
      <c r="F628" s="1" t="s">
        <v>18</v>
      </c>
      <c r="G628" s="1" t="s">
        <v>19</v>
      </c>
      <c r="H628" s="1" t="s">
        <v>6545</v>
      </c>
      <c r="I628" s="1" t="s">
        <v>6546</v>
      </c>
      <c r="J628" s="1" t="s">
        <v>6546</v>
      </c>
      <c r="K628" s="2"/>
      <c r="L628" s="1">
        <v>-9.0</v>
      </c>
      <c r="M628" s="1"/>
      <c r="N628" s="1">
        <v>10.6914</v>
      </c>
      <c r="O628" s="1" t="s">
        <v>4489</v>
      </c>
      <c r="P628" s="1" t="s">
        <v>6547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16</v>
      </c>
      <c r="B629" s="1" t="s">
        <v>364</v>
      </c>
      <c r="C629" s="3">
        <v>264.0</v>
      </c>
      <c r="D629" s="1">
        <v>0.0</v>
      </c>
      <c r="E629" s="2"/>
      <c r="F629" s="1" t="s">
        <v>18</v>
      </c>
      <c r="G629" s="1" t="s">
        <v>19</v>
      </c>
      <c r="H629" s="1" t="s">
        <v>6548</v>
      </c>
      <c r="I629" s="1" t="s">
        <v>6549</v>
      </c>
      <c r="J629" s="1" t="s">
        <v>6549</v>
      </c>
      <c r="K629" s="2"/>
      <c r="L629" s="1">
        <v>-10.0</v>
      </c>
      <c r="M629" s="1"/>
      <c r="N629" s="1">
        <v>4.953133333333334</v>
      </c>
      <c r="O629" s="1" t="s">
        <v>4489</v>
      </c>
      <c r="P629" s="1" t="s">
        <v>5832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60</v>
      </c>
      <c r="B630" s="1" t="s">
        <v>17</v>
      </c>
      <c r="C630" s="1">
        <v>316.0</v>
      </c>
      <c r="D630" s="1">
        <v>0.0</v>
      </c>
      <c r="E630" s="1" t="s">
        <v>4871</v>
      </c>
      <c r="F630" s="1" t="s">
        <v>66</v>
      </c>
      <c r="G630" s="1" t="s">
        <v>19</v>
      </c>
      <c r="H630" s="1" t="s">
        <v>6550</v>
      </c>
      <c r="I630" s="1" t="s">
        <v>6551</v>
      </c>
      <c r="J630" s="1" t="s">
        <v>6552</v>
      </c>
      <c r="K630" s="1" t="s">
        <v>6553</v>
      </c>
      <c r="L630" s="1">
        <v>-3.0</v>
      </c>
      <c r="M630" s="1">
        <v>0.009866666666666666</v>
      </c>
      <c r="N630" s="1">
        <v>14.5816</v>
      </c>
      <c r="O630" s="1" t="s">
        <v>4485</v>
      </c>
      <c r="P630" s="1" t="s">
        <v>6554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16</v>
      </c>
      <c r="B631" s="1" t="s">
        <v>364</v>
      </c>
      <c r="C631" s="1">
        <v>658.0</v>
      </c>
      <c r="D631" s="1">
        <v>0.0</v>
      </c>
      <c r="E631" s="2"/>
      <c r="F631" s="1" t="s">
        <v>18</v>
      </c>
      <c r="G631" s="1" t="s">
        <v>19</v>
      </c>
      <c r="H631" s="1" t="s">
        <v>6555</v>
      </c>
      <c r="I631" s="1" t="s">
        <v>6556</v>
      </c>
      <c r="J631" s="1" t="s">
        <v>6556</v>
      </c>
      <c r="K631" s="2"/>
      <c r="L631" s="1">
        <v>-4.0</v>
      </c>
      <c r="M631" s="1"/>
      <c r="N631" s="1">
        <v>15.297466666666667</v>
      </c>
      <c r="O631" s="1" t="s">
        <v>4489</v>
      </c>
      <c r="P631" s="1" t="s">
        <v>6557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16</v>
      </c>
      <c r="B632" s="1" t="s">
        <v>364</v>
      </c>
      <c r="C632" s="1">
        <v>563.0</v>
      </c>
      <c r="D632" s="1">
        <v>0.0</v>
      </c>
      <c r="E632" s="2"/>
      <c r="F632" s="1" t="s">
        <v>18</v>
      </c>
      <c r="G632" s="1" t="s">
        <v>19</v>
      </c>
      <c r="H632" s="1" t="s">
        <v>6558</v>
      </c>
      <c r="I632" s="1" t="s">
        <v>6559</v>
      </c>
      <c r="J632" s="1" t="s">
        <v>6559</v>
      </c>
      <c r="K632" s="2"/>
      <c r="L632" s="1">
        <v>-11.0</v>
      </c>
      <c r="M632" s="1"/>
      <c r="N632" s="1">
        <v>8.13015</v>
      </c>
      <c r="O632" s="1" t="s">
        <v>4489</v>
      </c>
      <c r="P632" s="1" t="s">
        <v>6560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60</v>
      </c>
      <c r="B633" s="1" t="s">
        <v>17</v>
      </c>
      <c r="C633" s="1">
        <v>215.0</v>
      </c>
      <c r="D633" s="1">
        <v>54.0</v>
      </c>
      <c r="E633" s="2"/>
      <c r="F633" s="1" t="s">
        <v>49</v>
      </c>
      <c r="G633" s="1" t="s">
        <v>19</v>
      </c>
      <c r="H633" s="1" t="s">
        <v>6561</v>
      </c>
      <c r="I633" s="1" t="s">
        <v>6562</v>
      </c>
      <c r="J633" s="1" t="s">
        <v>6376</v>
      </c>
      <c r="K633" s="2"/>
      <c r="L633" s="1">
        <v>684.0</v>
      </c>
      <c r="M633" s="1"/>
      <c r="N633" s="1">
        <v>5.434</v>
      </c>
      <c r="O633" s="1" t="s">
        <v>4485</v>
      </c>
      <c r="P633" s="1" t="s">
        <v>6563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16</v>
      </c>
      <c r="B634" s="1" t="s">
        <v>364</v>
      </c>
      <c r="C634" s="1">
        <v>348.0</v>
      </c>
      <c r="D634" s="1">
        <v>0.0</v>
      </c>
      <c r="E634" s="2"/>
      <c r="F634" s="1" t="s">
        <v>18</v>
      </c>
      <c r="G634" s="1" t="s">
        <v>19</v>
      </c>
      <c r="H634" s="1" t="s">
        <v>6564</v>
      </c>
      <c r="I634" s="1" t="s">
        <v>6565</v>
      </c>
      <c r="J634" s="1" t="s">
        <v>6565</v>
      </c>
      <c r="K634" s="2"/>
      <c r="L634" s="1">
        <v>-9.0</v>
      </c>
      <c r="M634" s="1"/>
      <c r="N634" s="1">
        <v>5.490633333333333</v>
      </c>
      <c r="O634" s="1" t="s">
        <v>4489</v>
      </c>
      <c r="P634" s="1" t="s">
        <v>6566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48</v>
      </c>
      <c r="B635" s="1" t="s">
        <v>17</v>
      </c>
      <c r="C635" s="1">
        <v>20.0</v>
      </c>
      <c r="D635" s="1">
        <v>35.0</v>
      </c>
      <c r="E635" s="2"/>
      <c r="F635" s="1" t="s">
        <v>49</v>
      </c>
      <c r="G635" s="1" t="s">
        <v>24</v>
      </c>
      <c r="H635" s="1" t="s">
        <v>6567</v>
      </c>
      <c r="I635" s="1" t="s">
        <v>6568</v>
      </c>
      <c r="J635" s="1" t="s">
        <v>6376</v>
      </c>
      <c r="K635" s="2"/>
      <c r="L635" s="1">
        <v>700.0</v>
      </c>
      <c r="M635" s="1"/>
      <c r="N635" s="1">
        <v>1.5604166666666666</v>
      </c>
      <c r="O635" s="1" t="s">
        <v>53</v>
      </c>
      <c r="P635" s="1" t="s">
        <v>6569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28</v>
      </c>
      <c r="B636" s="1" t="s">
        <v>17</v>
      </c>
      <c r="C636" s="1">
        <v>528.0</v>
      </c>
      <c r="D636" s="1">
        <v>0.0</v>
      </c>
      <c r="E636" s="1" t="s">
        <v>29</v>
      </c>
      <c r="F636" s="1" t="s">
        <v>18</v>
      </c>
      <c r="G636" s="1" t="s">
        <v>19</v>
      </c>
      <c r="H636" s="1" t="s">
        <v>6570</v>
      </c>
      <c r="I636" s="1" t="s">
        <v>6571</v>
      </c>
      <c r="J636" s="1" t="s">
        <v>6571</v>
      </c>
      <c r="K636" s="2"/>
      <c r="L636" s="1">
        <v>-14.0</v>
      </c>
      <c r="M636" s="1"/>
      <c r="N636" s="1">
        <v>5.376033333333333</v>
      </c>
      <c r="O636" s="1" t="s">
        <v>4499</v>
      </c>
      <c r="P636" s="1" t="s">
        <v>6572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16</v>
      </c>
      <c r="B637" s="1" t="s">
        <v>364</v>
      </c>
      <c r="C637" s="1">
        <v>857.0</v>
      </c>
      <c r="D637" s="1">
        <v>0.0</v>
      </c>
      <c r="E637" s="2"/>
      <c r="F637" s="1" t="s">
        <v>18</v>
      </c>
      <c r="G637" s="1" t="s">
        <v>19</v>
      </c>
      <c r="H637" s="1" t="s">
        <v>6573</v>
      </c>
      <c r="I637" s="1" t="s">
        <v>6574</v>
      </c>
      <c r="J637" s="1" t="s">
        <v>6574</v>
      </c>
      <c r="K637" s="2"/>
      <c r="L637" s="1">
        <v>-12.0</v>
      </c>
      <c r="M637" s="1"/>
      <c r="N637" s="1">
        <v>7.86085</v>
      </c>
      <c r="O637" s="1" t="s">
        <v>4489</v>
      </c>
      <c r="P637" s="1" t="s">
        <v>6575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28</v>
      </c>
      <c r="B638" s="3" t="s">
        <v>17</v>
      </c>
      <c r="C638" s="1">
        <v>792.0</v>
      </c>
      <c r="D638" s="1">
        <v>0.0</v>
      </c>
      <c r="E638" s="1" t="s">
        <v>29</v>
      </c>
      <c r="F638" s="1" t="s">
        <v>18</v>
      </c>
      <c r="G638" s="1" t="s">
        <v>19</v>
      </c>
      <c r="H638" s="1" t="s">
        <v>6576</v>
      </c>
      <c r="I638" s="1" t="s">
        <v>6577</v>
      </c>
      <c r="J638" s="1" t="s">
        <v>6577</v>
      </c>
      <c r="K638" s="2"/>
      <c r="L638" s="1">
        <v>-14.0</v>
      </c>
      <c r="M638" s="1"/>
      <c r="N638" s="1">
        <v>5.9709666666666665</v>
      </c>
      <c r="O638" s="1" t="s">
        <v>4499</v>
      </c>
      <c r="P638" s="1" t="s">
        <v>6578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60</v>
      </c>
      <c r="B639" s="1" t="s">
        <v>17</v>
      </c>
      <c r="C639" s="1">
        <v>568.0</v>
      </c>
      <c r="D639" s="1">
        <v>0.0</v>
      </c>
      <c r="E639" s="1" t="s">
        <v>6352</v>
      </c>
      <c r="F639" s="1" t="s">
        <v>66</v>
      </c>
      <c r="G639" s="1" t="s">
        <v>19</v>
      </c>
      <c r="H639" s="1" t="s">
        <v>6579</v>
      </c>
      <c r="I639" s="1" t="s">
        <v>6580</v>
      </c>
      <c r="J639" s="1" t="s">
        <v>6581</v>
      </c>
      <c r="K639" s="1" t="s">
        <v>6582</v>
      </c>
      <c r="L639" s="1">
        <v>-9.0</v>
      </c>
      <c r="M639" s="1">
        <v>0.021883333333333334</v>
      </c>
      <c r="N639" s="1">
        <v>6.88645</v>
      </c>
      <c r="O639" s="1" t="s">
        <v>4485</v>
      </c>
      <c r="P639" s="1" t="s">
        <v>6583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28</v>
      </c>
      <c r="B640" s="1" t="s">
        <v>17</v>
      </c>
      <c r="C640" s="1">
        <v>553.0</v>
      </c>
      <c r="D640" s="1">
        <v>0.0</v>
      </c>
      <c r="E640" s="1" t="s">
        <v>29</v>
      </c>
      <c r="F640" s="1" t="s">
        <v>18</v>
      </c>
      <c r="G640" s="1" t="s">
        <v>19</v>
      </c>
      <c r="H640" s="1" t="s">
        <v>6584</v>
      </c>
      <c r="I640" s="1" t="s">
        <v>6585</v>
      </c>
      <c r="J640" s="1" t="s">
        <v>6585</v>
      </c>
      <c r="K640" s="2"/>
      <c r="L640" s="1">
        <v>-13.0</v>
      </c>
      <c r="M640" s="1"/>
      <c r="N640" s="1">
        <v>6.239433333333333</v>
      </c>
      <c r="O640" s="1" t="s">
        <v>4499</v>
      </c>
      <c r="P640" s="1" t="s">
        <v>6586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60</v>
      </c>
      <c r="B641" s="1" t="s">
        <v>17</v>
      </c>
      <c r="C641" s="1">
        <v>648.0</v>
      </c>
      <c r="D641" s="1">
        <v>0.0</v>
      </c>
      <c r="E641" s="1" t="s">
        <v>6352</v>
      </c>
      <c r="F641" s="1" t="s">
        <v>66</v>
      </c>
      <c r="G641" s="1" t="s">
        <v>19</v>
      </c>
      <c r="H641" s="1" t="s">
        <v>6587</v>
      </c>
      <c r="I641" s="1" t="s">
        <v>6588</v>
      </c>
      <c r="J641" s="1" t="s">
        <v>6589</v>
      </c>
      <c r="K641" s="1" t="s">
        <v>6590</v>
      </c>
      <c r="L641" s="1">
        <v>0.0</v>
      </c>
      <c r="M641" s="1">
        <v>0.0122</v>
      </c>
      <c r="N641" s="1">
        <v>7.1752</v>
      </c>
      <c r="O641" s="1" t="s">
        <v>4485</v>
      </c>
      <c r="P641" s="1" t="s">
        <v>6591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28</v>
      </c>
      <c r="B642" s="1" t="s">
        <v>17</v>
      </c>
      <c r="C642" s="1">
        <v>752.0</v>
      </c>
      <c r="D642" s="1">
        <v>0.0</v>
      </c>
      <c r="E642" s="1" t="s">
        <v>29</v>
      </c>
      <c r="F642" s="1" t="s">
        <v>18</v>
      </c>
      <c r="G642" s="1" t="s">
        <v>19</v>
      </c>
      <c r="H642" s="1" t="s">
        <v>6592</v>
      </c>
      <c r="I642" s="1" t="s">
        <v>6593</v>
      </c>
      <c r="J642" s="1" t="s">
        <v>6593</v>
      </c>
      <c r="K642" s="2"/>
      <c r="L642" s="1">
        <v>-12.0</v>
      </c>
      <c r="M642" s="1"/>
      <c r="N642" s="1">
        <v>7.493233333333333</v>
      </c>
      <c r="O642" s="1" t="s">
        <v>4499</v>
      </c>
      <c r="P642" s="1" t="s">
        <v>6594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16</v>
      </c>
      <c r="B643" s="1" t="s">
        <v>364</v>
      </c>
      <c r="C643" s="1">
        <v>478.0</v>
      </c>
      <c r="D643" s="1">
        <v>0.0</v>
      </c>
      <c r="E643" s="2"/>
      <c r="F643" s="1" t="s">
        <v>18</v>
      </c>
      <c r="G643" s="1" t="s">
        <v>19</v>
      </c>
      <c r="H643" s="1" t="s">
        <v>6595</v>
      </c>
      <c r="I643" s="1" t="s">
        <v>6596</v>
      </c>
      <c r="J643" s="1" t="s">
        <v>6596</v>
      </c>
      <c r="K643" s="2"/>
      <c r="L643" s="1">
        <v>-7.0</v>
      </c>
      <c r="M643" s="1"/>
      <c r="N643" s="1">
        <v>7.18995</v>
      </c>
      <c r="O643" s="1" t="s">
        <v>4489</v>
      </c>
      <c r="P643" s="1" t="s">
        <v>6597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60</v>
      </c>
      <c r="B644" s="1" t="s">
        <v>17</v>
      </c>
      <c r="C644" s="1">
        <v>267.0</v>
      </c>
      <c r="D644" s="1">
        <v>62.0</v>
      </c>
      <c r="E644" s="2"/>
      <c r="F644" s="1" t="s">
        <v>49</v>
      </c>
      <c r="G644" s="1" t="s">
        <v>19</v>
      </c>
      <c r="H644" s="1" t="s">
        <v>6598</v>
      </c>
      <c r="I644" s="1" t="s">
        <v>6599</v>
      </c>
      <c r="J644" s="1" t="s">
        <v>6376</v>
      </c>
      <c r="K644" s="2"/>
      <c r="L644" s="1">
        <v>716.0</v>
      </c>
      <c r="M644" s="1"/>
      <c r="N644" s="1">
        <v>7.425016666666667</v>
      </c>
      <c r="O644" s="1" t="s">
        <v>4485</v>
      </c>
      <c r="P644" s="1" t="s">
        <v>6600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28</v>
      </c>
      <c r="B645" s="1" t="s">
        <v>17</v>
      </c>
      <c r="C645" s="1">
        <v>528.0</v>
      </c>
      <c r="D645" s="1">
        <v>0.0</v>
      </c>
      <c r="E645" s="1" t="s">
        <v>29</v>
      </c>
      <c r="F645" s="1" t="s">
        <v>18</v>
      </c>
      <c r="G645" s="1" t="s">
        <v>19</v>
      </c>
      <c r="H645" s="1" t="s">
        <v>6601</v>
      </c>
      <c r="I645" s="1" t="s">
        <v>6602</v>
      </c>
      <c r="J645" s="1" t="s">
        <v>6602</v>
      </c>
      <c r="K645" s="2"/>
      <c r="L645" s="1">
        <v>-12.0</v>
      </c>
      <c r="M645" s="1"/>
      <c r="N645" s="1">
        <v>7.629416666666667</v>
      </c>
      <c r="O645" s="1" t="s">
        <v>4499</v>
      </c>
      <c r="P645" s="1" t="s">
        <v>6603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28</v>
      </c>
      <c r="B646" s="1" t="s">
        <v>17</v>
      </c>
      <c r="C646" s="1">
        <v>607.0</v>
      </c>
      <c r="D646" s="1">
        <v>0.0</v>
      </c>
      <c r="E646" s="1" t="s">
        <v>29</v>
      </c>
      <c r="F646" s="1" t="s">
        <v>18</v>
      </c>
      <c r="G646" s="1" t="s">
        <v>19</v>
      </c>
      <c r="H646" s="1" t="s">
        <v>6604</v>
      </c>
      <c r="I646" s="1" t="s">
        <v>6605</v>
      </c>
      <c r="J646" s="1" t="s">
        <v>6605</v>
      </c>
      <c r="K646" s="2"/>
      <c r="L646" s="1">
        <v>-13.0</v>
      </c>
      <c r="M646" s="1"/>
      <c r="N646" s="1">
        <v>6.168166666666667</v>
      </c>
      <c r="O646" s="1" t="s">
        <v>4499</v>
      </c>
      <c r="P646" s="1" t="s">
        <v>6606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60</v>
      </c>
      <c r="B647" s="1" t="s">
        <v>17</v>
      </c>
      <c r="C647" s="1">
        <v>583.0</v>
      </c>
      <c r="D647" s="1">
        <v>111.0</v>
      </c>
      <c r="E647" s="2"/>
      <c r="F647" s="1" t="s">
        <v>49</v>
      </c>
      <c r="G647" s="1" t="s">
        <v>19</v>
      </c>
      <c r="H647" s="1" t="s">
        <v>6607</v>
      </c>
      <c r="I647" s="1" t="s">
        <v>6608</v>
      </c>
      <c r="J647" s="1" t="s">
        <v>6376</v>
      </c>
      <c r="K647" s="2"/>
      <c r="L647" s="1">
        <v>719.0</v>
      </c>
      <c r="M647" s="1"/>
      <c r="N647" s="1">
        <v>15.29185</v>
      </c>
      <c r="O647" s="1" t="s">
        <v>4485</v>
      </c>
      <c r="P647" s="1" t="s">
        <v>6609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81</v>
      </c>
      <c r="B648" s="1" t="s">
        <v>364</v>
      </c>
      <c r="C648" s="3">
        <v>329.0</v>
      </c>
      <c r="D648" s="1">
        <v>0.0</v>
      </c>
      <c r="E648" s="1" t="s">
        <v>6220</v>
      </c>
      <c r="F648" s="1" t="s">
        <v>18</v>
      </c>
      <c r="G648" s="1" t="s">
        <v>19</v>
      </c>
      <c r="H648" s="1" t="s">
        <v>6610</v>
      </c>
      <c r="I648" s="1" t="s">
        <v>6611</v>
      </c>
      <c r="J648" s="1" t="s">
        <v>6611</v>
      </c>
      <c r="K648" s="2"/>
      <c r="L648" s="1">
        <v>-7.0</v>
      </c>
      <c r="M648" s="1"/>
      <c r="N648" s="1">
        <v>7.1258333333333335</v>
      </c>
      <c r="O648" s="1" t="s">
        <v>4489</v>
      </c>
      <c r="P648" s="1" t="s">
        <v>6612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28</v>
      </c>
      <c r="B649" s="1" t="s">
        <v>17</v>
      </c>
      <c r="C649" s="1">
        <v>264.0</v>
      </c>
      <c r="D649" s="1">
        <v>0.0</v>
      </c>
      <c r="E649" s="1" t="s">
        <v>29</v>
      </c>
      <c r="F649" s="1" t="s">
        <v>18</v>
      </c>
      <c r="G649" s="1" t="s">
        <v>19</v>
      </c>
      <c r="H649" s="1" t="s">
        <v>6613</v>
      </c>
      <c r="I649" s="1" t="s">
        <v>6614</v>
      </c>
      <c r="J649" s="1" t="s">
        <v>6614</v>
      </c>
      <c r="K649" s="2"/>
      <c r="L649" s="1">
        <v>-10.0</v>
      </c>
      <c r="M649" s="1"/>
      <c r="N649" s="1">
        <v>4.770283333333333</v>
      </c>
      <c r="O649" s="1" t="s">
        <v>4499</v>
      </c>
      <c r="P649" s="1" t="s">
        <v>6615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60</v>
      </c>
      <c r="B650" s="1" t="s">
        <v>17</v>
      </c>
      <c r="C650" s="1">
        <v>377.0</v>
      </c>
      <c r="D650" s="1">
        <v>0.0</v>
      </c>
      <c r="E650" s="1" t="s">
        <v>6352</v>
      </c>
      <c r="F650" s="1" t="s">
        <v>66</v>
      </c>
      <c r="G650" s="1" t="s">
        <v>19</v>
      </c>
      <c r="H650" s="1" t="s">
        <v>6616</v>
      </c>
      <c r="I650" s="1" t="s">
        <v>6617</v>
      </c>
      <c r="J650" s="1" t="s">
        <v>6618</v>
      </c>
      <c r="K650" s="1" t="s">
        <v>6619</v>
      </c>
      <c r="L650" s="1">
        <v>-5.0</v>
      </c>
      <c r="M650" s="1">
        <v>0.020266666666666665</v>
      </c>
      <c r="N650" s="1">
        <v>44.97356666666666</v>
      </c>
      <c r="O650" s="1" t="s">
        <v>4485</v>
      </c>
      <c r="P650" s="1" t="s">
        <v>6620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16</v>
      </c>
      <c r="B651" s="1" t="s">
        <v>364</v>
      </c>
      <c r="C651" s="1">
        <v>563.0</v>
      </c>
      <c r="D651" s="1">
        <v>0.0</v>
      </c>
      <c r="E651" s="2"/>
      <c r="F651" s="1" t="s">
        <v>18</v>
      </c>
      <c r="G651" s="1" t="s">
        <v>19</v>
      </c>
      <c r="H651" s="1" t="s">
        <v>6621</v>
      </c>
      <c r="I651" s="1" t="s">
        <v>6622</v>
      </c>
      <c r="J651" s="1" t="s">
        <v>6622</v>
      </c>
      <c r="K651" s="2"/>
      <c r="L651" s="1">
        <v>-14.0</v>
      </c>
      <c r="M651" s="1"/>
      <c r="N651" s="1">
        <v>5.642883333333334</v>
      </c>
      <c r="O651" s="1" t="s">
        <v>4489</v>
      </c>
      <c r="P651" s="1" t="s">
        <v>6623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60</v>
      </c>
      <c r="B652" s="1" t="s">
        <v>17</v>
      </c>
      <c r="C652" s="1">
        <v>219.0</v>
      </c>
      <c r="D652" s="1">
        <v>50.0</v>
      </c>
      <c r="E652" s="2"/>
      <c r="F652" s="1" t="s">
        <v>49</v>
      </c>
      <c r="G652" s="1" t="s">
        <v>173</v>
      </c>
      <c r="H652" s="1" t="s">
        <v>6624</v>
      </c>
      <c r="I652" s="1" t="s">
        <v>6625</v>
      </c>
      <c r="J652" s="1" t="s">
        <v>6376</v>
      </c>
      <c r="K652" s="2"/>
      <c r="L652" s="1">
        <v>749.0</v>
      </c>
      <c r="M652" s="1"/>
      <c r="N652" s="1">
        <v>4.335516666666667</v>
      </c>
      <c r="O652" s="1" t="s">
        <v>4485</v>
      </c>
      <c r="P652" s="1" t="s">
        <v>6626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16</v>
      </c>
      <c r="B653" s="1" t="s">
        <v>364</v>
      </c>
      <c r="C653" s="1">
        <v>369.0</v>
      </c>
      <c r="D653" s="1">
        <v>0.0</v>
      </c>
      <c r="E653" s="2"/>
      <c r="F653" s="1" t="s">
        <v>18</v>
      </c>
      <c r="G653" s="1" t="s">
        <v>19</v>
      </c>
      <c r="H653" s="1" t="s">
        <v>6627</v>
      </c>
      <c r="I653" s="1" t="s">
        <v>6628</v>
      </c>
      <c r="J653" s="1" t="s">
        <v>6628</v>
      </c>
      <c r="K653" s="2"/>
      <c r="L653" s="1">
        <v>-8.0</v>
      </c>
      <c r="M653" s="1"/>
      <c r="N653" s="1">
        <v>6.59715</v>
      </c>
      <c r="O653" s="1" t="s">
        <v>4489</v>
      </c>
      <c r="P653" s="1" t="s">
        <v>6629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28</v>
      </c>
      <c r="B654" s="1" t="s">
        <v>17</v>
      </c>
      <c r="C654" s="1">
        <v>264.0</v>
      </c>
      <c r="D654" s="1">
        <v>0.0</v>
      </c>
      <c r="E654" s="1" t="s">
        <v>29</v>
      </c>
      <c r="F654" s="1" t="s">
        <v>18</v>
      </c>
      <c r="G654" s="1" t="s">
        <v>19</v>
      </c>
      <c r="H654" s="1" t="s">
        <v>6630</v>
      </c>
      <c r="I654" s="1" t="s">
        <v>6631</v>
      </c>
      <c r="J654" s="1" t="s">
        <v>6631</v>
      </c>
      <c r="K654" s="2"/>
      <c r="L654" s="1">
        <v>-14.0</v>
      </c>
      <c r="M654" s="1"/>
      <c r="N654" s="1">
        <v>4.83555</v>
      </c>
      <c r="O654" s="1" t="s">
        <v>4499</v>
      </c>
      <c r="P654" s="1" t="s">
        <v>5729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60</v>
      </c>
      <c r="B655" s="1" t="s">
        <v>17</v>
      </c>
      <c r="C655" s="1">
        <v>199.0</v>
      </c>
      <c r="D655" s="1">
        <v>50.0</v>
      </c>
      <c r="E655" s="2"/>
      <c r="F655" s="1" t="s">
        <v>49</v>
      </c>
      <c r="G655" s="1" t="s">
        <v>19</v>
      </c>
      <c r="H655" s="1" t="s">
        <v>6632</v>
      </c>
      <c r="I655" s="1" t="s">
        <v>6633</v>
      </c>
      <c r="J655" s="1" t="s">
        <v>6376</v>
      </c>
      <c r="K655" s="2"/>
      <c r="L655" s="1">
        <v>766.0</v>
      </c>
      <c r="M655" s="1"/>
      <c r="N655" s="1">
        <v>7.3013</v>
      </c>
      <c r="O655" s="1" t="s">
        <v>4485</v>
      </c>
      <c r="P655" s="1" t="s">
        <v>6634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16</v>
      </c>
      <c r="B656" s="1" t="s">
        <v>364</v>
      </c>
      <c r="C656" s="1">
        <v>657.0</v>
      </c>
      <c r="D656" s="1">
        <v>0.0</v>
      </c>
      <c r="E656" s="2"/>
      <c r="F656" s="1" t="s">
        <v>18</v>
      </c>
      <c r="G656" s="1" t="s">
        <v>19</v>
      </c>
      <c r="H656" s="1" t="s">
        <v>6635</v>
      </c>
      <c r="I656" s="1" t="s">
        <v>6636</v>
      </c>
      <c r="J656" s="1" t="s">
        <v>6636</v>
      </c>
      <c r="K656" s="2"/>
      <c r="L656" s="1">
        <v>-13.0</v>
      </c>
      <c r="M656" s="1"/>
      <c r="N656" s="1">
        <v>6.665566666666667</v>
      </c>
      <c r="O656" s="1" t="s">
        <v>4489</v>
      </c>
      <c r="P656" s="1" t="s">
        <v>6637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28</v>
      </c>
      <c r="B657" s="1" t="s">
        <v>17</v>
      </c>
      <c r="C657" s="1">
        <v>553.0</v>
      </c>
      <c r="D657" s="1">
        <v>0.0</v>
      </c>
      <c r="E657" s="1" t="s">
        <v>29</v>
      </c>
      <c r="F657" s="1" t="s">
        <v>18</v>
      </c>
      <c r="G657" s="1" t="s">
        <v>19</v>
      </c>
      <c r="H657" s="1" t="s">
        <v>6638</v>
      </c>
      <c r="I657" s="1" t="s">
        <v>6639</v>
      </c>
      <c r="J657" s="1" t="s">
        <v>6639</v>
      </c>
      <c r="K657" s="2"/>
      <c r="L657" s="1">
        <v>-12.0</v>
      </c>
      <c r="M657" s="1"/>
      <c r="N657" s="1">
        <v>7.17575</v>
      </c>
      <c r="O657" s="1" t="s">
        <v>4499</v>
      </c>
      <c r="P657" s="1" t="s">
        <v>6640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28</v>
      </c>
      <c r="B658" s="1" t="s">
        <v>17</v>
      </c>
      <c r="C658" s="1">
        <v>264.0</v>
      </c>
      <c r="D658" s="1">
        <v>0.0</v>
      </c>
      <c r="E658" s="1" t="s">
        <v>29</v>
      </c>
      <c r="F658" s="1" t="s">
        <v>18</v>
      </c>
      <c r="G658" s="1" t="s">
        <v>19</v>
      </c>
      <c r="H658" s="1" t="s">
        <v>6641</v>
      </c>
      <c r="I658" s="1" t="s">
        <v>6642</v>
      </c>
      <c r="J658" s="1" t="s">
        <v>6642</v>
      </c>
      <c r="K658" s="2"/>
      <c r="L658" s="1">
        <v>-9.0</v>
      </c>
      <c r="M658" s="1"/>
      <c r="N658" s="1">
        <v>5.37015</v>
      </c>
      <c r="O658" s="1" t="s">
        <v>4499</v>
      </c>
      <c r="P658" s="1" t="s">
        <v>4893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60</v>
      </c>
      <c r="B659" s="1" t="s">
        <v>17</v>
      </c>
      <c r="C659" s="1">
        <v>285.0</v>
      </c>
      <c r="D659" s="1">
        <v>89.0</v>
      </c>
      <c r="E659" s="2"/>
      <c r="F659" s="1" t="s">
        <v>49</v>
      </c>
      <c r="G659" s="1" t="s">
        <v>19</v>
      </c>
      <c r="H659" s="1" t="s">
        <v>6643</v>
      </c>
      <c r="I659" s="1" t="s">
        <v>6644</v>
      </c>
      <c r="J659" s="1" t="s">
        <v>6376</v>
      </c>
      <c r="K659" s="2"/>
      <c r="L659" s="1">
        <v>775.0</v>
      </c>
      <c r="M659" s="1"/>
      <c r="N659" s="1">
        <v>8.175266666666667</v>
      </c>
      <c r="O659" s="1" t="s">
        <v>4485</v>
      </c>
      <c r="P659" s="1" t="s">
        <v>6645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16</v>
      </c>
      <c r="B660" s="1" t="s">
        <v>364</v>
      </c>
      <c r="C660" s="1">
        <v>224.0</v>
      </c>
      <c r="D660" s="1">
        <v>0.0</v>
      </c>
      <c r="E660" s="2"/>
      <c r="F660" s="1" t="s">
        <v>18</v>
      </c>
      <c r="G660" s="1" t="s">
        <v>19</v>
      </c>
      <c r="H660" s="1" t="s">
        <v>6646</v>
      </c>
      <c r="I660" s="1" t="s">
        <v>6647</v>
      </c>
      <c r="J660" s="1" t="s">
        <v>6647</v>
      </c>
      <c r="K660" s="2"/>
      <c r="L660" s="1">
        <v>-8.0</v>
      </c>
      <c r="M660" s="1"/>
      <c r="N660" s="1">
        <v>6.9884</v>
      </c>
      <c r="O660" s="1" t="s">
        <v>4489</v>
      </c>
      <c r="P660" s="1" t="s">
        <v>6648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28</v>
      </c>
      <c r="B661" s="1" t="s">
        <v>17</v>
      </c>
      <c r="C661" s="1">
        <v>687.0</v>
      </c>
      <c r="D661" s="1">
        <v>0.0</v>
      </c>
      <c r="E661" s="1" t="s">
        <v>29</v>
      </c>
      <c r="F661" s="1" t="s">
        <v>18</v>
      </c>
      <c r="G661" s="1" t="s">
        <v>19</v>
      </c>
      <c r="H661" s="1" t="s">
        <v>6649</v>
      </c>
      <c r="I661" s="1" t="s">
        <v>6650</v>
      </c>
      <c r="J661" s="1" t="s">
        <v>6650</v>
      </c>
      <c r="K661" s="2"/>
      <c r="L661" s="1">
        <v>-12.0</v>
      </c>
      <c r="M661" s="1"/>
      <c r="N661" s="1">
        <v>7.148483333333333</v>
      </c>
      <c r="O661" s="1" t="s">
        <v>4499</v>
      </c>
      <c r="P661" s="1" t="s">
        <v>6651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16</v>
      </c>
      <c r="B662" s="1" t="s">
        <v>364</v>
      </c>
      <c r="C662" s="1">
        <v>348.0</v>
      </c>
      <c r="D662" s="1">
        <v>0.0</v>
      </c>
      <c r="E662" s="2"/>
      <c r="F662" s="1" t="s">
        <v>18</v>
      </c>
      <c r="G662" s="1" t="s">
        <v>19</v>
      </c>
      <c r="H662" s="1" t="s">
        <v>6652</v>
      </c>
      <c r="I662" s="1" t="s">
        <v>6653</v>
      </c>
      <c r="J662" s="1" t="s">
        <v>6653</v>
      </c>
      <c r="K662" s="2"/>
      <c r="L662" s="1">
        <v>-7.0</v>
      </c>
      <c r="M662" s="1"/>
      <c r="N662" s="1">
        <v>7.5915</v>
      </c>
      <c r="O662" s="1" t="s">
        <v>4489</v>
      </c>
      <c r="P662" s="1" t="s">
        <v>6654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60</v>
      </c>
      <c r="B663" s="1" t="s">
        <v>17</v>
      </c>
      <c r="C663" s="1">
        <v>199.0</v>
      </c>
      <c r="D663" s="1">
        <v>50.0</v>
      </c>
      <c r="E663" s="2"/>
      <c r="F663" s="1" t="s">
        <v>49</v>
      </c>
      <c r="G663" s="1" t="s">
        <v>24</v>
      </c>
      <c r="H663" s="1" t="s">
        <v>6655</v>
      </c>
      <c r="I663" s="1" t="s">
        <v>6656</v>
      </c>
      <c r="J663" s="1" t="s">
        <v>6376</v>
      </c>
      <c r="K663" s="2"/>
      <c r="L663" s="1">
        <v>813.0</v>
      </c>
      <c r="M663" s="1"/>
      <c r="N663" s="1">
        <v>6.895216666666666</v>
      </c>
      <c r="O663" s="1" t="s">
        <v>4485</v>
      </c>
      <c r="P663" s="1" t="s">
        <v>5569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16</v>
      </c>
      <c r="B664" s="1" t="s">
        <v>364</v>
      </c>
      <c r="C664" s="1">
        <v>1486.0</v>
      </c>
      <c r="D664" s="1">
        <v>0.0</v>
      </c>
      <c r="E664" s="2"/>
      <c r="F664" s="1" t="s">
        <v>18</v>
      </c>
      <c r="G664" s="1" t="s">
        <v>19</v>
      </c>
      <c r="H664" s="1" t="s">
        <v>6657</v>
      </c>
      <c r="I664" s="1" t="s">
        <v>6658</v>
      </c>
      <c r="J664" s="1" t="s">
        <v>6658</v>
      </c>
      <c r="K664" s="2"/>
      <c r="L664" s="1">
        <v>-8.0</v>
      </c>
      <c r="M664" s="1"/>
      <c r="N664" s="1">
        <v>11.784416666666667</v>
      </c>
      <c r="O664" s="1" t="s">
        <v>4489</v>
      </c>
      <c r="P664" s="1" t="s">
        <v>6659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81</v>
      </c>
      <c r="B665" s="1" t="s">
        <v>364</v>
      </c>
      <c r="C665" s="1">
        <v>348.0</v>
      </c>
      <c r="D665" s="1">
        <v>0.0</v>
      </c>
      <c r="E665" s="1" t="s">
        <v>6220</v>
      </c>
      <c r="F665" s="1" t="s">
        <v>18</v>
      </c>
      <c r="G665" s="1" t="s">
        <v>19</v>
      </c>
      <c r="H665" s="1" t="s">
        <v>6660</v>
      </c>
      <c r="I665" s="1" t="s">
        <v>6661</v>
      </c>
      <c r="J665" s="1" t="s">
        <v>6661</v>
      </c>
      <c r="K665" s="2"/>
      <c r="L665" s="1">
        <v>-7.0</v>
      </c>
      <c r="M665" s="1"/>
      <c r="N665" s="1">
        <v>7.231066666666667</v>
      </c>
      <c r="O665" s="1" t="s">
        <v>4489</v>
      </c>
      <c r="P665" s="1" t="s">
        <v>6662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16</v>
      </c>
      <c r="B666" s="1" t="s">
        <v>364</v>
      </c>
      <c r="C666" s="1">
        <v>380.0</v>
      </c>
      <c r="D666" s="1">
        <v>0.0</v>
      </c>
      <c r="E666" s="2"/>
      <c r="F666" s="1" t="s">
        <v>18</v>
      </c>
      <c r="G666" s="1" t="s">
        <v>19</v>
      </c>
      <c r="H666" s="1" t="s">
        <v>6663</v>
      </c>
      <c r="I666" s="1" t="s">
        <v>6664</v>
      </c>
      <c r="J666" s="1" t="s">
        <v>6664</v>
      </c>
      <c r="K666" s="2"/>
      <c r="L666" s="1">
        <v>-6.0</v>
      </c>
      <c r="M666" s="1"/>
      <c r="N666" s="1">
        <v>8.009666666666666</v>
      </c>
      <c r="O666" s="1" t="s">
        <v>4489</v>
      </c>
      <c r="P666" s="1" t="s">
        <v>6665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28</v>
      </c>
      <c r="B667" s="1" t="s">
        <v>17</v>
      </c>
      <c r="C667" s="1">
        <v>405.0</v>
      </c>
      <c r="D667" s="1">
        <v>0.0</v>
      </c>
      <c r="E667" s="1" t="s">
        <v>29</v>
      </c>
      <c r="F667" s="1" t="s">
        <v>18</v>
      </c>
      <c r="G667" s="1" t="s">
        <v>19</v>
      </c>
      <c r="H667" s="1" t="s">
        <v>6666</v>
      </c>
      <c r="I667" s="1" t="s">
        <v>6667</v>
      </c>
      <c r="J667" s="1" t="s">
        <v>6667</v>
      </c>
      <c r="K667" s="2"/>
      <c r="L667" s="1">
        <v>-42.0</v>
      </c>
      <c r="M667" s="1"/>
      <c r="N667" s="1">
        <v>6.174066666666667</v>
      </c>
      <c r="O667" s="1" t="s">
        <v>4499</v>
      </c>
      <c r="P667" s="1" t="s">
        <v>6668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48</v>
      </c>
      <c r="B668" s="1" t="s">
        <v>17</v>
      </c>
      <c r="C668" s="1">
        <v>119.0</v>
      </c>
      <c r="D668" s="1">
        <v>0.0</v>
      </c>
      <c r="E668" s="2"/>
      <c r="F668" s="1" t="s">
        <v>49</v>
      </c>
      <c r="G668" s="1" t="s">
        <v>24</v>
      </c>
      <c r="H668" s="1" t="s">
        <v>6669</v>
      </c>
      <c r="I668" s="1" t="s">
        <v>6670</v>
      </c>
      <c r="J668" s="1" t="s">
        <v>6376</v>
      </c>
      <c r="K668" s="2"/>
      <c r="L668" s="1">
        <v>853.0</v>
      </c>
      <c r="M668" s="1"/>
      <c r="N668" s="1">
        <v>4.607266666666667</v>
      </c>
      <c r="O668" s="1" t="s">
        <v>53</v>
      </c>
      <c r="P668" s="1" t="s">
        <v>6671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60</v>
      </c>
      <c r="B669" s="1" t="s">
        <v>17</v>
      </c>
      <c r="C669" s="1">
        <v>746.0</v>
      </c>
      <c r="D669" s="1">
        <v>0.0</v>
      </c>
      <c r="E669" s="1" t="s">
        <v>4871</v>
      </c>
      <c r="F669" s="1" t="s">
        <v>66</v>
      </c>
      <c r="G669" s="1" t="s">
        <v>19</v>
      </c>
      <c r="H669" s="1" t="s">
        <v>6672</v>
      </c>
      <c r="I669" s="1" t="s">
        <v>6673</v>
      </c>
      <c r="J669" s="1" t="s">
        <v>6674</v>
      </c>
      <c r="K669" s="1" t="s">
        <v>6675</v>
      </c>
      <c r="L669" s="1">
        <v>-11.0</v>
      </c>
      <c r="M669" s="1">
        <v>0.022983333333333335</v>
      </c>
      <c r="N669" s="1">
        <v>9.096133333333333</v>
      </c>
      <c r="O669" s="1" t="s">
        <v>4485</v>
      </c>
      <c r="P669" s="1" t="s">
        <v>6676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81</v>
      </c>
      <c r="B670" s="1" t="s">
        <v>364</v>
      </c>
      <c r="C670" s="1">
        <v>528.0</v>
      </c>
      <c r="D670" s="1">
        <v>0.0</v>
      </c>
      <c r="E670" s="1" t="s">
        <v>6677</v>
      </c>
      <c r="F670" s="1" t="s">
        <v>18</v>
      </c>
      <c r="G670" s="1" t="s">
        <v>19</v>
      </c>
      <c r="H670" s="1" t="s">
        <v>6678</v>
      </c>
      <c r="I670" s="1" t="s">
        <v>6679</v>
      </c>
      <c r="J670" s="1" t="s">
        <v>6679</v>
      </c>
      <c r="K670" s="2"/>
      <c r="L670" s="1">
        <v>-14.0</v>
      </c>
      <c r="M670" s="1"/>
      <c r="N670" s="1">
        <v>5.5976</v>
      </c>
      <c r="O670" s="1" t="s">
        <v>4489</v>
      </c>
      <c r="P670" s="1" t="s">
        <v>6680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28</v>
      </c>
      <c r="B671" s="1" t="s">
        <v>17</v>
      </c>
      <c r="C671" s="1">
        <v>394.0</v>
      </c>
      <c r="D671" s="1">
        <v>0.0</v>
      </c>
      <c r="E671" s="1" t="s">
        <v>29</v>
      </c>
      <c r="F671" s="1" t="s">
        <v>18</v>
      </c>
      <c r="G671" s="1" t="s">
        <v>19</v>
      </c>
      <c r="H671" s="1" t="s">
        <v>6681</v>
      </c>
      <c r="I671" s="1" t="s">
        <v>6682</v>
      </c>
      <c r="J671" s="1" t="s">
        <v>6682</v>
      </c>
      <c r="K671" s="2"/>
      <c r="L671" s="1">
        <v>-6.0</v>
      </c>
      <c r="M671" s="1"/>
      <c r="N671" s="1">
        <v>8.034583333333334</v>
      </c>
      <c r="O671" s="1" t="s">
        <v>4499</v>
      </c>
      <c r="P671" s="1" t="s">
        <v>4538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60</v>
      </c>
      <c r="B672" s="1" t="s">
        <v>17</v>
      </c>
      <c r="C672" s="1">
        <v>483.0</v>
      </c>
      <c r="D672" s="1">
        <v>0.0</v>
      </c>
      <c r="E672" s="1" t="s">
        <v>4871</v>
      </c>
      <c r="F672" s="1" t="s">
        <v>66</v>
      </c>
      <c r="G672" s="1" t="s">
        <v>19</v>
      </c>
      <c r="H672" s="1" t="s">
        <v>6683</v>
      </c>
      <c r="I672" s="1" t="s">
        <v>6684</v>
      </c>
      <c r="J672" s="1" t="s">
        <v>6685</v>
      </c>
      <c r="K672" s="1" t="s">
        <v>6686</v>
      </c>
      <c r="L672" s="1">
        <v>-16.0</v>
      </c>
      <c r="M672" s="1">
        <v>0.014766666666666668</v>
      </c>
      <c r="N672" s="1">
        <v>6.8273</v>
      </c>
      <c r="O672" s="1" t="s">
        <v>4485</v>
      </c>
      <c r="P672" s="1" t="s">
        <v>6687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48</v>
      </c>
      <c r="B673" s="1" t="s">
        <v>17</v>
      </c>
      <c r="C673" s="1">
        <v>618.0</v>
      </c>
      <c r="D673" s="1">
        <v>0.0</v>
      </c>
      <c r="E673" s="2"/>
      <c r="F673" s="1" t="s">
        <v>49</v>
      </c>
      <c r="G673" s="1" t="s">
        <v>24</v>
      </c>
      <c r="H673" s="1" t="s">
        <v>6688</v>
      </c>
      <c r="I673" s="1" t="s">
        <v>6689</v>
      </c>
      <c r="J673" s="1" t="s">
        <v>6689</v>
      </c>
      <c r="K673" s="2"/>
      <c r="L673" s="1">
        <v>-6.0</v>
      </c>
      <c r="M673" s="1"/>
      <c r="N673" s="1">
        <v>3.6643666666666665</v>
      </c>
      <c r="O673" s="1" t="s">
        <v>53</v>
      </c>
      <c r="P673" s="1" t="s">
        <v>6690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60</v>
      </c>
      <c r="B674" s="1" t="s">
        <v>17</v>
      </c>
      <c r="C674" s="1">
        <v>446.0</v>
      </c>
      <c r="D674" s="1">
        <v>112.0</v>
      </c>
      <c r="E674" s="2"/>
      <c r="F674" s="1" t="s">
        <v>49</v>
      </c>
      <c r="G674" s="1" t="s">
        <v>24</v>
      </c>
      <c r="H674" s="1" t="s">
        <v>6691</v>
      </c>
      <c r="I674" s="1" t="s">
        <v>6692</v>
      </c>
      <c r="J674" s="1" t="s">
        <v>6692</v>
      </c>
      <c r="K674" s="2"/>
      <c r="L674" s="1">
        <v>-13.0</v>
      </c>
      <c r="M674" s="1"/>
      <c r="N674" s="1">
        <v>6.205583333333333</v>
      </c>
      <c r="O674" s="1" t="s">
        <v>4485</v>
      </c>
      <c r="P674" s="1" t="s">
        <v>6693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60</v>
      </c>
      <c r="B675" s="1" t="s">
        <v>17</v>
      </c>
      <c r="C675" s="1">
        <v>309.0</v>
      </c>
      <c r="D675" s="1">
        <v>0.0</v>
      </c>
      <c r="E675" s="1" t="s">
        <v>4871</v>
      </c>
      <c r="F675" s="1" t="s">
        <v>66</v>
      </c>
      <c r="G675" s="1" t="s">
        <v>19</v>
      </c>
      <c r="H675" s="1" t="s">
        <v>6694</v>
      </c>
      <c r="I675" s="1" t="s">
        <v>6695</v>
      </c>
      <c r="J675" s="1" t="s">
        <v>6696</v>
      </c>
      <c r="K675" s="1" t="s">
        <v>6697</v>
      </c>
      <c r="L675" s="1">
        <v>-5.0</v>
      </c>
      <c r="M675" s="1">
        <v>0.013416666666666667</v>
      </c>
      <c r="N675" s="1">
        <v>9.545</v>
      </c>
      <c r="O675" s="1" t="s">
        <v>4485</v>
      </c>
      <c r="P675" s="1" t="s">
        <v>6698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16</v>
      </c>
      <c r="B676" s="1" t="s">
        <v>17</v>
      </c>
      <c r="C676" s="1">
        <v>264.0</v>
      </c>
      <c r="D676" s="1">
        <v>0.0</v>
      </c>
      <c r="E676" s="2"/>
      <c r="F676" s="1" t="s">
        <v>18</v>
      </c>
      <c r="G676" s="1" t="s">
        <v>19</v>
      </c>
      <c r="H676" s="1" t="s">
        <v>6699</v>
      </c>
      <c r="I676" s="1" t="s">
        <v>6700</v>
      </c>
      <c r="J676" s="1" t="s">
        <v>6700</v>
      </c>
      <c r="K676" s="2"/>
      <c r="L676" s="1">
        <v>-9.0</v>
      </c>
      <c r="M676" s="1"/>
      <c r="N676" s="1">
        <v>5.7455</v>
      </c>
      <c r="O676" s="1" t="s">
        <v>4489</v>
      </c>
      <c r="P676" s="1" t="s">
        <v>5010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81</v>
      </c>
      <c r="B677" s="1" t="s">
        <v>17</v>
      </c>
      <c r="C677" s="1">
        <v>289.0</v>
      </c>
      <c r="D677" s="1">
        <v>0.0</v>
      </c>
      <c r="E677" s="1" t="s">
        <v>4882</v>
      </c>
      <c r="F677" s="1" t="s">
        <v>18</v>
      </c>
      <c r="G677" s="1" t="s">
        <v>19</v>
      </c>
      <c r="H677" s="1" t="s">
        <v>6701</v>
      </c>
      <c r="I677" s="1" t="s">
        <v>6702</v>
      </c>
      <c r="J677" s="1" t="s">
        <v>6702</v>
      </c>
      <c r="K677" s="2"/>
      <c r="L677" s="1">
        <v>-9.0</v>
      </c>
      <c r="M677" s="1"/>
      <c r="N677" s="1">
        <v>5.89095</v>
      </c>
      <c r="O677" s="1" t="s">
        <v>4489</v>
      </c>
      <c r="P677" s="1" t="s">
        <v>6703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81</v>
      </c>
      <c r="B678" s="1" t="s">
        <v>364</v>
      </c>
      <c r="C678" s="1">
        <v>415.0</v>
      </c>
      <c r="D678" s="1">
        <v>0.0</v>
      </c>
      <c r="E678" s="1" t="s">
        <v>5687</v>
      </c>
      <c r="F678" s="1" t="s">
        <v>18</v>
      </c>
      <c r="G678" s="1" t="s">
        <v>19</v>
      </c>
      <c r="H678" s="1" t="s">
        <v>6704</v>
      </c>
      <c r="I678" s="1" t="s">
        <v>6705</v>
      </c>
      <c r="J678" s="1" t="s">
        <v>6705</v>
      </c>
      <c r="K678" s="2"/>
      <c r="L678" s="1">
        <v>-6.0</v>
      </c>
      <c r="M678" s="1"/>
      <c r="N678" s="1">
        <v>8.9772</v>
      </c>
      <c r="O678" s="1" t="s">
        <v>4489</v>
      </c>
      <c r="P678" s="1" t="s">
        <v>6706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28</v>
      </c>
      <c r="B679" s="1" t="s">
        <v>17</v>
      </c>
      <c r="C679" s="1">
        <v>436.0</v>
      </c>
      <c r="D679" s="1">
        <v>0.0</v>
      </c>
      <c r="E679" s="1" t="s">
        <v>29</v>
      </c>
      <c r="F679" s="1" t="s">
        <v>18</v>
      </c>
      <c r="G679" s="1" t="s">
        <v>19</v>
      </c>
      <c r="H679" s="1" t="s">
        <v>6707</v>
      </c>
      <c r="I679" s="1" t="s">
        <v>6708</v>
      </c>
      <c r="J679" s="1" t="s">
        <v>6708</v>
      </c>
      <c r="K679" s="2"/>
      <c r="L679" s="1">
        <v>-1.0</v>
      </c>
      <c r="M679" s="1"/>
      <c r="N679" s="1">
        <v>13.30735</v>
      </c>
      <c r="O679" s="1" t="s">
        <v>4499</v>
      </c>
      <c r="P679" s="1" t="s">
        <v>6709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28</v>
      </c>
      <c r="B680" s="1" t="s">
        <v>17</v>
      </c>
      <c r="C680" s="1">
        <v>364.0</v>
      </c>
      <c r="D680" s="1">
        <v>0.0</v>
      </c>
      <c r="E680" s="1" t="s">
        <v>29</v>
      </c>
      <c r="F680" s="1" t="s">
        <v>18</v>
      </c>
      <c r="G680" s="1" t="s">
        <v>19</v>
      </c>
      <c r="H680" s="1" t="s">
        <v>6710</v>
      </c>
      <c r="I680" s="1" t="s">
        <v>6711</v>
      </c>
      <c r="J680" s="1" t="s">
        <v>6711</v>
      </c>
      <c r="K680" s="2"/>
      <c r="L680" s="1">
        <v>-8.0</v>
      </c>
      <c r="M680" s="1"/>
      <c r="N680" s="1">
        <v>6.8299666666666665</v>
      </c>
      <c r="O680" s="1" t="s">
        <v>4499</v>
      </c>
      <c r="P680" s="1" t="s">
        <v>6712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60</v>
      </c>
      <c r="B681" s="1" t="s">
        <v>17</v>
      </c>
      <c r="C681" s="1">
        <v>199.0</v>
      </c>
      <c r="D681" s="1">
        <v>50.0</v>
      </c>
      <c r="E681" s="2"/>
      <c r="F681" s="1" t="s">
        <v>49</v>
      </c>
      <c r="G681" s="1" t="s">
        <v>24</v>
      </c>
      <c r="H681" s="1" t="s">
        <v>6713</v>
      </c>
      <c r="I681" s="1" t="s">
        <v>6714</v>
      </c>
      <c r="J681" s="1" t="s">
        <v>6714</v>
      </c>
      <c r="K681" s="2"/>
      <c r="L681" s="1">
        <v>-7.0</v>
      </c>
      <c r="M681" s="1"/>
      <c r="N681" s="1">
        <v>17.248566666666665</v>
      </c>
      <c r="O681" s="1" t="s">
        <v>4485</v>
      </c>
      <c r="P681" s="1" t="s">
        <v>5560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16</v>
      </c>
      <c r="B682" s="1" t="s">
        <v>364</v>
      </c>
      <c r="C682" s="1">
        <v>468.0</v>
      </c>
      <c r="D682" s="1">
        <v>0.0</v>
      </c>
      <c r="E682" s="2"/>
      <c r="F682" s="1" t="s">
        <v>18</v>
      </c>
      <c r="G682" s="1" t="s">
        <v>19</v>
      </c>
      <c r="H682" s="1" t="s">
        <v>6715</v>
      </c>
      <c r="I682" s="1" t="s">
        <v>6716</v>
      </c>
      <c r="J682" s="1" t="s">
        <v>6716</v>
      </c>
      <c r="K682" s="2"/>
      <c r="L682" s="1">
        <v>-7.0</v>
      </c>
      <c r="M682" s="1"/>
      <c r="N682" s="1">
        <v>7.2437</v>
      </c>
      <c r="O682" s="1" t="s">
        <v>4489</v>
      </c>
      <c r="P682" s="1" t="s">
        <v>6717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60</v>
      </c>
      <c r="B683" s="1" t="s">
        <v>17</v>
      </c>
      <c r="C683" s="1">
        <v>419.0</v>
      </c>
      <c r="D683" s="1">
        <v>0.0</v>
      </c>
      <c r="E683" s="1" t="s">
        <v>4871</v>
      </c>
      <c r="F683" s="1" t="s">
        <v>66</v>
      </c>
      <c r="G683" s="1" t="s">
        <v>19</v>
      </c>
      <c r="H683" s="1" t="s">
        <v>6718</v>
      </c>
      <c r="I683" s="1" t="s">
        <v>6719</v>
      </c>
      <c r="J683" s="1" t="s">
        <v>6720</v>
      </c>
      <c r="K683" s="1" t="s">
        <v>6721</v>
      </c>
      <c r="L683" s="1">
        <v>0.0</v>
      </c>
      <c r="M683" s="1">
        <v>0.01565</v>
      </c>
      <c r="N683" s="1">
        <v>15.276516666666666</v>
      </c>
      <c r="O683" s="1" t="s">
        <v>4485</v>
      </c>
      <c r="P683" s="1" t="s">
        <v>6722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28</v>
      </c>
      <c r="B684" s="1" t="s">
        <v>17</v>
      </c>
      <c r="C684" s="1">
        <v>528.0</v>
      </c>
      <c r="D684" s="1">
        <v>0.0</v>
      </c>
      <c r="E684" s="1" t="s">
        <v>29</v>
      </c>
      <c r="F684" s="1" t="s">
        <v>18</v>
      </c>
      <c r="G684" s="1" t="s">
        <v>19</v>
      </c>
      <c r="H684" s="1" t="s">
        <v>6723</v>
      </c>
      <c r="I684" s="1" t="s">
        <v>6724</v>
      </c>
      <c r="J684" s="1" t="s">
        <v>6724</v>
      </c>
      <c r="K684" s="2"/>
      <c r="L684" s="1">
        <v>-14.0</v>
      </c>
      <c r="M684" s="1"/>
      <c r="N684" s="1">
        <v>5.891283333333333</v>
      </c>
      <c r="O684" s="1" t="s">
        <v>4499</v>
      </c>
      <c r="P684" s="1" t="s">
        <v>6725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60</v>
      </c>
      <c r="B685" s="1" t="s">
        <v>17</v>
      </c>
      <c r="C685" s="1">
        <v>313.0</v>
      </c>
      <c r="D685" s="1">
        <v>0.0</v>
      </c>
      <c r="E685" s="1" t="s">
        <v>29</v>
      </c>
      <c r="F685" s="1" t="s">
        <v>66</v>
      </c>
      <c r="G685" s="1" t="s">
        <v>19</v>
      </c>
      <c r="H685" s="1" t="s">
        <v>6726</v>
      </c>
      <c r="I685" s="1" t="s">
        <v>6727</v>
      </c>
      <c r="J685" s="1" t="s">
        <v>6728</v>
      </c>
      <c r="K685" s="1" t="s">
        <v>6729</v>
      </c>
      <c r="L685" s="1">
        <v>-9.0</v>
      </c>
      <c r="M685" s="1">
        <v>0.7282166666666666</v>
      </c>
      <c r="N685" s="1">
        <v>5.961</v>
      </c>
      <c r="O685" s="1" t="s">
        <v>4485</v>
      </c>
      <c r="P685" s="1" t="s">
        <v>6730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60</v>
      </c>
      <c r="B686" s="1" t="s">
        <v>17</v>
      </c>
      <c r="C686" s="1">
        <v>282.0</v>
      </c>
      <c r="D686" s="1">
        <v>17.0</v>
      </c>
      <c r="E686" s="1" t="s">
        <v>5583</v>
      </c>
      <c r="F686" s="1" t="s">
        <v>66</v>
      </c>
      <c r="G686" s="1" t="s">
        <v>19</v>
      </c>
      <c r="H686" s="1" t="s">
        <v>6731</v>
      </c>
      <c r="I686" s="1" t="s">
        <v>6732</v>
      </c>
      <c r="J686" s="1" t="s">
        <v>6733</v>
      </c>
      <c r="K686" s="1" t="s">
        <v>6734</v>
      </c>
      <c r="L686" s="1">
        <v>-14.0</v>
      </c>
      <c r="M686" s="1">
        <v>0.023583333333333335</v>
      </c>
      <c r="N686" s="1">
        <v>6.202233333333333</v>
      </c>
      <c r="O686" s="1" t="s">
        <v>4485</v>
      </c>
      <c r="P686" s="1" t="s">
        <v>5575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60</v>
      </c>
      <c r="B687" s="1" t="s">
        <v>17</v>
      </c>
      <c r="C687" s="1">
        <v>199.0</v>
      </c>
      <c r="D687" s="1">
        <v>50.0</v>
      </c>
      <c r="E687" s="2"/>
      <c r="F687" s="1" t="s">
        <v>49</v>
      </c>
      <c r="G687" s="1" t="s">
        <v>173</v>
      </c>
      <c r="H687" s="1" t="s">
        <v>6735</v>
      </c>
      <c r="I687" s="1" t="s">
        <v>6736</v>
      </c>
      <c r="J687" s="1" t="s">
        <v>6736</v>
      </c>
      <c r="K687" s="2"/>
      <c r="L687" s="1">
        <v>-9.0</v>
      </c>
      <c r="M687" s="1"/>
      <c r="N687" s="1">
        <v>9.917433333333333</v>
      </c>
      <c r="O687" s="1" t="s">
        <v>4485</v>
      </c>
      <c r="P687" s="1" t="s">
        <v>5560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16</v>
      </c>
      <c r="B688" s="1" t="s">
        <v>364</v>
      </c>
      <c r="C688" s="1">
        <v>380.0</v>
      </c>
      <c r="D688" s="1">
        <v>0.0</v>
      </c>
      <c r="E688" s="2"/>
      <c r="F688" s="1" t="s">
        <v>18</v>
      </c>
      <c r="G688" s="1" t="s">
        <v>19</v>
      </c>
      <c r="H688" s="1" t="s">
        <v>6737</v>
      </c>
      <c r="I688" s="1" t="s">
        <v>6738</v>
      </c>
      <c r="J688" s="1" t="s">
        <v>6738</v>
      </c>
      <c r="K688" s="2"/>
      <c r="L688" s="1">
        <v>-7.0</v>
      </c>
      <c r="M688" s="1"/>
      <c r="N688" s="1">
        <v>7.476766666666666</v>
      </c>
      <c r="O688" s="1" t="s">
        <v>4489</v>
      </c>
      <c r="P688" s="1" t="s">
        <v>6739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16</v>
      </c>
      <c r="B689" s="1" t="s">
        <v>364</v>
      </c>
      <c r="C689" s="1">
        <v>289.0</v>
      </c>
      <c r="D689" s="1">
        <v>0.0</v>
      </c>
      <c r="E689" s="2"/>
      <c r="F689" s="1" t="s">
        <v>18</v>
      </c>
      <c r="G689" s="1" t="s">
        <v>19</v>
      </c>
      <c r="H689" s="1" t="s">
        <v>6740</v>
      </c>
      <c r="I689" s="1" t="s">
        <v>6741</v>
      </c>
      <c r="J689" s="1" t="s">
        <v>6741</v>
      </c>
      <c r="K689" s="2"/>
      <c r="L689" s="1">
        <v>-8.0</v>
      </c>
      <c r="M689" s="1"/>
      <c r="N689" s="1">
        <v>6.275433333333333</v>
      </c>
      <c r="O689" s="1" t="s">
        <v>4489</v>
      </c>
      <c r="P689" s="1" t="s">
        <v>4614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48</v>
      </c>
      <c r="B690" s="1" t="s">
        <v>17</v>
      </c>
      <c r="C690" s="1">
        <v>129.0</v>
      </c>
      <c r="D690" s="1">
        <v>0.0</v>
      </c>
      <c r="E690" s="2"/>
      <c r="F690" s="1" t="s">
        <v>49</v>
      </c>
      <c r="G690" s="1" t="s">
        <v>24</v>
      </c>
      <c r="H690" s="1" t="s">
        <v>6742</v>
      </c>
      <c r="I690" s="1" t="s">
        <v>6743</v>
      </c>
      <c r="J690" s="1" t="s">
        <v>6743</v>
      </c>
      <c r="K690" s="2"/>
      <c r="L690" s="1">
        <v>-4.0</v>
      </c>
      <c r="M690" s="1"/>
      <c r="N690" s="1">
        <v>0.4398</v>
      </c>
      <c r="O690" s="1" t="s">
        <v>53</v>
      </c>
      <c r="P690" s="1" t="s">
        <v>6744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60</v>
      </c>
      <c r="B691" s="1" t="s">
        <v>17</v>
      </c>
      <c r="C691" s="1">
        <v>400.0</v>
      </c>
      <c r="D691" s="1">
        <v>8.0</v>
      </c>
      <c r="E691" s="1" t="s">
        <v>5583</v>
      </c>
      <c r="F691" s="1" t="s">
        <v>66</v>
      </c>
      <c r="G691" s="1" t="s">
        <v>24</v>
      </c>
      <c r="H691" s="1" t="s">
        <v>6745</v>
      </c>
      <c r="I691" s="1" t="s">
        <v>6746</v>
      </c>
      <c r="J691" s="1" t="s">
        <v>6747</v>
      </c>
      <c r="K691" s="1" t="s">
        <v>6748</v>
      </c>
      <c r="L691" s="1">
        <v>0.0</v>
      </c>
      <c r="M691" s="1">
        <v>0.03521666666666667</v>
      </c>
      <c r="N691" s="1">
        <v>6.8287</v>
      </c>
      <c r="O691" s="1" t="s">
        <v>4485</v>
      </c>
      <c r="P691" s="1" t="s">
        <v>6749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81</v>
      </c>
      <c r="B692" s="1" t="s">
        <v>364</v>
      </c>
      <c r="C692" s="1">
        <v>733.0</v>
      </c>
      <c r="D692" s="1">
        <v>0.0</v>
      </c>
      <c r="E692" s="1" t="s">
        <v>6750</v>
      </c>
      <c r="F692" s="1" t="s">
        <v>18</v>
      </c>
      <c r="G692" s="1" t="s">
        <v>19</v>
      </c>
      <c r="H692" s="1" t="s">
        <v>6751</v>
      </c>
      <c r="I692" s="1" t="s">
        <v>6752</v>
      </c>
      <c r="J692" s="1" t="s">
        <v>6752</v>
      </c>
      <c r="K692" s="2"/>
      <c r="L692" s="1">
        <v>-12.0</v>
      </c>
      <c r="M692" s="1"/>
      <c r="N692" s="1">
        <v>7.944366666666666</v>
      </c>
      <c r="O692" s="1" t="s">
        <v>4489</v>
      </c>
      <c r="P692" s="1" t="s">
        <v>6753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81</v>
      </c>
      <c r="B693" s="1" t="s">
        <v>364</v>
      </c>
      <c r="C693" s="1">
        <v>323.0</v>
      </c>
      <c r="D693" s="1">
        <v>0.0</v>
      </c>
      <c r="E693" s="1" t="s">
        <v>694</v>
      </c>
      <c r="F693" s="1" t="s">
        <v>18</v>
      </c>
      <c r="G693" s="1" t="s">
        <v>19</v>
      </c>
      <c r="H693" s="1" t="s">
        <v>6754</v>
      </c>
      <c r="I693" s="1" t="s">
        <v>6755</v>
      </c>
      <c r="J693" s="1" t="s">
        <v>6755</v>
      </c>
      <c r="K693" s="2"/>
      <c r="L693" s="1">
        <v>-10.0</v>
      </c>
      <c r="M693" s="1"/>
      <c r="N693" s="1">
        <v>4.972133333333334</v>
      </c>
      <c r="O693" s="1" t="s">
        <v>4489</v>
      </c>
      <c r="P693" s="1" t="s">
        <v>6756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28</v>
      </c>
      <c r="B694" s="1" t="s">
        <v>17</v>
      </c>
      <c r="C694" s="1">
        <v>264.0</v>
      </c>
      <c r="D694" s="1">
        <v>0.0</v>
      </c>
      <c r="E694" s="1" t="s">
        <v>29</v>
      </c>
      <c r="F694" s="1" t="s">
        <v>18</v>
      </c>
      <c r="G694" s="1" t="s">
        <v>19</v>
      </c>
      <c r="H694" s="1" t="s">
        <v>6757</v>
      </c>
      <c r="I694" s="1" t="s">
        <v>6758</v>
      </c>
      <c r="J694" s="1" t="s">
        <v>6758</v>
      </c>
      <c r="K694" s="2"/>
      <c r="L694" s="1">
        <v>-8.0</v>
      </c>
      <c r="M694" s="1"/>
      <c r="N694" s="1">
        <v>6.1068</v>
      </c>
      <c r="O694" s="1" t="s">
        <v>4499</v>
      </c>
      <c r="P694" s="1" t="s">
        <v>6759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60</v>
      </c>
      <c r="B695" s="1" t="s">
        <v>17</v>
      </c>
      <c r="C695" s="1">
        <v>548.0</v>
      </c>
      <c r="D695" s="1">
        <v>0.0</v>
      </c>
      <c r="E695" s="1" t="s">
        <v>5583</v>
      </c>
      <c r="F695" s="1" t="s">
        <v>66</v>
      </c>
      <c r="G695" s="1" t="s">
        <v>19</v>
      </c>
      <c r="H695" s="1" t="s">
        <v>6760</v>
      </c>
      <c r="I695" s="1" t="s">
        <v>6761</v>
      </c>
      <c r="J695" s="1" t="s">
        <v>6762</v>
      </c>
      <c r="K695" s="1" t="s">
        <v>6763</v>
      </c>
      <c r="L695" s="1">
        <v>-2.0</v>
      </c>
      <c r="M695" s="1">
        <v>0.01425</v>
      </c>
      <c r="N695" s="1">
        <v>38.5098</v>
      </c>
      <c r="O695" s="1" t="s">
        <v>4485</v>
      </c>
      <c r="P695" s="1" t="s">
        <v>6764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60</v>
      </c>
      <c r="B696" s="1" t="s">
        <v>17</v>
      </c>
      <c r="C696" s="1">
        <v>528.0</v>
      </c>
      <c r="D696" s="1">
        <v>0.0</v>
      </c>
      <c r="E696" s="1" t="s">
        <v>5583</v>
      </c>
      <c r="F696" s="1" t="s">
        <v>66</v>
      </c>
      <c r="G696" s="1" t="s">
        <v>19</v>
      </c>
      <c r="H696" s="1" t="s">
        <v>6765</v>
      </c>
      <c r="I696" s="1" t="s">
        <v>6766</v>
      </c>
      <c r="J696" s="1" t="s">
        <v>6767</v>
      </c>
      <c r="K696" s="1" t="s">
        <v>6768</v>
      </c>
      <c r="L696" s="1">
        <v>-8.0</v>
      </c>
      <c r="M696" s="1">
        <v>0.010433333333333333</v>
      </c>
      <c r="N696" s="1">
        <v>8.747983333333334</v>
      </c>
      <c r="O696" s="1" t="s">
        <v>4485</v>
      </c>
      <c r="P696" s="1" t="s">
        <v>6769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60</v>
      </c>
      <c r="B697" s="1" t="s">
        <v>17</v>
      </c>
      <c r="C697" s="1">
        <v>388.0</v>
      </c>
      <c r="D697" s="1">
        <v>0.0</v>
      </c>
      <c r="E697" s="1" t="s">
        <v>5583</v>
      </c>
      <c r="F697" s="1" t="s">
        <v>66</v>
      </c>
      <c r="G697" s="1" t="s">
        <v>19</v>
      </c>
      <c r="H697" s="1" t="s">
        <v>6770</v>
      </c>
      <c r="I697" s="1" t="s">
        <v>6771</v>
      </c>
      <c r="J697" s="1" t="s">
        <v>6772</v>
      </c>
      <c r="K697" s="1" t="s">
        <v>6773</v>
      </c>
      <c r="L697" s="1">
        <v>-17.0</v>
      </c>
      <c r="M697" s="1">
        <v>0.022966666666666666</v>
      </c>
      <c r="N697" s="1">
        <v>15.883583333333334</v>
      </c>
      <c r="O697" s="1" t="s">
        <v>4485</v>
      </c>
      <c r="P697" s="1" t="s">
        <v>6774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60</v>
      </c>
      <c r="B698" s="1" t="s">
        <v>17</v>
      </c>
      <c r="C698" s="1">
        <v>260.0</v>
      </c>
      <c r="D698" s="1">
        <v>0.0</v>
      </c>
      <c r="E698" s="1" t="s">
        <v>5583</v>
      </c>
      <c r="F698" s="1" t="s">
        <v>66</v>
      </c>
      <c r="G698" s="1" t="s">
        <v>19</v>
      </c>
      <c r="H698" s="1" t="s">
        <v>6775</v>
      </c>
      <c r="I698" s="1" t="s">
        <v>6776</v>
      </c>
      <c r="J698" s="1" t="s">
        <v>6777</v>
      </c>
      <c r="K698" s="1" t="s">
        <v>6778</v>
      </c>
      <c r="L698" s="1">
        <v>-12.0</v>
      </c>
      <c r="M698" s="1">
        <v>0.0181</v>
      </c>
      <c r="N698" s="1">
        <v>53.49353333333333</v>
      </c>
      <c r="O698" s="1" t="s">
        <v>4485</v>
      </c>
      <c r="P698" s="1" t="s">
        <v>5649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16</v>
      </c>
      <c r="B699" s="1" t="s">
        <v>364</v>
      </c>
      <c r="C699" s="1">
        <v>743.0</v>
      </c>
      <c r="D699" s="1">
        <v>0.0</v>
      </c>
      <c r="E699" s="2"/>
      <c r="F699" s="1" t="s">
        <v>18</v>
      </c>
      <c r="G699" s="1" t="s">
        <v>19</v>
      </c>
      <c r="H699" s="1" t="s">
        <v>6779</v>
      </c>
      <c r="I699" s="1" t="s">
        <v>6780</v>
      </c>
      <c r="J699" s="1" t="s">
        <v>6780</v>
      </c>
      <c r="K699" s="2"/>
      <c r="L699" s="1">
        <v>-10.0</v>
      </c>
      <c r="M699" s="1"/>
      <c r="N699" s="1">
        <v>9.194316666666667</v>
      </c>
      <c r="O699" s="1" t="s">
        <v>4489</v>
      </c>
      <c r="P699" s="1" t="s">
        <v>6781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16</v>
      </c>
      <c r="B700" s="1" t="s">
        <v>364</v>
      </c>
      <c r="C700" s="1">
        <v>395.0</v>
      </c>
      <c r="D700" s="1">
        <v>0.0</v>
      </c>
      <c r="E700" s="2"/>
      <c r="F700" s="1" t="s">
        <v>18</v>
      </c>
      <c r="G700" s="1" t="s">
        <v>19</v>
      </c>
      <c r="H700" s="1" t="s">
        <v>6782</v>
      </c>
      <c r="I700" s="1" t="s">
        <v>6783</v>
      </c>
      <c r="J700" s="1" t="s">
        <v>6783</v>
      </c>
      <c r="K700" s="2"/>
      <c r="L700" s="1">
        <v>-6.0</v>
      </c>
      <c r="M700" s="1"/>
      <c r="N700" s="1">
        <v>8.3003</v>
      </c>
      <c r="O700" s="1" t="s">
        <v>4489</v>
      </c>
      <c r="P700" s="1" t="s">
        <v>6784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16</v>
      </c>
      <c r="B701" s="1" t="s">
        <v>364</v>
      </c>
      <c r="C701" s="1">
        <v>930.0</v>
      </c>
      <c r="D701" s="1">
        <v>0.0</v>
      </c>
      <c r="E701" s="2"/>
      <c r="F701" s="1" t="s">
        <v>18</v>
      </c>
      <c r="G701" s="1" t="s">
        <v>24</v>
      </c>
      <c r="H701" s="1" t="s">
        <v>6785</v>
      </c>
      <c r="I701" s="1" t="s">
        <v>6786</v>
      </c>
      <c r="J701" s="1" t="s">
        <v>6786</v>
      </c>
      <c r="K701" s="2"/>
      <c r="L701" s="1">
        <v>-8.0</v>
      </c>
      <c r="M701" s="1"/>
      <c r="N701" s="1">
        <v>11.063883333333333</v>
      </c>
      <c r="O701" s="1" t="s">
        <v>4489</v>
      </c>
      <c r="P701" s="1" t="s">
        <v>6787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28</v>
      </c>
      <c r="B702" s="1" t="s">
        <v>17</v>
      </c>
      <c r="C702" s="1">
        <v>264.0</v>
      </c>
      <c r="D702" s="1">
        <v>0.0</v>
      </c>
      <c r="E702" s="1" t="s">
        <v>29</v>
      </c>
      <c r="F702" s="1" t="s">
        <v>18</v>
      </c>
      <c r="G702" s="1" t="s">
        <v>19</v>
      </c>
      <c r="H702" s="1" t="s">
        <v>6788</v>
      </c>
      <c r="I702" s="1" t="s">
        <v>6789</v>
      </c>
      <c r="J702" s="1" t="s">
        <v>6789</v>
      </c>
      <c r="K702" s="2"/>
      <c r="L702" s="1">
        <v>-6.0</v>
      </c>
      <c r="M702" s="1"/>
      <c r="N702" s="1">
        <v>8.3843</v>
      </c>
      <c r="O702" s="1" t="s">
        <v>4499</v>
      </c>
      <c r="P702" s="1" t="s">
        <v>6790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48</v>
      </c>
      <c r="B703" s="1" t="s">
        <v>17</v>
      </c>
      <c r="C703" s="1">
        <v>49.0</v>
      </c>
      <c r="D703" s="1">
        <v>0.0</v>
      </c>
      <c r="E703" s="2"/>
      <c r="F703" s="1" t="s">
        <v>49</v>
      </c>
      <c r="G703" s="1" t="s">
        <v>24</v>
      </c>
      <c r="H703" s="1" t="s">
        <v>6791</v>
      </c>
      <c r="I703" s="1" t="s">
        <v>6792</v>
      </c>
      <c r="J703" s="1" t="s">
        <v>6793</v>
      </c>
      <c r="K703" s="2"/>
      <c r="L703" s="1">
        <v>435.0</v>
      </c>
      <c r="M703" s="1"/>
      <c r="N703" s="1">
        <v>0.5124666666666666</v>
      </c>
      <c r="O703" s="1" t="s">
        <v>53</v>
      </c>
      <c r="P703" s="1" t="s">
        <v>6794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16</v>
      </c>
      <c r="B704" s="1" t="s">
        <v>364</v>
      </c>
      <c r="C704" s="1">
        <v>299.0</v>
      </c>
      <c r="D704" s="1">
        <v>0.0</v>
      </c>
      <c r="E704" s="2"/>
      <c r="F704" s="1" t="s">
        <v>18</v>
      </c>
      <c r="G704" s="1" t="s">
        <v>19</v>
      </c>
      <c r="H704" s="1" t="s">
        <v>6795</v>
      </c>
      <c r="I704" s="1" t="s">
        <v>6796</v>
      </c>
      <c r="J704" s="1" t="s">
        <v>6796</v>
      </c>
      <c r="K704" s="2"/>
      <c r="L704" s="1">
        <v>-7.0</v>
      </c>
      <c r="M704" s="1"/>
      <c r="N704" s="1">
        <v>7.63935</v>
      </c>
      <c r="O704" s="1" t="s">
        <v>4489</v>
      </c>
      <c r="P704" s="1" t="s">
        <v>6797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60</v>
      </c>
      <c r="B705" s="1" t="s">
        <v>17</v>
      </c>
      <c r="C705" s="1">
        <v>265.0</v>
      </c>
      <c r="D705" s="1">
        <v>61.0</v>
      </c>
      <c r="E705" s="2"/>
      <c r="F705" s="1" t="s">
        <v>49</v>
      </c>
      <c r="G705" s="1" t="s">
        <v>24</v>
      </c>
      <c r="H705" s="1" t="s">
        <v>6798</v>
      </c>
      <c r="I705" s="1" t="s">
        <v>6799</v>
      </c>
      <c r="J705" s="1" t="s">
        <v>6793</v>
      </c>
      <c r="K705" s="2"/>
      <c r="L705" s="1">
        <v>448.0</v>
      </c>
      <c r="M705" s="1"/>
      <c r="N705" s="1">
        <v>7.504166666666666</v>
      </c>
      <c r="O705" s="1" t="s">
        <v>4485</v>
      </c>
      <c r="P705" s="1" t="s">
        <v>6800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28</v>
      </c>
      <c r="B706" s="1" t="s">
        <v>17</v>
      </c>
      <c r="C706" s="1">
        <v>329.0</v>
      </c>
      <c r="D706" s="1">
        <v>0.0</v>
      </c>
      <c r="E706" s="1" t="s">
        <v>29</v>
      </c>
      <c r="F706" s="1" t="s">
        <v>18</v>
      </c>
      <c r="G706" s="1" t="s">
        <v>19</v>
      </c>
      <c r="H706" s="1" t="s">
        <v>6801</v>
      </c>
      <c r="I706" s="1" t="s">
        <v>6802</v>
      </c>
      <c r="J706" s="1" t="s">
        <v>6802</v>
      </c>
      <c r="K706" s="2"/>
      <c r="L706" s="1">
        <v>-6.0</v>
      </c>
      <c r="M706" s="1"/>
      <c r="N706" s="1">
        <v>8.88905</v>
      </c>
      <c r="O706" s="1" t="s">
        <v>4499</v>
      </c>
      <c r="P706" s="1" t="s">
        <v>4816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28</v>
      </c>
      <c r="B707" s="1" t="s">
        <v>17</v>
      </c>
      <c r="C707" s="1">
        <v>831.0</v>
      </c>
      <c r="D707" s="1">
        <v>0.0</v>
      </c>
      <c r="E707" s="1" t="s">
        <v>29</v>
      </c>
      <c r="F707" s="1" t="s">
        <v>18</v>
      </c>
      <c r="G707" s="1" t="s">
        <v>19</v>
      </c>
      <c r="H707" s="1" t="s">
        <v>6803</v>
      </c>
      <c r="I707" s="1" t="s">
        <v>6804</v>
      </c>
      <c r="J707" s="1" t="s">
        <v>6804</v>
      </c>
      <c r="K707" s="2"/>
      <c r="L707" s="1">
        <v>-11.0</v>
      </c>
      <c r="M707" s="1"/>
      <c r="N707" s="1">
        <v>8.938883333333333</v>
      </c>
      <c r="O707" s="1" t="s">
        <v>4499</v>
      </c>
      <c r="P707" s="1" t="s">
        <v>6805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60</v>
      </c>
      <c r="B708" s="1" t="s">
        <v>17</v>
      </c>
      <c r="C708" s="1">
        <v>349.0</v>
      </c>
      <c r="D708" s="1">
        <v>75.0</v>
      </c>
      <c r="E708" s="2"/>
      <c r="F708" s="1" t="s">
        <v>49</v>
      </c>
      <c r="G708" s="1" t="s">
        <v>19</v>
      </c>
      <c r="H708" s="1" t="s">
        <v>6806</v>
      </c>
      <c r="I708" s="1" t="s">
        <v>6807</v>
      </c>
      <c r="J708" s="1" t="s">
        <v>6793</v>
      </c>
      <c r="K708" s="2"/>
      <c r="L708" s="1">
        <v>462.0</v>
      </c>
      <c r="M708" s="1"/>
      <c r="N708" s="1">
        <v>6.286366666666667</v>
      </c>
      <c r="O708" s="1" t="s">
        <v>4485</v>
      </c>
      <c r="P708" s="1" t="s">
        <v>6808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28</v>
      </c>
      <c r="B709" s="1" t="s">
        <v>17</v>
      </c>
      <c r="C709" s="1">
        <v>264.0</v>
      </c>
      <c r="D709" s="1">
        <v>0.0</v>
      </c>
      <c r="E709" s="1" t="s">
        <v>29</v>
      </c>
      <c r="F709" s="1" t="s">
        <v>18</v>
      </c>
      <c r="G709" s="1" t="s">
        <v>19</v>
      </c>
      <c r="H709" s="1" t="s">
        <v>6809</v>
      </c>
      <c r="I709" s="1" t="s">
        <v>6810</v>
      </c>
      <c r="J709" s="1" t="s">
        <v>6810</v>
      </c>
      <c r="K709" s="2"/>
      <c r="L709" s="1">
        <v>-9.0</v>
      </c>
      <c r="M709" s="1"/>
      <c r="N709" s="1">
        <v>5.0975</v>
      </c>
      <c r="O709" s="1" t="s">
        <v>4499</v>
      </c>
      <c r="P709" s="1" t="s">
        <v>5146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16</v>
      </c>
      <c r="B710" s="1" t="s">
        <v>364</v>
      </c>
      <c r="C710" s="1">
        <v>364.0</v>
      </c>
      <c r="D710" s="1">
        <v>0.0</v>
      </c>
      <c r="E710" s="2"/>
      <c r="F710" s="1" t="s">
        <v>18</v>
      </c>
      <c r="G710" s="1" t="s">
        <v>19</v>
      </c>
      <c r="H710" s="1" t="s">
        <v>6811</v>
      </c>
      <c r="I710" s="1" t="s">
        <v>6812</v>
      </c>
      <c r="J710" s="1" t="s">
        <v>6812</v>
      </c>
      <c r="K710" s="2"/>
      <c r="L710" s="1">
        <v>-8.0</v>
      </c>
      <c r="M710" s="1"/>
      <c r="N710" s="1">
        <v>6.572116666666667</v>
      </c>
      <c r="O710" s="1" t="s">
        <v>4489</v>
      </c>
      <c r="P710" s="1" t="s">
        <v>5732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16</v>
      </c>
      <c r="B711" s="1" t="s">
        <v>364</v>
      </c>
      <c r="C711" s="1">
        <v>289.0</v>
      </c>
      <c r="D711" s="1">
        <v>0.0</v>
      </c>
      <c r="E711" s="2"/>
      <c r="F711" s="1" t="s">
        <v>18</v>
      </c>
      <c r="G711" s="1" t="s">
        <v>19</v>
      </c>
      <c r="H711" s="1" t="s">
        <v>6813</v>
      </c>
      <c r="I711" s="1" t="s">
        <v>6814</v>
      </c>
      <c r="J711" s="1" t="s">
        <v>6814</v>
      </c>
      <c r="K711" s="2"/>
      <c r="L711" s="1">
        <v>-6.0</v>
      </c>
      <c r="M711" s="1"/>
      <c r="N711" s="1">
        <v>8.595783333333333</v>
      </c>
      <c r="O711" s="1" t="s">
        <v>4489</v>
      </c>
      <c r="P711" s="1" t="s">
        <v>4614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60</v>
      </c>
      <c r="B712" s="1" t="s">
        <v>17</v>
      </c>
      <c r="C712" s="1">
        <v>299.0</v>
      </c>
      <c r="D712" s="1">
        <v>75.0</v>
      </c>
      <c r="E712" s="2"/>
      <c r="F712" s="1" t="s">
        <v>49</v>
      </c>
      <c r="G712" s="1" t="s">
        <v>173</v>
      </c>
      <c r="H712" s="1" t="s">
        <v>6815</v>
      </c>
      <c r="I712" s="1" t="s">
        <v>6816</v>
      </c>
      <c r="J712" s="1" t="s">
        <v>6793</v>
      </c>
      <c r="K712" s="2"/>
      <c r="L712" s="1">
        <v>479.0</v>
      </c>
      <c r="M712" s="1"/>
      <c r="N712" s="1">
        <v>31.154016666666667</v>
      </c>
      <c r="O712" s="1" t="s">
        <v>4485</v>
      </c>
      <c r="P712" s="1" t="s">
        <v>6817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16</v>
      </c>
      <c r="B713" s="1" t="s">
        <v>364</v>
      </c>
      <c r="C713" s="1">
        <v>378.0</v>
      </c>
      <c r="D713" s="1">
        <v>0.0</v>
      </c>
      <c r="E713" s="2"/>
      <c r="F713" s="1" t="s">
        <v>18</v>
      </c>
      <c r="G713" s="1" t="s">
        <v>19</v>
      </c>
      <c r="H713" s="1" t="s">
        <v>6818</v>
      </c>
      <c r="I713" s="1" t="s">
        <v>6819</v>
      </c>
      <c r="J713" s="1" t="s">
        <v>6819</v>
      </c>
      <c r="K713" s="2"/>
      <c r="L713" s="1">
        <v>-10.0</v>
      </c>
      <c r="M713" s="1"/>
      <c r="N713" s="1">
        <v>4.515533333333333</v>
      </c>
      <c r="O713" s="1" t="s">
        <v>4489</v>
      </c>
      <c r="P713" s="1" t="s">
        <v>6820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48</v>
      </c>
      <c r="B714" s="1" t="s">
        <v>17</v>
      </c>
      <c r="C714" s="1">
        <v>59.0</v>
      </c>
      <c r="D714" s="1">
        <v>0.0</v>
      </c>
      <c r="E714" s="2"/>
      <c r="F714" s="1" t="s">
        <v>49</v>
      </c>
      <c r="G714" s="1" t="s">
        <v>24</v>
      </c>
      <c r="H714" s="1" t="s">
        <v>6821</v>
      </c>
      <c r="I714" s="1" t="s">
        <v>6822</v>
      </c>
      <c r="J714" s="1" t="s">
        <v>6793</v>
      </c>
      <c r="K714" s="2"/>
      <c r="L714" s="1">
        <v>516.0</v>
      </c>
      <c r="M714" s="1"/>
      <c r="N714" s="1">
        <v>0.9319833333333334</v>
      </c>
      <c r="O714" s="1" t="s">
        <v>53</v>
      </c>
      <c r="P714" s="1" t="s">
        <v>6823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81</v>
      </c>
      <c r="B715" s="1" t="s">
        <v>364</v>
      </c>
      <c r="C715" s="1">
        <v>388.0</v>
      </c>
      <c r="D715" s="1">
        <v>0.0</v>
      </c>
      <c r="E715" s="1" t="s">
        <v>842</v>
      </c>
      <c r="F715" s="1" t="s">
        <v>18</v>
      </c>
      <c r="G715" s="1" t="s">
        <v>19</v>
      </c>
      <c r="H715" s="1" t="s">
        <v>6824</v>
      </c>
      <c r="I715" s="1" t="s">
        <v>6825</v>
      </c>
      <c r="J715" s="1" t="s">
        <v>6825</v>
      </c>
      <c r="K715" s="2"/>
      <c r="L715" s="1">
        <v>-8.0</v>
      </c>
      <c r="M715" s="1"/>
      <c r="N715" s="1">
        <v>6.988133333333334</v>
      </c>
      <c r="O715" s="1" t="s">
        <v>4489</v>
      </c>
      <c r="P715" s="1" t="s">
        <v>6826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81</v>
      </c>
      <c r="B716" s="1" t="s">
        <v>364</v>
      </c>
      <c r="C716" s="1">
        <v>906.0</v>
      </c>
      <c r="D716" s="1">
        <v>0.0</v>
      </c>
      <c r="E716" s="1" t="s">
        <v>1655</v>
      </c>
      <c r="F716" s="1" t="s">
        <v>18</v>
      </c>
      <c r="G716" s="1" t="s">
        <v>19</v>
      </c>
      <c r="H716" s="1" t="s">
        <v>6827</v>
      </c>
      <c r="I716" s="1" t="s">
        <v>6828</v>
      </c>
      <c r="J716" s="1" t="s">
        <v>6828</v>
      </c>
      <c r="K716" s="2"/>
      <c r="L716" s="1">
        <v>-6.0</v>
      </c>
      <c r="M716" s="1"/>
      <c r="N716" s="1">
        <v>13.500583333333333</v>
      </c>
      <c r="O716" s="1" t="s">
        <v>4489</v>
      </c>
      <c r="P716" s="1" t="s">
        <v>6829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28</v>
      </c>
      <c r="B717" s="1" t="s">
        <v>17</v>
      </c>
      <c r="C717" s="1">
        <v>294.0</v>
      </c>
      <c r="D717" s="1">
        <v>0.0</v>
      </c>
      <c r="E717" s="1" t="s">
        <v>29</v>
      </c>
      <c r="F717" s="1" t="s">
        <v>18</v>
      </c>
      <c r="G717" s="1" t="s">
        <v>19</v>
      </c>
      <c r="H717" s="1" t="s">
        <v>6830</v>
      </c>
      <c r="I717" s="1" t="s">
        <v>6831</v>
      </c>
      <c r="J717" s="1" t="s">
        <v>6831</v>
      </c>
      <c r="K717" s="2"/>
      <c r="L717" s="1">
        <v>-5.0</v>
      </c>
      <c r="M717" s="1"/>
      <c r="N717" s="1">
        <v>9.142033333333334</v>
      </c>
      <c r="O717" s="1" t="s">
        <v>4499</v>
      </c>
      <c r="P717" s="1" t="s">
        <v>6832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60</v>
      </c>
      <c r="B718" s="1" t="s">
        <v>17</v>
      </c>
      <c r="C718" s="1">
        <v>215.0</v>
      </c>
      <c r="D718" s="1">
        <v>54.0</v>
      </c>
      <c r="E718" s="2"/>
      <c r="F718" s="1" t="s">
        <v>49</v>
      </c>
      <c r="G718" s="1" t="s">
        <v>24</v>
      </c>
      <c r="H718" s="1" t="s">
        <v>6833</v>
      </c>
      <c r="I718" s="1" t="s">
        <v>6834</v>
      </c>
      <c r="J718" s="1" t="s">
        <v>6793</v>
      </c>
      <c r="K718" s="2"/>
      <c r="L718" s="1">
        <v>513.0</v>
      </c>
      <c r="M718" s="1"/>
      <c r="N718" s="1">
        <v>13.09815</v>
      </c>
      <c r="O718" s="1" t="s">
        <v>4485</v>
      </c>
      <c r="P718" s="1" t="s">
        <v>6563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81</v>
      </c>
      <c r="B719" s="1" t="s">
        <v>364</v>
      </c>
      <c r="C719" s="1">
        <v>463.0</v>
      </c>
      <c r="D719" s="1">
        <v>0.0</v>
      </c>
      <c r="E719" s="1" t="s">
        <v>6061</v>
      </c>
      <c r="F719" s="1" t="s">
        <v>18</v>
      </c>
      <c r="G719" s="1" t="s">
        <v>19</v>
      </c>
      <c r="H719" s="1" t="s">
        <v>6835</v>
      </c>
      <c r="I719" s="1" t="s">
        <v>6836</v>
      </c>
      <c r="J719" s="1" t="s">
        <v>6836</v>
      </c>
      <c r="K719" s="2"/>
      <c r="L719" s="1">
        <v>-5.0</v>
      </c>
      <c r="M719" s="1"/>
      <c r="N719" s="1">
        <v>9.59255</v>
      </c>
      <c r="O719" s="1" t="s">
        <v>4489</v>
      </c>
      <c r="P719" s="1" t="s">
        <v>6837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28</v>
      </c>
      <c r="B720" s="1" t="s">
        <v>17</v>
      </c>
      <c r="C720" s="1">
        <v>353.0</v>
      </c>
      <c r="D720" s="1">
        <v>0.0</v>
      </c>
      <c r="E720" s="1" t="s">
        <v>29</v>
      </c>
      <c r="F720" s="1" t="s">
        <v>18</v>
      </c>
      <c r="G720" s="1" t="s">
        <v>19</v>
      </c>
      <c r="H720" s="1" t="s">
        <v>6838</v>
      </c>
      <c r="I720" s="1" t="s">
        <v>6839</v>
      </c>
      <c r="J720" s="1" t="s">
        <v>6839</v>
      </c>
      <c r="K720" s="2"/>
      <c r="L720" s="1">
        <v>-9.0</v>
      </c>
      <c r="M720" s="1"/>
      <c r="N720" s="1">
        <v>5.676566666666667</v>
      </c>
      <c r="O720" s="1" t="s">
        <v>4499</v>
      </c>
      <c r="P720" s="1" t="s">
        <v>6840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16</v>
      </c>
      <c r="B721" s="1" t="s">
        <v>364</v>
      </c>
      <c r="C721" s="1">
        <v>632.0</v>
      </c>
      <c r="D721" s="1">
        <v>0.0</v>
      </c>
      <c r="E721" s="2"/>
      <c r="F721" s="1" t="s">
        <v>18</v>
      </c>
      <c r="G721" s="1" t="s">
        <v>19</v>
      </c>
      <c r="H721" s="1" t="s">
        <v>6841</v>
      </c>
      <c r="I721" s="1" t="s">
        <v>6842</v>
      </c>
      <c r="J721" s="1" t="s">
        <v>6842</v>
      </c>
      <c r="K721" s="2"/>
      <c r="L721" s="1">
        <v>-12.0</v>
      </c>
      <c r="M721" s="1"/>
      <c r="N721" s="1">
        <v>7.1774</v>
      </c>
      <c r="O721" s="1" t="s">
        <v>4489</v>
      </c>
      <c r="P721" s="1" t="s">
        <v>6843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60</v>
      </c>
      <c r="B722" s="1" t="s">
        <v>17</v>
      </c>
      <c r="C722" s="3">
        <v>263.0</v>
      </c>
      <c r="D722" s="1">
        <v>0.0</v>
      </c>
      <c r="E722" s="1" t="s">
        <v>5779</v>
      </c>
      <c r="F722" s="1" t="s">
        <v>66</v>
      </c>
      <c r="G722" s="1" t="s">
        <v>24</v>
      </c>
      <c r="H722" s="1" t="s">
        <v>6844</v>
      </c>
      <c r="I722" s="1" t="s">
        <v>6845</v>
      </c>
      <c r="J722" s="1" t="s">
        <v>6846</v>
      </c>
      <c r="K722" s="1" t="s">
        <v>6847</v>
      </c>
      <c r="L722" s="1">
        <v>-6.0</v>
      </c>
      <c r="M722" s="1">
        <v>0.0224</v>
      </c>
      <c r="N722" s="1">
        <v>6.749466666666667</v>
      </c>
      <c r="O722" s="1" t="s">
        <v>4485</v>
      </c>
      <c r="P722" s="1" t="s">
        <v>6848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16</v>
      </c>
      <c r="B723" s="1" t="s">
        <v>364</v>
      </c>
      <c r="C723" s="1">
        <v>264.0</v>
      </c>
      <c r="D723" s="1">
        <v>0.0</v>
      </c>
      <c r="E723" s="2"/>
      <c r="F723" s="1" t="s">
        <v>18</v>
      </c>
      <c r="G723" s="1" t="s">
        <v>19</v>
      </c>
      <c r="H723" s="1" t="s">
        <v>6849</v>
      </c>
      <c r="I723" s="1" t="s">
        <v>6850</v>
      </c>
      <c r="J723" s="1" t="s">
        <v>6850</v>
      </c>
      <c r="K723" s="2"/>
      <c r="L723" s="1">
        <v>-5.0</v>
      </c>
      <c r="M723" s="1"/>
      <c r="N723" s="1">
        <v>9.410866666666667</v>
      </c>
      <c r="O723" s="1" t="s">
        <v>4489</v>
      </c>
      <c r="P723" s="1" t="s">
        <v>6851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28</v>
      </c>
      <c r="B724" s="1" t="s">
        <v>17</v>
      </c>
      <c r="C724" s="1">
        <v>488.0</v>
      </c>
      <c r="D724" s="1">
        <v>0.0</v>
      </c>
      <c r="E724" s="1" t="s">
        <v>29</v>
      </c>
      <c r="F724" s="1" t="s">
        <v>18</v>
      </c>
      <c r="G724" s="1" t="s">
        <v>19</v>
      </c>
      <c r="H724" s="1" t="s">
        <v>6852</v>
      </c>
      <c r="I724" s="1" t="s">
        <v>6853</v>
      </c>
      <c r="J724" s="1" t="s">
        <v>6853</v>
      </c>
      <c r="K724" s="2"/>
      <c r="L724" s="1">
        <v>-5.0</v>
      </c>
      <c r="M724" s="1"/>
      <c r="N724" s="1">
        <v>9.85235</v>
      </c>
      <c r="O724" s="1" t="s">
        <v>4499</v>
      </c>
      <c r="P724" s="1" t="s">
        <v>6854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28</v>
      </c>
      <c r="B725" s="1" t="s">
        <v>17</v>
      </c>
      <c r="C725" s="1">
        <v>618.0</v>
      </c>
      <c r="D725" s="1">
        <v>0.0</v>
      </c>
      <c r="E725" s="1" t="s">
        <v>29</v>
      </c>
      <c r="F725" s="1" t="s">
        <v>18</v>
      </c>
      <c r="G725" s="1" t="s">
        <v>19</v>
      </c>
      <c r="H725" s="1" t="s">
        <v>6855</v>
      </c>
      <c r="I725" s="1" t="s">
        <v>6856</v>
      </c>
      <c r="J725" s="1" t="s">
        <v>6856</v>
      </c>
      <c r="K725" s="2"/>
      <c r="L725" s="1">
        <v>-12.0</v>
      </c>
      <c r="M725" s="1"/>
      <c r="N725" s="1">
        <v>7.036883333333333</v>
      </c>
      <c r="O725" s="1" t="s">
        <v>4499</v>
      </c>
      <c r="P725" s="1" t="s">
        <v>6857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60</v>
      </c>
      <c r="B726" s="1" t="s">
        <v>17</v>
      </c>
      <c r="C726" s="3">
        <v>299.0</v>
      </c>
      <c r="D726" s="1">
        <v>0.0</v>
      </c>
      <c r="E726" s="1" t="s">
        <v>29</v>
      </c>
      <c r="F726" s="1" t="s">
        <v>66</v>
      </c>
      <c r="G726" s="1" t="s">
        <v>19</v>
      </c>
      <c r="H726" s="1" t="s">
        <v>6858</v>
      </c>
      <c r="I726" s="1" t="s">
        <v>6859</v>
      </c>
      <c r="J726" s="1" t="s">
        <v>6860</v>
      </c>
      <c r="K726" s="1" t="s">
        <v>6861</v>
      </c>
      <c r="L726" s="1">
        <v>-5.0</v>
      </c>
      <c r="M726" s="1">
        <v>0.6931</v>
      </c>
      <c r="N726" s="1">
        <v>3.9084833333333333</v>
      </c>
      <c r="O726" s="1" t="s">
        <v>4485</v>
      </c>
      <c r="P726" s="1" t="s">
        <v>6862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16</v>
      </c>
      <c r="B727" s="1" t="s">
        <v>364</v>
      </c>
      <c r="C727" s="3">
        <v>533.0</v>
      </c>
      <c r="D727" s="1">
        <v>0.0</v>
      </c>
      <c r="E727" s="2"/>
      <c r="F727" s="1" t="s">
        <v>18</v>
      </c>
      <c r="G727" s="1" t="s">
        <v>19</v>
      </c>
      <c r="H727" s="1" t="s">
        <v>6863</v>
      </c>
      <c r="I727" s="1" t="s">
        <v>6864</v>
      </c>
      <c r="J727" s="1" t="s">
        <v>6864</v>
      </c>
      <c r="K727" s="2"/>
      <c r="L727" s="1">
        <v>-8.0</v>
      </c>
      <c r="M727" s="1"/>
      <c r="N727" s="1">
        <v>9.993216666666667</v>
      </c>
      <c r="O727" s="1" t="s">
        <v>4489</v>
      </c>
      <c r="P727" s="1" t="s">
        <v>6865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28</v>
      </c>
      <c r="B728" s="1" t="s">
        <v>17</v>
      </c>
      <c r="C728" s="1">
        <v>593.0</v>
      </c>
      <c r="D728" s="1">
        <v>0.0</v>
      </c>
      <c r="E728" s="1" t="s">
        <v>29</v>
      </c>
      <c r="F728" s="1" t="s">
        <v>18</v>
      </c>
      <c r="G728" s="1" t="s">
        <v>19</v>
      </c>
      <c r="H728" s="1" t="s">
        <v>6866</v>
      </c>
      <c r="I728" s="1" t="s">
        <v>6867</v>
      </c>
      <c r="J728" s="1" t="s">
        <v>6867</v>
      </c>
      <c r="K728" s="2"/>
      <c r="L728" s="1">
        <v>-7.0</v>
      </c>
      <c r="M728" s="1"/>
      <c r="N728" s="1">
        <v>12.371683333333333</v>
      </c>
      <c r="O728" s="1" t="s">
        <v>4499</v>
      </c>
      <c r="P728" s="1" t="s">
        <v>6868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28</v>
      </c>
      <c r="B729" s="1" t="s">
        <v>17</v>
      </c>
      <c r="C729" s="1">
        <v>294.0</v>
      </c>
      <c r="D729" s="1">
        <v>0.0</v>
      </c>
      <c r="E729" s="1" t="s">
        <v>29</v>
      </c>
      <c r="F729" s="1" t="s">
        <v>18</v>
      </c>
      <c r="G729" s="1" t="s">
        <v>19</v>
      </c>
      <c r="H729" s="1" t="s">
        <v>6869</v>
      </c>
      <c r="I729" s="1" t="s">
        <v>6870</v>
      </c>
      <c r="J729" s="1" t="s">
        <v>6870</v>
      </c>
      <c r="K729" s="2"/>
      <c r="L729" s="1">
        <v>-6.0</v>
      </c>
      <c r="M729" s="1"/>
      <c r="N729" s="1">
        <v>8.929083333333333</v>
      </c>
      <c r="O729" s="1" t="s">
        <v>4499</v>
      </c>
      <c r="P729" s="1" t="s">
        <v>6871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60</v>
      </c>
      <c r="B730" s="1" t="s">
        <v>17</v>
      </c>
      <c r="C730" s="1">
        <v>478.0</v>
      </c>
      <c r="D730" s="1">
        <v>120.0</v>
      </c>
      <c r="E730" s="2"/>
      <c r="F730" s="1" t="s">
        <v>49</v>
      </c>
      <c r="G730" s="1" t="s">
        <v>24</v>
      </c>
      <c r="H730" s="1" t="s">
        <v>6872</v>
      </c>
      <c r="I730" s="1" t="s">
        <v>6873</v>
      </c>
      <c r="J730" s="1" t="s">
        <v>6793</v>
      </c>
      <c r="K730" s="2"/>
      <c r="L730" s="1">
        <v>566.0</v>
      </c>
      <c r="M730" s="1"/>
      <c r="N730" s="1">
        <v>9.2037</v>
      </c>
      <c r="O730" s="1" t="s">
        <v>4485</v>
      </c>
      <c r="P730" s="1" t="s">
        <v>6874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60</v>
      </c>
      <c r="B731" s="1" t="s">
        <v>17</v>
      </c>
      <c r="C731" s="1">
        <v>420.0</v>
      </c>
      <c r="D731" s="1">
        <v>0.0</v>
      </c>
      <c r="E731" s="1" t="s">
        <v>5779</v>
      </c>
      <c r="F731" s="1" t="s">
        <v>66</v>
      </c>
      <c r="G731" s="1" t="s">
        <v>19</v>
      </c>
      <c r="H731" s="1" t="s">
        <v>6875</v>
      </c>
      <c r="I731" s="1" t="s">
        <v>6876</v>
      </c>
      <c r="J731" s="1" t="s">
        <v>6877</v>
      </c>
      <c r="K731" s="1" t="s">
        <v>6878</v>
      </c>
      <c r="L731" s="1">
        <v>6.0</v>
      </c>
      <c r="M731" s="1">
        <v>0.01695</v>
      </c>
      <c r="N731" s="1">
        <v>9.032133333333332</v>
      </c>
      <c r="O731" s="1" t="s">
        <v>4485</v>
      </c>
      <c r="P731" s="1" t="s">
        <v>6879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81</v>
      </c>
      <c r="B732" s="1" t="s">
        <v>364</v>
      </c>
      <c r="C732" s="1">
        <v>528.0</v>
      </c>
      <c r="D732" s="1">
        <v>0.0</v>
      </c>
      <c r="E732" s="1" t="s">
        <v>6061</v>
      </c>
      <c r="F732" s="1" t="s">
        <v>18</v>
      </c>
      <c r="G732" s="1" t="s">
        <v>19</v>
      </c>
      <c r="H732" s="1" t="s">
        <v>6880</v>
      </c>
      <c r="I732" s="1" t="s">
        <v>6881</v>
      </c>
      <c r="J732" s="1" t="s">
        <v>6881</v>
      </c>
      <c r="K732" s="2"/>
      <c r="L732" s="1">
        <v>-12.0</v>
      </c>
      <c r="M732" s="1"/>
      <c r="N732" s="1">
        <v>7.64615</v>
      </c>
      <c r="O732" s="1" t="s">
        <v>4489</v>
      </c>
      <c r="P732" s="1" t="s">
        <v>6882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60</v>
      </c>
      <c r="B733" s="1" t="s">
        <v>17</v>
      </c>
      <c r="C733" s="1">
        <v>402.0</v>
      </c>
      <c r="D733" s="1">
        <v>96.0</v>
      </c>
      <c r="E733" s="2"/>
      <c r="F733" s="1" t="s">
        <v>49</v>
      </c>
      <c r="G733" s="1" t="s">
        <v>173</v>
      </c>
      <c r="H733" s="1" t="s">
        <v>6883</v>
      </c>
      <c r="I733" s="1" t="s">
        <v>6884</v>
      </c>
      <c r="J733" s="1" t="s">
        <v>6793</v>
      </c>
      <c r="K733" s="2"/>
      <c r="L733" s="1">
        <v>576.0</v>
      </c>
      <c r="M733" s="1"/>
      <c r="N733" s="1">
        <v>9.0545</v>
      </c>
      <c r="O733" s="1" t="s">
        <v>4485</v>
      </c>
      <c r="P733" s="1" t="s">
        <v>6885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60</v>
      </c>
      <c r="B734" s="1" t="s">
        <v>17</v>
      </c>
      <c r="C734" s="1">
        <v>309.0</v>
      </c>
      <c r="D734" s="1">
        <v>0.0</v>
      </c>
      <c r="E734" s="1" t="s">
        <v>5779</v>
      </c>
      <c r="F734" s="1" t="s">
        <v>66</v>
      </c>
      <c r="G734" s="1" t="s">
        <v>19</v>
      </c>
      <c r="H734" s="1" t="s">
        <v>6886</v>
      </c>
      <c r="I734" s="1" t="s">
        <v>6887</v>
      </c>
      <c r="J734" s="1" t="s">
        <v>6888</v>
      </c>
      <c r="K734" s="1" t="s">
        <v>6889</v>
      </c>
      <c r="L734" s="1">
        <v>-17.0</v>
      </c>
      <c r="M734" s="1">
        <v>0.020883333333333334</v>
      </c>
      <c r="N734" s="1">
        <v>7.51935</v>
      </c>
      <c r="O734" s="1" t="s">
        <v>4485</v>
      </c>
      <c r="P734" s="1" t="s">
        <v>4829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16</v>
      </c>
      <c r="B735" s="1" t="s">
        <v>364</v>
      </c>
      <c r="C735" s="1">
        <v>289.0</v>
      </c>
      <c r="D735" s="1">
        <v>0.0</v>
      </c>
      <c r="E735" s="2"/>
      <c r="F735" s="1" t="s">
        <v>18</v>
      </c>
      <c r="G735" s="1" t="s">
        <v>19</v>
      </c>
      <c r="H735" s="1" t="s">
        <v>6890</v>
      </c>
      <c r="I735" s="1" t="s">
        <v>6891</v>
      </c>
      <c r="J735" s="1" t="s">
        <v>6891</v>
      </c>
      <c r="K735" s="2"/>
      <c r="L735" s="1">
        <v>-1.0</v>
      </c>
      <c r="M735" s="1"/>
      <c r="N735" s="1">
        <v>13.43585</v>
      </c>
      <c r="O735" s="1" t="s">
        <v>4489</v>
      </c>
      <c r="P735" s="1" t="s">
        <v>4614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16</v>
      </c>
      <c r="B736" s="1" t="s">
        <v>364</v>
      </c>
      <c r="C736" s="1">
        <v>369.0</v>
      </c>
      <c r="D736" s="1">
        <v>0.0</v>
      </c>
      <c r="E736" s="2"/>
      <c r="F736" s="1" t="s">
        <v>18</v>
      </c>
      <c r="G736" s="1" t="s">
        <v>19</v>
      </c>
      <c r="H736" s="1" t="s">
        <v>6892</v>
      </c>
      <c r="I736" s="1" t="s">
        <v>6893</v>
      </c>
      <c r="J736" s="1" t="s">
        <v>6893</v>
      </c>
      <c r="K736" s="2"/>
      <c r="L736" s="1">
        <v>-2.0</v>
      </c>
      <c r="M736" s="1"/>
      <c r="N736" s="1">
        <v>12.2873</v>
      </c>
      <c r="O736" s="1" t="s">
        <v>4489</v>
      </c>
      <c r="P736" s="1" t="s">
        <v>6894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28</v>
      </c>
      <c r="B737" s="1" t="s">
        <v>17</v>
      </c>
      <c r="C737" s="1">
        <v>299.0</v>
      </c>
      <c r="D737" s="1">
        <v>0.0</v>
      </c>
      <c r="E737" s="1" t="s">
        <v>29</v>
      </c>
      <c r="F737" s="1" t="s">
        <v>18</v>
      </c>
      <c r="G737" s="1" t="s">
        <v>19</v>
      </c>
      <c r="H737" s="1" t="s">
        <v>6895</v>
      </c>
      <c r="I737" s="1" t="s">
        <v>6896</v>
      </c>
      <c r="J737" s="1" t="s">
        <v>6896</v>
      </c>
      <c r="K737" s="2"/>
      <c r="L737" s="1">
        <v>-6.0</v>
      </c>
      <c r="M737" s="1"/>
      <c r="N737" s="1">
        <v>8.169816666666666</v>
      </c>
      <c r="O737" s="1" t="s">
        <v>4499</v>
      </c>
      <c r="P737" s="1" t="s">
        <v>6897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28</v>
      </c>
      <c r="B738" s="1" t="s">
        <v>17</v>
      </c>
      <c r="C738" s="1">
        <v>289.0</v>
      </c>
      <c r="D738" s="1">
        <v>0.0</v>
      </c>
      <c r="E738" s="1" t="s">
        <v>29</v>
      </c>
      <c r="F738" s="1" t="s">
        <v>18</v>
      </c>
      <c r="G738" s="1" t="s">
        <v>19</v>
      </c>
      <c r="H738" s="1" t="s">
        <v>6898</v>
      </c>
      <c r="I738" s="1" t="s">
        <v>6899</v>
      </c>
      <c r="J738" s="1" t="s">
        <v>6899</v>
      </c>
      <c r="K738" s="2"/>
      <c r="L738" s="1">
        <v>-4.0</v>
      </c>
      <c r="M738" s="1"/>
      <c r="N738" s="1">
        <v>10.224433333333334</v>
      </c>
      <c r="O738" s="1" t="s">
        <v>4499</v>
      </c>
      <c r="P738" s="1" t="s">
        <v>6900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60</v>
      </c>
      <c r="B739" s="1" t="s">
        <v>17</v>
      </c>
      <c r="C739" s="1">
        <v>498.0</v>
      </c>
      <c r="D739" s="1">
        <v>0.0</v>
      </c>
      <c r="E739" s="1" t="s">
        <v>5779</v>
      </c>
      <c r="F739" s="1" t="s">
        <v>66</v>
      </c>
      <c r="G739" s="1" t="s">
        <v>19</v>
      </c>
      <c r="H739" s="1" t="s">
        <v>6901</v>
      </c>
      <c r="I739" s="1" t="s">
        <v>6902</v>
      </c>
      <c r="J739" s="1" t="s">
        <v>6903</v>
      </c>
      <c r="K739" s="1" t="s">
        <v>6904</v>
      </c>
      <c r="L739" s="1">
        <v>1.0</v>
      </c>
      <c r="M739" s="1">
        <v>0.024533333333333334</v>
      </c>
      <c r="N739" s="1">
        <v>15.331283333333333</v>
      </c>
      <c r="O739" s="1" t="s">
        <v>4485</v>
      </c>
      <c r="P739" s="1" t="s">
        <v>6905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60</v>
      </c>
      <c r="B740" s="1" t="s">
        <v>17</v>
      </c>
      <c r="C740" s="1">
        <v>525.0</v>
      </c>
      <c r="D740" s="1">
        <v>0.0</v>
      </c>
      <c r="E740" s="1" t="s">
        <v>5779</v>
      </c>
      <c r="F740" s="1" t="s">
        <v>66</v>
      </c>
      <c r="G740" s="1" t="s">
        <v>19</v>
      </c>
      <c r="H740" s="1" t="s">
        <v>6906</v>
      </c>
      <c r="I740" s="1" t="s">
        <v>6907</v>
      </c>
      <c r="J740" s="1" t="s">
        <v>6908</v>
      </c>
      <c r="K740" s="1" t="s">
        <v>6909</v>
      </c>
      <c r="L740" s="1">
        <v>1.0</v>
      </c>
      <c r="M740" s="1">
        <v>0.0226</v>
      </c>
      <c r="N740" s="1">
        <v>19.605033333333335</v>
      </c>
      <c r="O740" s="1" t="s">
        <v>4485</v>
      </c>
      <c r="P740" s="1" t="s">
        <v>6910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60</v>
      </c>
      <c r="B741" s="1" t="s">
        <v>17</v>
      </c>
      <c r="C741" s="1">
        <v>368.0</v>
      </c>
      <c r="D741" s="1">
        <v>0.0</v>
      </c>
      <c r="E741" s="1" t="s">
        <v>29</v>
      </c>
      <c r="F741" s="1" t="s">
        <v>66</v>
      </c>
      <c r="G741" s="1" t="s">
        <v>19</v>
      </c>
      <c r="H741" s="1" t="s">
        <v>6911</v>
      </c>
      <c r="I741" s="1" t="s">
        <v>6912</v>
      </c>
      <c r="J741" s="1" t="s">
        <v>6913</v>
      </c>
      <c r="K741" s="1" t="s">
        <v>6914</v>
      </c>
      <c r="L741" s="1">
        <v>4.0</v>
      </c>
      <c r="M741" s="1">
        <v>6.952866666666667</v>
      </c>
      <c r="N741" s="1">
        <v>15.810083333333333</v>
      </c>
      <c r="O741" s="1" t="s">
        <v>4485</v>
      </c>
      <c r="P741" s="1" t="s">
        <v>5625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28</v>
      </c>
      <c r="B742" s="1" t="s">
        <v>17</v>
      </c>
      <c r="C742" s="1">
        <v>464.0</v>
      </c>
      <c r="D742" s="1">
        <v>0.0</v>
      </c>
      <c r="E742" s="1" t="s">
        <v>29</v>
      </c>
      <c r="F742" s="1" t="s">
        <v>18</v>
      </c>
      <c r="G742" s="1" t="s">
        <v>19</v>
      </c>
      <c r="H742" s="1" t="s">
        <v>6915</v>
      </c>
      <c r="I742" s="1" t="s">
        <v>6916</v>
      </c>
      <c r="J742" s="1" t="s">
        <v>6916</v>
      </c>
      <c r="K742" s="2"/>
      <c r="L742" s="1">
        <v>-1.0</v>
      </c>
      <c r="M742" s="1"/>
      <c r="N742" s="1">
        <v>13.044516666666667</v>
      </c>
      <c r="O742" s="1" t="s">
        <v>4499</v>
      </c>
      <c r="P742" s="1" t="s">
        <v>6917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28</v>
      </c>
      <c r="B743" s="1" t="s">
        <v>17</v>
      </c>
      <c r="C743" s="1">
        <v>700.0</v>
      </c>
      <c r="D743" s="1">
        <v>0.0</v>
      </c>
      <c r="E743" s="1" t="s">
        <v>29</v>
      </c>
      <c r="F743" s="1" t="s">
        <v>18</v>
      </c>
      <c r="G743" s="1" t="s">
        <v>19</v>
      </c>
      <c r="H743" s="1" t="s">
        <v>6918</v>
      </c>
      <c r="I743" s="1" t="s">
        <v>6919</v>
      </c>
      <c r="J743" s="1" t="s">
        <v>6919</v>
      </c>
      <c r="K743" s="2"/>
      <c r="L743" s="1">
        <v>0.0</v>
      </c>
      <c r="M743" s="1"/>
      <c r="N743" s="1">
        <v>20.565366666666666</v>
      </c>
      <c r="O743" s="1" t="s">
        <v>4499</v>
      </c>
      <c r="P743" s="1" t="s">
        <v>6920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60</v>
      </c>
      <c r="B744" s="1" t="s">
        <v>17</v>
      </c>
      <c r="C744" s="1">
        <v>618.0</v>
      </c>
      <c r="D744" s="1">
        <v>0.0</v>
      </c>
      <c r="E744" s="1" t="s">
        <v>29</v>
      </c>
      <c r="F744" s="1" t="s">
        <v>66</v>
      </c>
      <c r="G744" s="1" t="s">
        <v>19</v>
      </c>
      <c r="H744" s="1" t="s">
        <v>6921</v>
      </c>
      <c r="I744" s="1" t="s">
        <v>6922</v>
      </c>
      <c r="J744" s="1" t="s">
        <v>6923</v>
      </c>
      <c r="K744" s="1" t="s">
        <v>6924</v>
      </c>
      <c r="L744" s="1">
        <v>-5.0</v>
      </c>
      <c r="M744" s="1">
        <v>8.695633333333333</v>
      </c>
      <c r="N744" s="1">
        <v>16.576066666666666</v>
      </c>
      <c r="O744" s="1" t="s">
        <v>4485</v>
      </c>
      <c r="P744" s="1" t="s">
        <v>5434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28</v>
      </c>
      <c r="B745" s="1" t="s">
        <v>17</v>
      </c>
      <c r="C745" s="1">
        <v>404.0</v>
      </c>
      <c r="D745" s="1">
        <v>0.0</v>
      </c>
      <c r="E745" s="1" t="s">
        <v>29</v>
      </c>
      <c r="F745" s="1" t="s">
        <v>18</v>
      </c>
      <c r="G745" s="1" t="s">
        <v>19</v>
      </c>
      <c r="H745" s="1" t="s">
        <v>6925</v>
      </c>
      <c r="I745" s="1" t="s">
        <v>6926</v>
      </c>
      <c r="J745" s="1" t="s">
        <v>6926</v>
      </c>
      <c r="K745" s="2"/>
      <c r="L745" s="1">
        <v>-4.0</v>
      </c>
      <c r="M745" s="1"/>
      <c r="N745" s="1">
        <v>10.5819</v>
      </c>
      <c r="O745" s="1" t="s">
        <v>4499</v>
      </c>
      <c r="P745" s="1" t="s">
        <v>6927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28</v>
      </c>
      <c r="B746" s="1" t="s">
        <v>17</v>
      </c>
      <c r="C746" s="1">
        <v>364.0</v>
      </c>
      <c r="D746" s="1">
        <v>0.0</v>
      </c>
      <c r="E746" s="1" t="s">
        <v>29</v>
      </c>
      <c r="F746" s="1" t="s">
        <v>18</v>
      </c>
      <c r="G746" s="1" t="s">
        <v>19</v>
      </c>
      <c r="H746" s="1" t="s">
        <v>6928</v>
      </c>
      <c r="I746" s="1" t="s">
        <v>6929</v>
      </c>
      <c r="J746" s="1" t="s">
        <v>6929</v>
      </c>
      <c r="K746" s="2"/>
      <c r="L746" s="1">
        <v>-3.0</v>
      </c>
      <c r="M746" s="1"/>
      <c r="N746" s="1">
        <v>11.0399</v>
      </c>
      <c r="O746" s="1" t="s">
        <v>4499</v>
      </c>
      <c r="P746" s="1" t="s">
        <v>6930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28</v>
      </c>
      <c r="B747" s="1" t="s">
        <v>17</v>
      </c>
      <c r="C747" s="1">
        <v>1184.0</v>
      </c>
      <c r="D747" s="1">
        <v>0.0</v>
      </c>
      <c r="E747" s="1" t="s">
        <v>29</v>
      </c>
      <c r="F747" s="1" t="s">
        <v>18</v>
      </c>
      <c r="G747" s="1" t="s">
        <v>19</v>
      </c>
      <c r="H747" s="1" t="s">
        <v>6931</v>
      </c>
      <c r="I747" s="1" t="s">
        <v>6932</v>
      </c>
      <c r="J747" s="1" t="s">
        <v>6932</v>
      </c>
      <c r="K747" s="2"/>
      <c r="L747" s="1">
        <v>-4.0</v>
      </c>
      <c r="M747" s="1"/>
      <c r="N747" s="1">
        <v>15.898883333333334</v>
      </c>
      <c r="O747" s="1" t="s">
        <v>4499</v>
      </c>
      <c r="P747" s="1" t="s">
        <v>6933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60</v>
      </c>
      <c r="B748" s="1" t="s">
        <v>17</v>
      </c>
      <c r="C748" s="1">
        <v>522.0</v>
      </c>
      <c r="D748" s="1">
        <v>0.0</v>
      </c>
      <c r="E748" s="1" t="s">
        <v>5779</v>
      </c>
      <c r="F748" s="1" t="s">
        <v>66</v>
      </c>
      <c r="G748" s="1" t="s">
        <v>19</v>
      </c>
      <c r="H748" s="1" t="s">
        <v>6934</v>
      </c>
      <c r="I748" s="1" t="s">
        <v>6935</v>
      </c>
      <c r="J748" s="1" t="s">
        <v>6936</v>
      </c>
      <c r="K748" s="1" t="s">
        <v>6937</v>
      </c>
      <c r="L748" s="1">
        <v>-10.0</v>
      </c>
      <c r="M748" s="1">
        <v>0.10108333333333333</v>
      </c>
      <c r="N748" s="1">
        <v>13.020633333333333</v>
      </c>
      <c r="O748" s="1" t="s">
        <v>4485</v>
      </c>
      <c r="P748" s="1" t="s">
        <v>6938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60</v>
      </c>
      <c r="B749" s="1" t="s">
        <v>17</v>
      </c>
      <c r="C749" s="1">
        <v>633.0</v>
      </c>
      <c r="D749" s="1">
        <v>0.0</v>
      </c>
      <c r="E749" s="1" t="s">
        <v>29</v>
      </c>
      <c r="F749" s="1" t="s">
        <v>66</v>
      </c>
      <c r="G749" s="1" t="s">
        <v>19</v>
      </c>
      <c r="H749" s="1" t="s">
        <v>6939</v>
      </c>
      <c r="I749" s="1" t="s">
        <v>6940</v>
      </c>
      <c r="J749" s="1" t="s">
        <v>6941</v>
      </c>
      <c r="K749" s="1" t="s">
        <v>6942</v>
      </c>
      <c r="L749" s="1">
        <v>-3.0</v>
      </c>
      <c r="M749" s="1">
        <v>8.281816666666666</v>
      </c>
      <c r="N749" s="1">
        <v>13.8714</v>
      </c>
      <c r="O749" s="1" t="s">
        <v>4485</v>
      </c>
      <c r="P749" s="1" t="s">
        <v>6943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28</v>
      </c>
      <c r="B750" s="1" t="s">
        <v>17</v>
      </c>
      <c r="C750" s="1">
        <v>528.0</v>
      </c>
      <c r="D750" s="1">
        <v>0.0</v>
      </c>
      <c r="E750" s="1" t="s">
        <v>29</v>
      </c>
      <c r="F750" s="1" t="s">
        <v>18</v>
      </c>
      <c r="G750" s="1" t="s">
        <v>19</v>
      </c>
      <c r="H750" s="1" t="s">
        <v>6944</v>
      </c>
      <c r="I750" s="1" t="s">
        <v>6945</v>
      </c>
      <c r="J750" s="1" t="s">
        <v>6945</v>
      </c>
      <c r="K750" s="2"/>
      <c r="L750" s="1">
        <v>-9.0</v>
      </c>
      <c r="M750" s="1"/>
      <c r="N750" s="1">
        <v>10.792783333333333</v>
      </c>
      <c r="O750" s="1" t="s">
        <v>4499</v>
      </c>
      <c r="P750" s="1" t="s">
        <v>6946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60</v>
      </c>
      <c r="B751" s="1" t="s">
        <v>17</v>
      </c>
      <c r="C751" s="1">
        <v>637.0</v>
      </c>
      <c r="D751" s="1">
        <v>0.0</v>
      </c>
      <c r="E751" s="1" t="s">
        <v>5779</v>
      </c>
      <c r="F751" s="1" t="s">
        <v>66</v>
      </c>
      <c r="G751" s="1" t="s">
        <v>19</v>
      </c>
      <c r="H751" s="1" t="s">
        <v>6947</v>
      </c>
      <c r="I751" s="1" t="s">
        <v>6948</v>
      </c>
      <c r="J751" s="1" t="s">
        <v>6949</v>
      </c>
      <c r="K751" s="1" t="s">
        <v>6950</v>
      </c>
      <c r="L751" s="1">
        <v>-4.0</v>
      </c>
      <c r="M751" s="1">
        <v>0.020666666666666667</v>
      </c>
      <c r="N751" s="1">
        <v>10.251466666666667</v>
      </c>
      <c r="O751" s="1" t="s">
        <v>4485</v>
      </c>
      <c r="P751" s="1" t="s">
        <v>6951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16</v>
      </c>
      <c r="B752" s="1" t="s">
        <v>364</v>
      </c>
      <c r="C752" s="3">
        <v>658.0</v>
      </c>
      <c r="D752" s="1">
        <v>0.0</v>
      </c>
      <c r="E752" s="2"/>
      <c r="F752" s="1" t="s">
        <v>18</v>
      </c>
      <c r="G752" s="1" t="s">
        <v>19</v>
      </c>
      <c r="H752" s="1" t="s">
        <v>6952</v>
      </c>
      <c r="I752" s="1" t="s">
        <v>6953</v>
      </c>
      <c r="J752" s="1" t="s">
        <v>6953</v>
      </c>
      <c r="K752" s="2"/>
      <c r="L752" s="1">
        <v>-12.0</v>
      </c>
      <c r="M752" s="1"/>
      <c r="N752" s="1">
        <v>7.91095</v>
      </c>
      <c r="O752" s="1" t="s">
        <v>4489</v>
      </c>
      <c r="P752" s="1" t="s">
        <v>6954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60</v>
      </c>
      <c r="B753" s="1" t="s">
        <v>17</v>
      </c>
      <c r="C753" s="1">
        <v>359.0</v>
      </c>
      <c r="D753" s="1">
        <v>0.0</v>
      </c>
      <c r="E753" s="1" t="s">
        <v>29</v>
      </c>
      <c r="F753" s="1" t="s">
        <v>66</v>
      </c>
      <c r="G753" s="1" t="s">
        <v>19</v>
      </c>
      <c r="H753" s="1" t="s">
        <v>6955</v>
      </c>
      <c r="I753" s="1" t="s">
        <v>6956</v>
      </c>
      <c r="J753" s="1" t="s">
        <v>6957</v>
      </c>
      <c r="K753" s="1" t="s">
        <v>6958</v>
      </c>
      <c r="L753" s="1">
        <v>0.0</v>
      </c>
      <c r="M753" s="1">
        <v>0.7342</v>
      </c>
      <c r="N753" s="1">
        <v>7.299083333333333</v>
      </c>
      <c r="O753" s="1" t="s">
        <v>4485</v>
      </c>
      <c r="P753" s="1" t="s">
        <v>6959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16</v>
      </c>
      <c r="B754" s="1" t="s">
        <v>364</v>
      </c>
      <c r="C754" s="1">
        <v>573.0</v>
      </c>
      <c r="D754" s="1">
        <v>0.0</v>
      </c>
      <c r="E754" s="2"/>
      <c r="F754" s="1" t="s">
        <v>18</v>
      </c>
      <c r="G754" s="1" t="s">
        <v>19</v>
      </c>
      <c r="H754" s="1" t="s">
        <v>6960</v>
      </c>
      <c r="I754" s="1" t="s">
        <v>6961</v>
      </c>
      <c r="J754" s="1" t="s">
        <v>6961</v>
      </c>
      <c r="K754" s="2"/>
      <c r="L754" s="1">
        <v>-13.0</v>
      </c>
      <c r="M754" s="1"/>
      <c r="N754" s="1">
        <v>6.906483333333333</v>
      </c>
      <c r="O754" s="1" t="s">
        <v>4489</v>
      </c>
      <c r="P754" s="1" t="s">
        <v>6962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60</v>
      </c>
      <c r="B755" s="1" t="s">
        <v>17</v>
      </c>
      <c r="C755" s="1">
        <v>503.0</v>
      </c>
      <c r="D755" s="1">
        <v>0.0</v>
      </c>
      <c r="E755" s="1" t="s">
        <v>5779</v>
      </c>
      <c r="F755" s="1" t="s">
        <v>66</v>
      </c>
      <c r="G755" s="1" t="s">
        <v>19</v>
      </c>
      <c r="H755" s="1" t="s">
        <v>6963</v>
      </c>
      <c r="I755" s="1" t="s">
        <v>6964</v>
      </c>
      <c r="J755" s="1" t="s">
        <v>6965</v>
      </c>
      <c r="K755" s="1" t="s">
        <v>6966</v>
      </c>
      <c r="L755" s="1">
        <v>-22.0</v>
      </c>
      <c r="M755" s="1">
        <v>0.0228</v>
      </c>
      <c r="N755" s="1">
        <v>8.905066666666666</v>
      </c>
      <c r="O755" s="1" t="s">
        <v>4485</v>
      </c>
      <c r="P755" s="1" t="s">
        <v>6967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81</v>
      </c>
      <c r="B756" s="1" t="s">
        <v>364</v>
      </c>
      <c r="C756" s="1">
        <v>540.0</v>
      </c>
      <c r="D756" s="1">
        <v>0.0</v>
      </c>
      <c r="E756" s="1" t="s">
        <v>6061</v>
      </c>
      <c r="F756" s="1" t="s">
        <v>18</v>
      </c>
      <c r="G756" s="1" t="s">
        <v>19</v>
      </c>
      <c r="H756" s="1" t="s">
        <v>6968</v>
      </c>
      <c r="I756" s="1" t="s">
        <v>6969</v>
      </c>
      <c r="J756" s="1" t="s">
        <v>6969</v>
      </c>
      <c r="K756" s="2"/>
      <c r="L756" s="1">
        <v>-14.0</v>
      </c>
      <c r="M756" s="1"/>
      <c r="N756" s="1">
        <v>5.281466666666667</v>
      </c>
      <c r="O756" s="1" t="s">
        <v>4489</v>
      </c>
      <c r="P756" s="1" t="s">
        <v>6970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16</v>
      </c>
      <c r="B757" s="1" t="s">
        <v>364</v>
      </c>
      <c r="C757" s="1">
        <v>947.0</v>
      </c>
      <c r="D757" s="1">
        <v>0.0</v>
      </c>
      <c r="E757" s="2"/>
      <c r="F757" s="1" t="s">
        <v>18</v>
      </c>
      <c r="G757" s="1" t="s">
        <v>19</v>
      </c>
      <c r="H757" s="1" t="s">
        <v>6971</v>
      </c>
      <c r="I757" s="1" t="s">
        <v>6972</v>
      </c>
      <c r="J757" s="1" t="s">
        <v>6972</v>
      </c>
      <c r="K757" s="2"/>
      <c r="L757" s="1">
        <v>-12.0</v>
      </c>
      <c r="M757" s="1"/>
      <c r="N757" s="1">
        <v>7.307566666666666</v>
      </c>
      <c r="O757" s="1" t="s">
        <v>4489</v>
      </c>
      <c r="P757" s="1" t="s">
        <v>6973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81</v>
      </c>
      <c r="B758" s="1" t="s">
        <v>364</v>
      </c>
      <c r="C758" s="1">
        <v>578.0</v>
      </c>
      <c r="D758" s="1">
        <v>0.0</v>
      </c>
      <c r="E758" s="1" t="s">
        <v>5914</v>
      </c>
      <c r="F758" s="1" t="s">
        <v>18</v>
      </c>
      <c r="G758" s="1" t="s">
        <v>19</v>
      </c>
      <c r="H758" s="1" t="s">
        <v>6974</v>
      </c>
      <c r="I758" s="1" t="s">
        <v>6975</v>
      </c>
      <c r="J758" s="1" t="s">
        <v>6975</v>
      </c>
      <c r="K758" s="2"/>
      <c r="L758" s="1">
        <v>-12.0</v>
      </c>
      <c r="M758" s="1"/>
      <c r="N758" s="1">
        <v>7.665383333333334</v>
      </c>
      <c r="O758" s="1" t="s">
        <v>4489</v>
      </c>
      <c r="P758" s="1" t="s">
        <v>6976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28</v>
      </c>
      <c r="B759" s="1" t="s">
        <v>17</v>
      </c>
      <c r="C759" s="1">
        <v>264.0</v>
      </c>
      <c r="D759" s="1">
        <v>0.0</v>
      </c>
      <c r="E759" s="1" t="s">
        <v>29</v>
      </c>
      <c r="F759" s="1" t="s">
        <v>18</v>
      </c>
      <c r="G759" s="1" t="s">
        <v>19</v>
      </c>
      <c r="H759" s="1" t="s">
        <v>6977</v>
      </c>
      <c r="I759" s="1" t="s">
        <v>6978</v>
      </c>
      <c r="J759" s="1" t="s">
        <v>6978</v>
      </c>
      <c r="K759" s="2"/>
      <c r="L759" s="1">
        <v>-15.0</v>
      </c>
      <c r="M759" s="1"/>
      <c r="N759" s="1">
        <v>5.7735666666666665</v>
      </c>
      <c r="O759" s="1" t="s">
        <v>4499</v>
      </c>
      <c r="P759" s="1" t="s">
        <v>6979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28</v>
      </c>
      <c r="B760" s="1" t="s">
        <v>17</v>
      </c>
      <c r="C760" s="1">
        <v>264.0</v>
      </c>
      <c r="D760" s="1">
        <v>0.0</v>
      </c>
      <c r="E760" s="1" t="s">
        <v>29</v>
      </c>
      <c r="F760" s="1" t="s">
        <v>18</v>
      </c>
      <c r="G760" s="1" t="s">
        <v>19</v>
      </c>
      <c r="H760" s="1" t="s">
        <v>6980</v>
      </c>
      <c r="I760" s="1" t="s">
        <v>6981</v>
      </c>
      <c r="J760" s="1" t="s">
        <v>6981</v>
      </c>
      <c r="K760" s="2"/>
      <c r="L760" s="1">
        <v>-4.0</v>
      </c>
      <c r="M760" s="1"/>
      <c r="N760" s="1">
        <v>10.046633333333334</v>
      </c>
      <c r="O760" s="1" t="s">
        <v>4499</v>
      </c>
      <c r="P760" s="1" t="s">
        <v>6982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60</v>
      </c>
      <c r="B761" s="1" t="s">
        <v>17</v>
      </c>
      <c r="C761" s="1">
        <v>503.0</v>
      </c>
      <c r="D761" s="1">
        <v>0.0</v>
      </c>
      <c r="E761" s="1" t="s">
        <v>5779</v>
      </c>
      <c r="F761" s="1" t="s">
        <v>66</v>
      </c>
      <c r="G761" s="1" t="s">
        <v>19</v>
      </c>
      <c r="H761" s="1" t="s">
        <v>6983</v>
      </c>
      <c r="I761" s="1" t="s">
        <v>6984</v>
      </c>
      <c r="J761" s="1" t="s">
        <v>6985</v>
      </c>
      <c r="K761" s="1" t="s">
        <v>6986</v>
      </c>
      <c r="L761" s="1">
        <v>-7.0</v>
      </c>
      <c r="M761" s="1">
        <v>0.031116666666666667</v>
      </c>
      <c r="N761" s="1">
        <v>15.715966666666667</v>
      </c>
      <c r="O761" s="1" t="s">
        <v>4485</v>
      </c>
      <c r="P761" s="1" t="s">
        <v>6987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60</v>
      </c>
      <c r="B762" s="1" t="s">
        <v>17</v>
      </c>
      <c r="C762" s="3">
        <v>444.0</v>
      </c>
      <c r="D762" s="1">
        <v>111.0</v>
      </c>
      <c r="E762" s="2"/>
      <c r="F762" s="1" t="s">
        <v>49</v>
      </c>
      <c r="G762" s="1" t="s">
        <v>173</v>
      </c>
      <c r="H762" s="1" t="s">
        <v>6988</v>
      </c>
      <c r="I762" s="1" t="s">
        <v>6989</v>
      </c>
      <c r="J762" s="1" t="s">
        <v>6793</v>
      </c>
      <c r="K762" s="2"/>
      <c r="L762" s="1">
        <v>672.0</v>
      </c>
      <c r="M762" s="1"/>
      <c r="N762" s="1">
        <v>10.397533333333334</v>
      </c>
      <c r="O762" s="1" t="s">
        <v>4485</v>
      </c>
      <c r="P762" s="1" t="s">
        <v>6990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28</v>
      </c>
      <c r="B763" s="1" t="s">
        <v>17</v>
      </c>
      <c r="C763" s="1">
        <v>264.0</v>
      </c>
      <c r="D763" s="1">
        <v>0.0</v>
      </c>
      <c r="E763" s="1" t="s">
        <v>29</v>
      </c>
      <c r="F763" s="1" t="s">
        <v>18</v>
      </c>
      <c r="G763" s="1" t="s">
        <v>19</v>
      </c>
      <c r="H763" s="1" t="s">
        <v>6991</v>
      </c>
      <c r="I763" s="1" t="s">
        <v>6992</v>
      </c>
      <c r="J763" s="1" t="s">
        <v>6992</v>
      </c>
      <c r="K763" s="2"/>
      <c r="L763" s="1">
        <v>-9.0</v>
      </c>
      <c r="M763" s="1"/>
      <c r="N763" s="1">
        <v>5.02905</v>
      </c>
      <c r="O763" s="1" t="s">
        <v>4499</v>
      </c>
      <c r="P763" s="1" t="s">
        <v>4581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28</v>
      </c>
      <c r="B764" s="1" t="s">
        <v>17</v>
      </c>
      <c r="C764" s="1">
        <v>329.0</v>
      </c>
      <c r="D764" s="1">
        <v>0.0</v>
      </c>
      <c r="E764" s="1" t="s">
        <v>29</v>
      </c>
      <c r="F764" s="1" t="s">
        <v>18</v>
      </c>
      <c r="G764" s="1" t="s">
        <v>19</v>
      </c>
      <c r="H764" s="1" t="s">
        <v>6993</v>
      </c>
      <c r="I764" s="1" t="s">
        <v>6994</v>
      </c>
      <c r="J764" s="1" t="s">
        <v>6994</v>
      </c>
      <c r="K764" s="2"/>
      <c r="L764" s="1">
        <v>-8.0</v>
      </c>
      <c r="M764" s="1"/>
      <c r="N764" s="1">
        <v>6.38915</v>
      </c>
      <c r="O764" s="1" t="s">
        <v>4499</v>
      </c>
      <c r="P764" s="1" t="s">
        <v>4816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16</v>
      </c>
      <c r="B765" s="1" t="s">
        <v>364</v>
      </c>
      <c r="C765" s="3">
        <v>289.0</v>
      </c>
      <c r="D765" s="1">
        <v>0.0</v>
      </c>
      <c r="E765" s="2"/>
      <c r="F765" s="1" t="s">
        <v>18</v>
      </c>
      <c r="G765" s="1" t="s">
        <v>19</v>
      </c>
      <c r="H765" s="1" t="s">
        <v>6995</v>
      </c>
      <c r="I765" s="1" t="s">
        <v>6996</v>
      </c>
      <c r="J765" s="1" t="s">
        <v>6996</v>
      </c>
      <c r="K765" s="2"/>
      <c r="L765" s="1">
        <v>-8.0</v>
      </c>
      <c r="M765" s="1"/>
      <c r="N765" s="1">
        <v>6.80965</v>
      </c>
      <c r="O765" s="1" t="s">
        <v>4489</v>
      </c>
      <c r="P765" s="1" t="s">
        <v>6997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16</v>
      </c>
      <c r="B766" s="1" t="s">
        <v>364</v>
      </c>
      <c r="C766" s="1">
        <v>399.0</v>
      </c>
      <c r="D766" s="1">
        <v>0.0</v>
      </c>
      <c r="E766" s="2"/>
      <c r="F766" s="1" t="s">
        <v>18</v>
      </c>
      <c r="G766" s="1" t="s">
        <v>19</v>
      </c>
      <c r="H766" s="1" t="s">
        <v>6998</v>
      </c>
      <c r="I766" s="1" t="s">
        <v>6999</v>
      </c>
      <c r="J766" s="1" t="s">
        <v>6999</v>
      </c>
      <c r="K766" s="2"/>
      <c r="L766" s="1">
        <v>-3.0</v>
      </c>
      <c r="M766" s="1"/>
      <c r="N766" s="1">
        <v>11.05635</v>
      </c>
      <c r="O766" s="1" t="s">
        <v>4489</v>
      </c>
      <c r="P766" s="1" t="s">
        <v>7000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28</v>
      </c>
      <c r="B767" s="1" t="s">
        <v>17</v>
      </c>
      <c r="C767" s="1">
        <v>613.0</v>
      </c>
      <c r="D767" s="1">
        <v>0.0</v>
      </c>
      <c r="E767" s="1" t="s">
        <v>29</v>
      </c>
      <c r="F767" s="1" t="s">
        <v>18</v>
      </c>
      <c r="G767" s="1" t="s">
        <v>19</v>
      </c>
      <c r="H767" s="1" t="s">
        <v>7001</v>
      </c>
      <c r="I767" s="1" t="s">
        <v>7002</v>
      </c>
      <c r="J767" s="1" t="s">
        <v>7002</v>
      </c>
      <c r="K767" s="2"/>
      <c r="L767" s="1">
        <v>-5.0</v>
      </c>
      <c r="M767" s="1"/>
      <c r="N767" s="1">
        <v>14.089283333333332</v>
      </c>
      <c r="O767" s="1" t="s">
        <v>4499</v>
      </c>
      <c r="P767" s="1" t="s">
        <v>7003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16</v>
      </c>
      <c r="B768" s="1" t="s">
        <v>364</v>
      </c>
      <c r="C768" s="3">
        <v>289.0</v>
      </c>
      <c r="D768" s="1">
        <v>0.0</v>
      </c>
      <c r="E768" s="2"/>
      <c r="F768" s="1" t="s">
        <v>18</v>
      </c>
      <c r="G768" s="1" t="s">
        <v>19</v>
      </c>
      <c r="H768" s="1" t="s">
        <v>7004</v>
      </c>
      <c r="I768" s="1" t="s">
        <v>7005</v>
      </c>
      <c r="J768" s="1" t="s">
        <v>7005</v>
      </c>
      <c r="K768" s="2"/>
      <c r="L768" s="1">
        <v>-8.0</v>
      </c>
      <c r="M768" s="1"/>
      <c r="N768" s="1">
        <v>6.8396</v>
      </c>
      <c r="O768" s="1" t="s">
        <v>4489</v>
      </c>
      <c r="P768" s="1" t="s">
        <v>4614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28</v>
      </c>
      <c r="B769" s="1" t="s">
        <v>17</v>
      </c>
      <c r="C769" s="1">
        <v>224.0</v>
      </c>
      <c r="D769" s="1">
        <v>0.0</v>
      </c>
      <c r="E769" s="1" t="s">
        <v>29</v>
      </c>
      <c r="F769" s="1" t="s">
        <v>18</v>
      </c>
      <c r="G769" s="1" t="s">
        <v>19</v>
      </c>
      <c r="H769" s="1" t="s">
        <v>7006</v>
      </c>
      <c r="I769" s="1" t="s">
        <v>7007</v>
      </c>
      <c r="J769" s="1" t="s">
        <v>7007</v>
      </c>
      <c r="K769" s="2"/>
      <c r="L769" s="1">
        <v>-6.0</v>
      </c>
      <c r="M769" s="1"/>
      <c r="N769" s="1">
        <v>8.086883333333333</v>
      </c>
      <c r="O769" s="1" t="s">
        <v>4499</v>
      </c>
      <c r="P769" s="1" t="s">
        <v>7008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60</v>
      </c>
      <c r="B770" s="1" t="s">
        <v>17</v>
      </c>
      <c r="C770" s="1">
        <v>366.0</v>
      </c>
      <c r="D770" s="1">
        <v>92.0</v>
      </c>
      <c r="E770" s="2"/>
      <c r="F770" s="1" t="s">
        <v>49</v>
      </c>
      <c r="G770" s="1" t="s">
        <v>173</v>
      </c>
      <c r="H770" s="1" t="s">
        <v>7009</v>
      </c>
      <c r="I770" s="1" t="s">
        <v>7010</v>
      </c>
      <c r="J770" s="1" t="s">
        <v>6793</v>
      </c>
      <c r="K770" s="2"/>
      <c r="L770" s="1">
        <v>689.0</v>
      </c>
      <c r="M770" s="1"/>
      <c r="N770" s="1">
        <v>11.552233333333334</v>
      </c>
      <c r="O770" s="1" t="s">
        <v>4485</v>
      </c>
      <c r="P770" s="1" t="s">
        <v>4963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60</v>
      </c>
      <c r="B771" s="1" t="s">
        <v>17</v>
      </c>
      <c r="C771" s="1">
        <v>366.0</v>
      </c>
      <c r="D771" s="1">
        <v>62.0</v>
      </c>
      <c r="E771" s="2"/>
      <c r="F771" s="1" t="s">
        <v>49</v>
      </c>
      <c r="G771" s="1" t="s">
        <v>173</v>
      </c>
      <c r="H771" s="1" t="s">
        <v>7011</v>
      </c>
      <c r="I771" s="1" t="s">
        <v>7012</v>
      </c>
      <c r="J771" s="1" t="s">
        <v>6793</v>
      </c>
      <c r="K771" s="2"/>
      <c r="L771" s="1">
        <v>693.0</v>
      </c>
      <c r="M771" s="1"/>
      <c r="N771" s="1">
        <v>10.1681</v>
      </c>
      <c r="O771" s="1" t="s">
        <v>4485</v>
      </c>
      <c r="P771" s="1" t="s">
        <v>7013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60</v>
      </c>
      <c r="B772" s="1" t="s">
        <v>17</v>
      </c>
      <c r="C772" s="3">
        <v>554.0</v>
      </c>
      <c r="D772" s="1">
        <v>119.0</v>
      </c>
      <c r="E772" s="2"/>
      <c r="F772" s="1" t="s">
        <v>49</v>
      </c>
      <c r="G772" s="1" t="s">
        <v>24</v>
      </c>
      <c r="H772" s="1" t="s">
        <v>7014</v>
      </c>
      <c r="I772" s="1" t="s">
        <v>7015</v>
      </c>
      <c r="J772" s="1" t="s">
        <v>6793</v>
      </c>
      <c r="K772" s="2"/>
      <c r="L772" s="1">
        <v>691.0</v>
      </c>
      <c r="M772" s="1"/>
      <c r="N772" s="1">
        <v>9.35545</v>
      </c>
      <c r="O772" s="1" t="s">
        <v>4485</v>
      </c>
      <c r="P772" s="1" t="s">
        <v>7016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16</v>
      </c>
      <c r="B773" s="1" t="s">
        <v>364</v>
      </c>
      <c r="C773" s="1">
        <v>289.0</v>
      </c>
      <c r="D773" s="1">
        <v>0.0</v>
      </c>
      <c r="E773" s="2"/>
      <c r="F773" s="1" t="s">
        <v>18</v>
      </c>
      <c r="G773" s="1" t="s">
        <v>24</v>
      </c>
      <c r="H773" s="1" t="s">
        <v>7017</v>
      </c>
      <c r="I773" s="1" t="s">
        <v>7018</v>
      </c>
      <c r="J773" s="1" t="s">
        <v>7018</v>
      </c>
      <c r="K773" s="2"/>
      <c r="L773" s="1">
        <v>-4.0</v>
      </c>
      <c r="M773" s="1"/>
      <c r="N773" s="1">
        <v>10.219916666666666</v>
      </c>
      <c r="O773" s="1" t="s">
        <v>4489</v>
      </c>
      <c r="P773" s="1" t="s">
        <v>4614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60</v>
      </c>
      <c r="B774" s="1" t="s">
        <v>17</v>
      </c>
      <c r="C774" s="1">
        <v>713.0</v>
      </c>
      <c r="D774" s="1">
        <v>35.0</v>
      </c>
      <c r="E774" s="1" t="s">
        <v>5779</v>
      </c>
      <c r="F774" s="1" t="s">
        <v>66</v>
      </c>
      <c r="G774" s="1" t="s">
        <v>19</v>
      </c>
      <c r="H774" s="1" t="s">
        <v>7019</v>
      </c>
      <c r="I774" s="1" t="s">
        <v>7020</v>
      </c>
      <c r="J774" s="1" t="s">
        <v>7021</v>
      </c>
      <c r="K774" s="1" t="s">
        <v>7022</v>
      </c>
      <c r="L774" s="1">
        <v>2.0</v>
      </c>
      <c r="M774" s="1">
        <v>0.016483333333333332</v>
      </c>
      <c r="N774" s="1">
        <v>18.88945</v>
      </c>
      <c r="O774" s="1" t="s">
        <v>4485</v>
      </c>
      <c r="P774" s="1" t="s">
        <v>4971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60</v>
      </c>
      <c r="B775" s="1" t="s">
        <v>17</v>
      </c>
      <c r="C775" s="1">
        <v>250.0</v>
      </c>
      <c r="D775" s="1">
        <v>0.0</v>
      </c>
      <c r="E775" s="1" t="s">
        <v>5779</v>
      </c>
      <c r="F775" s="1" t="s">
        <v>66</v>
      </c>
      <c r="G775" s="1" t="s">
        <v>19</v>
      </c>
      <c r="H775" s="1" t="s">
        <v>7023</v>
      </c>
      <c r="I775" s="1" t="s">
        <v>7024</v>
      </c>
      <c r="J775" s="1" t="s">
        <v>7025</v>
      </c>
      <c r="K775" s="1" t="s">
        <v>7026</v>
      </c>
      <c r="L775" s="1">
        <v>8.0</v>
      </c>
      <c r="M775" s="1">
        <v>0.014133333333333333</v>
      </c>
      <c r="N775" s="1">
        <v>8.409116666666666</v>
      </c>
      <c r="O775" s="1" t="s">
        <v>4485</v>
      </c>
      <c r="P775" s="1" t="s">
        <v>6466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60</v>
      </c>
      <c r="B776" s="1" t="s">
        <v>17</v>
      </c>
      <c r="C776" s="1">
        <v>406.0</v>
      </c>
      <c r="D776" s="1">
        <v>102.0</v>
      </c>
      <c r="E776" s="2"/>
      <c r="F776" s="1" t="s">
        <v>49</v>
      </c>
      <c r="G776" s="1" t="s">
        <v>19</v>
      </c>
      <c r="H776" s="1" t="s">
        <v>7027</v>
      </c>
      <c r="I776" s="1" t="s">
        <v>7028</v>
      </c>
      <c r="J776" s="1" t="s">
        <v>6793</v>
      </c>
      <c r="K776" s="2"/>
      <c r="L776" s="1">
        <v>715.0</v>
      </c>
      <c r="M776" s="1"/>
      <c r="N776" s="1">
        <v>14.625216666666667</v>
      </c>
      <c r="O776" s="1" t="s">
        <v>4485</v>
      </c>
      <c r="P776" s="1" t="s">
        <v>7029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28</v>
      </c>
      <c r="B777" s="1" t="s">
        <v>17</v>
      </c>
      <c r="C777" s="1">
        <v>968.0</v>
      </c>
      <c r="D777" s="1">
        <v>0.0</v>
      </c>
      <c r="E777" s="1" t="s">
        <v>29</v>
      </c>
      <c r="F777" s="1" t="s">
        <v>18</v>
      </c>
      <c r="G777" s="1" t="s">
        <v>19</v>
      </c>
      <c r="H777" s="1" t="s">
        <v>7030</v>
      </c>
      <c r="I777" s="1" t="s">
        <v>7031</v>
      </c>
      <c r="J777" s="1" t="s">
        <v>7031</v>
      </c>
      <c r="K777" s="2"/>
      <c r="L777" s="1">
        <v>2.0</v>
      </c>
      <c r="M777" s="1"/>
      <c r="N777" s="1">
        <v>22.567916666666665</v>
      </c>
      <c r="O777" s="1" t="s">
        <v>4499</v>
      </c>
      <c r="P777" s="1" t="s">
        <v>7032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60</v>
      </c>
      <c r="B778" s="1" t="s">
        <v>17</v>
      </c>
      <c r="C778" s="1">
        <v>628.0</v>
      </c>
      <c r="D778" s="1">
        <v>150.0</v>
      </c>
      <c r="E778" s="2"/>
      <c r="F778" s="1" t="s">
        <v>49</v>
      </c>
      <c r="G778" s="1" t="s">
        <v>19</v>
      </c>
      <c r="H778" s="1" t="s">
        <v>7033</v>
      </c>
      <c r="I778" s="1" t="s">
        <v>7034</v>
      </c>
      <c r="J778" s="1" t="s">
        <v>6793</v>
      </c>
      <c r="K778" s="2"/>
      <c r="L778" s="1">
        <v>719.0</v>
      </c>
      <c r="M778" s="1"/>
      <c r="N778" s="1">
        <v>29.419183333333333</v>
      </c>
      <c r="O778" s="1" t="s">
        <v>4485</v>
      </c>
      <c r="P778" s="1" t="s">
        <v>7035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48</v>
      </c>
      <c r="B779" s="1" t="s">
        <v>17</v>
      </c>
      <c r="C779" s="1">
        <v>538.0</v>
      </c>
      <c r="D779" s="1">
        <v>0.0</v>
      </c>
      <c r="E779" s="2"/>
      <c r="F779" s="1" t="s">
        <v>49</v>
      </c>
      <c r="G779" s="1" t="s">
        <v>24</v>
      </c>
      <c r="H779" s="1" t="s">
        <v>7036</v>
      </c>
      <c r="I779" s="1" t="s">
        <v>7037</v>
      </c>
      <c r="J779" s="1" t="s">
        <v>6793</v>
      </c>
      <c r="K779" s="2"/>
      <c r="L779" s="1">
        <v>770.0</v>
      </c>
      <c r="M779" s="1"/>
      <c r="N779" s="1">
        <v>7.5376</v>
      </c>
      <c r="O779" s="1" t="s">
        <v>53</v>
      </c>
      <c r="P779" s="1" t="s">
        <v>7038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60</v>
      </c>
      <c r="B780" s="1" t="s">
        <v>17</v>
      </c>
      <c r="C780" s="1">
        <v>407.0</v>
      </c>
      <c r="D780" s="1">
        <v>0.0</v>
      </c>
      <c r="E780" s="1" t="s">
        <v>4491</v>
      </c>
      <c r="F780" s="1" t="s">
        <v>66</v>
      </c>
      <c r="G780" s="1" t="s">
        <v>19</v>
      </c>
      <c r="H780" s="1" t="s">
        <v>7039</v>
      </c>
      <c r="I780" s="1" t="s">
        <v>7040</v>
      </c>
      <c r="J780" s="1" t="s">
        <v>7041</v>
      </c>
      <c r="K780" s="1" t="s">
        <v>7042</v>
      </c>
      <c r="L780" s="1">
        <v>-10.0</v>
      </c>
      <c r="M780" s="1">
        <v>0.07491666666666667</v>
      </c>
      <c r="N780" s="1">
        <v>9.8846</v>
      </c>
      <c r="O780" s="1" t="s">
        <v>4485</v>
      </c>
      <c r="P780" s="1" t="s">
        <v>7043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60</v>
      </c>
      <c r="B781" s="1" t="s">
        <v>17</v>
      </c>
      <c r="C781" s="3">
        <v>1250.0</v>
      </c>
      <c r="D781" s="1">
        <v>0.0</v>
      </c>
      <c r="E781" s="1" t="s">
        <v>4491</v>
      </c>
      <c r="F781" s="1" t="s">
        <v>66</v>
      </c>
      <c r="G781" s="1" t="s">
        <v>19</v>
      </c>
      <c r="H781" s="1" t="s">
        <v>7044</v>
      </c>
      <c r="I781" s="1" t="s">
        <v>7045</v>
      </c>
      <c r="J781" s="1" t="s">
        <v>7046</v>
      </c>
      <c r="K781" s="1" t="s">
        <v>7047</v>
      </c>
      <c r="L781" s="1">
        <v>2.0</v>
      </c>
      <c r="M781" s="1">
        <v>0.024083333333333335</v>
      </c>
      <c r="N781" s="1">
        <v>40.972833333333334</v>
      </c>
      <c r="O781" s="1" t="s">
        <v>4485</v>
      </c>
      <c r="P781" s="1" t="s">
        <v>7048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60</v>
      </c>
      <c r="B782" s="1" t="s">
        <v>17</v>
      </c>
      <c r="C782" s="1">
        <v>610.0</v>
      </c>
      <c r="D782" s="1">
        <v>152.0</v>
      </c>
      <c r="E782" s="2"/>
      <c r="F782" s="1" t="s">
        <v>49</v>
      </c>
      <c r="G782" s="1" t="s">
        <v>173</v>
      </c>
      <c r="H782" s="1" t="s">
        <v>7049</v>
      </c>
      <c r="I782" s="1" t="s">
        <v>7050</v>
      </c>
      <c r="J782" s="1" t="s">
        <v>6793</v>
      </c>
      <c r="K782" s="2"/>
      <c r="L782" s="1">
        <v>790.0</v>
      </c>
      <c r="M782" s="1"/>
      <c r="N782" s="1">
        <v>15.651333333333334</v>
      </c>
      <c r="O782" s="1" t="s">
        <v>4485</v>
      </c>
      <c r="P782" s="1" t="s">
        <v>7051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16</v>
      </c>
      <c r="B783" s="1" t="s">
        <v>364</v>
      </c>
      <c r="C783" s="1">
        <v>1014.0</v>
      </c>
      <c r="D783" s="1">
        <v>0.0</v>
      </c>
      <c r="E783" s="2"/>
      <c r="F783" s="1" t="s">
        <v>18</v>
      </c>
      <c r="G783" s="1" t="s">
        <v>19</v>
      </c>
      <c r="H783" s="1" t="s">
        <v>7052</v>
      </c>
      <c r="I783" s="1" t="s">
        <v>7053</v>
      </c>
      <c r="J783" s="1" t="s">
        <v>7053</v>
      </c>
      <c r="K783" s="2"/>
      <c r="L783" s="1">
        <v>-4.0</v>
      </c>
      <c r="M783" s="1"/>
      <c r="N783" s="1">
        <v>15.964016666666666</v>
      </c>
      <c r="O783" s="1" t="s">
        <v>4489</v>
      </c>
      <c r="P783" s="1" t="s">
        <v>7054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81</v>
      </c>
      <c r="B784" s="1" t="s">
        <v>364</v>
      </c>
      <c r="C784" s="1">
        <v>329.0</v>
      </c>
      <c r="D784" s="1">
        <v>0.0</v>
      </c>
      <c r="E784" s="1" t="s">
        <v>1655</v>
      </c>
      <c r="F784" s="1" t="s">
        <v>18</v>
      </c>
      <c r="G784" s="1" t="s">
        <v>19</v>
      </c>
      <c r="H784" s="1" t="s">
        <v>7055</v>
      </c>
      <c r="I784" s="1" t="s">
        <v>7056</v>
      </c>
      <c r="J784" s="1" t="s">
        <v>7056</v>
      </c>
      <c r="K784" s="2"/>
      <c r="L784" s="1">
        <v>-7.0</v>
      </c>
      <c r="M784" s="1"/>
      <c r="N784" s="1">
        <v>7.648633333333334</v>
      </c>
      <c r="O784" s="1" t="s">
        <v>4489</v>
      </c>
      <c r="P784" s="1" t="s">
        <v>2092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48</v>
      </c>
      <c r="B785" s="1" t="s">
        <v>17</v>
      </c>
      <c r="C785" s="3">
        <v>119.0</v>
      </c>
      <c r="D785" s="1">
        <v>0.0</v>
      </c>
      <c r="E785" s="2"/>
      <c r="F785" s="1" t="s">
        <v>49</v>
      </c>
      <c r="G785" s="1" t="s">
        <v>24</v>
      </c>
      <c r="H785" s="1" t="s">
        <v>7057</v>
      </c>
      <c r="I785" s="1" t="s">
        <v>7058</v>
      </c>
      <c r="J785" s="1" t="s">
        <v>6793</v>
      </c>
      <c r="K785" s="2"/>
      <c r="L785" s="1">
        <v>831.0</v>
      </c>
      <c r="M785" s="1"/>
      <c r="N785" s="1">
        <v>4.90605</v>
      </c>
      <c r="O785" s="1" t="s">
        <v>53</v>
      </c>
      <c r="P785" s="1" t="s">
        <v>7059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28</v>
      </c>
      <c r="B786" s="1" t="s">
        <v>17</v>
      </c>
      <c r="C786" s="1">
        <v>264.0</v>
      </c>
      <c r="D786" s="1">
        <v>0.0</v>
      </c>
      <c r="E786" s="1" t="s">
        <v>29</v>
      </c>
      <c r="F786" s="1" t="s">
        <v>18</v>
      </c>
      <c r="G786" s="1" t="s">
        <v>19</v>
      </c>
      <c r="H786" s="1" t="s">
        <v>7060</v>
      </c>
      <c r="I786" s="1" t="s">
        <v>7061</v>
      </c>
      <c r="J786" s="1" t="s">
        <v>7061</v>
      </c>
      <c r="K786" s="2"/>
      <c r="L786" s="1">
        <v>-6.0</v>
      </c>
      <c r="M786" s="1"/>
      <c r="N786" s="1">
        <v>8.0336</v>
      </c>
      <c r="O786" s="1" t="s">
        <v>4499</v>
      </c>
      <c r="P786" s="1" t="s">
        <v>6247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16</v>
      </c>
      <c r="B787" s="1" t="s">
        <v>364</v>
      </c>
      <c r="C787" s="1">
        <v>425.0</v>
      </c>
      <c r="D787" s="1">
        <v>0.0</v>
      </c>
      <c r="E787" s="2"/>
      <c r="F787" s="1" t="s">
        <v>18</v>
      </c>
      <c r="G787" s="1" t="s">
        <v>19</v>
      </c>
      <c r="H787" s="1" t="s">
        <v>7062</v>
      </c>
      <c r="I787" s="1" t="s">
        <v>7063</v>
      </c>
      <c r="J787" s="1" t="s">
        <v>7063</v>
      </c>
      <c r="K787" s="2"/>
      <c r="L787" s="1">
        <v>-6.0</v>
      </c>
      <c r="M787" s="1"/>
      <c r="N787" s="1">
        <v>8.789083333333334</v>
      </c>
      <c r="O787" s="1" t="s">
        <v>4489</v>
      </c>
      <c r="P787" s="1" t="s">
        <v>7064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28</v>
      </c>
      <c r="B788" s="1" t="s">
        <v>17</v>
      </c>
      <c r="C788" s="3">
        <v>469.0</v>
      </c>
      <c r="D788" s="1">
        <v>0.0</v>
      </c>
      <c r="E788" s="1" t="s">
        <v>29</v>
      </c>
      <c r="F788" s="1" t="s">
        <v>18</v>
      </c>
      <c r="G788" s="1" t="s">
        <v>19</v>
      </c>
      <c r="H788" s="1" t="s">
        <v>7065</v>
      </c>
      <c r="I788" s="1" t="s">
        <v>7066</v>
      </c>
      <c r="J788" s="1" t="s">
        <v>7066</v>
      </c>
      <c r="K788" s="2"/>
      <c r="L788" s="1">
        <v>-3.0</v>
      </c>
      <c r="M788" s="1"/>
      <c r="N788" s="1">
        <v>11.2114</v>
      </c>
      <c r="O788" s="1" t="s">
        <v>4499</v>
      </c>
      <c r="P788" s="1" t="s">
        <v>7067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60</v>
      </c>
      <c r="B789" s="1" t="s">
        <v>17</v>
      </c>
      <c r="C789" s="1">
        <v>558.0</v>
      </c>
      <c r="D789" s="1">
        <v>0.0</v>
      </c>
      <c r="E789" s="1" t="s">
        <v>4491</v>
      </c>
      <c r="F789" s="1" t="s">
        <v>66</v>
      </c>
      <c r="G789" s="1" t="s">
        <v>19</v>
      </c>
      <c r="H789" s="1" t="s">
        <v>7068</v>
      </c>
      <c r="I789" s="1" t="s">
        <v>7069</v>
      </c>
      <c r="J789" s="1" t="s">
        <v>7070</v>
      </c>
      <c r="K789" s="1" t="s">
        <v>7071</v>
      </c>
      <c r="L789" s="1">
        <v>-6.0</v>
      </c>
      <c r="M789" s="1">
        <v>0.01385</v>
      </c>
      <c r="N789" s="1">
        <v>8.525516666666666</v>
      </c>
      <c r="O789" s="1" t="s">
        <v>4485</v>
      </c>
      <c r="P789" s="1" t="s">
        <v>7072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28</v>
      </c>
      <c r="B790" s="1" t="s">
        <v>17</v>
      </c>
      <c r="C790" s="1">
        <v>485.0</v>
      </c>
      <c r="D790" s="1">
        <v>0.0</v>
      </c>
      <c r="E790" s="1" t="s">
        <v>29</v>
      </c>
      <c r="F790" s="1" t="s">
        <v>18</v>
      </c>
      <c r="G790" s="1" t="s">
        <v>19</v>
      </c>
      <c r="H790" s="1" t="s">
        <v>7073</v>
      </c>
      <c r="I790" s="1" t="s">
        <v>7074</v>
      </c>
      <c r="J790" s="1" t="s">
        <v>7074</v>
      </c>
      <c r="K790" s="2"/>
      <c r="L790" s="1">
        <v>-7.0</v>
      </c>
      <c r="M790" s="1"/>
      <c r="N790" s="1">
        <v>7.98835</v>
      </c>
      <c r="O790" s="1" t="s">
        <v>4499</v>
      </c>
      <c r="P790" s="1" t="s">
        <v>7075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60</v>
      </c>
      <c r="B791" s="1" t="s">
        <v>17</v>
      </c>
      <c r="C791" s="1">
        <v>281.0</v>
      </c>
      <c r="D791" s="1">
        <v>74.0</v>
      </c>
      <c r="E791" s="1" t="s">
        <v>4491</v>
      </c>
      <c r="F791" s="1" t="s">
        <v>66</v>
      </c>
      <c r="G791" s="1" t="s">
        <v>19</v>
      </c>
      <c r="H791" s="1" t="s">
        <v>7076</v>
      </c>
      <c r="I791" s="1" t="s">
        <v>7077</v>
      </c>
      <c r="J791" s="1" t="s">
        <v>7078</v>
      </c>
      <c r="K791" s="1" t="s">
        <v>7079</v>
      </c>
      <c r="L791" s="1">
        <v>-12.0</v>
      </c>
      <c r="M791" s="1">
        <v>0.038066666666666665</v>
      </c>
      <c r="N791" s="1">
        <v>8.040816666666666</v>
      </c>
      <c r="O791" s="1" t="s">
        <v>4485</v>
      </c>
      <c r="P791" s="1" t="s">
        <v>7080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16</v>
      </c>
      <c r="B792" s="1" t="s">
        <v>364</v>
      </c>
      <c r="C792" s="1">
        <v>264.0</v>
      </c>
      <c r="D792" s="1">
        <v>0.0</v>
      </c>
      <c r="E792" s="2"/>
      <c r="F792" s="1" t="s">
        <v>18</v>
      </c>
      <c r="G792" s="1" t="s">
        <v>19</v>
      </c>
      <c r="H792" s="1" t="s">
        <v>7081</v>
      </c>
      <c r="I792" s="1" t="s">
        <v>7082</v>
      </c>
      <c r="J792" s="1" t="s">
        <v>7082</v>
      </c>
      <c r="K792" s="2"/>
      <c r="L792" s="1">
        <v>-8.0</v>
      </c>
      <c r="M792" s="1"/>
      <c r="N792" s="1">
        <v>6.81935</v>
      </c>
      <c r="O792" s="1" t="s">
        <v>4489</v>
      </c>
      <c r="P792" s="1" t="s">
        <v>7083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81</v>
      </c>
      <c r="B793" s="1" t="s">
        <v>364</v>
      </c>
      <c r="C793" s="1">
        <v>658.0</v>
      </c>
      <c r="D793" s="1">
        <v>0.0</v>
      </c>
      <c r="E793" s="1" t="s">
        <v>694</v>
      </c>
      <c r="F793" s="1" t="s">
        <v>18</v>
      </c>
      <c r="G793" s="1" t="s">
        <v>19</v>
      </c>
      <c r="H793" s="1" t="s">
        <v>7084</v>
      </c>
      <c r="I793" s="1" t="s">
        <v>7085</v>
      </c>
      <c r="J793" s="1" t="s">
        <v>7085</v>
      </c>
      <c r="K793" s="2"/>
      <c r="L793" s="1">
        <v>-6.0</v>
      </c>
      <c r="M793" s="1"/>
      <c r="N793" s="1">
        <v>13.89595</v>
      </c>
      <c r="O793" s="1" t="s">
        <v>4489</v>
      </c>
      <c r="P793" s="1" t="s">
        <v>7086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28</v>
      </c>
      <c r="B794" s="1" t="s">
        <v>17</v>
      </c>
      <c r="C794" s="3">
        <v>224.0</v>
      </c>
      <c r="D794" s="1">
        <v>0.0</v>
      </c>
      <c r="E794" s="1" t="s">
        <v>29</v>
      </c>
      <c r="F794" s="1" t="s">
        <v>18</v>
      </c>
      <c r="G794" s="1" t="s">
        <v>19</v>
      </c>
      <c r="H794" s="1" t="s">
        <v>7087</v>
      </c>
      <c r="I794" s="1" t="s">
        <v>7088</v>
      </c>
      <c r="J794" s="1" t="s">
        <v>7088</v>
      </c>
      <c r="K794" s="2"/>
      <c r="L794" s="1">
        <v>-9.0</v>
      </c>
      <c r="M794" s="1"/>
      <c r="N794" s="1">
        <v>5.915166666666667</v>
      </c>
      <c r="O794" s="1" t="s">
        <v>4499</v>
      </c>
      <c r="P794" s="1" t="s">
        <v>7089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60</v>
      </c>
      <c r="B795" s="1" t="s">
        <v>17</v>
      </c>
      <c r="C795" s="1">
        <v>164.0</v>
      </c>
      <c r="D795" s="1">
        <v>150.0</v>
      </c>
      <c r="E795" s="1" t="s">
        <v>4491</v>
      </c>
      <c r="F795" s="1" t="s">
        <v>66</v>
      </c>
      <c r="G795" s="1" t="s">
        <v>19</v>
      </c>
      <c r="H795" s="1" t="s">
        <v>7090</v>
      </c>
      <c r="I795" s="1" t="s">
        <v>7091</v>
      </c>
      <c r="J795" s="1" t="s">
        <v>7092</v>
      </c>
      <c r="K795" s="1" t="s">
        <v>7093</v>
      </c>
      <c r="L795" s="1">
        <v>0.0</v>
      </c>
      <c r="M795" s="1">
        <v>0.017616666666666666</v>
      </c>
      <c r="N795" s="1">
        <v>14.311083333333332</v>
      </c>
      <c r="O795" s="1" t="s">
        <v>4485</v>
      </c>
      <c r="P795" s="1" t="s">
        <v>7094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60</v>
      </c>
      <c r="B796" s="1" t="s">
        <v>17</v>
      </c>
      <c r="C796" s="1">
        <v>247.0</v>
      </c>
      <c r="D796" s="1">
        <v>62.0</v>
      </c>
      <c r="E796" s="2"/>
      <c r="F796" s="1" t="s">
        <v>49</v>
      </c>
      <c r="G796" s="1" t="s">
        <v>19</v>
      </c>
      <c r="H796" s="1" t="s">
        <v>7095</v>
      </c>
      <c r="I796" s="1" t="s">
        <v>7096</v>
      </c>
      <c r="J796" s="1" t="s">
        <v>7096</v>
      </c>
      <c r="K796" s="2"/>
      <c r="L796" s="1">
        <v>-5.0</v>
      </c>
      <c r="M796" s="1"/>
      <c r="N796" s="1">
        <v>11.3229</v>
      </c>
      <c r="O796" s="1" t="s">
        <v>4485</v>
      </c>
      <c r="P796" s="1" t="s">
        <v>6488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16</v>
      </c>
      <c r="B797" s="1" t="s">
        <v>17</v>
      </c>
      <c r="C797" s="1">
        <v>1149.0</v>
      </c>
      <c r="D797" s="1">
        <v>0.0</v>
      </c>
      <c r="E797" s="2"/>
      <c r="F797" s="1" t="s">
        <v>18</v>
      </c>
      <c r="G797" s="1" t="s">
        <v>19</v>
      </c>
      <c r="H797" s="1" t="s">
        <v>7097</v>
      </c>
      <c r="I797" s="1" t="s">
        <v>7098</v>
      </c>
      <c r="J797" s="1" t="s">
        <v>7098</v>
      </c>
      <c r="K797" s="2"/>
      <c r="L797" s="1">
        <v>-2.0</v>
      </c>
      <c r="M797" s="1"/>
      <c r="N797" s="1">
        <v>17.578016666666667</v>
      </c>
      <c r="O797" s="1" t="s">
        <v>4489</v>
      </c>
      <c r="P797" s="1" t="s">
        <v>7099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60</v>
      </c>
      <c r="B798" s="1" t="s">
        <v>17</v>
      </c>
      <c r="C798" s="1">
        <v>333.0</v>
      </c>
      <c r="D798" s="1">
        <v>0.0</v>
      </c>
      <c r="E798" s="1" t="s">
        <v>4491</v>
      </c>
      <c r="F798" s="1" t="s">
        <v>66</v>
      </c>
      <c r="G798" s="1" t="s">
        <v>19</v>
      </c>
      <c r="H798" s="1" t="s">
        <v>7100</v>
      </c>
      <c r="I798" s="1" t="s">
        <v>7101</v>
      </c>
      <c r="J798" s="1" t="s">
        <v>7102</v>
      </c>
      <c r="K798" s="1" t="s">
        <v>7103</v>
      </c>
      <c r="L798" s="1">
        <v>-13.0</v>
      </c>
      <c r="M798" s="1">
        <v>0.018483333333333334</v>
      </c>
      <c r="N798" s="1">
        <v>9.25445</v>
      </c>
      <c r="O798" s="1" t="s">
        <v>4485</v>
      </c>
      <c r="P798" s="1" t="s">
        <v>7104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48</v>
      </c>
      <c r="B799" s="1" t="s">
        <v>17</v>
      </c>
      <c r="C799" s="1">
        <v>309.0</v>
      </c>
      <c r="D799" s="1">
        <v>0.0</v>
      </c>
      <c r="E799" s="2"/>
      <c r="F799" s="1" t="s">
        <v>49</v>
      </c>
      <c r="G799" s="1" t="s">
        <v>24</v>
      </c>
      <c r="H799" s="1" t="s">
        <v>7105</v>
      </c>
      <c r="I799" s="1" t="s">
        <v>7106</v>
      </c>
      <c r="J799" s="1" t="s">
        <v>7106</v>
      </c>
      <c r="K799" s="2"/>
      <c r="L799" s="1">
        <v>0.0</v>
      </c>
      <c r="M799" s="1"/>
      <c r="N799" s="1">
        <v>4.248566666666667</v>
      </c>
      <c r="O799" s="1" t="s">
        <v>53</v>
      </c>
      <c r="P799" s="1" t="s">
        <v>7107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60</v>
      </c>
      <c r="B800" s="1" t="s">
        <v>17</v>
      </c>
      <c r="C800" s="1">
        <v>167.0</v>
      </c>
      <c r="D800" s="1">
        <v>42.0</v>
      </c>
      <c r="E800" s="2"/>
      <c r="F800" s="1" t="s">
        <v>49</v>
      </c>
      <c r="G800" s="1" t="s">
        <v>24</v>
      </c>
      <c r="H800" s="1" t="s">
        <v>7108</v>
      </c>
      <c r="I800" s="1" t="s">
        <v>7109</v>
      </c>
      <c r="J800" s="1" t="s">
        <v>7109</v>
      </c>
      <c r="K800" s="2"/>
      <c r="L800" s="1">
        <v>-11.0</v>
      </c>
      <c r="M800" s="1"/>
      <c r="N800" s="1">
        <v>8.454116666666666</v>
      </c>
      <c r="O800" s="1" t="s">
        <v>4485</v>
      </c>
      <c r="P800" s="1" t="s">
        <v>5497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28</v>
      </c>
      <c r="B801" s="1" t="s">
        <v>17</v>
      </c>
      <c r="C801" s="1">
        <v>399.0</v>
      </c>
      <c r="D801" s="1">
        <v>0.0</v>
      </c>
      <c r="E801" s="1" t="s">
        <v>29</v>
      </c>
      <c r="F801" s="1" t="s">
        <v>18</v>
      </c>
      <c r="G801" s="1" t="s">
        <v>19</v>
      </c>
      <c r="H801" s="1" t="s">
        <v>7110</v>
      </c>
      <c r="I801" s="1" t="s">
        <v>7111</v>
      </c>
      <c r="J801" s="1" t="s">
        <v>7111</v>
      </c>
      <c r="K801" s="2"/>
      <c r="L801" s="1">
        <v>-6.0</v>
      </c>
      <c r="M801" s="1"/>
      <c r="N801" s="1">
        <v>8.426716666666668</v>
      </c>
      <c r="O801" s="1" t="s">
        <v>4499</v>
      </c>
      <c r="P801" s="1" t="s">
        <v>7112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81</v>
      </c>
      <c r="B802" s="1" t="s">
        <v>17</v>
      </c>
      <c r="C802" s="1">
        <v>388.0</v>
      </c>
      <c r="D802" s="1">
        <v>0.0</v>
      </c>
      <c r="E802" s="1" t="s">
        <v>1848</v>
      </c>
      <c r="F802" s="1" t="s">
        <v>18</v>
      </c>
      <c r="G802" s="1" t="s">
        <v>19</v>
      </c>
      <c r="H802" s="1" t="s">
        <v>7113</v>
      </c>
      <c r="I802" s="1" t="s">
        <v>7114</v>
      </c>
      <c r="J802" s="1" t="s">
        <v>7114</v>
      </c>
      <c r="K802" s="2"/>
      <c r="L802" s="1">
        <v>-6.0</v>
      </c>
      <c r="M802" s="1"/>
      <c r="N802" s="1">
        <v>8.52655</v>
      </c>
      <c r="O802" s="1" t="s">
        <v>4489</v>
      </c>
      <c r="P802" s="1" t="s">
        <v>7115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16</v>
      </c>
      <c r="B803" s="1" t="s">
        <v>17</v>
      </c>
      <c r="C803" s="1">
        <v>528.0</v>
      </c>
      <c r="D803" s="1">
        <v>0.0</v>
      </c>
      <c r="E803" s="2"/>
      <c r="F803" s="1" t="s">
        <v>18</v>
      </c>
      <c r="G803" s="1" t="s">
        <v>19</v>
      </c>
      <c r="H803" s="1" t="s">
        <v>7116</v>
      </c>
      <c r="I803" s="1" t="s">
        <v>7117</v>
      </c>
      <c r="J803" s="1" t="s">
        <v>7117</v>
      </c>
      <c r="K803" s="2"/>
      <c r="L803" s="1">
        <v>-8.0</v>
      </c>
      <c r="M803" s="1"/>
      <c r="N803" s="1">
        <v>10.719083333333334</v>
      </c>
      <c r="O803" s="1" t="s">
        <v>4489</v>
      </c>
      <c r="P803" s="1" t="s">
        <v>7118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48</v>
      </c>
      <c r="B804" s="1" t="s">
        <v>17</v>
      </c>
      <c r="C804" s="1">
        <v>604.0</v>
      </c>
      <c r="D804" s="1">
        <v>0.0</v>
      </c>
      <c r="E804" s="1" t="s">
        <v>4491</v>
      </c>
      <c r="F804" s="1" t="s">
        <v>66</v>
      </c>
      <c r="G804" s="1" t="s">
        <v>24</v>
      </c>
      <c r="H804" s="1" t="s">
        <v>7119</v>
      </c>
      <c r="I804" s="1" t="s">
        <v>7120</v>
      </c>
      <c r="J804" s="1" t="s">
        <v>7121</v>
      </c>
      <c r="K804" s="1" t="s">
        <v>7122</v>
      </c>
      <c r="L804" s="1">
        <v>-8.0</v>
      </c>
      <c r="M804" s="1">
        <v>0.011516666666666666</v>
      </c>
      <c r="N804" s="1">
        <v>8.922116666666666</v>
      </c>
      <c r="O804" s="1" t="s">
        <v>53</v>
      </c>
      <c r="P804" s="1" t="s">
        <v>7123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60</v>
      </c>
      <c r="B805" s="1" t="s">
        <v>17</v>
      </c>
      <c r="C805" s="1">
        <v>542.0</v>
      </c>
      <c r="D805" s="1">
        <v>33.0</v>
      </c>
      <c r="E805" s="1" t="s">
        <v>4491</v>
      </c>
      <c r="F805" s="1" t="s">
        <v>66</v>
      </c>
      <c r="G805" s="1" t="s">
        <v>19</v>
      </c>
      <c r="H805" s="1" t="s">
        <v>7124</v>
      </c>
      <c r="I805" s="1" t="s">
        <v>7125</v>
      </c>
      <c r="J805" s="1" t="s">
        <v>7126</v>
      </c>
      <c r="K805" s="1" t="s">
        <v>7127</v>
      </c>
      <c r="L805" s="1">
        <v>-5.0</v>
      </c>
      <c r="M805" s="1">
        <v>0.019333333333333334</v>
      </c>
      <c r="N805" s="1">
        <v>12.855466666666667</v>
      </c>
      <c r="O805" s="1" t="s">
        <v>4485</v>
      </c>
      <c r="P805" s="1" t="s">
        <v>7128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16</v>
      </c>
      <c r="B806" s="1" t="s">
        <v>17</v>
      </c>
      <c r="C806" s="1">
        <v>264.0</v>
      </c>
      <c r="D806" s="1">
        <v>0.0</v>
      </c>
      <c r="E806" s="2"/>
      <c r="F806" s="1" t="s">
        <v>18</v>
      </c>
      <c r="G806" s="1" t="s">
        <v>19</v>
      </c>
      <c r="H806" s="1" t="s">
        <v>7129</v>
      </c>
      <c r="I806" s="1" t="s">
        <v>7130</v>
      </c>
      <c r="J806" s="1" t="s">
        <v>7130</v>
      </c>
      <c r="K806" s="2"/>
      <c r="L806" s="1">
        <v>-7.0</v>
      </c>
      <c r="M806" s="1"/>
      <c r="N806" s="1">
        <v>7.729666666666667</v>
      </c>
      <c r="O806" s="1" t="s">
        <v>4489</v>
      </c>
      <c r="P806" s="1" t="s">
        <v>4768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16</v>
      </c>
      <c r="B807" s="1" t="s">
        <v>17</v>
      </c>
      <c r="C807" s="1">
        <v>331.0</v>
      </c>
      <c r="D807" s="1">
        <v>0.0</v>
      </c>
      <c r="E807" s="2"/>
      <c r="F807" s="1" t="s">
        <v>18</v>
      </c>
      <c r="G807" s="1" t="s">
        <v>19</v>
      </c>
      <c r="H807" s="1" t="s">
        <v>7131</v>
      </c>
      <c r="I807" s="1" t="s">
        <v>7132</v>
      </c>
      <c r="J807" s="1" t="s">
        <v>7132</v>
      </c>
      <c r="K807" s="2"/>
      <c r="L807" s="1">
        <v>0.0</v>
      </c>
      <c r="M807" s="1"/>
      <c r="N807" s="1">
        <v>14.448283333333332</v>
      </c>
      <c r="O807" s="1" t="s">
        <v>4489</v>
      </c>
      <c r="P807" s="1" t="s">
        <v>7133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16</v>
      </c>
      <c r="B808" s="1" t="s">
        <v>17</v>
      </c>
      <c r="C808" s="1">
        <v>1246.0</v>
      </c>
      <c r="D808" s="1">
        <v>0.0</v>
      </c>
      <c r="E808" s="2"/>
      <c r="F808" s="1" t="s">
        <v>18</v>
      </c>
      <c r="G808" s="1" t="s">
        <v>19</v>
      </c>
      <c r="H808" s="1" t="s">
        <v>7134</v>
      </c>
      <c r="I808" s="1" t="s">
        <v>7135</v>
      </c>
      <c r="J808" s="1" t="s">
        <v>7135</v>
      </c>
      <c r="K808" s="2"/>
      <c r="L808" s="1">
        <v>-1.0</v>
      </c>
      <c r="M808" s="1"/>
      <c r="N808" s="1">
        <v>13.2595</v>
      </c>
      <c r="O808" s="1" t="s">
        <v>4489</v>
      </c>
      <c r="P808" s="1" t="s">
        <v>7136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28</v>
      </c>
      <c r="B809" s="1" t="s">
        <v>17</v>
      </c>
      <c r="C809" s="1">
        <v>351.0</v>
      </c>
      <c r="D809" s="1">
        <v>0.0</v>
      </c>
      <c r="E809" s="1" t="s">
        <v>29</v>
      </c>
      <c r="F809" s="1" t="s">
        <v>18</v>
      </c>
      <c r="G809" s="1" t="s">
        <v>19</v>
      </c>
      <c r="H809" s="1" t="s">
        <v>7137</v>
      </c>
      <c r="I809" s="1" t="s">
        <v>7138</v>
      </c>
      <c r="J809" s="1" t="s">
        <v>7138</v>
      </c>
      <c r="K809" s="2"/>
      <c r="L809" s="1">
        <v>-8.0</v>
      </c>
      <c r="M809" s="1"/>
      <c r="N809" s="1">
        <v>6.462116666666667</v>
      </c>
      <c r="O809" s="1" t="s">
        <v>4499</v>
      </c>
      <c r="P809" s="1" t="s">
        <v>7139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16</v>
      </c>
      <c r="B810" s="1" t="s">
        <v>492</v>
      </c>
      <c r="C810" s="1">
        <v>234.0</v>
      </c>
      <c r="D810" s="1">
        <v>0.0</v>
      </c>
      <c r="E810" s="2"/>
      <c r="F810" s="1" t="s">
        <v>18</v>
      </c>
      <c r="G810" s="1" t="s">
        <v>19</v>
      </c>
      <c r="H810" s="1" t="s">
        <v>7140</v>
      </c>
      <c r="I810" s="1" t="s">
        <v>7141</v>
      </c>
      <c r="J810" s="1" t="s">
        <v>7141</v>
      </c>
      <c r="K810" s="2"/>
      <c r="L810" s="1">
        <v>-8.0</v>
      </c>
      <c r="M810" s="1"/>
      <c r="N810" s="1">
        <v>6.494233333333334</v>
      </c>
      <c r="O810" s="1" t="s">
        <v>4489</v>
      </c>
      <c r="P810" s="1" t="s">
        <v>6060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48</v>
      </c>
      <c r="B811" s="1" t="s">
        <v>17</v>
      </c>
      <c r="C811" s="3">
        <v>249.0</v>
      </c>
      <c r="D811" s="1">
        <v>0.0</v>
      </c>
      <c r="E811" s="2"/>
      <c r="F811" s="1" t="s">
        <v>49</v>
      </c>
      <c r="G811" s="1" t="s">
        <v>24</v>
      </c>
      <c r="H811" s="1" t="s">
        <v>7142</v>
      </c>
      <c r="I811" s="1" t="s">
        <v>7143</v>
      </c>
      <c r="J811" s="1" t="s">
        <v>7143</v>
      </c>
      <c r="K811" s="2"/>
      <c r="L811" s="1">
        <v>-1.0</v>
      </c>
      <c r="M811" s="1"/>
      <c r="N811" s="1">
        <v>3.776</v>
      </c>
      <c r="O811" s="1" t="s">
        <v>53</v>
      </c>
      <c r="P811" s="1" t="s">
        <v>7144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16</v>
      </c>
      <c r="B812" s="1" t="s">
        <v>17</v>
      </c>
      <c r="C812" s="1">
        <v>299.0</v>
      </c>
      <c r="D812" s="1">
        <v>0.0</v>
      </c>
      <c r="E812" s="2"/>
      <c r="F812" s="1" t="s">
        <v>18</v>
      </c>
      <c r="G812" s="1" t="s">
        <v>19</v>
      </c>
      <c r="H812" s="1" t="s">
        <v>7145</v>
      </c>
      <c r="I812" s="1" t="s">
        <v>7146</v>
      </c>
      <c r="J812" s="1" t="s">
        <v>7146</v>
      </c>
      <c r="K812" s="2"/>
      <c r="L812" s="1">
        <v>-8.0</v>
      </c>
      <c r="M812" s="1"/>
      <c r="N812" s="1">
        <v>6.3181666666666665</v>
      </c>
      <c r="O812" s="1" t="s">
        <v>4489</v>
      </c>
      <c r="P812" s="1" t="s">
        <v>7147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60</v>
      </c>
      <c r="B813" s="1" t="s">
        <v>17</v>
      </c>
      <c r="C813" s="1">
        <v>427.0</v>
      </c>
      <c r="D813" s="1">
        <v>0.0</v>
      </c>
      <c r="E813" s="1" t="s">
        <v>29</v>
      </c>
      <c r="F813" s="1" t="s">
        <v>66</v>
      </c>
      <c r="G813" s="1" t="s">
        <v>19</v>
      </c>
      <c r="H813" s="1" t="s">
        <v>7148</v>
      </c>
      <c r="I813" s="1" t="s">
        <v>7149</v>
      </c>
      <c r="J813" s="1" t="s">
        <v>7150</v>
      </c>
      <c r="K813" s="1" t="s">
        <v>7151</v>
      </c>
      <c r="L813" s="1">
        <v>0.0</v>
      </c>
      <c r="M813" s="1">
        <v>8.892333333333333</v>
      </c>
      <c r="N813" s="1">
        <v>14.22095</v>
      </c>
      <c r="O813" s="1" t="s">
        <v>4485</v>
      </c>
      <c r="P813" s="1" t="s">
        <v>7152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60</v>
      </c>
      <c r="B814" s="1" t="s">
        <v>17</v>
      </c>
      <c r="C814" s="1">
        <v>528.0</v>
      </c>
      <c r="D814" s="1">
        <v>0.0</v>
      </c>
      <c r="E814" s="1" t="s">
        <v>4491</v>
      </c>
      <c r="F814" s="1" t="s">
        <v>66</v>
      </c>
      <c r="G814" s="1" t="s">
        <v>19</v>
      </c>
      <c r="H814" s="1" t="s">
        <v>7153</v>
      </c>
      <c r="I814" s="1" t="s">
        <v>7154</v>
      </c>
      <c r="J814" s="1" t="s">
        <v>7155</v>
      </c>
      <c r="K814" s="1" t="s">
        <v>7156</v>
      </c>
      <c r="L814" s="1">
        <v>-5.0</v>
      </c>
      <c r="M814" s="1">
        <v>0.023816666666666667</v>
      </c>
      <c r="N814" s="1">
        <v>16.0323</v>
      </c>
      <c r="O814" s="1" t="s">
        <v>4485</v>
      </c>
      <c r="P814" s="1" t="s">
        <v>7157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60</v>
      </c>
      <c r="B815" s="1" t="s">
        <v>17</v>
      </c>
      <c r="C815" s="1">
        <v>298.0</v>
      </c>
      <c r="D815" s="1">
        <v>0.0</v>
      </c>
      <c r="E815" s="1" t="s">
        <v>4491</v>
      </c>
      <c r="F815" s="1" t="s">
        <v>66</v>
      </c>
      <c r="G815" s="1" t="s">
        <v>19</v>
      </c>
      <c r="H815" s="1" t="s">
        <v>7158</v>
      </c>
      <c r="I815" s="1" t="s">
        <v>7159</v>
      </c>
      <c r="J815" s="1" t="s">
        <v>7160</v>
      </c>
      <c r="K815" s="1" t="s">
        <v>7161</v>
      </c>
      <c r="L815" s="1">
        <v>0.0</v>
      </c>
      <c r="M815" s="1">
        <v>0.017133333333333334</v>
      </c>
      <c r="N815" s="1">
        <v>43.37683333333333</v>
      </c>
      <c r="O815" s="1" t="s">
        <v>4485</v>
      </c>
      <c r="P815" s="1" t="s">
        <v>7162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60</v>
      </c>
      <c r="B816" s="1" t="s">
        <v>17</v>
      </c>
      <c r="C816" s="1">
        <v>428.0</v>
      </c>
      <c r="D816" s="1">
        <v>100.0</v>
      </c>
      <c r="E816" s="2"/>
      <c r="F816" s="1" t="s">
        <v>49</v>
      </c>
      <c r="G816" s="1" t="s">
        <v>19</v>
      </c>
      <c r="H816" s="1" t="s">
        <v>7163</v>
      </c>
      <c r="I816" s="1" t="s">
        <v>7164</v>
      </c>
      <c r="J816" s="1" t="s">
        <v>7164</v>
      </c>
      <c r="K816" s="2"/>
      <c r="L816" s="1">
        <v>-14.0</v>
      </c>
      <c r="M816" s="1"/>
      <c r="N816" s="1">
        <v>32.5774</v>
      </c>
      <c r="O816" s="1" t="s">
        <v>4485</v>
      </c>
      <c r="P816" s="1" t="s">
        <v>7165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60</v>
      </c>
      <c r="B817" s="1" t="s">
        <v>17</v>
      </c>
      <c r="C817" s="1">
        <v>309.0</v>
      </c>
      <c r="D817" s="1">
        <v>0.0</v>
      </c>
      <c r="E817" s="1" t="s">
        <v>4491</v>
      </c>
      <c r="F817" s="1" t="s">
        <v>66</v>
      </c>
      <c r="G817" s="1" t="s">
        <v>19</v>
      </c>
      <c r="H817" s="1" t="s">
        <v>7166</v>
      </c>
      <c r="I817" s="1" t="s">
        <v>7167</v>
      </c>
      <c r="J817" s="1" t="s">
        <v>7168</v>
      </c>
      <c r="K817" s="1" t="s">
        <v>7169</v>
      </c>
      <c r="L817" s="1">
        <v>-7.0</v>
      </c>
      <c r="M817" s="1">
        <v>0.013816666666666666</v>
      </c>
      <c r="N817" s="1">
        <v>51.71915</v>
      </c>
      <c r="O817" s="1" t="s">
        <v>4485</v>
      </c>
      <c r="P817" s="1" t="s">
        <v>4541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60</v>
      </c>
      <c r="B818" s="1" t="s">
        <v>17</v>
      </c>
      <c r="C818" s="1">
        <v>1256.0</v>
      </c>
      <c r="D818" s="1">
        <v>0.0</v>
      </c>
      <c r="E818" s="1" t="s">
        <v>29</v>
      </c>
      <c r="F818" s="1" t="s">
        <v>66</v>
      </c>
      <c r="G818" s="1" t="s">
        <v>19</v>
      </c>
      <c r="H818" s="1" t="s">
        <v>7170</v>
      </c>
      <c r="I818" s="1" t="s">
        <v>7171</v>
      </c>
      <c r="J818" s="1" t="s">
        <v>7172</v>
      </c>
      <c r="K818" s="1" t="s">
        <v>7173</v>
      </c>
      <c r="L818" s="1">
        <v>-3.0</v>
      </c>
      <c r="M818" s="1">
        <v>134.29385</v>
      </c>
      <c r="N818" s="1">
        <v>152.9233</v>
      </c>
      <c r="O818" s="1" t="s">
        <v>4485</v>
      </c>
      <c r="P818" s="1" t="s">
        <v>7174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28</v>
      </c>
      <c r="B819" s="1" t="s">
        <v>492</v>
      </c>
      <c r="C819" s="1">
        <v>274.0</v>
      </c>
      <c r="D819" s="1">
        <v>0.0</v>
      </c>
      <c r="E819" s="2"/>
      <c r="F819" s="1" t="s">
        <v>18</v>
      </c>
      <c r="G819" s="1" t="s">
        <v>19</v>
      </c>
      <c r="H819" s="1" t="s">
        <v>7175</v>
      </c>
      <c r="I819" s="2"/>
      <c r="J819" s="2"/>
      <c r="K819" s="2"/>
      <c r="L819" s="1">
        <v>0.0</v>
      </c>
      <c r="M819" s="1"/>
      <c r="N819" s="2"/>
      <c r="O819" s="1" t="s">
        <v>4499</v>
      </c>
      <c r="P819" s="1" t="s">
        <v>7176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28</v>
      </c>
      <c r="B820" s="1" t="s">
        <v>17</v>
      </c>
      <c r="C820" s="1">
        <v>453.0</v>
      </c>
      <c r="D820" s="1">
        <v>0.0</v>
      </c>
      <c r="E820" s="1" t="s">
        <v>29</v>
      </c>
      <c r="F820" s="1" t="s">
        <v>18</v>
      </c>
      <c r="G820" s="1" t="s">
        <v>19</v>
      </c>
      <c r="H820" s="1" t="s">
        <v>7177</v>
      </c>
      <c r="I820" s="1" t="s">
        <v>7178</v>
      </c>
      <c r="J820" s="1" t="s">
        <v>7178</v>
      </c>
      <c r="K820" s="2"/>
      <c r="L820" s="1">
        <v>-6.0</v>
      </c>
      <c r="M820" s="1"/>
      <c r="N820" s="1">
        <v>8.880633333333334</v>
      </c>
      <c r="O820" s="1" t="s">
        <v>4499</v>
      </c>
      <c r="P820" s="1" t="s">
        <v>7179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81</v>
      </c>
      <c r="B821" s="1" t="s">
        <v>364</v>
      </c>
      <c r="C821" s="1">
        <v>264.0</v>
      </c>
      <c r="D821" s="1">
        <v>0.0</v>
      </c>
      <c r="E821" s="1" t="s">
        <v>2889</v>
      </c>
      <c r="F821" s="1" t="s">
        <v>18</v>
      </c>
      <c r="G821" s="1" t="s">
        <v>19</v>
      </c>
      <c r="H821" s="1" t="s">
        <v>7180</v>
      </c>
      <c r="I821" s="1" t="s">
        <v>7181</v>
      </c>
      <c r="J821" s="1" t="s">
        <v>7181</v>
      </c>
      <c r="K821" s="2"/>
      <c r="L821" s="1">
        <v>-7.0</v>
      </c>
      <c r="M821" s="1"/>
      <c r="N821" s="1">
        <v>7.038766666666667</v>
      </c>
      <c r="O821" s="1" t="s">
        <v>4489</v>
      </c>
      <c r="P821" s="1" t="s">
        <v>7182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60</v>
      </c>
      <c r="B822" s="1" t="s">
        <v>17</v>
      </c>
      <c r="C822" s="1">
        <v>250.0</v>
      </c>
      <c r="D822" s="1">
        <v>0.0</v>
      </c>
      <c r="E822" s="1" t="s">
        <v>29</v>
      </c>
      <c r="F822" s="1" t="s">
        <v>66</v>
      </c>
      <c r="G822" s="1" t="s">
        <v>19</v>
      </c>
      <c r="H822" s="1" t="s">
        <v>7183</v>
      </c>
      <c r="I822" s="1" t="s">
        <v>7184</v>
      </c>
      <c r="J822" s="1" t="s">
        <v>7185</v>
      </c>
      <c r="K822" s="1" t="s">
        <v>7186</v>
      </c>
      <c r="L822" s="1">
        <v>-9.0</v>
      </c>
      <c r="M822" s="1">
        <v>0.4868166666666667</v>
      </c>
      <c r="N822" s="1">
        <v>5.702516666666667</v>
      </c>
      <c r="O822" s="1" t="s">
        <v>4485</v>
      </c>
      <c r="P822" s="1" t="s">
        <v>7187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60</v>
      </c>
      <c r="B823" s="1" t="s">
        <v>17</v>
      </c>
      <c r="C823" s="1">
        <v>267.0</v>
      </c>
      <c r="D823" s="1">
        <v>0.0</v>
      </c>
      <c r="E823" s="2"/>
      <c r="F823" s="1" t="s">
        <v>49</v>
      </c>
      <c r="G823" s="1" t="s">
        <v>173</v>
      </c>
      <c r="H823" s="1" t="s">
        <v>7188</v>
      </c>
      <c r="I823" s="1" t="s">
        <v>7189</v>
      </c>
      <c r="J823" s="1" t="s">
        <v>7190</v>
      </c>
      <c r="K823" s="2"/>
      <c r="L823" s="1">
        <v>366.0</v>
      </c>
      <c r="M823" s="1"/>
      <c r="N823" s="1">
        <v>9.64395</v>
      </c>
      <c r="O823" s="1" t="s">
        <v>4485</v>
      </c>
      <c r="P823" s="1" t="s">
        <v>7191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16</v>
      </c>
      <c r="B824" s="1" t="s">
        <v>364</v>
      </c>
      <c r="C824" s="1">
        <v>329.0</v>
      </c>
      <c r="D824" s="1">
        <v>0.0</v>
      </c>
      <c r="E824" s="2"/>
      <c r="F824" s="1" t="s">
        <v>18</v>
      </c>
      <c r="G824" s="1" t="s">
        <v>19</v>
      </c>
      <c r="H824" s="1" t="s">
        <v>7192</v>
      </c>
      <c r="I824" s="1" t="s">
        <v>7193</v>
      </c>
      <c r="J824" s="1" t="s">
        <v>7193</v>
      </c>
      <c r="K824" s="2"/>
      <c r="L824" s="1">
        <v>-8.0</v>
      </c>
      <c r="M824" s="1"/>
      <c r="N824" s="1">
        <v>8.486283333333333</v>
      </c>
      <c r="O824" s="1" t="s">
        <v>4489</v>
      </c>
      <c r="P824" s="1" t="s">
        <v>7194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28</v>
      </c>
      <c r="B825" s="1" t="s">
        <v>17</v>
      </c>
      <c r="C825" s="1">
        <v>284.0</v>
      </c>
      <c r="D825" s="1">
        <v>0.0</v>
      </c>
      <c r="E825" s="1" t="s">
        <v>29</v>
      </c>
      <c r="F825" s="1" t="s">
        <v>18</v>
      </c>
      <c r="G825" s="1" t="s">
        <v>19</v>
      </c>
      <c r="H825" s="1" t="s">
        <v>7195</v>
      </c>
      <c r="I825" s="1" t="s">
        <v>7196</v>
      </c>
      <c r="J825" s="1" t="s">
        <v>7196</v>
      </c>
      <c r="K825" s="2"/>
      <c r="L825" s="1">
        <v>-9.0</v>
      </c>
      <c r="M825" s="1"/>
      <c r="N825" s="1">
        <v>5.290783333333334</v>
      </c>
      <c r="O825" s="1" t="s">
        <v>4499</v>
      </c>
      <c r="P825" s="1" t="s">
        <v>7197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16</v>
      </c>
      <c r="B826" s="1" t="s">
        <v>364</v>
      </c>
      <c r="C826" s="1">
        <v>299.0</v>
      </c>
      <c r="D826" s="1">
        <v>0.0</v>
      </c>
      <c r="E826" s="2"/>
      <c r="F826" s="1" t="s">
        <v>18</v>
      </c>
      <c r="G826" s="1" t="s">
        <v>19</v>
      </c>
      <c r="H826" s="1" t="s">
        <v>7198</v>
      </c>
      <c r="I826" s="1" t="s">
        <v>7199</v>
      </c>
      <c r="J826" s="1" t="s">
        <v>7199</v>
      </c>
      <c r="K826" s="2"/>
      <c r="L826" s="1">
        <v>-6.0</v>
      </c>
      <c r="M826" s="1"/>
      <c r="N826" s="1">
        <v>8.375133333333334</v>
      </c>
      <c r="O826" s="1" t="s">
        <v>4489</v>
      </c>
      <c r="P826" s="1" t="s">
        <v>7200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48</v>
      </c>
      <c r="B827" s="1" t="s">
        <v>17</v>
      </c>
      <c r="C827" s="1">
        <v>249.0</v>
      </c>
      <c r="D827" s="1">
        <v>0.0</v>
      </c>
      <c r="E827" s="2"/>
      <c r="F827" s="1" t="s">
        <v>49</v>
      </c>
      <c r="G827" s="1" t="s">
        <v>24</v>
      </c>
      <c r="H827" s="1" t="s">
        <v>7201</v>
      </c>
      <c r="I827" s="1" t="s">
        <v>7202</v>
      </c>
      <c r="J827" s="1" t="s">
        <v>7190</v>
      </c>
      <c r="K827" s="2"/>
      <c r="L827" s="1">
        <v>413.0</v>
      </c>
      <c r="M827" s="1"/>
      <c r="N827" s="1">
        <v>2.5995833333333334</v>
      </c>
      <c r="O827" s="1" t="s">
        <v>53</v>
      </c>
      <c r="P827" s="1" t="s">
        <v>7203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16</v>
      </c>
      <c r="B828" s="1" t="s">
        <v>364</v>
      </c>
      <c r="C828" s="1">
        <v>558.0</v>
      </c>
      <c r="D828" s="1">
        <v>0.0</v>
      </c>
      <c r="E828" s="2"/>
      <c r="F828" s="1" t="s">
        <v>18</v>
      </c>
      <c r="G828" s="1" t="s">
        <v>19</v>
      </c>
      <c r="H828" s="1" t="s">
        <v>7204</v>
      </c>
      <c r="I828" s="1" t="s">
        <v>7205</v>
      </c>
      <c r="J828" s="1" t="s">
        <v>7205</v>
      </c>
      <c r="K828" s="2"/>
      <c r="L828" s="1">
        <v>-10.0</v>
      </c>
      <c r="M828" s="1"/>
      <c r="N828" s="1">
        <v>9.62425</v>
      </c>
      <c r="O828" s="1" t="s">
        <v>4489</v>
      </c>
      <c r="P828" s="1" t="s">
        <v>7206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16</v>
      </c>
      <c r="B829" s="1" t="s">
        <v>364</v>
      </c>
      <c r="C829" s="1">
        <v>874.0</v>
      </c>
      <c r="D829" s="1">
        <v>0.0</v>
      </c>
      <c r="E829" s="2"/>
      <c r="F829" s="1" t="s">
        <v>18</v>
      </c>
      <c r="G829" s="1" t="s">
        <v>19</v>
      </c>
      <c r="H829" s="1" t="s">
        <v>7207</v>
      </c>
      <c r="I829" s="1" t="s">
        <v>7208</v>
      </c>
      <c r="J829" s="1" t="s">
        <v>7208</v>
      </c>
      <c r="K829" s="2"/>
      <c r="L829" s="1">
        <v>-8.0</v>
      </c>
      <c r="M829" s="1"/>
      <c r="N829" s="1">
        <v>11.36915</v>
      </c>
      <c r="O829" s="1" t="s">
        <v>4489</v>
      </c>
      <c r="P829" s="1" t="s">
        <v>7209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81</v>
      </c>
      <c r="B830" s="1" t="s">
        <v>364</v>
      </c>
      <c r="C830" s="1">
        <v>658.0</v>
      </c>
      <c r="D830" s="1">
        <v>0.0</v>
      </c>
      <c r="E830" s="1" t="s">
        <v>7210</v>
      </c>
      <c r="F830" s="1" t="s">
        <v>18</v>
      </c>
      <c r="G830" s="1" t="s">
        <v>19</v>
      </c>
      <c r="H830" s="1" t="s">
        <v>7211</v>
      </c>
      <c r="I830" s="1" t="s">
        <v>7212</v>
      </c>
      <c r="J830" s="1" t="s">
        <v>7212</v>
      </c>
      <c r="K830" s="2"/>
      <c r="L830" s="1">
        <v>-10.0</v>
      </c>
      <c r="M830" s="1"/>
      <c r="N830" s="1">
        <v>9.231066666666667</v>
      </c>
      <c r="O830" s="1" t="s">
        <v>4489</v>
      </c>
      <c r="P830" s="1" t="s">
        <v>576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16</v>
      </c>
      <c r="B831" s="1" t="s">
        <v>364</v>
      </c>
      <c r="C831" s="1">
        <v>512.0</v>
      </c>
      <c r="D831" s="1">
        <v>0.0</v>
      </c>
      <c r="E831" s="2"/>
      <c r="F831" s="1" t="s">
        <v>18</v>
      </c>
      <c r="G831" s="1" t="s">
        <v>19</v>
      </c>
      <c r="H831" s="1" t="s">
        <v>7213</v>
      </c>
      <c r="I831" s="1" t="s">
        <v>7214</v>
      </c>
      <c r="J831" s="1" t="s">
        <v>7214</v>
      </c>
      <c r="K831" s="2"/>
      <c r="L831" s="1">
        <v>-7.0</v>
      </c>
      <c r="M831" s="1"/>
      <c r="N831" s="1">
        <v>11.49675</v>
      </c>
      <c r="O831" s="1" t="s">
        <v>4489</v>
      </c>
      <c r="P831" s="1" t="s">
        <v>7215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28</v>
      </c>
      <c r="B832" s="1" t="s">
        <v>17</v>
      </c>
      <c r="C832" s="1">
        <v>429.0</v>
      </c>
      <c r="D832" s="1">
        <v>0.0</v>
      </c>
      <c r="E832" s="1" t="s">
        <v>29</v>
      </c>
      <c r="F832" s="1" t="s">
        <v>18</v>
      </c>
      <c r="G832" s="1" t="s">
        <v>19</v>
      </c>
      <c r="H832" s="1" t="s">
        <v>7216</v>
      </c>
      <c r="I832" s="1" t="s">
        <v>7217</v>
      </c>
      <c r="J832" s="1" t="s">
        <v>7217</v>
      </c>
      <c r="K832" s="2"/>
      <c r="L832" s="1">
        <v>-6.0</v>
      </c>
      <c r="M832" s="1"/>
      <c r="N832" s="1">
        <v>8.589216666666667</v>
      </c>
      <c r="O832" s="1" t="s">
        <v>4499</v>
      </c>
      <c r="P832" s="1" t="s">
        <v>7218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16</v>
      </c>
      <c r="B833" s="1" t="s">
        <v>364</v>
      </c>
      <c r="C833" s="1">
        <v>329.0</v>
      </c>
      <c r="D833" s="1">
        <v>0.0</v>
      </c>
      <c r="E833" s="2"/>
      <c r="F833" s="1" t="s">
        <v>18</v>
      </c>
      <c r="G833" s="1" t="s">
        <v>19</v>
      </c>
      <c r="H833" s="1" t="s">
        <v>7219</v>
      </c>
      <c r="I833" s="1" t="s">
        <v>7220</v>
      </c>
      <c r="J833" s="1" t="s">
        <v>7220</v>
      </c>
      <c r="K833" s="2"/>
      <c r="L833" s="1">
        <v>-5.0</v>
      </c>
      <c r="M833" s="1"/>
      <c r="N833" s="1">
        <v>9.789583333333333</v>
      </c>
      <c r="O833" s="1" t="s">
        <v>4489</v>
      </c>
      <c r="P833" s="1" t="s">
        <v>7221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60</v>
      </c>
      <c r="B834" s="1" t="s">
        <v>17</v>
      </c>
      <c r="C834" s="3">
        <v>235.0</v>
      </c>
      <c r="D834" s="1">
        <v>74.0</v>
      </c>
      <c r="E834" s="2"/>
      <c r="F834" s="1" t="s">
        <v>49</v>
      </c>
      <c r="G834" s="1" t="s">
        <v>19</v>
      </c>
      <c r="H834" s="1" t="s">
        <v>7222</v>
      </c>
      <c r="I834" s="1" t="s">
        <v>7223</v>
      </c>
      <c r="J834" s="1" t="s">
        <v>7190</v>
      </c>
      <c r="K834" s="2"/>
      <c r="L834" s="1">
        <v>476.0</v>
      </c>
      <c r="M834" s="1"/>
      <c r="N834" s="1">
        <v>7.23645</v>
      </c>
      <c r="O834" s="1" t="s">
        <v>4485</v>
      </c>
      <c r="P834" s="1" t="s">
        <v>4890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81</v>
      </c>
      <c r="B835" s="1" t="s">
        <v>364</v>
      </c>
      <c r="C835" s="1">
        <v>423.0</v>
      </c>
      <c r="D835" s="1">
        <v>0.0</v>
      </c>
      <c r="E835" s="1" t="s">
        <v>318</v>
      </c>
      <c r="F835" s="1" t="s">
        <v>18</v>
      </c>
      <c r="G835" s="1" t="s">
        <v>19</v>
      </c>
      <c r="H835" s="1" t="s">
        <v>7224</v>
      </c>
      <c r="I835" s="1" t="s">
        <v>7225</v>
      </c>
      <c r="J835" s="1" t="s">
        <v>7225</v>
      </c>
      <c r="K835" s="2"/>
      <c r="L835" s="1">
        <v>-5.0</v>
      </c>
      <c r="M835" s="1"/>
      <c r="N835" s="1">
        <v>9.476633333333334</v>
      </c>
      <c r="O835" s="1" t="s">
        <v>4489</v>
      </c>
      <c r="P835" s="1" t="s">
        <v>7226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28</v>
      </c>
      <c r="B836" s="1" t="s">
        <v>17</v>
      </c>
      <c r="C836" s="1">
        <v>329.0</v>
      </c>
      <c r="D836" s="1">
        <v>0.0</v>
      </c>
      <c r="E836" s="1" t="s">
        <v>29</v>
      </c>
      <c r="F836" s="1" t="s">
        <v>18</v>
      </c>
      <c r="G836" s="1" t="s">
        <v>19</v>
      </c>
      <c r="H836" s="1" t="s">
        <v>7227</v>
      </c>
      <c r="I836" s="1" t="s">
        <v>7228</v>
      </c>
      <c r="J836" s="1" t="s">
        <v>7228</v>
      </c>
      <c r="K836" s="2"/>
      <c r="L836" s="1">
        <v>-5.0</v>
      </c>
      <c r="M836" s="1"/>
      <c r="N836" s="1">
        <v>9.971266666666667</v>
      </c>
      <c r="O836" s="1" t="s">
        <v>4499</v>
      </c>
      <c r="P836" s="1" t="s">
        <v>6256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28</v>
      </c>
      <c r="B837" s="1" t="s">
        <v>17</v>
      </c>
      <c r="C837" s="1">
        <v>299.0</v>
      </c>
      <c r="D837" s="1">
        <v>0.0</v>
      </c>
      <c r="E837" s="1" t="s">
        <v>29</v>
      </c>
      <c r="F837" s="1" t="s">
        <v>18</v>
      </c>
      <c r="G837" s="1" t="s">
        <v>19</v>
      </c>
      <c r="H837" s="1" t="s">
        <v>7229</v>
      </c>
      <c r="I837" s="1" t="s">
        <v>7230</v>
      </c>
      <c r="J837" s="1" t="s">
        <v>7230</v>
      </c>
      <c r="K837" s="2"/>
      <c r="L837" s="1">
        <v>-1.0</v>
      </c>
      <c r="M837" s="1"/>
      <c r="N837" s="1">
        <v>13.709383333333333</v>
      </c>
      <c r="O837" s="1" t="s">
        <v>4499</v>
      </c>
      <c r="P837" s="1" t="s">
        <v>7231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81</v>
      </c>
      <c r="B838" s="1" t="s">
        <v>364</v>
      </c>
      <c r="C838" s="1">
        <v>389.0</v>
      </c>
      <c r="D838" s="1">
        <v>0.0</v>
      </c>
      <c r="E838" s="1" t="s">
        <v>7232</v>
      </c>
      <c r="F838" s="1" t="s">
        <v>18</v>
      </c>
      <c r="G838" s="1" t="s">
        <v>19</v>
      </c>
      <c r="H838" s="1" t="s">
        <v>7233</v>
      </c>
      <c r="I838" s="1" t="s">
        <v>7234</v>
      </c>
      <c r="J838" s="1" t="s">
        <v>7234</v>
      </c>
      <c r="K838" s="2"/>
      <c r="L838" s="1">
        <v>0.0</v>
      </c>
      <c r="M838" s="1"/>
      <c r="N838" s="1">
        <v>14.605216666666667</v>
      </c>
      <c r="O838" s="1" t="s">
        <v>4489</v>
      </c>
      <c r="P838" s="1" t="s">
        <v>7235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60</v>
      </c>
      <c r="B839" s="1" t="s">
        <v>17</v>
      </c>
      <c r="C839" s="1">
        <v>326.0</v>
      </c>
      <c r="D839" s="1">
        <v>0.0</v>
      </c>
      <c r="E839" s="1" t="s">
        <v>29</v>
      </c>
      <c r="F839" s="1" t="s">
        <v>66</v>
      </c>
      <c r="G839" s="1" t="s">
        <v>19</v>
      </c>
      <c r="H839" s="1" t="s">
        <v>7236</v>
      </c>
      <c r="I839" s="1" t="s">
        <v>7237</v>
      </c>
      <c r="J839" s="1" t="s">
        <v>7238</v>
      </c>
      <c r="K839" s="1" t="s">
        <v>7239</v>
      </c>
      <c r="L839" s="1">
        <v>-10.0</v>
      </c>
      <c r="M839" s="1">
        <v>0.3842</v>
      </c>
      <c r="N839" s="1">
        <v>11.89085</v>
      </c>
      <c r="O839" s="1" t="s">
        <v>4485</v>
      </c>
      <c r="P839" s="1" t="s">
        <v>7240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28</v>
      </c>
      <c r="B840" s="1" t="s">
        <v>17</v>
      </c>
      <c r="C840" s="1">
        <v>553.0</v>
      </c>
      <c r="D840" s="1">
        <v>0.0</v>
      </c>
      <c r="E840" s="1" t="s">
        <v>29</v>
      </c>
      <c r="F840" s="1" t="s">
        <v>18</v>
      </c>
      <c r="G840" s="1" t="s">
        <v>19</v>
      </c>
      <c r="H840" s="1" t="s">
        <v>7241</v>
      </c>
      <c r="I840" s="1" t="s">
        <v>7242</v>
      </c>
      <c r="J840" s="1" t="s">
        <v>7242</v>
      </c>
      <c r="K840" s="2"/>
      <c r="L840" s="1">
        <v>-15.0</v>
      </c>
      <c r="M840" s="1"/>
      <c r="N840" s="1">
        <v>113.3278</v>
      </c>
      <c r="O840" s="1" t="s">
        <v>4499</v>
      </c>
      <c r="P840" s="1" t="s">
        <v>7243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28</v>
      </c>
      <c r="B841" s="1" t="s">
        <v>17</v>
      </c>
      <c r="C841" s="1">
        <v>224.0</v>
      </c>
      <c r="D841" s="1">
        <v>0.0</v>
      </c>
      <c r="E841" s="1" t="s">
        <v>29</v>
      </c>
      <c r="F841" s="1" t="s">
        <v>18</v>
      </c>
      <c r="G841" s="1" t="s">
        <v>19</v>
      </c>
      <c r="H841" s="1" t="s">
        <v>7244</v>
      </c>
      <c r="I841" s="1" t="s">
        <v>7245</v>
      </c>
      <c r="J841" s="1" t="s">
        <v>7245</v>
      </c>
      <c r="K841" s="2"/>
      <c r="L841" s="1">
        <v>-6.0</v>
      </c>
      <c r="M841" s="1"/>
      <c r="N841" s="1">
        <v>8.232483333333333</v>
      </c>
      <c r="O841" s="1" t="s">
        <v>4499</v>
      </c>
      <c r="P841" s="1" t="s">
        <v>5042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16</v>
      </c>
      <c r="B842" s="1" t="s">
        <v>17</v>
      </c>
      <c r="C842" s="1">
        <v>358.0</v>
      </c>
      <c r="D842" s="1">
        <v>0.0</v>
      </c>
      <c r="E842" s="2"/>
      <c r="F842" s="1" t="s">
        <v>18</v>
      </c>
      <c r="G842" s="1" t="s">
        <v>19</v>
      </c>
      <c r="H842" s="1" t="s">
        <v>7246</v>
      </c>
      <c r="I842" s="1" t="s">
        <v>7247</v>
      </c>
      <c r="J842" s="1" t="s">
        <v>7247</v>
      </c>
      <c r="K842" s="2"/>
      <c r="L842" s="1">
        <v>-6.0</v>
      </c>
      <c r="M842" s="1"/>
      <c r="N842" s="1">
        <v>8.95295</v>
      </c>
      <c r="O842" s="1" t="s">
        <v>4489</v>
      </c>
      <c r="P842" s="1" t="s">
        <v>7248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16</v>
      </c>
      <c r="B843" s="1" t="s">
        <v>17</v>
      </c>
      <c r="C843" s="1">
        <v>658.0</v>
      </c>
      <c r="D843" s="1">
        <v>0.0</v>
      </c>
      <c r="E843" s="2"/>
      <c r="F843" s="1" t="s">
        <v>18</v>
      </c>
      <c r="G843" s="1" t="s">
        <v>24</v>
      </c>
      <c r="H843" s="1" t="s">
        <v>7249</v>
      </c>
      <c r="I843" s="1" t="s">
        <v>7250</v>
      </c>
      <c r="J843" s="1" t="s">
        <v>7250</v>
      </c>
      <c r="K843" s="2"/>
      <c r="L843" s="1">
        <v>-6.0</v>
      </c>
      <c r="M843" s="1"/>
      <c r="N843" s="1">
        <v>13.0553</v>
      </c>
      <c r="O843" s="1" t="s">
        <v>4489</v>
      </c>
      <c r="P843" s="1" t="s">
        <v>7251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16</v>
      </c>
      <c r="B844" s="1" t="s">
        <v>17</v>
      </c>
      <c r="C844" s="1">
        <v>358.0</v>
      </c>
      <c r="D844" s="1">
        <v>0.0</v>
      </c>
      <c r="E844" s="2"/>
      <c r="F844" s="1" t="s">
        <v>18</v>
      </c>
      <c r="G844" s="1" t="s">
        <v>24</v>
      </c>
      <c r="H844" s="1" t="s">
        <v>7252</v>
      </c>
      <c r="I844" s="1" t="s">
        <v>7253</v>
      </c>
      <c r="J844" s="1" t="s">
        <v>7253</v>
      </c>
      <c r="K844" s="2"/>
      <c r="L844" s="1">
        <v>-5.0</v>
      </c>
      <c r="M844" s="1"/>
      <c r="N844" s="1">
        <v>9.941566666666667</v>
      </c>
      <c r="O844" s="1" t="s">
        <v>4489</v>
      </c>
      <c r="P844" s="1" t="s">
        <v>7254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16</v>
      </c>
      <c r="B845" s="1" t="s">
        <v>17</v>
      </c>
      <c r="C845" s="3">
        <v>264.0</v>
      </c>
      <c r="D845" s="1">
        <v>0.0</v>
      </c>
      <c r="E845" s="2"/>
      <c r="F845" s="1" t="s">
        <v>18</v>
      </c>
      <c r="G845" s="1" t="s">
        <v>19</v>
      </c>
      <c r="H845" s="1" t="s">
        <v>7255</v>
      </c>
      <c r="I845" s="1" t="s">
        <v>7256</v>
      </c>
      <c r="J845" s="1" t="s">
        <v>7256</v>
      </c>
      <c r="K845" s="2"/>
      <c r="L845" s="1">
        <v>-4.0</v>
      </c>
      <c r="M845" s="1"/>
      <c r="N845" s="1">
        <v>10.37395</v>
      </c>
      <c r="O845" s="1" t="s">
        <v>4489</v>
      </c>
      <c r="P845" s="1" t="s">
        <v>7257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28</v>
      </c>
      <c r="B846" s="1" t="s">
        <v>17</v>
      </c>
      <c r="C846" s="1">
        <v>364.0</v>
      </c>
      <c r="D846" s="1">
        <v>0.0</v>
      </c>
      <c r="E846" s="1" t="s">
        <v>29</v>
      </c>
      <c r="F846" s="1" t="s">
        <v>18</v>
      </c>
      <c r="G846" s="1" t="s">
        <v>19</v>
      </c>
      <c r="H846" s="1" t="s">
        <v>7258</v>
      </c>
      <c r="I846" s="1" t="s">
        <v>7259</v>
      </c>
      <c r="J846" s="1" t="s">
        <v>7259</v>
      </c>
      <c r="K846" s="2"/>
      <c r="L846" s="1">
        <v>-6.0</v>
      </c>
      <c r="M846" s="1"/>
      <c r="N846" s="1">
        <v>8.916183333333333</v>
      </c>
      <c r="O846" s="1" t="s">
        <v>4499</v>
      </c>
      <c r="P846" s="1" t="s">
        <v>7260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28</v>
      </c>
      <c r="B847" s="1" t="s">
        <v>17</v>
      </c>
      <c r="C847" s="1">
        <v>926.0</v>
      </c>
      <c r="D847" s="1">
        <v>0.0</v>
      </c>
      <c r="E847" s="1" t="s">
        <v>29</v>
      </c>
      <c r="F847" s="1" t="s">
        <v>18</v>
      </c>
      <c r="G847" s="1" t="s">
        <v>19</v>
      </c>
      <c r="H847" s="1" t="s">
        <v>7261</v>
      </c>
      <c r="I847" s="1" t="s">
        <v>7262</v>
      </c>
      <c r="J847" s="1" t="s">
        <v>7262</v>
      </c>
      <c r="K847" s="2"/>
      <c r="L847" s="1">
        <v>-6.0</v>
      </c>
      <c r="M847" s="1"/>
      <c r="N847" s="1">
        <v>13.007883333333334</v>
      </c>
      <c r="O847" s="1" t="s">
        <v>4499</v>
      </c>
      <c r="P847" s="1" t="s">
        <v>7263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28</v>
      </c>
      <c r="B848" s="1" t="s">
        <v>17</v>
      </c>
      <c r="C848" s="1">
        <v>364.0</v>
      </c>
      <c r="D848" s="1">
        <v>0.0</v>
      </c>
      <c r="E848" s="1" t="s">
        <v>29</v>
      </c>
      <c r="F848" s="1" t="s">
        <v>18</v>
      </c>
      <c r="G848" s="1" t="s">
        <v>19</v>
      </c>
      <c r="H848" s="1" t="s">
        <v>7264</v>
      </c>
      <c r="I848" s="1" t="s">
        <v>7265</v>
      </c>
      <c r="J848" s="1" t="s">
        <v>7265</v>
      </c>
      <c r="K848" s="2"/>
      <c r="L848" s="1">
        <v>-3.0</v>
      </c>
      <c r="M848" s="1"/>
      <c r="N848" s="1">
        <v>11.409833333333333</v>
      </c>
      <c r="O848" s="1" t="s">
        <v>4499</v>
      </c>
      <c r="P848" s="1" t="s">
        <v>7266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60</v>
      </c>
      <c r="B849" s="1" t="s">
        <v>17</v>
      </c>
      <c r="C849" s="1">
        <v>552.0</v>
      </c>
      <c r="D849" s="1">
        <v>0.0</v>
      </c>
      <c r="E849" s="1" t="s">
        <v>6352</v>
      </c>
      <c r="F849" s="1" t="s">
        <v>66</v>
      </c>
      <c r="G849" s="1" t="s">
        <v>19</v>
      </c>
      <c r="H849" s="1" t="s">
        <v>7267</v>
      </c>
      <c r="I849" s="1" t="s">
        <v>7268</v>
      </c>
      <c r="J849" s="1" t="s">
        <v>7269</v>
      </c>
      <c r="K849" s="1" t="s">
        <v>7270</v>
      </c>
      <c r="L849" s="1">
        <v>41.0</v>
      </c>
      <c r="M849" s="1">
        <v>0.01225</v>
      </c>
      <c r="N849" s="1">
        <v>16.677666666666667</v>
      </c>
      <c r="O849" s="1" t="s">
        <v>4485</v>
      </c>
      <c r="P849" s="1" t="s">
        <v>7271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16</v>
      </c>
      <c r="B850" s="1" t="s">
        <v>17</v>
      </c>
      <c r="C850" s="1">
        <v>364.0</v>
      </c>
      <c r="D850" s="1">
        <v>0.0</v>
      </c>
      <c r="E850" s="2"/>
      <c r="F850" s="1" t="s">
        <v>18</v>
      </c>
      <c r="G850" s="1" t="s">
        <v>19</v>
      </c>
      <c r="H850" s="1" t="s">
        <v>7272</v>
      </c>
      <c r="I850" s="1" t="s">
        <v>7273</v>
      </c>
      <c r="J850" s="1" t="s">
        <v>7273</v>
      </c>
      <c r="K850" s="2"/>
      <c r="L850" s="1">
        <v>-6.0</v>
      </c>
      <c r="M850" s="1"/>
      <c r="N850" s="1">
        <v>8.7006</v>
      </c>
      <c r="O850" s="1" t="s">
        <v>4489</v>
      </c>
      <c r="P850" s="1" t="s">
        <v>5732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28</v>
      </c>
      <c r="B851" s="1" t="s">
        <v>17</v>
      </c>
      <c r="C851" s="1">
        <v>538.0</v>
      </c>
      <c r="D851" s="1">
        <v>0.0</v>
      </c>
      <c r="E851" s="1" t="s">
        <v>29</v>
      </c>
      <c r="F851" s="1" t="s">
        <v>18</v>
      </c>
      <c r="G851" s="1" t="s">
        <v>19</v>
      </c>
      <c r="H851" s="1" t="s">
        <v>7274</v>
      </c>
      <c r="I851" s="1" t="s">
        <v>7275</v>
      </c>
      <c r="J851" s="1" t="s">
        <v>7275</v>
      </c>
      <c r="K851" s="2"/>
      <c r="L851" s="1">
        <v>-5.0</v>
      </c>
      <c r="M851" s="1"/>
      <c r="N851" s="1">
        <v>14.4433</v>
      </c>
      <c r="O851" s="1" t="s">
        <v>4499</v>
      </c>
      <c r="P851" s="1" t="s">
        <v>7276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28</v>
      </c>
      <c r="B852" s="1" t="s">
        <v>17</v>
      </c>
      <c r="C852" s="1">
        <v>618.0</v>
      </c>
      <c r="D852" s="1">
        <v>0.0</v>
      </c>
      <c r="E852" s="1" t="s">
        <v>29</v>
      </c>
      <c r="F852" s="1" t="s">
        <v>18</v>
      </c>
      <c r="G852" s="1" t="s">
        <v>19</v>
      </c>
      <c r="H852" s="1" t="s">
        <v>7277</v>
      </c>
      <c r="I852" s="1" t="s">
        <v>7278</v>
      </c>
      <c r="J852" s="1" t="s">
        <v>7278</v>
      </c>
      <c r="K852" s="2"/>
      <c r="L852" s="1">
        <v>0.0</v>
      </c>
      <c r="M852" s="1"/>
      <c r="N852" s="1">
        <v>19.275816666666667</v>
      </c>
      <c r="O852" s="1" t="s">
        <v>4499</v>
      </c>
      <c r="P852" s="1" t="s">
        <v>7279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16</v>
      </c>
      <c r="B853" s="1" t="s">
        <v>17</v>
      </c>
      <c r="C853" s="1">
        <v>902.0</v>
      </c>
      <c r="D853" s="1">
        <v>0.0</v>
      </c>
      <c r="E853" s="2"/>
      <c r="F853" s="1" t="s">
        <v>18</v>
      </c>
      <c r="G853" s="1" t="s">
        <v>24</v>
      </c>
      <c r="H853" s="1" t="s">
        <v>7280</v>
      </c>
      <c r="I853" s="1" t="s">
        <v>7281</v>
      </c>
      <c r="J853" s="1" t="s">
        <v>7281</v>
      </c>
      <c r="K853" s="2"/>
      <c r="L853" s="1">
        <v>-1.0</v>
      </c>
      <c r="M853" s="1"/>
      <c r="N853" s="1">
        <v>18.191433333333332</v>
      </c>
      <c r="O853" s="1" t="s">
        <v>4489</v>
      </c>
      <c r="P853" s="1" t="s">
        <v>7282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81</v>
      </c>
      <c r="B854" s="1" t="s">
        <v>17</v>
      </c>
      <c r="C854" s="1">
        <v>693.0</v>
      </c>
      <c r="D854" s="1">
        <v>0.0</v>
      </c>
      <c r="E854" s="1" t="s">
        <v>7232</v>
      </c>
      <c r="F854" s="1" t="s">
        <v>18</v>
      </c>
      <c r="G854" s="1" t="s">
        <v>19</v>
      </c>
      <c r="H854" s="1" t="s">
        <v>7283</v>
      </c>
      <c r="I854" s="1" t="s">
        <v>7284</v>
      </c>
      <c r="J854" s="1" t="s">
        <v>7284</v>
      </c>
      <c r="K854" s="2"/>
      <c r="L854" s="1">
        <v>-9.0</v>
      </c>
      <c r="M854" s="1"/>
      <c r="N854" s="1">
        <v>10.8376</v>
      </c>
      <c r="O854" s="1" t="s">
        <v>4489</v>
      </c>
      <c r="P854" s="1" t="s">
        <v>7285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28</v>
      </c>
      <c r="B855" s="1" t="s">
        <v>17</v>
      </c>
      <c r="C855" s="1">
        <v>364.0</v>
      </c>
      <c r="D855" s="1">
        <v>0.0</v>
      </c>
      <c r="E855" s="1" t="s">
        <v>29</v>
      </c>
      <c r="F855" s="1" t="s">
        <v>18</v>
      </c>
      <c r="G855" s="1" t="s">
        <v>19</v>
      </c>
      <c r="H855" s="1" t="s">
        <v>7286</v>
      </c>
      <c r="I855" s="1" t="s">
        <v>7287</v>
      </c>
      <c r="J855" s="1" t="s">
        <v>7287</v>
      </c>
      <c r="K855" s="2"/>
      <c r="L855" s="1">
        <v>-8.0</v>
      </c>
      <c r="M855" s="1"/>
      <c r="N855" s="1">
        <v>6.52055</v>
      </c>
      <c r="O855" s="1" t="s">
        <v>4499</v>
      </c>
      <c r="P855" s="1" t="s">
        <v>7288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60</v>
      </c>
      <c r="B856" s="1" t="s">
        <v>17</v>
      </c>
      <c r="C856" s="1">
        <v>269.0</v>
      </c>
      <c r="D856" s="1">
        <v>0.0</v>
      </c>
      <c r="E856" s="1" t="s">
        <v>6352</v>
      </c>
      <c r="F856" s="1" t="s">
        <v>66</v>
      </c>
      <c r="G856" s="1" t="s">
        <v>19</v>
      </c>
      <c r="H856" s="1" t="s">
        <v>7289</v>
      </c>
      <c r="I856" s="1" t="s">
        <v>7290</v>
      </c>
      <c r="J856" s="1" t="s">
        <v>7291</v>
      </c>
      <c r="K856" s="1" t="s">
        <v>7292</v>
      </c>
      <c r="L856" s="1">
        <v>-5.0</v>
      </c>
      <c r="M856" s="1">
        <v>0.013116666666666667</v>
      </c>
      <c r="N856" s="1">
        <v>6.8222</v>
      </c>
      <c r="O856" s="1" t="s">
        <v>4485</v>
      </c>
      <c r="P856" s="1" t="s">
        <v>7293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60</v>
      </c>
      <c r="B857" s="1" t="s">
        <v>17</v>
      </c>
      <c r="C857" s="1">
        <v>319.0</v>
      </c>
      <c r="D857" s="1">
        <v>75.0</v>
      </c>
      <c r="E857" s="2"/>
      <c r="F857" s="1" t="s">
        <v>49</v>
      </c>
      <c r="G857" s="1" t="s">
        <v>19</v>
      </c>
      <c r="H857" s="1" t="s">
        <v>7294</v>
      </c>
      <c r="I857" s="1" t="s">
        <v>7295</v>
      </c>
      <c r="J857" s="1" t="s">
        <v>7295</v>
      </c>
      <c r="K857" s="2"/>
      <c r="L857" s="1">
        <v>-6.0</v>
      </c>
      <c r="M857" s="1"/>
      <c r="N857" s="1">
        <v>12.077333333333334</v>
      </c>
      <c r="O857" s="1" t="s">
        <v>4485</v>
      </c>
      <c r="P857" s="1" t="s">
        <v>7296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16</v>
      </c>
      <c r="B858" s="1" t="s">
        <v>17</v>
      </c>
      <c r="C858" s="1">
        <v>329.0</v>
      </c>
      <c r="D858" s="1">
        <v>0.0</v>
      </c>
      <c r="E858" s="2"/>
      <c r="F858" s="1" t="s">
        <v>18</v>
      </c>
      <c r="G858" s="1" t="s">
        <v>19</v>
      </c>
      <c r="H858" s="1" t="s">
        <v>7297</v>
      </c>
      <c r="I858" s="1" t="s">
        <v>7298</v>
      </c>
      <c r="J858" s="1" t="s">
        <v>7298</v>
      </c>
      <c r="K858" s="2"/>
      <c r="L858" s="1">
        <v>-6.0</v>
      </c>
      <c r="M858" s="1"/>
      <c r="N858" s="1">
        <v>8.6338</v>
      </c>
      <c r="O858" s="1" t="s">
        <v>4489</v>
      </c>
      <c r="P858" s="1" t="s">
        <v>6309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16</v>
      </c>
      <c r="B859" s="1" t="s">
        <v>17</v>
      </c>
      <c r="C859" s="1">
        <v>346.0</v>
      </c>
      <c r="D859" s="1">
        <v>0.0</v>
      </c>
      <c r="E859" s="2"/>
      <c r="F859" s="1" t="s">
        <v>18</v>
      </c>
      <c r="G859" s="1" t="s">
        <v>19</v>
      </c>
      <c r="H859" s="1" t="s">
        <v>7299</v>
      </c>
      <c r="I859" s="1" t="s">
        <v>7300</v>
      </c>
      <c r="J859" s="1" t="s">
        <v>7300</v>
      </c>
      <c r="K859" s="2"/>
      <c r="L859" s="1">
        <v>-6.0</v>
      </c>
      <c r="M859" s="1"/>
      <c r="N859" s="1">
        <v>8.156633333333334</v>
      </c>
      <c r="O859" s="1" t="s">
        <v>4489</v>
      </c>
      <c r="P859" s="1" t="s">
        <v>7301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16</v>
      </c>
      <c r="B860" s="1" t="s">
        <v>492</v>
      </c>
      <c r="C860" s="3">
        <v>364.0</v>
      </c>
      <c r="D860" s="1">
        <v>0.0</v>
      </c>
      <c r="E860" s="2"/>
      <c r="F860" s="1" t="s">
        <v>18</v>
      </c>
      <c r="G860" s="1" t="s">
        <v>19</v>
      </c>
      <c r="H860" s="1" t="s">
        <v>7302</v>
      </c>
      <c r="I860" s="1" t="s">
        <v>7303</v>
      </c>
      <c r="J860" s="1" t="s">
        <v>7303</v>
      </c>
      <c r="K860" s="2"/>
      <c r="L860" s="1">
        <v>-4.0</v>
      </c>
      <c r="M860" s="1"/>
      <c r="N860" s="1">
        <v>10.158633333333333</v>
      </c>
      <c r="O860" s="1" t="s">
        <v>4489</v>
      </c>
      <c r="P860" s="1" t="s">
        <v>7304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60</v>
      </c>
      <c r="B861" s="1" t="s">
        <v>17</v>
      </c>
      <c r="C861" s="1">
        <v>494.0</v>
      </c>
      <c r="D861" s="1">
        <v>119.0</v>
      </c>
      <c r="E861" s="2"/>
      <c r="F861" s="1" t="s">
        <v>49</v>
      </c>
      <c r="G861" s="1" t="s">
        <v>19</v>
      </c>
      <c r="H861" s="1" t="s">
        <v>7305</v>
      </c>
      <c r="I861" s="1" t="s">
        <v>7306</v>
      </c>
      <c r="J861" s="1" t="s">
        <v>7306</v>
      </c>
      <c r="K861" s="2"/>
      <c r="L861" s="1">
        <v>-7.0</v>
      </c>
      <c r="M861" s="1"/>
      <c r="N861" s="1">
        <v>11.255933333333333</v>
      </c>
      <c r="O861" s="1" t="s">
        <v>4485</v>
      </c>
      <c r="P861" s="1" t="s">
        <v>7307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16</v>
      </c>
      <c r="B862" s="1" t="s">
        <v>17</v>
      </c>
      <c r="C862" s="1">
        <v>553.0</v>
      </c>
      <c r="D862" s="1">
        <v>0.0</v>
      </c>
      <c r="E862" s="2"/>
      <c r="F862" s="1" t="s">
        <v>18</v>
      </c>
      <c r="G862" s="1" t="s">
        <v>19</v>
      </c>
      <c r="H862" s="1" t="s">
        <v>7308</v>
      </c>
      <c r="I862" s="1" t="s">
        <v>7309</v>
      </c>
      <c r="J862" s="1" t="s">
        <v>7309</v>
      </c>
      <c r="K862" s="2"/>
      <c r="L862" s="1">
        <v>-7.0</v>
      </c>
      <c r="M862" s="1"/>
      <c r="N862" s="1">
        <v>12.041033333333333</v>
      </c>
      <c r="O862" s="1" t="s">
        <v>4489</v>
      </c>
      <c r="P862" s="1" t="s">
        <v>7310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16</v>
      </c>
      <c r="B863" s="1" t="s">
        <v>17</v>
      </c>
      <c r="C863" s="1">
        <v>653.0</v>
      </c>
      <c r="D863" s="1">
        <v>0.0</v>
      </c>
      <c r="E863" s="2"/>
      <c r="F863" s="1" t="s">
        <v>18</v>
      </c>
      <c r="G863" s="1" t="s">
        <v>19</v>
      </c>
      <c r="H863" s="1" t="s">
        <v>7311</v>
      </c>
      <c r="I863" s="1" t="s">
        <v>7312</v>
      </c>
      <c r="J863" s="1" t="s">
        <v>7312</v>
      </c>
      <c r="K863" s="2"/>
      <c r="L863" s="1">
        <v>-7.0</v>
      </c>
      <c r="M863" s="1"/>
      <c r="N863" s="1">
        <v>12.57225</v>
      </c>
      <c r="O863" s="1" t="s">
        <v>4489</v>
      </c>
      <c r="P863" s="1" t="s">
        <v>7313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60</v>
      </c>
      <c r="B864" s="1" t="s">
        <v>17</v>
      </c>
      <c r="C864" s="1">
        <v>488.0</v>
      </c>
      <c r="D864" s="1">
        <v>0.0</v>
      </c>
      <c r="E864" s="1" t="s">
        <v>6352</v>
      </c>
      <c r="F864" s="1" t="s">
        <v>66</v>
      </c>
      <c r="G864" s="1" t="s">
        <v>19</v>
      </c>
      <c r="H864" s="1" t="s">
        <v>7314</v>
      </c>
      <c r="I864" s="1" t="s">
        <v>7315</v>
      </c>
      <c r="J864" s="1" t="s">
        <v>7316</v>
      </c>
      <c r="K864" s="1" t="s">
        <v>7317</v>
      </c>
      <c r="L864" s="1">
        <v>-3.0</v>
      </c>
      <c r="M864" s="1">
        <v>0.01225</v>
      </c>
      <c r="N864" s="1">
        <v>12.549633333333333</v>
      </c>
      <c r="O864" s="1" t="s">
        <v>4485</v>
      </c>
      <c r="P864" s="1" t="s">
        <v>7318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60</v>
      </c>
      <c r="B865" s="1" t="s">
        <v>17</v>
      </c>
      <c r="C865" s="1">
        <v>996.0</v>
      </c>
      <c r="D865" s="1">
        <v>0.0</v>
      </c>
      <c r="E865" s="1" t="s">
        <v>6352</v>
      </c>
      <c r="F865" s="1" t="s">
        <v>66</v>
      </c>
      <c r="G865" s="1" t="s">
        <v>19</v>
      </c>
      <c r="H865" s="1" t="s">
        <v>7319</v>
      </c>
      <c r="I865" s="1" t="s">
        <v>7320</v>
      </c>
      <c r="J865" s="1" t="s">
        <v>7321</v>
      </c>
      <c r="K865" s="1" t="s">
        <v>7322</v>
      </c>
      <c r="L865" s="1">
        <v>3.0</v>
      </c>
      <c r="M865" s="1">
        <v>0.09585</v>
      </c>
      <c r="N865" s="1">
        <v>10.666383333333334</v>
      </c>
      <c r="O865" s="1" t="s">
        <v>4485</v>
      </c>
      <c r="P865" s="1" t="s">
        <v>7323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60</v>
      </c>
      <c r="B866" s="1" t="s">
        <v>17</v>
      </c>
      <c r="C866" s="1">
        <v>199.0</v>
      </c>
      <c r="D866" s="1">
        <v>50.0</v>
      </c>
      <c r="E866" s="2"/>
      <c r="F866" s="1" t="s">
        <v>49</v>
      </c>
      <c r="G866" s="1" t="s">
        <v>173</v>
      </c>
      <c r="H866" s="1" t="s">
        <v>7324</v>
      </c>
      <c r="I866" s="1" t="s">
        <v>7325</v>
      </c>
      <c r="J866" s="1" t="s">
        <v>7325</v>
      </c>
      <c r="K866" s="2"/>
      <c r="L866" s="1">
        <v>-6.0</v>
      </c>
      <c r="M866" s="1"/>
      <c r="N866" s="1">
        <v>13.088233333333333</v>
      </c>
      <c r="O866" s="1" t="s">
        <v>4485</v>
      </c>
      <c r="P866" s="1" t="s">
        <v>6634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28</v>
      </c>
      <c r="B867" s="1" t="s">
        <v>17</v>
      </c>
      <c r="C867" s="1">
        <v>394.0</v>
      </c>
      <c r="D867" s="1">
        <v>0.0</v>
      </c>
      <c r="E867" s="1" t="s">
        <v>29</v>
      </c>
      <c r="F867" s="1" t="s">
        <v>18</v>
      </c>
      <c r="G867" s="1" t="s">
        <v>19</v>
      </c>
      <c r="H867" s="1" t="s">
        <v>7326</v>
      </c>
      <c r="I867" s="1" t="s">
        <v>7327</v>
      </c>
      <c r="J867" s="1" t="s">
        <v>7327</v>
      </c>
      <c r="K867" s="2"/>
      <c r="L867" s="1">
        <v>-4.0</v>
      </c>
      <c r="M867" s="1"/>
      <c r="N867" s="1">
        <v>10.321883333333334</v>
      </c>
      <c r="O867" s="1" t="s">
        <v>4499</v>
      </c>
      <c r="P867" s="1" t="s">
        <v>4713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16</v>
      </c>
      <c r="B868" s="1" t="s">
        <v>364</v>
      </c>
      <c r="C868" s="1">
        <v>851.0</v>
      </c>
      <c r="D868" s="1">
        <v>0.0</v>
      </c>
      <c r="E868" s="2"/>
      <c r="F868" s="1" t="s">
        <v>18</v>
      </c>
      <c r="G868" s="1" t="s">
        <v>19</v>
      </c>
      <c r="H868" s="1" t="s">
        <v>7328</v>
      </c>
      <c r="I868" s="1" t="s">
        <v>7329</v>
      </c>
      <c r="J868" s="1" t="s">
        <v>7329</v>
      </c>
      <c r="K868" s="2"/>
      <c r="L868" s="1">
        <v>-2.0</v>
      </c>
      <c r="M868" s="1"/>
      <c r="N868" s="1">
        <v>17.0423</v>
      </c>
      <c r="O868" s="1" t="s">
        <v>4489</v>
      </c>
      <c r="P868" s="1" t="s">
        <v>7330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28</v>
      </c>
      <c r="B869" s="1" t="s">
        <v>17</v>
      </c>
      <c r="C869" s="1">
        <v>404.0</v>
      </c>
      <c r="D869" s="1">
        <v>0.0</v>
      </c>
      <c r="E869" s="1" t="s">
        <v>29</v>
      </c>
      <c r="F869" s="1" t="s">
        <v>18</v>
      </c>
      <c r="G869" s="1" t="s">
        <v>19</v>
      </c>
      <c r="H869" s="1" t="s">
        <v>7331</v>
      </c>
      <c r="I869" s="1" t="s">
        <v>7332</v>
      </c>
      <c r="J869" s="1" t="s">
        <v>7332</v>
      </c>
      <c r="K869" s="2"/>
      <c r="L869" s="1">
        <v>-10.0</v>
      </c>
      <c r="M869" s="1"/>
      <c r="N869" s="1">
        <v>4.172066666666667</v>
      </c>
      <c r="O869" s="1" t="s">
        <v>4499</v>
      </c>
      <c r="P869" s="1" t="s">
        <v>7333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60</v>
      </c>
      <c r="B870" s="1" t="s">
        <v>17</v>
      </c>
      <c r="C870" s="1">
        <v>262.0</v>
      </c>
      <c r="D870" s="1">
        <v>82.0</v>
      </c>
      <c r="E870" s="2"/>
      <c r="F870" s="1" t="s">
        <v>49</v>
      </c>
      <c r="G870" s="1" t="s">
        <v>19</v>
      </c>
      <c r="H870" s="1" t="s">
        <v>7334</v>
      </c>
      <c r="I870" s="1" t="s">
        <v>7335</v>
      </c>
      <c r="J870" s="1" t="s">
        <v>7335</v>
      </c>
      <c r="K870" s="2"/>
      <c r="L870" s="1">
        <v>-4.0</v>
      </c>
      <c r="M870" s="1"/>
      <c r="N870" s="1">
        <v>14.133316666666667</v>
      </c>
      <c r="O870" s="1" t="s">
        <v>4485</v>
      </c>
      <c r="P870" s="1" t="s">
        <v>7336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28</v>
      </c>
      <c r="B871" s="1" t="s">
        <v>17</v>
      </c>
      <c r="C871" s="1">
        <v>443.0</v>
      </c>
      <c r="D871" s="1">
        <v>0.0</v>
      </c>
      <c r="E871" s="1" t="s">
        <v>29</v>
      </c>
      <c r="F871" s="1" t="s">
        <v>18</v>
      </c>
      <c r="G871" s="1" t="s">
        <v>19</v>
      </c>
      <c r="H871" s="1" t="s">
        <v>7337</v>
      </c>
      <c r="I871" s="1" t="s">
        <v>7338</v>
      </c>
      <c r="J871" s="1" t="s">
        <v>7338</v>
      </c>
      <c r="K871" s="2"/>
      <c r="L871" s="1">
        <v>-2.0</v>
      </c>
      <c r="M871" s="1"/>
      <c r="N871" s="1">
        <v>12.871383333333334</v>
      </c>
      <c r="O871" s="1" t="s">
        <v>4499</v>
      </c>
      <c r="P871" s="1" t="s">
        <v>7339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28</v>
      </c>
      <c r="B872" s="1" t="s">
        <v>17</v>
      </c>
      <c r="C872" s="1">
        <v>321.0</v>
      </c>
      <c r="D872" s="1">
        <v>0.0</v>
      </c>
      <c r="E872" s="1" t="s">
        <v>29</v>
      </c>
      <c r="F872" s="1" t="s">
        <v>18</v>
      </c>
      <c r="G872" s="1" t="s">
        <v>19</v>
      </c>
      <c r="H872" s="1" t="s">
        <v>7340</v>
      </c>
      <c r="I872" s="1" t="s">
        <v>7341</v>
      </c>
      <c r="J872" s="1" t="s">
        <v>7341</v>
      </c>
      <c r="K872" s="2"/>
      <c r="L872" s="1">
        <v>-5.0</v>
      </c>
      <c r="M872" s="1"/>
      <c r="N872" s="1">
        <v>9.180816666666667</v>
      </c>
      <c r="O872" s="1" t="s">
        <v>4499</v>
      </c>
      <c r="P872" s="1" t="s">
        <v>7342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60</v>
      </c>
      <c r="B873" s="1" t="s">
        <v>17</v>
      </c>
      <c r="C873" s="1">
        <v>250.0</v>
      </c>
      <c r="D873" s="1">
        <v>0.0</v>
      </c>
      <c r="E873" s="1" t="s">
        <v>6352</v>
      </c>
      <c r="F873" s="1" t="s">
        <v>66</v>
      </c>
      <c r="G873" s="1" t="s">
        <v>19</v>
      </c>
      <c r="H873" s="1" t="s">
        <v>7343</v>
      </c>
      <c r="I873" s="1" t="s">
        <v>7344</v>
      </c>
      <c r="J873" s="1" t="s">
        <v>7345</v>
      </c>
      <c r="K873" s="1" t="s">
        <v>7346</v>
      </c>
      <c r="L873" s="1">
        <v>4.0</v>
      </c>
      <c r="M873" s="1">
        <v>0.0117</v>
      </c>
      <c r="N873" s="1">
        <v>16.845366666666667</v>
      </c>
      <c r="O873" s="1" t="s">
        <v>4485</v>
      </c>
      <c r="P873" s="1" t="s">
        <v>7347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60</v>
      </c>
      <c r="B874" s="1" t="s">
        <v>17</v>
      </c>
      <c r="C874" s="1">
        <v>215.0</v>
      </c>
      <c r="D874" s="1">
        <v>54.0</v>
      </c>
      <c r="E874" s="2"/>
      <c r="F874" s="1" t="s">
        <v>49</v>
      </c>
      <c r="G874" s="1" t="s">
        <v>24</v>
      </c>
      <c r="H874" s="1" t="s">
        <v>7348</v>
      </c>
      <c r="I874" s="1" t="s">
        <v>7349</v>
      </c>
      <c r="J874" s="1" t="s">
        <v>7349</v>
      </c>
      <c r="K874" s="2"/>
      <c r="L874" s="1">
        <v>-6.0</v>
      </c>
      <c r="M874" s="1"/>
      <c r="N874" s="1">
        <v>12.566133333333333</v>
      </c>
      <c r="O874" s="1" t="s">
        <v>4485</v>
      </c>
      <c r="P874" s="1" t="s">
        <v>6563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16</v>
      </c>
      <c r="B875" s="1" t="s">
        <v>364</v>
      </c>
      <c r="C875" s="1">
        <v>585.0</v>
      </c>
      <c r="D875" s="1">
        <v>0.0</v>
      </c>
      <c r="E875" s="2"/>
      <c r="F875" s="1" t="s">
        <v>18</v>
      </c>
      <c r="G875" s="1" t="s">
        <v>19</v>
      </c>
      <c r="H875" s="1" t="s">
        <v>7350</v>
      </c>
      <c r="I875" s="1" t="s">
        <v>7351</v>
      </c>
      <c r="J875" s="1" t="s">
        <v>7351</v>
      </c>
      <c r="K875" s="2"/>
      <c r="L875" s="1">
        <v>-3.0</v>
      </c>
      <c r="M875" s="1"/>
      <c r="N875" s="1">
        <v>16.70875</v>
      </c>
      <c r="O875" s="1" t="s">
        <v>4489</v>
      </c>
      <c r="P875" s="1" t="s">
        <v>7352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28</v>
      </c>
      <c r="B876" s="1" t="s">
        <v>17</v>
      </c>
      <c r="C876" s="1">
        <v>294.0</v>
      </c>
      <c r="D876" s="1">
        <v>0.0</v>
      </c>
      <c r="E876" s="1" t="s">
        <v>29</v>
      </c>
      <c r="F876" s="1" t="s">
        <v>18</v>
      </c>
      <c r="G876" s="1" t="s">
        <v>19</v>
      </c>
      <c r="H876" s="1" t="s">
        <v>7353</v>
      </c>
      <c r="I876" s="1" t="s">
        <v>7354</v>
      </c>
      <c r="J876" s="1" t="s">
        <v>7354</v>
      </c>
      <c r="K876" s="2"/>
      <c r="L876" s="1">
        <v>-8.0</v>
      </c>
      <c r="M876" s="1"/>
      <c r="N876" s="1">
        <v>6.570783333333333</v>
      </c>
      <c r="O876" s="1" t="s">
        <v>4499</v>
      </c>
      <c r="P876" s="1" t="s">
        <v>4719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16</v>
      </c>
      <c r="B877" s="1" t="s">
        <v>364</v>
      </c>
      <c r="C877" s="1">
        <v>752.0</v>
      </c>
      <c r="D877" s="1">
        <v>0.0</v>
      </c>
      <c r="E877" s="2"/>
      <c r="F877" s="1" t="s">
        <v>18</v>
      </c>
      <c r="G877" s="1" t="s">
        <v>19</v>
      </c>
      <c r="H877" s="1" t="s">
        <v>7355</v>
      </c>
      <c r="I877" s="1" t="s">
        <v>7356</v>
      </c>
      <c r="J877" s="1" t="s">
        <v>7356</v>
      </c>
      <c r="K877" s="2"/>
      <c r="L877" s="1">
        <v>-6.0</v>
      </c>
      <c r="M877" s="1"/>
      <c r="N877" s="1">
        <v>13.242766666666666</v>
      </c>
      <c r="O877" s="1" t="s">
        <v>4489</v>
      </c>
      <c r="P877" s="1" t="s">
        <v>7357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81</v>
      </c>
      <c r="B878" s="1" t="s">
        <v>364</v>
      </c>
      <c r="C878" s="1">
        <v>528.0</v>
      </c>
      <c r="D878" s="1">
        <v>0.0</v>
      </c>
      <c r="E878" s="1" t="s">
        <v>694</v>
      </c>
      <c r="F878" s="1" t="s">
        <v>18</v>
      </c>
      <c r="G878" s="1" t="s">
        <v>19</v>
      </c>
      <c r="H878" s="1" t="s">
        <v>7358</v>
      </c>
      <c r="I878" s="1" t="s">
        <v>7359</v>
      </c>
      <c r="J878" s="1" t="s">
        <v>7359</v>
      </c>
      <c r="K878" s="2"/>
      <c r="L878" s="1">
        <v>-10.0</v>
      </c>
      <c r="M878" s="1"/>
      <c r="N878" s="1">
        <v>9.17115</v>
      </c>
      <c r="O878" s="1" t="s">
        <v>4489</v>
      </c>
      <c r="P878" s="1" t="s">
        <v>7360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16</v>
      </c>
      <c r="B879" s="1" t="s">
        <v>364</v>
      </c>
      <c r="C879" s="1">
        <v>433.0</v>
      </c>
      <c r="D879" s="1">
        <v>0.0</v>
      </c>
      <c r="E879" s="2"/>
      <c r="F879" s="1" t="s">
        <v>18</v>
      </c>
      <c r="G879" s="1" t="s">
        <v>24</v>
      </c>
      <c r="H879" s="1" t="s">
        <v>7361</v>
      </c>
      <c r="I879" s="1" t="s">
        <v>7362</v>
      </c>
      <c r="J879" s="1" t="s">
        <v>7362</v>
      </c>
      <c r="K879" s="2"/>
      <c r="L879" s="1">
        <v>-5.0</v>
      </c>
      <c r="M879" s="1"/>
      <c r="N879" s="1">
        <v>9.286</v>
      </c>
      <c r="O879" s="1" t="s">
        <v>4489</v>
      </c>
      <c r="P879" s="1" t="s">
        <v>7363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60</v>
      </c>
      <c r="B880" s="1" t="s">
        <v>17</v>
      </c>
      <c r="C880" s="1">
        <v>211.0</v>
      </c>
      <c r="D880" s="1">
        <v>53.0</v>
      </c>
      <c r="E880" s="2"/>
      <c r="F880" s="1" t="s">
        <v>49</v>
      </c>
      <c r="G880" s="1" t="s">
        <v>173</v>
      </c>
      <c r="H880" s="1" t="s">
        <v>7364</v>
      </c>
      <c r="I880" s="1" t="s">
        <v>7365</v>
      </c>
      <c r="J880" s="1" t="s">
        <v>7365</v>
      </c>
      <c r="K880" s="2"/>
      <c r="L880" s="1">
        <v>-9.0</v>
      </c>
      <c r="M880" s="1"/>
      <c r="N880" s="1">
        <v>10.143116666666666</v>
      </c>
      <c r="O880" s="1" t="s">
        <v>4485</v>
      </c>
      <c r="P880" s="1" t="s">
        <v>7366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60</v>
      </c>
      <c r="B881" s="1" t="s">
        <v>17</v>
      </c>
      <c r="C881" s="3">
        <v>199.0</v>
      </c>
      <c r="D881" s="1">
        <v>50.0</v>
      </c>
      <c r="E881" s="2"/>
      <c r="F881" s="1" t="s">
        <v>49</v>
      </c>
      <c r="G881" s="1" t="s">
        <v>173</v>
      </c>
      <c r="H881" s="1" t="s">
        <v>7367</v>
      </c>
      <c r="I881" s="1" t="s">
        <v>7368</v>
      </c>
      <c r="J881" s="1" t="s">
        <v>7368</v>
      </c>
      <c r="K881" s="2"/>
      <c r="L881" s="1">
        <v>-11.0</v>
      </c>
      <c r="M881" s="1"/>
      <c r="N881" s="1">
        <v>8.239466666666667</v>
      </c>
      <c r="O881" s="1" t="s">
        <v>4485</v>
      </c>
      <c r="P881" s="1" t="s">
        <v>5575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60</v>
      </c>
      <c r="B882" s="1" t="s">
        <v>17</v>
      </c>
      <c r="C882" s="1">
        <v>612.0</v>
      </c>
      <c r="D882" s="1">
        <v>0.0</v>
      </c>
      <c r="E882" s="1" t="s">
        <v>6352</v>
      </c>
      <c r="F882" s="1" t="s">
        <v>66</v>
      </c>
      <c r="G882" s="1" t="s">
        <v>19</v>
      </c>
      <c r="H882" s="1" t="s">
        <v>7369</v>
      </c>
      <c r="I882" s="1" t="s">
        <v>7370</v>
      </c>
      <c r="J882" s="1" t="s">
        <v>7371</v>
      </c>
      <c r="K882" s="1" t="s">
        <v>7372</v>
      </c>
      <c r="L882" s="1">
        <v>-11.0</v>
      </c>
      <c r="M882" s="1">
        <v>0.017733333333333334</v>
      </c>
      <c r="N882" s="1">
        <v>10.059583333333334</v>
      </c>
      <c r="O882" s="1" t="s">
        <v>4485</v>
      </c>
      <c r="P882" s="1" t="s">
        <v>7373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16</v>
      </c>
      <c r="B883" s="1" t="s">
        <v>364</v>
      </c>
      <c r="C883" s="1">
        <v>264.0</v>
      </c>
      <c r="D883" s="1">
        <v>0.0</v>
      </c>
      <c r="E883" s="2"/>
      <c r="F883" s="1" t="s">
        <v>18</v>
      </c>
      <c r="G883" s="1" t="s">
        <v>19</v>
      </c>
      <c r="H883" s="1" t="s">
        <v>7374</v>
      </c>
      <c r="I883" s="1" t="s">
        <v>7375</v>
      </c>
      <c r="J883" s="1" t="s">
        <v>7375</v>
      </c>
      <c r="K883" s="2"/>
      <c r="L883" s="1">
        <v>-8.0</v>
      </c>
      <c r="M883" s="1"/>
      <c r="N883" s="1">
        <v>6.914416666666667</v>
      </c>
      <c r="O883" s="1" t="s">
        <v>4489</v>
      </c>
      <c r="P883" s="1" t="s">
        <v>7083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28</v>
      </c>
      <c r="B884" s="1" t="s">
        <v>17</v>
      </c>
      <c r="C884" s="1">
        <v>329.0</v>
      </c>
      <c r="D884" s="1">
        <v>0.0</v>
      </c>
      <c r="E884" s="1" t="s">
        <v>29</v>
      </c>
      <c r="F884" s="1" t="s">
        <v>18</v>
      </c>
      <c r="G884" s="1" t="s">
        <v>19</v>
      </c>
      <c r="H884" s="1" t="s">
        <v>7376</v>
      </c>
      <c r="I884" s="1" t="s">
        <v>7377</v>
      </c>
      <c r="J884" s="1" t="s">
        <v>7377</v>
      </c>
      <c r="K884" s="2"/>
      <c r="L884" s="1">
        <v>-8.0</v>
      </c>
      <c r="M884" s="1"/>
      <c r="N884" s="1">
        <v>6.909783333333333</v>
      </c>
      <c r="O884" s="1" t="s">
        <v>4499</v>
      </c>
      <c r="P884" s="1" t="s">
        <v>7378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28</v>
      </c>
      <c r="B885" s="1" t="s">
        <v>17</v>
      </c>
      <c r="C885" s="3">
        <v>329.0</v>
      </c>
      <c r="D885" s="1">
        <v>0.0</v>
      </c>
      <c r="E885" s="1" t="s">
        <v>29</v>
      </c>
      <c r="F885" s="1" t="s">
        <v>18</v>
      </c>
      <c r="G885" s="1" t="s">
        <v>19</v>
      </c>
      <c r="H885" s="1" t="s">
        <v>7379</v>
      </c>
      <c r="I885" s="1" t="s">
        <v>7380</v>
      </c>
      <c r="J885" s="1" t="s">
        <v>7380</v>
      </c>
      <c r="K885" s="2"/>
      <c r="L885" s="1">
        <v>-6.0</v>
      </c>
      <c r="M885" s="1"/>
      <c r="N885" s="1">
        <v>8.672933333333333</v>
      </c>
      <c r="O885" s="1" t="s">
        <v>4499</v>
      </c>
      <c r="P885" s="1" t="s">
        <v>4657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60</v>
      </c>
      <c r="B886" s="1" t="s">
        <v>17</v>
      </c>
      <c r="C886" s="1">
        <v>255.0</v>
      </c>
      <c r="D886" s="1">
        <v>0.0</v>
      </c>
      <c r="E886" s="1" t="s">
        <v>6352</v>
      </c>
      <c r="F886" s="1" t="s">
        <v>66</v>
      </c>
      <c r="G886" s="1" t="s">
        <v>19</v>
      </c>
      <c r="H886" s="1" t="s">
        <v>7381</v>
      </c>
      <c r="I886" s="1" t="s">
        <v>7382</v>
      </c>
      <c r="J886" s="1" t="s">
        <v>7383</v>
      </c>
      <c r="K886" s="1" t="s">
        <v>7384</v>
      </c>
      <c r="L886" s="1">
        <v>0.0</v>
      </c>
      <c r="M886" s="1">
        <v>0.027933333333333334</v>
      </c>
      <c r="N886" s="1">
        <v>12.3071</v>
      </c>
      <c r="O886" s="1" t="s">
        <v>4485</v>
      </c>
      <c r="P886" s="1" t="s">
        <v>7385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60</v>
      </c>
      <c r="B887" s="1" t="s">
        <v>17</v>
      </c>
      <c r="C887" s="1">
        <v>638.0</v>
      </c>
      <c r="D887" s="1">
        <v>0.0</v>
      </c>
      <c r="E887" s="1" t="s">
        <v>29</v>
      </c>
      <c r="F887" s="1" t="s">
        <v>66</v>
      </c>
      <c r="G887" s="1" t="s">
        <v>19</v>
      </c>
      <c r="H887" s="1" t="s">
        <v>7386</v>
      </c>
      <c r="I887" s="1" t="s">
        <v>7387</v>
      </c>
      <c r="J887" s="1" t="s">
        <v>7388</v>
      </c>
      <c r="K887" s="1" t="s">
        <v>7389</v>
      </c>
      <c r="L887" s="1">
        <v>-16.0</v>
      </c>
      <c r="M887" s="1">
        <v>1.7360666666666666</v>
      </c>
      <c r="N887" s="1">
        <v>9.004033333333334</v>
      </c>
      <c r="O887" s="1" t="s">
        <v>4485</v>
      </c>
      <c r="P887" s="1" t="s">
        <v>7390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60</v>
      </c>
      <c r="B888" s="3" t="s">
        <v>17</v>
      </c>
      <c r="C888" s="3">
        <v>247.0</v>
      </c>
      <c r="D888" s="1">
        <v>62.0</v>
      </c>
      <c r="E888" s="2"/>
      <c r="F888" s="1" t="s">
        <v>49</v>
      </c>
      <c r="G888" s="1" t="s">
        <v>19</v>
      </c>
      <c r="H888" s="1" t="s">
        <v>7391</v>
      </c>
      <c r="I888" s="1" t="s">
        <v>7392</v>
      </c>
      <c r="J888" s="1" t="s">
        <v>7392</v>
      </c>
      <c r="K888" s="2"/>
      <c r="L888" s="1">
        <v>-6.0</v>
      </c>
      <c r="M888" s="1"/>
      <c r="N888" s="1">
        <v>12.2652</v>
      </c>
      <c r="O888" s="1" t="s">
        <v>4485</v>
      </c>
      <c r="P888" s="1" t="s">
        <v>7393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48</v>
      </c>
      <c r="B889" s="1" t="s">
        <v>17</v>
      </c>
      <c r="C889" s="1">
        <v>309.0</v>
      </c>
      <c r="D889" s="1">
        <v>0.0</v>
      </c>
      <c r="E889" s="2"/>
      <c r="F889" s="1" t="s">
        <v>49</v>
      </c>
      <c r="G889" s="1" t="s">
        <v>24</v>
      </c>
      <c r="H889" s="1" t="s">
        <v>7394</v>
      </c>
      <c r="I889" s="1" t="s">
        <v>7395</v>
      </c>
      <c r="J889" s="1" t="s">
        <v>7395</v>
      </c>
      <c r="K889" s="2"/>
      <c r="L889" s="1">
        <v>1.0</v>
      </c>
      <c r="M889" s="1"/>
      <c r="N889" s="1">
        <v>6.256733333333333</v>
      </c>
      <c r="O889" s="1" t="s">
        <v>53</v>
      </c>
      <c r="P889" s="1" t="s">
        <v>7396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16</v>
      </c>
      <c r="B890" s="1" t="s">
        <v>364</v>
      </c>
      <c r="C890" s="1">
        <v>769.0</v>
      </c>
      <c r="D890" s="1">
        <v>0.0</v>
      </c>
      <c r="E890" s="2"/>
      <c r="F890" s="1" t="s">
        <v>18</v>
      </c>
      <c r="G890" s="1" t="s">
        <v>19</v>
      </c>
      <c r="H890" s="1" t="s">
        <v>7397</v>
      </c>
      <c r="I890" s="1" t="s">
        <v>7398</v>
      </c>
      <c r="J890" s="1" t="s">
        <v>7398</v>
      </c>
      <c r="K890" s="2"/>
      <c r="L890" s="1">
        <v>-12.0</v>
      </c>
      <c r="M890" s="1"/>
      <c r="N890" s="1">
        <v>7.869483333333333</v>
      </c>
      <c r="O890" s="1" t="s">
        <v>4489</v>
      </c>
      <c r="P890" s="1" t="s">
        <v>7399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28</v>
      </c>
      <c r="B891" s="1" t="s">
        <v>17</v>
      </c>
      <c r="C891" s="1">
        <v>329.0</v>
      </c>
      <c r="D891" s="1">
        <v>0.0</v>
      </c>
      <c r="E891" s="1" t="s">
        <v>29</v>
      </c>
      <c r="F891" s="1" t="s">
        <v>18</v>
      </c>
      <c r="G891" s="1" t="s">
        <v>19</v>
      </c>
      <c r="H891" s="1" t="s">
        <v>7400</v>
      </c>
      <c r="I891" s="1" t="s">
        <v>7401</v>
      </c>
      <c r="J891" s="1" t="s">
        <v>7401</v>
      </c>
      <c r="K891" s="2"/>
      <c r="L891" s="1">
        <v>-7.0</v>
      </c>
      <c r="M891" s="1"/>
      <c r="N891" s="1">
        <v>7.2789</v>
      </c>
      <c r="O891" s="1" t="s">
        <v>4499</v>
      </c>
      <c r="P891" s="1" t="s">
        <v>4564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60</v>
      </c>
      <c r="B892" s="1" t="s">
        <v>17</v>
      </c>
      <c r="C892" s="1">
        <v>368.0</v>
      </c>
      <c r="D892" s="1">
        <v>0.0</v>
      </c>
      <c r="E892" s="1" t="s">
        <v>6352</v>
      </c>
      <c r="F892" s="1" t="s">
        <v>66</v>
      </c>
      <c r="G892" s="1" t="s">
        <v>24</v>
      </c>
      <c r="H892" s="1" t="s">
        <v>7402</v>
      </c>
      <c r="I892" s="1" t="s">
        <v>7403</v>
      </c>
      <c r="J892" s="1" t="s">
        <v>7404</v>
      </c>
      <c r="K892" s="1" t="s">
        <v>7405</v>
      </c>
      <c r="L892" s="1">
        <v>-8.0</v>
      </c>
      <c r="M892" s="1">
        <v>0.019933333333333334</v>
      </c>
      <c r="N892" s="1">
        <v>5.7017</v>
      </c>
      <c r="O892" s="1" t="s">
        <v>4485</v>
      </c>
      <c r="P892" s="1" t="s">
        <v>7406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16</v>
      </c>
      <c r="B893" s="1" t="s">
        <v>364</v>
      </c>
      <c r="C893" s="1">
        <v>527.0</v>
      </c>
      <c r="D893" s="1">
        <v>0.0</v>
      </c>
      <c r="E893" s="2"/>
      <c r="F893" s="1" t="s">
        <v>18</v>
      </c>
      <c r="G893" s="1" t="s">
        <v>19</v>
      </c>
      <c r="H893" s="1" t="s">
        <v>7407</v>
      </c>
      <c r="I893" s="1" t="s">
        <v>7408</v>
      </c>
      <c r="J893" s="1" t="s">
        <v>7408</v>
      </c>
      <c r="K893" s="2"/>
      <c r="L893" s="1">
        <v>-10.0</v>
      </c>
      <c r="M893" s="1"/>
      <c r="N893" s="1">
        <v>9.9722</v>
      </c>
      <c r="O893" s="1" t="s">
        <v>4489</v>
      </c>
      <c r="P893" s="1" t="s">
        <v>7409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81</v>
      </c>
      <c r="B894" s="1" t="s">
        <v>364</v>
      </c>
      <c r="C894" s="1">
        <v>264.0</v>
      </c>
      <c r="D894" s="1">
        <v>0.0</v>
      </c>
      <c r="E894" s="1" t="s">
        <v>1420</v>
      </c>
      <c r="F894" s="1" t="s">
        <v>18</v>
      </c>
      <c r="G894" s="1" t="s">
        <v>19</v>
      </c>
      <c r="H894" s="1" t="s">
        <v>7410</v>
      </c>
      <c r="I894" s="1" t="s">
        <v>7411</v>
      </c>
      <c r="J894" s="1" t="s">
        <v>7411</v>
      </c>
      <c r="K894" s="2"/>
      <c r="L894" s="1">
        <v>0.0</v>
      </c>
      <c r="M894" s="1"/>
      <c r="N894" s="1">
        <v>14.65855</v>
      </c>
      <c r="O894" s="1" t="s">
        <v>4489</v>
      </c>
      <c r="P894" s="1" t="s">
        <v>7182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81</v>
      </c>
      <c r="B895" s="1" t="s">
        <v>364</v>
      </c>
      <c r="C895" s="1">
        <v>379.0</v>
      </c>
      <c r="D895" s="1">
        <v>0.0</v>
      </c>
      <c r="E895" s="1" t="s">
        <v>7412</v>
      </c>
      <c r="F895" s="1" t="s">
        <v>18</v>
      </c>
      <c r="G895" s="1" t="s">
        <v>19</v>
      </c>
      <c r="H895" s="1" t="s">
        <v>7413</v>
      </c>
      <c r="I895" s="1" t="s">
        <v>7414</v>
      </c>
      <c r="J895" s="1" t="s">
        <v>7414</v>
      </c>
      <c r="K895" s="2"/>
      <c r="L895" s="1">
        <v>-9.0</v>
      </c>
      <c r="M895" s="1"/>
      <c r="N895" s="1">
        <v>5.6729666666666665</v>
      </c>
      <c r="O895" s="1" t="s">
        <v>4489</v>
      </c>
      <c r="P895" s="1" t="s">
        <v>7415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28</v>
      </c>
      <c r="B896" s="1" t="s">
        <v>17</v>
      </c>
      <c r="C896" s="1">
        <v>224.0</v>
      </c>
      <c r="D896" s="1">
        <v>0.0</v>
      </c>
      <c r="E896" s="1" t="s">
        <v>29</v>
      </c>
      <c r="F896" s="1" t="s">
        <v>18</v>
      </c>
      <c r="G896" s="1" t="s">
        <v>19</v>
      </c>
      <c r="H896" s="1" t="s">
        <v>7416</v>
      </c>
      <c r="I896" s="1" t="s">
        <v>7417</v>
      </c>
      <c r="J896" s="1" t="s">
        <v>7417</v>
      </c>
      <c r="K896" s="2"/>
      <c r="L896" s="1">
        <v>-8.0</v>
      </c>
      <c r="M896" s="1"/>
      <c r="N896" s="1">
        <v>6.823333333333333</v>
      </c>
      <c r="O896" s="1" t="s">
        <v>4499</v>
      </c>
      <c r="P896" s="1" t="s">
        <v>5042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60</v>
      </c>
      <c r="B897" s="1" t="s">
        <v>17</v>
      </c>
      <c r="C897" s="1">
        <v>578.0</v>
      </c>
      <c r="D897" s="1">
        <v>60.0</v>
      </c>
      <c r="E897" s="1" t="s">
        <v>6352</v>
      </c>
      <c r="F897" s="1" t="s">
        <v>66</v>
      </c>
      <c r="G897" s="1" t="s">
        <v>19</v>
      </c>
      <c r="H897" s="1" t="s">
        <v>7418</v>
      </c>
      <c r="I897" s="1" t="s">
        <v>7419</v>
      </c>
      <c r="J897" s="1" t="s">
        <v>7420</v>
      </c>
      <c r="K897" s="1" t="s">
        <v>7421</v>
      </c>
      <c r="L897" s="1">
        <v>14.0</v>
      </c>
      <c r="M897" s="1">
        <v>0.016166666666666666</v>
      </c>
      <c r="N897" s="1">
        <v>11.436166666666667</v>
      </c>
      <c r="O897" s="1" t="s">
        <v>4485</v>
      </c>
      <c r="P897" s="1" t="s">
        <v>7422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60</v>
      </c>
      <c r="B898" s="1" t="s">
        <v>17</v>
      </c>
      <c r="C898" s="1">
        <v>327.0</v>
      </c>
      <c r="D898" s="1">
        <v>82.0</v>
      </c>
      <c r="E898" s="2"/>
      <c r="F898" s="1" t="s">
        <v>49</v>
      </c>
      <c r="G898" s="1" t="s">
        <v>173</v>
      </c>
      <c r="H898" s="1" t="s">
        <v>7423</v>
      </c>
      <c r="I898" s="1" t="s">
        <v>7424</v>
      </c>
      <c r="J898" s="1" t="s">
        <v>7424</v>
      </c>
      <c r="K898" s="2"/>
      <c r="L898" s="1">
        <v>-10.0</v>
      </c>
      <c r="M898" s="1"/>
      <c r="N898" s="1">
        <v>8.15695</v>
      </c>
      <c r="O898" s="1" t="s">
        <v>4485</v>
      </c>
      <c r="P898" s="1" t="s">
        <v>7425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60</v>
      </c>
      <c r="B899" s="1" t="s">
        <v>17</v>
      </c>
      <c r="C899" s="1">
        <v>250.0</v>
      </c>
      <c r="D899" s="1">
        <v>0.0</v>
      </c>
      <c r="E899" s="1" t="s">
        <v>29</v>
      </c>
      <c r="F899" s="1" t="s">
        <v>66</v>
      </c>
      <c r="G899" s="1" t="s">
        <v>24</v>
      </c>
      <c r="H899" s="1" t="s">
        <v>7426</v>
      </c>
      <c r="I899" s="1" t="s">
        <v>7427</v>
      </c>
      <c r="J899" s="1" t="s">
        <v>7428</v>
      </c>
      <c r="K899" s="1" t="s">
        <v>7429</v>
      </c>
      <c r="L899" s="1">
        <v>0.0</v>
      </c>
      <c r="M899" s="1">
        <v>3.0332</v>
      </c>
      <c r="N899" s="1">
        <v>10.3365</v>
      </c>
      <c r="O899" s="1" t="s">
        <v>4485</v>
      </c>
      <c r="P899" s="1" t="s">
        <v>5273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60</v>
      </c>
      <c r="B900" s="1" t="s">
        <v>17</v>
      </c>
      <c r="C900" s="1">
        <v>247.0</v>
      </c>
      <c r="D900" s="1">
        <v>62.0</v>
      </c>
      <c r="E900" s="2"/>
      <c r="F900" s="1" t="s">
        <v>49</v>
      </c>
      <c r="G900" s="1" t="s">
        <v>173</v>
      </c>
      <c r="H900" s="1" t="s">
        <v>7430</v>
      </c>
      <c r="I900" s="1" t="s">
        <v>7431</v>
      </c>
      <c r="J900" s="1" t="s">
        <v>7431</v>
      </c>
      <c r="K900" s="2"/>
      <c r="L900" s="1">
        <v>-6.0</v>
      </c>
      <c r="M900" s="1"/>
      <c r="N900" s="1">
        <v>12.904183333333334</v>
      </c>
      <c r="O900" s="1" t="s">
        <v>4485</v>
      </c>
      <c r="P900" s="1" t="s">
        <v>4949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16</v>
      </c>
      <c r="B901" s="1" t="s">
        <v>364</v>
      </c>
      <c r="C901" s="1">
        <v>850.0</v>
      </c>
      <c r="D901" s="1">
        <v>0.0</v>
      </c>
      <c r="E901" s="2"/>
      <c r="F901" s="1" t="s">
        <v>18</v>
      </c>
      <c r="G901" s="1" t="s">
        <v>19</v>
      </c>
      <c r="H901" s="1" t="s">
        <v>7432</v>
      </c>
      <c r="I901" s="1" t="s">
        <v>7433</v>
      </c>
      <c r="J901" s="1" t="s">
        <v>7433</v>
      </c>
      <c r="K901" s="2"/>
      <c r="L901" s="1">
        <v>0.0</v>
      </c>
      <c r="M901" s="1"/>
      <c r="N901" s="1">
        <v>10.913233333333332</v>
      </c>
      <c r="O901" s="1" t="s">
        <v>4489</v>
      </c>
      <c r="P901" s="1" t="s">
        <v>7434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60</v>
      </c>
      <c r="B902" s="1" t="s">
        <v>17</v>
      </c>
      <c r="C902" s="1">
        <v>1334.0</v>
      </c>
      <c r="D902" s="1">
        <v>0.0</v>
      </c>
      <c r="E902" s="1" t="s">
        <v>6352</v>
      </c>
      <c r="F902" s="1" t="s">
        <v>66</v>
      </c>
      <c r="G902" s="1" t="s">
        <v>24</v>
      </c>
      <c r="H902" s="1" t="s">
        <v>7435</v>
      </c>
      <c r="I902" s="1" t="s">
        <v>7436</v>
      </c>
      <c r="J902" s="1" t="s">
        <v>7437</v>
      </c>
      <c r="K902" s="1" t="s">
        <v>7438</v>
      </c>
      <c r="L902" s="1">
        <v>15.0</v>
      </c>
      <c r="M902" s="1">
        <v>0.057633333333333335</v>
      </c>
      <c r="N902" s="1">
        <v>16.567616666666666</v>
      </c>
      <c r="O902" s="1" t="s">
        <v>4485</v>
      </c>
      <c r="P902" s="1" t="s">
        <v>7439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60</v>
      </c>
      <c r="B903" s="1" t="s">
        <v>17</v>
      </c>
      <c r="C903" s="1">
        <v>1003.0</v>
      </c>
      <c r="D903" s="1">
        <v>0.0</v>
      </c>
      <c r="E903" s="1" t="s">
        <v>6352</v>
      </c>
      <c r="F903" s="1" t="s">
        <v>66</v>
      </c>
      <c r="G903" s="1" t="s">
        <v>19</v>
      </c>
      <c r="H903" s="1" t="s">
        <v>7440</v>
      </c>
      <c r="I903" s="1" t="s">
        <v>7441</v>
      </c>
      <c r="J903" s="1" t="s">
        <v>7442</v>
      </c>
      <c r="K903" s="1" t="s">
        <v>7443</v>
      </c>
      <c r="L903" s="1">
        <v>6.0</v>
      </c>
      <c r="M903" s="1">
        <v>0.0284</v>
      </c>
      <c r="N903" s="1">
        <v>10.997316666666666</v>
      </c>
      <c r="O903" s="1" t="s">
        <v>4485</v>
      </c>
      <c r="P903" s="1" t="s">
        <v>7444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81</v>
      </c>
      <c r="B904" s="1" t="s">
        <v>364</v>
      </c>
      <c r="C904" s="1">
        <v>264.0</v>
      </c>
      <c r="D904" s="1">
        <v>0.0</v>
      </c>
      <c r="E904" s="1" t="s">
        <v>7445</v>
      </c>
      <c r="F904" s="1" t="s">
        <v>18</v>
      </c>
      <c r="G904" s="1" t="s">
        <v>19</v>
      </c>
      <c r="H904" s="1" t="s">
        <v>7446</v>
      </c>
      <c r="I904" s="1" t="s">
        <v>7447</v>
      </c>
      <c r="J904" s="1" t="s">
        <v>7447</v>
      </c>
      <c r="K904" s="2"/>
      <c r="L904" s="1">
        <v>-9.0</v>
      </c>
      <c r="M904" s="1"/>
      <c r="N904" s="1">
        <v>5.798116666666667</v>
      </c>
      <c r="O904" s="1" t="s">
        <v>4489</v>
      </c>
      <c r="P904" s="1" t="s">
        <v>1088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60</v>
      </c>
      <c r="B905" s="1" t="s">
        <v>17</v>
      </c>
      <c r="C905" s="1">
        <v>614.0</v>
      </c>
      <c r="D905" s="1">
        <v>154.0</v>
      </c>
      <c r="E905" s="2"/>
      <c r="F905" s="1" t="s">
        <v>49</v>
      </c>
      <c r="G905" s="1" t="s">
        <v>19</v>
      </c>
      <c r="H905" s="1" t="s">
        <v>7448</v>
      </c>
      <c r="I905" s="1" t="s">
        <v>7449</v>
      </c>
      <c r="J905" s="1" t="s">
        <v>7449</v>
      </c>
      <c r="K905" s="2"/>
      <c r="L905" s="1">
        <v>-8.0</v>
      </c>
      <c r="M905" s="1"/>
      <c r="N905" s="1">
        <v>13.937883333333334</v>
      </c>
      <c r="O905" s="1" t="s">
        <v>4485</v>
      </c>
      <c r="P905" s="1" t="s">
        <v>7450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60</v>
      </c>
      <c r="B906" s="1" t="s">
        <v>17</v>
      </c>
      <c r="C906" s="1">
        <v>425.0</v>
      </c>
      <c r="D906" s="1">
        <v>0.0</v>
      </c>
      <c r="E906" s="1" t="s">
        <v>4871</v>
      </c>
      <c r="F906" s="1" t="s">
        <v>66</v>
      </c>
      <c r="G906" s="1" t="s">
        <v>19</v>
      </c>
      <c r="H906" s="1" t="s">
        <v>7451</v>
      </c>
      <c r="I906" s="1" t="s">
        <v>7452</v>
      </c>
      <c r="J906" s="1" t="s">
        <v>7453</v>
      </c>
      <c r="K906" s="1" t="s">
        <v>7454</v>
      </c>
      <c r="L906" s="1">
        <v>-1.0</v>
      </c>
      <c r="M906" s="1">
        <v>0.0283</v>
      </c>
      <c r="N906" s="1">
        <v>9.244833333333334</v>
      </c>
      <c r="O906" s="1" t="s">
        <v>4485</v>
      </c>
      <c r="P906" s="1" t="s">
        <v>7455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16</v>
      </c>
      <c r="B907" s="1" t="s">
        <v>364</v>
      </c>
      <c r="C907" s="1">
        <v>1046.0</v>
      </c>
      <c r="D907" s="1">
        <v>0.0</v>
      </c>
      <c r="E907" s="2"/>
      <c r="F907" s="1" t="s">
        <v>18</v>
      </c>
      <c r="G907" s="1" t="s">
        <v>19</v>
      </c>
      <c r="H907" s="1" t="s">
        <v>7456</v>
      </c>
      <c r="I907" s="1" t="s">
        <v>7457</v>
      </c>
      <c r="J907" s="1" t="s">
        <v>7457</v>
      </c>
      <c r="K907" s="2"/>
      <c r="L907" s="1">
        <v>-6.0</v>
      </c>
      <c r="M907" s="1"/>
      <c r="N907" s="1">
        <v>13.709733333333334</v>
      </c>
      <c r="O907" s="1" t="s">
        <v>4489</v>
      </c>
      <c r="P907" s="1" t="s">
        <v>7458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60</v>
      </c>
      <c r="B908" s="1" t="s">
        <v>17</v>
      </c>
      <c r="C908" s="1">
        <v>309.0</v>
      </c>
      <c r="D908" s="1">
        <v>0.0</v>
      </c>
      <c r="E908" s="1" t="s">
        <v>4871</v>
      </c>
      <c r="F908" s="1" t="s">
        <v>66</v>
      </c>
      <c r="G908" s="1" t="s">
        <v>19</v>
      </c>
      <c r="H908" s="1" t="s">
        <v>7459</v>
      </c>
      <c r="I908" s="1" t="s">
        <v>7460</v>
      </c>
      <c r="J908" s="1" t="s">
        <v>7461</v>
      </c>
      <c r="K908" s="1" t="s">
        <v>7462</v>
      </c>
      <c r="L908" s="1">
        <v>-6.0</v>
      </c>
      <c r="M908" s="1">
        <v>0.018233333333333334</v>
      </c>
      <c r="N908" s="1">
        <v>7.578833333333334</v>
      </c>
      <c r="O908" s="1" t="s">
        <v>4485</v>
      </c>
      <c r="P908" s="1" t="s">
        <v>4949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81</v>
      </c>
      <c r="B909" s="1" t="s">
        <v>364</v>
      </c>
      <c r="C909" s="1">
        <v>264.0</v>
      </c>
      <c r="D909" s="1">
        <v>0.0</v>
      </c>
      <c r="E909" s="1" t="s">
        <v>7445</v>
      </c>
      <c r="F909" s="1" t="s">
        <v>18</v>
      </c>
      <c r="G909" s="1" t="s">
        <v>19</v>
      </c>
      <c r="H909" s="1" t="s">
        <v>7463</v>
      </c>
      <c r="I909" s="1" t="s">
        <v>7464</v>
      </c>
      <c r="J909" s="1" t="s">
        <v>7464</v>
      </c>
      <c r="K909" s="2"/>
      <c r="L909" s="1">
        <v>-2.0</v>
      </c>
      <c r="M909" s="1"/>
      <c r="N909" s="1">
        <v>12.512783333333333</v>
      </c>
      <c r="O909" s="1" t="s">
        <v>4489</v>
      </c>
      <c r="P909" s="1" t="s">
        <v>5312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60</v>
      </c>
      <c r="B910" s="1" t="s">
        <v>17</v>
      </c>
      <c r="C910" s="1">
        <v>221.0</v>
      </c>
      <c r="D910" s="1">
        <v>58.0</v>
      </c>
      <c r="E910" s="2"/>
      <c r="F910" s="1" t="s">
        <v>49</v>
      </c>
      <c r="G910" s="1" t="s">
        <v>19</v>
      </c>
      <c r="H910" s="1" t="s">
        <v>7465</v>
      </c>
      <c r="I910" s="1" t="s">
        <v>7466</v>
      </c>
      <c r="J910" s="1" t="s">
        <v>7466</v>
      </c>
      <c r="K910" s="2"/>
      <c r="L910" s="1">
        <v>-14.0</v>
      </c>
      <c r="M910" s="1"/>
      <c r="N910" s="1">
        <v>135.31618333333333</v>
      </c>
      <c r="O910" s="1" t="s">
        <v>4485</v>
      </c>
      <c r="P910" s="1" t="s">
        <v>7467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48</v>
      </c>
      <c r="B911" s="1" t="s">
        <v>17</v>
      </c>
      <c r="C911" s="1">
        <v>558.0</v>
      </c>
      <c r="D911" s="1">
        <v>0.0</v>
      </c>
      <c r="E911" s="2"/>
      <c r="F911" s="1" t="s">
        <v>49</v>
      </c>
      <c r="G911" s="1" t="s">
        <v>24</v>
      </c>
      <c r="H911" s="1" t="s">
        <v>7468</v>
      </c>
      <c r="I911" s="1" t="s">
        <v>7469</v>
      </c>
      <c r="J911" s="1" t="s">
        <v>7469</v>
      </c>
      <c r="K911" s="2"/>
      <c r="L911" s="1">
        <v>-2.0</v>
      </c>
      <c r="M911" s="1"/>
      <c r="N911" s="1">
        <v>7.526916666666667</v>
      </c>
      <c r="O911" s="1" t="s">
        <v>53</v>
      </c>
      <c r="P911" s="1" t="s">
        <v>7470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16</v>
      </c>
      <c r="B912" s="1" t="s">
        <v>364</v>
      </c>
      <c r="C912" s="1">
        <v>658.0</v>
      </c>
      <c r="D912" s="1">
        <v>0.0</v>
      </c>
      <c r="E912" s="2"/>
      <c r="F912" s="1" t="s">
        <v>18</v>
      </c>
      <c r="G912" s="1" t="s">
        <v>24</v>
      </c>
      <c r="H912" s="1" t="s">
        <v>7471</v>
      </c>
      <c r="I912" s="1" t="s">
        <v>7472</v>
      </c>
      <c r="J912" s="1" t="s">
        <v>7472</v>
      </c>
      <c r="K912" s="2"/>
      <c r="L912" s="1">
        <v>-4.0</v>
      </c>
      <c r="M912" s="1"/>
      <c r="N912" s="1">
        <v>15.631816666666667</v>
      </c>
      <c r="O912" s="1" t="s">
        <v>4489</v>
      </c>
      <c r="P912" s="1" t="s">
        <v>7473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60</v>
      </c>
      <c r="B913" s="3" t="s">
        <v>17</v>
      </c>
      <c r="C913" s="1">
        <v>184.5</v>
      </c>
      <c r="D913" s="1">
        <v>184.5</v>
      </c>
      <c r="E913" s="1" t="s">
        <v>29</v>
      </c>
      <c r="F913" s="1" t="s">
        <v>66</v>
      </c>
      <c r="G913" s="1" t="s">
        <v>19</v>
      </c>
      <c r="H913" s="1" t="s">
        <v>7474</v>
      </c>
      <c r="I913" s="1" t="s">
        <v>7475</v>
      </c>
      <c r="J913" s="1" t="s">
        <v>7476</v>
      </c>
      <c r="K913" s="1" t="s">
        <v>7477</v>
      </c>
      <c r="L913" s="1">
        <v>-9.0</v>
      </c>
      <c r="M913" s="1">
        <v>0.8311666666666667</v>
      </c>
      <c r="N913" s="1">
        <v>8.555</v>
      </c>
      <c r="O913" s="1" t="s">
        <v>4485</v>
      </c>
      <c r="P913" s="1" t="s">
        <v>7478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60</v>
      </c>
      <c r="B914" s="1" t="s">
        <v>17</v>
      </c>
      <c r="C914" s="1">
        <v>250.0</v>
      </c>
      <c r="D914" s="1">
        <v>0.0</v>
      </c>
      <c r="E914" s="1" t="s">
        <v>4871</v>
      </c>
      <c r="F914" s="1" t="s">
        <v>66</v>
      </c>
      <c r="G914" s="1" t="s">
        <v>24</v>
      </c>
      <c r="H914" s="1" t="s">
        <v>7479</v>
      </c>
      <c r="I914" s="1" t="s">
        <v>7480</v>
      </c>
      <c r="J914" s="1" t="s">
        <v>7481</v>
      </c>
      <c r="K914" s="1" t="s">
        <v>7482</v>
      </c>
      <c r="L914" s="1">
        <v>-5.0</v>
      </c>
      <c r="M914" s="1">
        <v>0.012383333333333333</v>
      </c>
      <c r="N914" s="1">
        <v>9.890266666666667</v>
      </c>
      <c r="O914" s="1" t="s">
        <v>4485</v>
      </c>
      <c r="P914" s="1" t="s">
        <v>7483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28</v>
      </c>
      <c r="B915" s="1" t="s">
        <v>17</v>
      </c>
      <c r="C915" s="1">
        <v>386.0</v>
      </c>
      <c r="D915" s="1">
        <v>0.0</v>
      </c>
      <c r="E915" s="1" t="s">
        <v>29</v>
      </c>
      <c r="F915" s="1" t="s">
        <v>18</v>
      </c>
      <c r="G915" s="1" t="s">
        <v>19</v>
      </c>
      <c r="H915" s="1" t="s">
        <v>7484</v>
      </c>
      <c r="I915" s="1" t="s">
        <v>7485</v>
      </c>
      <c r="J915" s="1" t="s">
        <v>7485</v>
      </c>
      <c r="K915" s="2"/>
      <c r="L915" s="1">
        <v>-7.0</v>
      </c>
      <c r="M915" s="1"/>
      <c r="N915" s="1">
        <v>7.3116666666666665</v>
      </c>
      <c r="O915" s="1" t="s">
        <v>4499</v>
      </c>
      <c r="P915" s="1" t="s">
        <v>7486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60</v>
      </c>
      <c r="B916" s="1" t="s">
        <v>17</v>
      </c>
      <c r="C916" s="3">
        <v>199.0</v>
      </c>
      <c r="D916" s="1">
        <v>50.0</v>
      </c>
      <c r="E916" s="2"/>
      <c r="F916" s="1" t="s">
        <v>49</v>
      </c>
      <c r="G916" s="1" t="s">
        <v>173</v>
      </c>
      <c r="H916" s="1" t="s">
        <v>7487</v>
      </c>
      <c r="I916" s="1" t="s">
        <v>7488</v>
      </c>
      <c r="J916" s="1" t="s">
        <v>7488</v>
      </c>
      <c r="K916" s="2"/>
      <c r="L916" s="1">
        <v>-11.0</v>
      </c>
      <c r="M916" s="1"/>
      <c r="N916" s="1">
        <v>187.45733333333334</v>
      </c>
      <c r="O916" s="1" t="s">
        <v>4485</v>
      </c>
      <c r="P916" s="1" t="s">
        <v>6541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60</v>
      </c>
      <c r="B917" s="1" t="s">
        <v>17</v>
      </c>
      <c r="C917" s="1">
        <v>658.0</v>
      </c>
      <c r="D917" s="1">
        <v>0.0</v>
      </c>
      <c r="E917" s="1" t="s">
        <v>4871</v>
      </c>
      <c r="F917" s="1" t="s">
        <v>66</v>
      </c>
      <c r="G917" s="1" t="s">
        <v>19</v>
      </c>
      <c r="H917" s="1" t="s">
        <v>7489</v>
      </c>
      <c r="I917" s="1" t="s">
        <v>7490</v>
      </c>
      <c r="J917" s="1" t="s">
        <v>7491</v>
      </c>
      <c r="K917" s="1" t="s">
        <v>7492</v>
      </c>
      <c r="L917" s="1">
        <v>-15.0</v>
      </c>
      <c r="M917" s="1">
        <v>0.01585</v>
      </c>
      <c r="N917" s="1">
        <v>9.019883333333333</v>
      </c>
      <c r="O917" s="1" t="s">
        <v>4485</v>
      </c>
      <c r="P917" s="1" t="s">
        <v>7493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16</v>
      </c>
      <c r="B918" s="1" t="s">
        <v>364</v>
      </c>
      <c r="C918" s="1">
        <v>752.0</v>
      </c>
      <c r="D918" s="1">
        <v>0.0</v>
      </c>
      <c r="E918" s="2"/>
      <c r="F918" s="1" t="s">
        <v>18</v>
      </c>
      <c r="G918" s="1" t="s">
        <v>19</v>
      </c>
      <c r="H918" s="1" t="s">
        <v>7494</v>
      </c>
      <c r="I918" s="1" t="s">
        <v>7495</v>
      </c>
      <c r="J918" s="1" t="s">
        <v>7495</v>
      </c>
      <c r="K918" s="2"/>
      <c r="L918" s="1">
        <v>-6.0</v>
      </c>
      <c r="M918" s="1"/>
      <c r="N918" s="1">
        <v>13.8971</v>
      </c>
      <c r="O918" s="1" t="s">
        <v>4489</v>
      </c>
      <c r="P918" s="1" t="s">
        <v>7496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60</v>
      </c>
      <c r="B919" s="1" t="s">
        <v>17</v>
      </c>
      <c r="C919" s="1">
        <v>299.0</v>
      </c>
      <c r="D919" s="1">
        <v>75.0</v>
      </c>
      <c r="E919" s="2"/>
      <c r="F919" s="1" t="s">
        <v>49</v>
      </c>
      <c r="G919" s="1" t="s">
        <v>173</v>
      </c>
      <c r="H919" s="1" t="s">
        <v>7497</v>
      </c>
      <c r="I919" s="1" t="s">
        <v>7498</v>
      </c>
      <c r="J919" s="1" t="s">
        <v>7498</v>
      </c>
      <c r="K919" s="2"/>
      <c r="L919" s="1">
        <v>-8.0</v>
      </c>
      <c r="M919" s="1"/>
      <c r="N919" s="1">
        <v>11.096133333333333</v>
      </c>
      <c r="O919" s="1" t="s">
        <v>4485</v>
      </c>
      <c r="P919" s="1" t="s">
        <v>6082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60</v>
      </c>
      <c r="B920" s="1" t="s">
        <v>17</v>
      </c>
      <c r="C920" s="1">
        <v>199.0</v>
      </c>
      <c r="D920" s="1">
        <v>50.0</v>
      </c>
      <c r="E920" s="2"/>
      <c r="F920" s="1" t="s">
        <v>49</v>
      </c>
      <c r="G920" s="1" t="s">
        <v>24</v>
      </c>
      <c r="H920" s="1" t="s">
        <v>7499</v>
      </c>
      <c r="I920" s="1" t="s">
        <v>7500</v>
      </c>
      <c r="J920" s="1" t="s">
        <v>7500</v>
      </c>
      <c r="K920" s="2"/>
      <c r="L920" s="1">
        <v>-11.0</v>
      </c>
      <c r="M920" s="1"/>
      <c r="N920" s="1">
        <v>22.766483333333333</v>
      </c>
      <c r="O920" s="1" t="s">
        <v>4485</v>
      </c>
      <c r="P920" s="1" t="s">
        <v>5560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28</v>
      </c>
      <c r="B921" s="1" t="s">
        <v>17</v>
      </c>
      <c r="C921" s="1">
        <v>443.0</v>
      </c>
      <c r="D921" s="1">
        <v>0.0</v>
      </c>
      <c r="E921" s="1" t="s">
        <v>29</v>
      </c>
      <c r="F921" s="1" t="s">
        <v>18</v>
      </c>
      <c r="G921" s="1" t="s">
        <v>19</v>
      </c>
      <c r="H921" s="1" t="s">
        <v>7501</v>
      </c>
      <c r="I921" s="1" t="s">
        <v>7502</v>
      </c>
      <c r="J921" s="1" t="s">
        <v>7502</v>
      </c>
      <c r="K921" s="2"/>
      <c r="L921" s="1">
        <v>-1.0</v>
      </c>
      <c r="M921" s="1"/>
      <c r="N921" s="1">
        <v>13.451083333333333</v>
      </c>
      <c r="O921" s="1" t="s">
        <v>4499</v>
      </c>
      <c r="P921" s="1" t="s">
        <v>7503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28</v>
      </c>
      <c r="B922" s="1" t="s">
        <v>17</v>
      </c>
      <c r="C922" s="1">
        <v>380.0</v>
      </c>
      <c r="D922" s="1">
        <v>0.0</v>
      </c>
      <c r="E922" s="1" t="s">
        <v>29</v>
      </c>
      <c r="F922" s="1" t="s">
        <v>18</v>
      </c>
      <c r="G922" s="1" t="s">
        <v>19</v>
      </c>
      <c r="H922" s="1" t="s">
        <v>7504</v>
      </c>
      <c r="I922" s="1" t="s">
        <v>7505</v>
      </c>
      <c r="J922" s="1" t="s">
        <v>7505</v>
      </c>
      <c r="K922" s="2"/>
      <c r="L922" s="1">
        <v>-4.0</v>
      </c>
      <c r="M922" s="1"/>
      <c r="N922" s="1">
        <v>10.008183333333333</v>
      </c>
      <c r="O922" s="1" t="s">
        <v>4499</v>
      </c>
      <c r="P922" s="1" t="s">
        <v>7506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60</v>
      </c>
      <c r="B923" s="1" t="s">
        <v>17</v>
      </c>
      <c r="C923" s="1">
        <v>596.0</v>
      </c>
      <c r="D923" s="1">
        <v>0.0</v>
      </c>
      <c r="E923" s="1" t="s">
        <v>29</v>
      </c>
      <c r="F923" s="1" t="s">
        <v>66</v>
      </c>
      <c r="G923" s="1" t="s">
        <v>19</v>
      </c>
      <c r="H923" s="1" t="s">
        <v>7507</v>
      </c>
      <c r="I923" s="1" t="s">
        <v>7508</v>
      </c>
      <c r="J923" s="1" t="s">
        <v>7509</v>
      </c>
      <c r="K923" s="1" t="s">
        <v>7510</v>
      </c>
      <c r="L923" s="1">
        <v>6.0</v>
      </c>
      <c r="M923" s="1">
        <v>8.324666666666667</v>
      </c>
      <c r="N923" s="1">
        <v>20.982766666666667</v>
      </c>
      <c r="O923" s="1" t="s">
        <v>4485</v>
      </c>
      <c r="P923" s="1" t="s">
        <v>7511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60</v>
      </c>
      <c r="B924" s="1" t="s">
        <v>17</v>
      </c>
      <c r="C924" s="1">
        <v>536.0</v>
      </c>
      <c r="D924" s="1">
        <v>0.0</v>
      </c>
      <c r="E924" s="1" t="s">
        <v>5583</v>
      </c>
      <c r="F924" s="1" t="s">
        <v>66</v>
      </c>
      <c r="G924" s="1" t="s">
        <v>19</v>
      </c>
      <c r="H924" s="1" t="s">
        <v>7512</v>
      </c>
      <c r="I924" s="1" t="s">
        <v>7513</v>
      </c>
      <c r="J924" s="1" t="s">
        <v>7514</v>
      </c>
      <c r="K924" s="1" t="s">
        <v>7515</v>
      </c>
      <c r="L924" s="1">
        <v>8.0</v>
      </c>
      <c r="M924" s="1">
        <v>0.03308333333333333</v>
      </c>
      <c r="N924" s="1">
        <v>20.30065</v>
      </c>
      <c r="O924" s="1" t="s">
        <v>4485</v>
      </c>
      <c r="P924" s="1" t="s">
        <v>7516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60</v>
      </c>
      <c r="B925" s="1" t="s">
        <v>17</v>
      </c>
      <c r="C925" s="1">
        <v>265.0</v>
      </c>
      <c r="D925" s="1">
        <v>66.0</v>
      </c>
      <c r="E925" s="2"/>
      <c r="F925" s="1" t="s">
        <v>49</v>
      </c>
      <c r="G925" s="1" t="s">
        <v>24</v>
      </c>
      <c r="H925" s="1" t="s">
        <v>7517</v>
      </c>
      <c r="I925" s="1" t="s">
        <v>7518</v>
      </c>
      <c r="J925" s="1" t="s">
        <v>7518</v>
      </c>
      <c r="K925" s="2"/>
      <c r="L925" s="1">
        <v>-2.0</v>
      </c>
      <c r="M925" s="1"/>
      <c r="N925" s="1">
        <v>17.54393333333333</v>
      </c>
      <c r="O925" s="1" t="s">
        <v>4485</v>
      </c>
      <c r="P925" s="1" t="s">
        <v>7519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28</v>
      </c>
      <c r="B926" s="1" t="s">
        <v>17</v>
      </c>
      <c r="C926" s="1">
        <v>274.0</v>
      </c>
      <c r="D926" s="1">
        <v>0.0</v>
      </c>
      <c r="E926" s="1" t="s">
        <v>29</v>
      </c>
      <c r="F926" s="1" t="s">
        <v>18</v>
      </c>
      <c r="G926" s="1" t="s">
        <v>19</v>
      </c>
      <c r="H926" s="1" t="s">
        <v>7520</v>
      </c>
      <c r="I926" s="1" t="s">
        <v>7521</v>
      </c>
      <c r="J926" s="1" t="s">
        <v>7521</v>
      </c>
      <c r="K926" s="2"/>
      <c r="L926" s="1">
        <v>-9.0</v>
      </c>
      <c r="M926" s="1"/>
      <c r="N926" s="1">
        <v>5.79945</v>
      </c>
      <c r="O926" s="1" t="s">
        <v>4499</v>
      </c>
      <c r="P926" s="1" t="s">
        <v>7522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60</v>
      </c>
      <c r="B927" s="1" t="s">
        <v>17</v>
      </c>
      <c r="C927" s="1">
        <v>1266.0</v>
      </c>
      <c r="D927" s="1">
        <v>0.0</v>
      </c>
      <c r="E927" s="1" t="s">
        <v>5583</v>
      </c>
      <c r="F927" s="1" t="s">
        <v>66</v>
      </c>
      <c r="G927" s="1" t="s">
        <v>19</v>
      </c>
      <c r="H927" s="1" t="s">
        <v>7523</v>
      </c>
      <c r="I927" s="1" t="s">
        <v>7524</v>
      </c>
      <c r="J927" s="1" t="s">
        <v>7525</v>
      </c>
      <c r="K927" s="1" t="s">
        <v>7526</v>
      </c>
      <c r="L927" s="1">
        <v>0.0</v>
      </c>
      <c r="M927" s="1">
        <v>0.03648333333333333</v>
      </c>
      <c r="N927" s="1">
        <v>31.58395</v>
      </c>
      <c r="O927" s="1" t="s">
        <v>4485</v>
      </c>
      <c r="P927" s="1" t="s">
        <v>7527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16</v>
      </c>
      <c r="B928" s="1" t="s">
        <v>17</v>
      </c>
      <c r="C928" s="1">
        <v>329.0</v>
      </c>
      <c r="D928" s="1">
        <v>0.0</v>
      </c>
      <c r="E928" s="2"/>
      <c r="F928" s="1" t="s">
        <v>18</v>
      </c>
      <c r="G928" s="1" t="s">
        <v>19</v>
      </c>
      <c r="H928" s="1" t="s">
        <v>7528</v>
      </c>
      <c r="I928" s="1" t="s">
        <v>7529</v>
      </c>
      <c r="J928" s="1" t="s">
        <v>7529</v>
      </c>
      <c r="K928" s="2"/>
      <c r="L928" s="1">
        <v>-6.0</v>
      </c>
      <c r="M928" s="1"/>
      <c r="N928" s="1">
        <v>8.998416666666667</v>
      </c>
      <c r="O928" s="1" t="s">
        <v>4489</v>
      </c>
      <c r="P928" s="1" t="s">
        <v>7530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28</v>
      </c>
      <c r="B929" s="1" t="s">
        <v>17</v>
      </c>
      <c r="C929" s="1">
        <v>264.0</v>
      </c>
      <c r="D929" s="1">
        <v>0.0</v>
      </c>
      <c r="E929" s="1" t="s">
        <v>29</v>
      </c>
      <c r="F929" s="1" t="s">
        <v>18</v>
      </c>
      <c r="G929" s="1" t="s">
        <v>19</v>
      </c>
      <c r="H929" s="1" t="s">
        <v>7531</v>
      </c>
      <c r="I929" s="1" t="s">
        <v>7532</v>
      </c>
      <c r="J929" s="1" t="s">
        <v>7532</v>
      </c>
      <c r="K929" s="2"/>
      <c r="L929" s="1">
        <v>-8.0</v>
      </c>
      <c r="M929" s="1"/>
      <c r="N929" s="1">
        <v>6.73065</v>
      </c>
      <c r="O929" s="1" t="s">
        <v>4499</v>
      </c>
      <c r="P929" s="1" t="s">
        <v>6982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60</v>
      </c>
      <c r="B930" s="1" t="s">
        <v>17</v>
      </c>
      <c r="C930" s="1">
        <v>619.0</v>
      </c>
      <c r="D930" s="1">
        <v>34.0</v>
      </c>
      <c r="E930" s="1" t="s">
        <v>5583</v>
      </c>
      <c r="F930" s="1" t="s">
        <v>66</v>
      </c>
      <c r="G930" s="1" t="s">
        <v>19</v>
      </c>
      <c r="H930" s="1" t="s">
        <v>7533</v>
      </c>
      <c r="I930" s="1" t="s">
        <v>7534</v>
      </c>
      <c r="J930" s="1" t="s">
        <v>7535</v>
      </c>
      <c r="K930" s="1" t="s">
        <v>7536</v>
      </c>
      <c r="L930" s="1">
        <v>-11.0</v>
      </c>
      <c r="M930" s="1">
        <v>0.022116666666666666</v>
      </c>
      <c r="N930" s="1">
        <v>11.6983</v>
      </c>
      <c r="O930" s="1" t="s">
        <v>4485</v>
      </c>
      <c r="P930" s="1" t="s">
        <v>7537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28</v>
      </c>
      <c r="B931" s="1" t="s">
        <v>17</v>
      </c>
      <c r="C931" s="1">
        <v>394.0</v>
      </c>
      <c r="D931" s="1">
        <v>0.0</v>
      </c>
      <c r="E931" s="1" t="s">
        <v>29</v>
      </c>
      <c r="F931" s="1" t="s">
        <v>18</v>
      </c>
      <c r="G931" s="1" t="s">
        <v>19</v>
      </c>
      <c r="H931" s="1" t="s">
        <v>7538</v>
      </c>
      <c r="I931" s="1" t="s">
        <v>7539</v>
      </c>
      <c r="J931" s="1" t="s">
        <v>7539</v>
      </c>
      <c r="K931" s="2"/>
      <c r="L931" s="1">
        <v>-6.0</v>
      </c>
      <c r="M931" s="1"/>
      <c r="N931" s="1">
        <v>8.298333333333334</v>
      </c>
      <c r="O931" s="1" t="s">
        <v>4499</v>
      </c>
      <c r="P931" s="1" t="s">
        <v>7540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60</v>
      </c>
      <c r="B932" s="1" t="s">
        <v>17</v>
      </c>
      <c r="C932" s="1">
        <v>238.0</v>
      </c>
      <c r="D932" s="1">
        <v>12.0</v>
      </c>
      <c r="E932" s="1" t="s">
        <v>5583</v>
      </c>
      <c r="F932" s="1" t="s">
        <v>66</v>
      </c>
      <c r="G932" s="1" t="s">
        <v>19</v>
      </c>
      <c r="H932" s="1" t="s">
        <v>7541</v>
      </c>
      <c r="I932" s="1" t="s">
        <v>7542</v>
      </c>
      <c r="J932" s="1" t="s">
        <v>7543</v>
      </c>
      <c r="K932" s="1" t="s">
        <v>7544</v>
      </c>
      <c r="L932" s="1">
        <v>-12.0</v>
      </c>
      <c r="M932" s="1">
        <v>0.0311</v>
      </c>
      <c r="N932" s="1">
        <v>5.637466666666667</v>
      </c>
      <c r="O932" s="1" t="s">
        <v>4485</v>
      </c>
      <c r="P932" s="1" t="s">
        <v>5273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60</v>
      </c>
      <c r="B933" s="1" t="s">
        <v>17</v>
      </c>
      <c r="C933" s="1">
        <v>747.0</v>
      </c>
      <c r="D933" s="1">
        <v>0.0</v>
      </c>
      <c r="E933" s="1" t="s">
        <v>5583</v>
      </c>
      <c r="F933" s="1" t="s">
        <v>66</v>
      </c>
      <c r="G933" s="1" t="s">
        <v>19</v>
      </c>
      <c r="H933" s="1" t="s">
        <v>7545</v>
      </c>
      <c r="I933" s="1" t="s">
        <v>7546</v>
      </c>
      <c r="J933" s="1" t="s">
        <v>7547</v>
      </c>
      <c r="K933" s="1" t="s">
        <v>7548</v>
      </c>
      <c r="L933" s="1">
        <v>0.0</v>
      </c>
      <c r="M933" s="1">
        <v>0.021183333333333332</v>
      </c>
      <c r="N933" s="1">
        <v>16.4338</v>
      </c>
      <c r="O933" s="1" t="s">
        <v>4485</v>
      </c>
      <c r="P933" s="1" t="s">
        <v>7549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48</v>
      </c>
      <c r="B934" s="1" t="s">
        <v>17</v>
      </c>
      <c r="C934" s="1">
        <v>249.0</v>
      </c>
      <c r="D934" s="1">
        <v>0.0</v>
      </c>
      <c r="E934" s="2"/>
      <c r="F934" s="1" t="s">
        <v>49</v>
      </c>
      <c r="G934" s="1" t="s">
        <v>24</v>
      </c>
      <c r="H934" s="1" t="s">
        <v>7550</v>
      </c>
      <c r="I934" s="1" t="s">
        <v>7551</v>
      </c>
      <c r="J934" s="1" t="s">
        <v>7551</v>
      </c>
      <c r="K934" s="2"/>
      <c r="L934" s="1">
        <v>-1.0</v>
      </c>
      <c r="M934" s="1"/>
      <c r="N934" s="1">
        <v>3.7133333333333334</v>
      </c>
      <c r="O934" s="1" t="s">
        <v>53</v>
      </c>
      <c r="P934" s="1" t="s">
        <v>7552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60</v>
      </c>
      <c r="B935" s="1" t="s">
        <v>17</v>
      </c>
      <c r="C935" s="1">
        <v>341.0</v>
      </c>
      <c r="D935" s="1">
        <v>25.0</v>
      </c>
      <c r="E935" s="1" t="s">
        <v>5583</v>
      </c>
      <c r="F935" s="1" t="s">
        <v>66</v>
      </c>
      <c r="G935" s="1" t="s">
        <v>19</v>
      </c>
      <c r="H935" s="1" t="s">
        <v>7553</v>
      </c>
      <c r="I935" s="1" t="s">
        <v>7554</v>
      </c>
      <c r="J935" s="1" t="s">
        <v>7555</v>
      </c>
      <c r="K935" s="1" t="s">
        <v>7556</v>
      </c>
      <c r="L935" s="1">
        <v>-8.0</v>
      </c>
      <c r="M935" s="1">
        <v>0.012816666666666667</v>
      </c>
      <c r="N935" s="1">
        <v>13.071983333333334</v>
      </c>
      <c r="O935" s="1" t="s">
        <v>4485</v>
      </c>
      <c r="P935" s="1" t="s">
        <v>7557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60</v>
      </c>
      <c r="B936" s="1" t="s">
        <v>17</v>
      </c>
      <c r="C936" s="1">
        <v>199.0</v>
      </c>
      <c r="D936" s="1">
        <v>50.0</v>
      </c>
      <c r="E936" s="2"/>
      <c r="F936" s="1" t="s">
        <v>49</v>
      </c>
      <c r="G936" s="1" t="s">
        <v>173</v>
      </c>
      <c r="H936" s="1" t="s">
        <v>7558</v>
      </c>
      <c r="I936" s="1" t="s">
        <v>7559</v>
      </c>
      <c r="J936" s="1" t="s">
        <v>7559</v>
      </c>
      <c r="K936" s="2"/>
      <c r="L936" s="1">
        <v>-4.0</v>
      </c>
      <c r="M936" s="1"/>
      <c r="N936" s="1">
        <v>35.27725</v>
      </c>
      <c r="O936" s="1" t="s">
        <v>4485</v>
      </c>
      <c r="P936" s="1" t="s">
        <v>7560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60</v>
      </c>
      <c r="B937" s="1" t="s">
        <v>17</v>
      </c>
      <c r="C937" s="1">
        <v>518.0</v>
      </c>
      <c r="D937" s="1">
        <v>0.0</v>
      </c>
      <c r="E937" s="1" t="s">
        <v>5583</v>
      </c>
      <c r="F937" s="1" t="s">
        <v>66</v>
      </c>
      <c r="G937" s="1" t="s">
        <v>24</v>
      </c>
      <c r="H937" s="1" t="s">
        <v>7561</v>
      </c>
      <c r="I937" s="1" t="s">
        <v>7562</v>
      </c>
      <c r="J937" s="1" t="s">
        <v>7563</v>
      </c>
      <c r="K937" s="1" t="s">
        <v>7564</v>
      </c>
      <c r="L937" s="1">
        <v>-10.0</v>
      </c>
      <c r="M937" s="1">
        <v>0.026</v>
      </c>
      <c r="N937" s="1">
        <v>31.4167</v>
      </c>
      <c r="O937" s="1" t="s">
        <v>4485</v>
      </c>
      <c r="P937" s="1" t="s">
        <v>7565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28</v>
      </c>
      <c r="B938" s="1" t="s">
        <v>17</v>
      </c>
      <c r="C938" s="1">
        <v>329.0</v>
      </c>
      <c r="D938" s="1">
        <v>0.0</v>
      </c>
      <c r="E938" s="1" t="s">
        <v>29</v>
      </c>
      <c r="F938" s="1" t="s">
        <v>18</v>
      </c>
      <c r="G938" s="1" t="s">
        <v>19</v>
      </c>
      <c r="H938" s="1" t="s">
        <v>7566</v>
      </c>
      <c r="I938" s="1" t="s">
        <v>7567</v>
      </c>
      <c r="J938" s="1" t="s">
        <v>7567</v>
      </c>
      <c r="K938" s="2"/>
      <c r="L938" s="1">
        <v>-5.0</v>
      </c>
      <c r="M938" s="1"/>
      <c r="N938" s="1">
        <v>9.438616666666666</v>
      </c>
      <c r="O938" s="1" t="s">
        <v>4499</v>
      </c>
      <c r="P938" s="1" t="s">
        <v>7568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60</v>
      </c>
      <c r="B939" s="1" t="s">
        <v>17</v>
      </c>
      <c r="C939" s="1">
        <v>199.0</v>
      </c>
      <c r="D939" s="1">
        <v>50.0</v>
      </c>
      <c r="E939" s="2"/>
      <c r="F939" s="1" t="s">
        <v>49</v>
      </c>
      <c r="G939" s="1" t="s">
        <v>173</v>
      </c>
      <c r="H939" s="1" t="s">
        <v>7569</v>
      </c>
      <c r="I939" s="1" t="s">
        <v>7570</v>
      </c>
      <c r="J939" s="1" t="s">
        <v>7571</v>
      </c>
      <c r="K939" s="2"/>
      <c r="L939" s="1">
        <v>361.0</v>
      </c>
      <c r="M939" s="1"/>
      <c r="N939" s="1">
        <v>8.0164</v>
      </c>
      <c r="O939" s="1" t="s">
        <v>4485</v>
      </c>
      <c r="P939" s="1" t="s">
        <v>6428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16</v>
      </c>
      <c r="B940" s="1" t="s">
        <v>364</v>
      </c>
      <c r="C940" s="1">
        <v>264.0</v>
      </c>
      <c r="D940" s="1">
        <v>0.0</v>
      </c>
      <c r="E940" s="2"/>
      <c r="F940" s="1" t="s">
        <v>18</v>
      </c>
      <c r="G940" s="1" t="s">
        <v>19</v>
      </c>
      <c r="H940" s="1" t="s">
        <v>7572</v>
      </c>
      <c r="I940" s="1" t="s">
        <v>7573</v>
      </c>
      <c r="J940" s="1" t="s">
        <v>7573</v>
      </c>
      <c r="K940" s="2"/>
      <c r="L940" s="1">
        <v>-6.0</v>
      </c>
      <c r="M940" s="1"/>
      <c r="N940" s="1">
        <v>8.38665</v>
      </c>
      <c r="O940" s="1" t="s">
        <v>4489</v>
      </c>
      <c r="P940" s="1" t="s">
        <v>5832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28</v>
      </c>
      <c r="B941" s="1" t="s">
        <v>17</v>
      </c>
      <c r="C941" s="1">
        <v>294.0</v>
      </c>
      <c r="D941" s="1">
        <v>0.0</v>
      </c>
      <c r="E941" s="1" t="s">
        <v>29</v>
      </c>
      <c r="F941" s="1" t="s">
        <v>18</v>
      </c>
      <c r="G941" s="1" t="s">
        <v>19</v>
      </c>
      <c r="H941" s="1" t="s">
        <v>7574</v>
      </c>
      <c r="I941" s="1" t="s">
        <v>7575</v>
      </c>
      <c r="J941" s="1" t="s">
        <v>7575</v>
      </c>
      <c r="K941" s="2"/>
      <c r="L941" s="1">
        <v>-6.0</v>
      </c>
      <c r="M941" s="1"/>
      <c r="N941" s="1">
        <v>8.48065</v>
      </c>
      <c r="O941" s="1" t="s">
        <v>4499</v>
      </c>
      <c r="P941" s="1" t="s">
        <v>7576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81</v>
      </c>
      <c r="B942" s="1" t="s">
        <v>364</v>
      </c>
      <c r="C942" s="1">
        <v>399.0</v>
      </c>
      <c r="D942" s="1">
        <v>0.0</v>
      </c>
      <c r="E942" s="1" t="s">
        <v>318</v>
      </c>
      <c r="F942" s="1" t="s">
        <v>18</v>
      </c>
      <c r="G942" s="1" t="s">
        <v>19</v>
      </c>
      <c r="H942" s="1" t="s">
        <v>7577</v>
      </c>
      <c r="I942" s="1" t="s">
        <v>7578</v>
      </c>
      <c r="J942" s="1" t="s">
        <v>7578</v>
      </c>
      <c r="K942" s="2"/>
      <c r="L942" s="1">
        <v>-6.0</v>
      </c>
      <c r="M942" s="1"/>
      <c r="N942" s="1">
        <v>8.3387</v>
      </c>
      <c r="O942" s="1" t="s">
        <v>4489</v>
      </c>
      <c r="P942" s="1" t="s">
        <v>7579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81</v>
      </c>
      <c r="B943" s="1" t="s">
        <v>364</v>
      </c>
      <c r="C943" s="1">
        <v>370.0</v>
      </c>
      <c r="D943" s="1">
        <v>0.0</v>
      </c>
      <c r="E943" s="1" t="s">
        <v>5104</v>
      </c>
      <c r="F943" s="1" t="s">
        <v>18</v>
      </c>
      <c r="G943" s="1" t="s">
        <v>19</v>
      </c>
      <c r="H943" s="1" t="s">
        <v>7580</v>
      </c>
      <c r="I943" s="1" t="s">
        <v>7581</v>
      </c>
      <c r="J943" s="1" t="s">
        <v>7581</v>
      </c>
      <c r="K943" s="2"/>
      <c r="L943" s="1">
        <v>-7.0</v>
      </c>
      <c r="M943" s="1"/>
      <c r="N943" s="1">
        <v>7.342516666666667</v>
      </c>
      <c r="O943" s="1" t="s">
        <v>4489</v>
      </c>
      <c r="P943" s="1" t="s">
        <v>7582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60</v>
      </c>
      <c r="B944" s="1" t="s">
        <v>17</v>
      </c>
      <c r="C944" s="1">
        <v>308.0</v>
      </c>
      <c r="D944" s="1">
        <v>0.0</v>
      </c>
      <c r="E944" s="1" t="s">
        <v>5779</v>
      </c>
      <c r="F944" s="1" t="s">
        <v>66</v>
      </c>
      <c r="G944" s="1" t="s">
        <v>19</v>
      </c>
      <c r="H944" s="1" t="s">
        <v>7583</v>
      </c>
      <c r="I944" s="1" t="s">
        <v>7584</v>
      </c>
      <c r="J944" s="1" t="s">
        <v>7585</v>
      </c>
      <c r="K944" s="1" t="s">
        <v>7586</v>
      </c>
      <c r="L944" s="1">
        <v>-16.0</v>
      </c>
      <c r="M944" s="1">
        <v>0.019216666666666667</v>
      </c>
      <c r="N944" s="1">
        <v>5.8481</v>
      </c>
      <c r="O944" s="1" t="s">
        <v>4485</v>
      </c>
      <c r="P944" s="1" t="s">
        <v>7587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16</v>
      </c>
      <c r="B945" s="1" t="s">
        <v>364</v>
      </c>
      <c r="C945" s="3">
        <v>264.0</v>
      </c>
      <c r="D945" s="1">
        <v>0.0</v>
      </c>
      <c r="E945" s="2"/>
      <c r="F945" s="1" t="s">
        <v>18</v>
      </c>
      <c r="G945" s="1" t="s">
        <v>24</v>
      </c>
      <c r="H945" s="1" t="s">
        <v>7588</v>
      </c>
      <c r="I945" s="1" t="s">
        <v>7589</v>
      </c>
      <c r="J945" s="1" t="s">
        <v>7589</v>
      </c>
      <c r="K945" s="2"/>
      <c r="L945" s="1">
        <v>-7.0</v>
      </c>
      <c r="M945" s="1"/>
      <c r="N945" s="1">
        <v>7.021133333333333</v>
      </c>
      <c r="O945" s="1" t="s">
        <v>4489</v>
      </c>
      <c r="P945" s="1" t="s">
        <v>7083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28</v>
      </c>
      <c r="B946" s="1" t="s">
        <v>17</v>
      </c>
      <c r="C946" s="1">
        <v>577.0</v>
      </c>
      <c r="D946" s="1">
        <v>0.0</v>
      </c>
      <c r="E946" s="1" t="s">
        <v>29</v>
      </c>
      <c r="F946" s="1" t="s">
        <v>18</v>
      </c>
      <c r="G946" s="1" t="s">
        <v>19</v>
      </c>
      <c r="H946" s="1" t="s">
        <v>7590</v>
      </c>
      <c r="I946" s="1" t="s">
        <v>7591</v>
      </c>
      <c r="J946" s="1" t="s">
        <v>7591</v>
      </c>
      <c r="K946" s="2"/>
      <c r="L946" s="1">
        <v>-13.0</v>
      </c>
      <c r="M946" s="1"/>
      <c r="N946" s="1">
        <v>6.6688833333333335</v>
      </c>
      <c r="O946" s="1" t="s">
        <v>4499</v>
      </c>
      <c r="P946" s="1" t="s">
        <v>7592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81</v>
      </c>
      <c r="B947" s="1" t="s">
        <v>364</v>
      </c>
      <c r="C947" s="1">
        <v>364.0</v>
      </c>
      <c r="D947" s="1">
        <v>0.0</v>
      </c>
      <c r="E947" s="1" t="s">
        <v>5104</v>
      </c>
      <c r="F947" s="1" t="s">
        <v>18</v>
      </c>
      <c r="G947" s="1" t="s">
        <v>19</v>
      </c>
      <c r="H947" s="1" t="s">
        <v>7593</v>
      </c>
      <c r="I947" s="1" t="s">
        <v>7594</v>
      </c>
      <c r="J947" s="1" t="s">
        <v>7594</v>
      </c>
      <c r="K947" s="2"/>
      <c r="L947" s="1">
        <v>-6.0</v>
      </c>
      <c r="M947" s="1"/>
      <c r="N947" s="1">
        <v>8.572966666666666</v>
      </c>
      <c r="O947" s="1" t="s">
        <v>4489</v>
      </c>
      <c r="P947" s="1" t="s">
        <v>7595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28</v>
      </c>
      <c r="B948" s="1" t="s">
        <v>17</v>
      </c>
      <c r="C948" s="1">
        <v>356.0</v>
      </c>
      <c r="D948" s="1">
        <v>0.0</v>
      </c>
      <c r="E948" s="1" t="s">
        <v>29</v>
      </c>
      <c r="F948" s="1" t="s">
        <v>18</v>
      </c>
      <c r="G948" s="1" t="s">
        <v>19</v>
      </c>
      <c r="H948" s="1" t="s">
        <v>7596</v>
      </c>
      <c r="I948" s="1" t="s">
        <v>7597</v>
      </c>
      <c r="J948" s="1" t="s">
        <v>7597</v>
      </c>
      <c r="K948" s="2"/>
      <c r="L948" s="1">
        <v>-6.0</v>
      </c>
      <c r="M948" s="1"/>
      <c r="N948" s="1">
        <v>8.429616666666666</v>
      </c>
      <c r="O948" s="1" t="s">
        <v>4499</v>
      </c>
      <c r="P948" s="1" t="s">
        <v>7598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60</v>
      </c>
      <c r="B949" s="1" t="s">
        <v>17</v>
      </c>
      <c r="C949" s="1">
        <v>309.0</v>
      </c>
      <c r="D949" s="1">
        <v>0.0</v>
      </c>
      <c r="E949" s="1" t="s">
        <v>5779</v>
      </c>
      <c r="F949" s="1" t="s">
        <v>66</v>
      </c>
      <c r="G949" s="1" t="s">
        <v>19</v>
      </c>
      <c r="H949" s="1" t="s">
        <v>7599</v>
      </c>
      <c r="I949" s="1" t="s">
        <v>7600</v>
      </c>
      <c r="J949" s="1" t="s">
        <v>7601</v>
      </c>
      <c r="K949" s="1" t="s">
        <v>7602</v>
      </c>
      <c r="L949" s="1">
        <v>-11.0</v>
      </c>
      <c r="M949" s="1">
        <v>0.043383333333333336</v>
      </c>
      <c r="N949" s="1">
        <v>8.689683333333333</v>
      </c>
      <c r="O949" s="1" t="s">
        <v>4485</v>
      </c>
      <c r="P949" s="1" t="s">
        <v>4881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81</v>
      </c>
      <c r="B950" s="1" t="s">
        <v>364</v>
      </c>
      <c r="C950" s="1">
        <v>593.0</v>
      </c>
      <c r="D950" s="1">
        <v>0.0</v>
      </c>
      <c r="E950" s="1" t="s">
        <v>7445</v>
      </c>
      <c r="F950" s="1" t="s">
        <v>18</v>
      </c>
      <c r="G950" s="1" t="s">
        <v>19</v>
      </c>
      <c r="H950" s="1" t="s">
        <v>7603</v>
      </c>
      <c r="I950" s="1" t="s">
        <v>7604</v>
      </c>
      <c r="J950" s="1" t="s">
        <v>7604</v>
      </c>
      <c r="K950" s="2"/>
      <c r="L950" s="1">
        <v>-11.0</v>
      </c>
      <c r="M950" s="1"/>
      <c r="N950" s="1">
        <v>8.134883333333333</v>
      </c>
      <c r="O950" s="1" t="s">
        <v>4489</v>
      </c>
      <c r="P950" s="1" t="s">
        <v>7605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28</v>
      </c>
      <c r="B951" s="1" t="s">
        <v>17</v>
      </c>
      <c r="C951" s="1">
        <v>264.0</v>
      </c>
      <c r="D951" s="1">
        <v>0.0</v>
      </c>
      <c r="E951" s="1" t="s">
        <v>29</v>
      </c>
      <c r="F951" s="1" t="s">
        <v>18</v>
      </c>
      <c r="G951" s="1" t="s">
        <v>19</v>
      </c>
      <c r="H951" s="1" t="s">
        <v>7606</v>
      </c>
      <c r="I951" s="1" t="s">
        <v>7607</v>
      </c>
      <c r="J951" s="1" t="s">
        <v>7607</v>
      </c>
      <c r="K951" s="2"/>
      <c r="L951" s="1">
        <v>-7.0</v>
      </c>
      <c r="M951" s="1"/>
      <c r="N951" s="1">
        <v>7.002133333333333</v>
      </c>
      <c r="O951" s="1" t="s">
        <v>4499</v>
      </c>
      <c r="P951" s="1" t="s">
        <v>5130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16</v>
      </c>
      <c r="B952" s="1" t="s">
        <v>364</v>
      </c>
      <c r="C952" s="1">
        <v>379.0</v>
      </c>
      <c r="D952" s="1">
        <v>0.0</v>
      </c>
      <c r="E952" s="2"/>
      <c r="F952" s="1" t="s">
        <v>18</v>
      </c>
      <c r="G952" s="1" t="s">
        <v>19</v>
      </c>
      <c r="H952" s="1" t="s">
        <v>7608</v>
      </c>
      <c r="I952" s="1" t="s">
        <v>7609</v>
      </c>
      <c r="J952" s="1" t="s">
        <v>7609</v>
      </c>
      <c r="K952" s="2"/>
      <c r="L952" s="1">
        <v>-9.0</v>
      </c>
      <c r="M952" s="1"/>
      <c r="N952" s="1">
        <v>5.96965</v>
      </c>
      <c r="O952" s="1" t="s">
        <v>4489</v>
      </c>
      <c r="P952" s="1" t="s">
        <v>7610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16</v>
      </c>
      <c r="B953" s="1" t="s">
        <v>364</v>
      </c>
      <c r="C953" s="1">
        <v>354.0</v>
      </c>
      <c r="D953" s="1">
        <v>0.0</v>
      </c>
      <c r="E953" s="2"/>
      <c r="F953" s="1" t="s">
        <v>18</v>
      </c>
      <c r="G953" s="1" t="s">
        <v>19</v>
      </c>
      <c r="H953" s="1" t="s">
        <v>7611</v>
      </c>
      <c r="I953" s="1" t="s">
        <v>7612</v>
      </c>
      <c r="J953" s="1" t="s">
        <v>7612</v>
      </c>
      <c r="K953" s="2"/>
      <c r="L953" s="1">
        <v>-6.0</v>
      </c>
      <c r="M953" s="1"/>
      <c r="N953" s="1">
        <v>8.236666666666666</v>
      </c>
      <c r="O953" s="1" t="s">
        <v>4489</v>
      </c>
      <c r="P953" s="1" t="s">
        <v>7613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16</v>
      </c>
      <c r="B954" s="1" t="s">
        <v>364</v>
      </c>
      <c r="C954" s="1">
        <v>364.0</v>
      </c>
      <c r="D954" s="1">
        <v>0.0</v>
      </c>
      <c r="E954" s="2"/>
      <c r="F954" s="1" t="s">
        <v>18</v>
      </c>
      <c r="G954" s="1" t="s">
        <v>19</v>
      </c>
      <c r="H954" s="1" t="s">
        <v>7614</v>
      </c>
      <c r="I954" s="1" t="s">
        <v>7615</v>
      </c>
      <c r="J954" s="1" t="s">
        <v>7615</v>
      </c>
      <c r="K954" s="2"/>
      <c r="L954" s="1">
        <v>-8.0</v>
      </c>
      <c r="M954" s="1"/>
      <c r="N954" s="1">
        <v>6.966783333333334</v>
      </c>
      <c r="O954" s="1" t="s">
        <v>4489</v>
      </c>
      <c r="P954" s="1" t="s">
        <v>5732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28</v>
      </c>
      <c r="B955" s="1" t="s">
        <v>17</v>
      </c>
      <c r="C955" s="1">
        <v>468.0</v>
      </c>
      <c r="D955" s="1">
        <v>0.0</v>
      </c>
      <c r="E955" s="1" t="s">
        <v>29</v>
      </c>
      <c r="F955" s="1" t="s">
        <v>18</v>
      </c>
      <c r="G955" s="1" t="s">
        <v>19</v>
      </c>
      <c r="H955" s="1" t="s">
        <v>7616</v>
      </c>
      <c r="I955" s="1" t="s">
        <v>7617</v>
      </c>
      <c r="J955" s="1" t="s">
        <v>7617</v>
      </c>
      <c r="K955" s="2"/>
      <c r="L955" s="1">
        <v>-4.0</v>
      </c>
      <c r="M955" s="1"/>
      <c r="N955" s="1">
        <v>10.126633333333332</v>
      </c>
      <c r="O955" s="1" t="s">
        <v>4499</v>
      </c>
      <c r="P955" s="1" t="s">
        <v>7618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81</v>
      </c>
      <c r="B956" s="1" t="s">
        <v>364</v>
      </c>
      <c r="C956" s="1">
        <v>436.0</v>
      </c>
      <c r="D956" s="1">
        <v>0.0</v>
      </c>
      <c r="E956" s="1" t="s">
        <v>7619</v>
      </c>
      <c r="F956" s="1" t="s">
        <v>18</v>
      </c>
      <c r="G956" s="1" t="s">
        <v>19</v>
      </c>
      <c r="H956" s="1" t="s">
        <v>7620</v>
      </c>
      <c r="I956" s="1" t="s">
        <v>7621</v>
      </c>
      <c r="J956" s="1" t="s">
        <v>7621</v>
      </c>
      <c r="K956" s="2"/>
      <c r="L956" s="1">
        <v>-3.0</v>
      </c>
      <c r="M956" s="1"/>
      <c r="N956" s="1">
        <v>11.077233333333334</v>
      </c>
      <c r="O956" s="1" t="s">
        <v>4489</v>
      </c>
      <c r="P956" s="1" t="s">
        <v>7622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81</v>
      </c>
      <c r="B957" s="1" t="s">
        <v>364</v>
      </c>
      <c r="C957" s="3">
        <v>329.0</v>
      </c>
      <c r="D957" s="1">
        <v>0.0</v>
      </c>
      <c r="E957" s="1" t="s">
        <v>7445</v>
      </c>
      <c r="F957" s="1" t="s">
        <v>18</v>
      </c>
      <c r="G957" s="1" t="s">
        <v>19</v>
      </c>
      <c r="H957" s="1" t="s">
        <v>7623</v>
      </c>
      <c r="I957" s="1" t="s">
        <v>7624</v>
      </c>
      <c r="J957" s="1" t="s">
        <v>7624</v>
      </c>
      <c r="K957" s="2"/>
      <c r="L957" s="1">
        <v>-8.0</v>
      </c>
      <c r="M957" s="1"/>
      <c r="N957" s="1">
        <v>6.585616666666667</v>
      </c>
      <c r="O957" s="1" t="s">
        <v>4489</v>
      </c>
      <c r="P957" s="1" t="s">
        <v>697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81</v>
      </c>
      <c r="B958" s="1" t="s">
        <v>364</v>
      </c>
      <c r="C958" s="1">
        <v>388.0</v>
      </c>
      <c r="D958" s="1">
        <v>0.0</v>
      </c>
      <c r="E958" s="1" t="s">
        <v>6370</v>
      </c>
      <c r="F958" s="1" t="s">
        <v>18</v>
      </c>
      <c r="G958" s="1" t="s">
        <v>19</v>
      </c>
      <c r="H958" s="1" t="s">
        <v>7625</v>
      </c>
      <c r="I958" s="1" t="s">
        <v>7626</v>
      </c>
      <c r="J958" s="1" t="s">
        <v>7626</v>
      </c>
      <c r="K958" s="2"/>
      <c r="L958" s="1">
        <v>-2.0</v>
      </c>
      <c r="M958" s="1"/>
      <c r="N958" s="1">
        <v>12.101716666666666</v>
      </c>
      <c r="O958" s="1" t="s">
        <v>4489</v>
      </c>
      <c r="P958" s="1" t="s">
        <v>1752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16</v>
      </c>
      <c r="B959" s="1" t="s">
        <v>364</v>
      </c>
      <c r="C959" s="1">
        <v>628.0</v>
      </c>
      <c r="D959" s="1">
        <v>0.0</v>
      </c>
      <c r="E959" s="2"/>
      <c r="F959" s="1" t="s">
        <v>18</v>
      </c>
      <c r="G959" s="1" t="s">
        <v>19</v>
      </c>
      <c r="H959" s="1" t="s">
        <v>7627</v>
      </c>
      <c r="I959" s="1" t="s">
        <v>7628</v>
      </c>
      <c r="J959" s="1" t="s">
        <v>7628</v>
      </c>
      <c r="K959" s="2"/>
      <c r="L959" s="1">
        <v>-10.0</v>
      </c>
      <c r="M959" s="1"/>
      <c r="N959" s="1">
        <v>8.3662</v>
      </c>
      <c r="O959" s="1" t="s">
        <v>4489</v>
      </c>
      <c r="P959" s="1" t="s">
        <v>7629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81</v>
      </c>
      <c r="B960" s="1" t="s">
        <v>364</v>
      </c>
      <c r="C960" s="1">
        <v>264.0</v>
      </c>
      <c r="D960" s="1">
        <v>0.0</v>
      </c>
      <c r="E960" s="1" t="s">
        <v>5328</v>
      </c>
      <c r="F960" s="1" t="s">
        <v>18</v>
      </c>
      <c r="G960" s="1" t="s">
        <v>19</v>
      </c>
      <c r="H960" s="1" t="s">
        <v>7630</v>
      </c>
      <c r="I960" s="1" t="s">
        <v>7631</v>
      </c>
      <c r="J960" s="1" t="s">
        <v>7631</v>
      </c>
      <c r="K960" s="2"/>
      <c r="L960" s="1">
        <v>-8.0</v>
      </c>
      <c r="M960" s="1"/>
      <c r="N960" s="1">
        <v>6.49025</v>
      </c>
      <c r="O960" s="1" t="s">
        <v>4489</v>
      </c>
      <c r="P960" s="1" t="s">
        <v>7632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16</v>
      </c>
      <c r="B961" s="1" t="s">
        <v>364</v>
      </c>
      <c r="C961" s="1">
        <v>394.0</v>
      </c>
      <c r="D961" s="1">
        <v>0.0</v>
      </c>
      <c r="E961" s="2"/>
      <c r="F961" s="1" t="s">
        <v>18</v>
      </c>
      <c r="G961" s="1" t="s">
        <v>19</v>
      </c>
      <c r="H961" s="1" t="s">
        <v>7633</v>
      </c>
      <c r="I961" s="1" t="s">
        <v>7634</v>
      </c>
      <c r="J961" s="1" t="s">
        <v>7634</v>
      </c>
      <c r="K961" s="2"/>
      <c r="L961" s="1">
        <v>-6.0</v>
      </c>
      <c r="M961" s="1"/>
      <c r="N961" s="1">
        <v>8.9764</v>
      </c>
      <c r="O961" s="1" t="s">
        <v>4489</v>
      </c>
      <c r="P961" s="1" t="s">
        <v>7635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60</v>
      </c>
      <c r="B962" s="1" t="s">
        <v>17</v>
      </c>
      <c r="C962" s="1">
        <v>218.0</v>
      </c>
      <c r="D962" s="1">
        <v>0.0</v>
      </c>
      <c r="E962" s="2"/>
      <c r="F962" s="1" t="s">
        <v>49</v>
      </c>
      <c r="G962" s="1" t="s">
        <v>24</v>
      </c>
      <c r="H962" s="1" t="s">
        <v>7636</v>
      </c>
      <c r="I962" s="1" t="s">
        <v>7637</v>
      </c>
      <c r="J962" s="1" t="s">
        <v>7571</v>
      </c>
      <c r="K962" s="2"/>
      <c r="L962" s="1">
        <v>525.0</v>
      </c>
      <c r="M962" s="1"/>
      <c r="N962" s="1">
        <v>7.295816666666667</v>
      </c>
      <c r="O962" s="1" t="s">
        <v>4485</v>
      </c>
      <c r="P962" s="1" t="s">
        <v>7638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60</v>
      </c>
      <c r="B963" s="1" t="s">
        <v>17</v>
      </c>
      <c r="C963" s="1">
        <v>503.0</v>
      </c>
      <c r="D963" s="1">
        <v>25.0</v>
      </c>
      <c r="E963" s="1" t="s">
        <v>5779</v>
      </c>
      <c r="F963" s="1" t="s">
        <v>66</v>
      </c>
      <c r="G963" s="1" t="s">
        <v>19</v>
      </c>
      <c r="H963" s="1" t="s">
        <v>7639</v>
      </c>
      <c r="I963" s="1" t="s">
        <v>7640</v>
      </c>
      <c r="J963" s="1" t="s">
        <v>7641</v>
      </c>
      <c r="K963" s="1" t="s">
        <v>7642</v>
      </c>
      <c r="L963" s="1">
        <v>-17.0</v>
      </c>
      <c r="M963" s="1">
        <v>0.0292</v>
      </c>
      <c r="N963" s="1">
        <v>10.66985</v>
      </c>
      <c r="O963" s="1" t="s">
        <v>4485</v>
      </c>
      <c r="P963" s="1" t="s">
        <v>7643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28</v>
      </c>
      <c r="B964" s="1" t="s">
        <v>17</v>
      </c>
      <c r="C964" s="3">
        <v>264.0</v>
      </c>
      <c r="D964" s="1">
        <v>0.0</v>
      </c>
      <c r="E964" s="1" t="s">
        <v>29</v>
      </c>
      <c r="F964" s="1" t="s">
        <v>18</v>
      </c>
      <c r="G964" s="1" t="s">
        <v>19</v>
      </c>
      <c r="H964" s="1" t="s">
        <v>7644</v>
      </c>
      <c r="I964" s="1" t="s">
        <v>7645</v>
      </c>
      <c r="J964" s="1" t="s">
        <v>7645</v>
      </c>
      <c r="K964" s="2"/>
      <c r="L964" s="1">
        <v>-5.0</v>
      </c>
      <c r="M964" s="1"/>
      <c r="N964" s="1">
        <v>9.06005</v>
      </c>
      <c r="O964" s="1" t="s">
        <v>4499</v>
      </c>
      <c r="P964" s="1" t="s">
        <v>6247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28</v>
      </c>
      <c r="B965" s="1" t="s">
        <v>17</v>
      </c>
      <c r="C965" s="1">
        <v>329.0</v>
      </c>
      <c r="D965" s="1">
        <v>0.0</v>
      </c>
      <c r="E965" s="1" t="s">
        <v>29</v>
      </c>
      <c r="F965" s="1" t="s">
        <v>18</v>
      </c>
      <c r="G965" s="1" t="s">
        <v>19</v>
      </c>
      <c r="H965" s="1" t="s">
        <v>7646</v>
      </c>
      <c r="I965" s="1" t="s">
        <v>7647</v>
      </c>
      <c r="J965" s="1" t="s">
        <v>7647</v>
      </c>
      <c r="K965" s="2"/>
      <c r="L965" s="1">
        <v>-8.0</v>
      </c>
      <c r="M965" s="1"/>
      <c r="N965" s="1">
        <v>6.115566666666667</v>
      </c>
      <c r="O965" s="1" t="s">
        <v>4499</v>
      </c>
      <c r="P965" s="1" t="s">
        <v>4564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16</v>
      </c>
      <c r="B966" s="1" t="s">
        <v>364</v>
      </c>
      <c r="C966" s="1">
        <v>394.0</v>
      </c>
      <c r="D966" s="1">
        <v>0.0</v>
      </c>
      <c r="E966" s="2"/>
      <c r="F966" s="1" t="s">
        <v>18</v>
      </c>
      <c r="G966" s="1" t="s">
        <v>19</v>
      </c>
      <c r="H966" s="1" t="s">
        <v>7648</v>
      </c>
      <c r="I966" s="1" t="s">
        <v>7649</v>
      </c>
      <c r="J966" s="1" t="s">
        <v>7649</v>
      </c>
      <c r="K966" s="2"/>
      <c r="L966" s="1">
        <v>-6.0</v>
      </c>
      <c r="M966" s="1"/>
      <c r="N966" s="1">
        <v>8.449433333333333</v>
      </c>
      <c r="O966" s="1" t="s">
        <v>4489</v>
      </c>
      <c r="P966" s="1" t="s">
        <v>7650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81</v>
      </c>
      <c r="B967" s="1" t="s">
        <v>364</v>
      </c>
      <c r="C967" s="3">
        <v>876.0</v>
      </c>
      <c r="D967" s="1">
        <v>0.0</v>
      </c>
      <c r="E967" s="1" t="s">
        <v>6061</v>
      </c>
      <c r="F967" s="1" t="s">
        <v>18</v>
      </c>
      <c r="G967" s="1" t="s">
        <v>19</v>
      </c>
      <c r="H967" s="1" t="s">
        <v>7651</v>
      </c>
      <c r="I967" s="1" t="s">
        <v>7652</v>
      </c>
      <c r="J967" s="1" t="s">
        <v>7652</v>
      </c>
      <c r="K967" s="2"/>
      <c r="L967" s="1">
        <v>-11.0</v>
      </c>
      <c r="M967" s="1"/>
      <c r="N967" s="1">
        <v>8.193183333333334</v>
      </c>
      <c r="O967" s="1" t="s">
        <v>4489</v>
      </c>
      <c r="P967" s="1" t="s">
        <v>7653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81</v>
      </c>
      <c r="B968" s="1" t="s">
        <v>364</v>
      </c>
      <c r="C968" s="1">
        <v>369.0</v>
      </c>
      <c r="D968" s="1">
        <v>0.0</v>
      </c>
      <c r="E968" s="1" t="s">
        <v>7654</v>
      </c>
      <c r="F968" s="1" t="s">
        <v>18</v>
      </c>
      <c r="G968" s="1" t="s">
        <v>19</v>
      </c>
      <c r="H968" s="1" t="s">
        <v>7655</v>
      </c>
      <c r="I968" s="1" t="s">
        <v>7656</v>
      </c>
      <c r="J968" s="1" t="s">
        <v>7656</v>
      </c>
      <c r="K968" s="2"/>
      <c r="L968" s="1">
        <v>-8.0</v>
      </c>
      <c r="M968" s="1"/>
      <c r="N968" s="1">
        <v>6.547266666666666</v>
      </c>
      <c r="O968" s="1" t="s">
        <v>4489</v>
      </c>
      <c r="P968" s="1" t="s">
        <v>7657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60</v>
      </c>
      <c r="B969" s="1" t="s">
        <v>17</v>
      </c>
      <c r="C969" s="1">
        <v>366.0</v>
      </c>
      <c r="D969" s="1">
        <v>62.0</v>
      </c>
      <c r="E969" s="2"/>
      <c r="F969" s="1" t="s">
        <v>49</v>
      </c>
      <c r="G969" s="1" t="s">
        <v>19</v>
      </c>
      <c r="H969" s="1" t="s">
        <v>7658</v>
      </c>
      <c r="I969" s="1" t="s">
        <v>7659</v>
      </c>
      <c r="J969" s="1" t="s">
        <v>7571</v>
      </c>
      <c r="K969" s="2"/>
      <c r="L969" s="1">
        <v>586.0</v>
      </c>
      <c r="M969" s="1"/>
      <c r="N969" s="1">
        <v>9.474516666666666</v>
      </c>
      <c r="O969" s="1" t="s">
        <v>4485</v>
      </c>
      <c r="P969" s="1" t="s">
        <v>7660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16</v>
      </c>
      <c r="B970" s="1" t="s">
        <v>364</v>
      </c>
      <c r="C970" s="1">
        <v>289.0</v>
      </c>
      <c r="D970" s="1">
        <v>0.0</v>
      </c>
      <c r="E970" s="2"/>
      <c r="F970" s="1" t="s">
        <v>18</v>
      </c>
      <c r="G970" s="1" t="s">
        <v>24</v>
      </c>
      <c r="H970" s="1" t="s">
        <v>7661</v>
      </c>
      <c r="I970" s="1" t="s">
        <v>7662</v>
      </c>
      <c r="J970" s="1" t="s">
        <v>7662</v>
      </c>
      <c r="K970" s="2"/>
      <c r="L970" s="1">
        <v>-8.0</v>
      </c>
      <c r="M970" s="1"/>
      <c r="N970" s="1">
        <v>6.655433333333334</v>
      </c>
      <c r="O970" s="1" t="s">
        <v>4489</v>
      </c>
      <c r="P970" s="1" t="s">
        <v>4614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28</v>
      </c>
      <c r="B971" s="1" t="s">
        <v>17</v>
      </c>
      <c r="C971" s="1">
        <v>429.0</v>
      </c>
      <c r="D971" s="1">
        <v>0.0</v>
      </c>
      <c r="E971" s="1" t="s">
        <v>29</v>
      </c>
      <c r="F971" s="1" t="s">
        <v>18</v>
      </c>
      <c r="G971" s="1" t="s">
        <v>19</v>
      </c>
      <c r="H971" s="1" t="s">
        <v>7663</v>
      </c>
      <c r="I971" s="1" t="s">
        <v>7664</v>
      </c>
      <c r="J971" s="1" t="s">
        <v>7664</v>
      </c>
      <c r="K971" s="2"/>
      <c r="L971" s="1">
        <v>-7.0</v>
      </c>
      <c r="M971" s="1"/>
      <c r="N971" s="1">
        <v>7.929616666666667</v>
      </c>
      <c r="O971" s="1" t="s">
        <v>4499</v>
      </c>
      <c r="P971" s="1" t="s">
        <v>7665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81</v>
      </c>
      <c r="B972" s="1" t="s">
        <v>364</v>
      </c>
      <c r="C972" s="1">
        <v>264.0</v>
      </c>
      <c r="D972" s="1">
        <v>0.0</v>
      </c>
      <c r="E972" s="1" t="s">
        <v>4882</v>
      </c>
      <c r="F972" s="1" t="s">
        <v>18</v>
      </c>
      <c r="G972" s="1" t="s">
        <v>19</v>
      </c>
      <c r="H972" s="1" t="s">
        <v>7666</v>
      </c>
      <c r="I972" s="1" t="s">
        <v>7667</v>
      </c>
      <c r="J972" s="1" t="s">
        <v>7667</v>
      </c>
      <c r="K972" s="2"/>
      <c r="L972" s="1">
        <v>-9.0</v>
      </c>
      <c r="M972" s="1"/>
      <c r="N972" s="1">
        <v>5.174266666666667</v>
      </c>
      <c r="O972" s="1" t="s">
        <v>4489</v>
      </c>
      <c r="P972" s="1" t="s">
        <v>7668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28</v>
      </c>
      <c r="B973" s="1" t="s">
        <v>17</v>
      </c>
      <c r="C973" s="1">
        <v>364.0</v>
      </c>
      <c r="D973" s="1">
        <v>0.0</v>
      </c>
      <c r="E973" s="1" t="s">
        <v>29</v>
      </c>
      <c r="F973" s="1" t="s">
        <v>18</v>
      </c>
      <c r="G973" s="1" t="s">
        <v>19</v>
      </c>
      <c r="H973" s="1" t="s">
        <v>7669</v>
      </c>
      <c r="I973" s="1" t="s">
        <v>7670</v>
      </c>
      <c r="J973" s="1" t="s">
        <v>7670</v>
      </c>
      <c r="K973" s="2"/>
      <c r="L973" s="1">
        <v>-9.0</v>
      </c>
      <c r="M973" s="1"/>
      <c r="N973" s="1">
        <v>5.0948</v>
      </c>
      <c r="O973" s="1" t="s">
        <v>4499</v>
      </c>
      <c r="P973" s="1" t="s">
        <v>5863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60</v>
      </c>
      <c r="B974" s="1" t="s">
        <v>17</v>
      </c>
      <c r="C974" s="1">
        <v>311.0</v>
      </c>
      <c r="D974" s="1">
        <v>0.0</v>
      </c>
      <c r="E974" s="1" t="s">
        <v>5779</v>
      </c>
      <c r="F974" s="1" t="s">
        <v>66</v>
      </c>
      <c r="G974" s="1" t="s">
        <v>19</v>
      </c>
      <c r="H974" s="1" t="s">
        <v>7671</v>
      </c>
      <c r="I974" s="1" t="s">
        <v>7672</v>
      </c>
      <c r="J974" s="1" t="s">
        <v>7673</v>
      </c>
      <c r="K974" s="1" t="s">
        <v>7674</v>
      </c>
      <c r="L974" s="1">
        <v>-8.0</v>
      </c>
      <c r="M974" s="1">
        <v>0.015016666666666666</v>
      </c>
      <c r="N974" s="1">
        <v>7.933716666666666</v>
      </c>
      <c r="O974" s="1" t="s">
        <v>4485</v>
      </c>
      <c r="P974" s="1" t="s">
        <v>6554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60</v>
      </c>
      <c r="B975" s="1" t="s">
        <v>17</v>
      </c>
      <c r="C975" s="1">
        <v>219.0</v>
      </c>
      <c r="D975" s="1">
        <v>50.0</v>
      </c>
      <c r="E975" s="2"/>
      <c r="F975" s="1" t="s">
        <v>49</v>
      </c>
      <c r="G975" s="1" t="s">
        <v>24</v>
      </c>
      <c r="H975" s="1" t="s">
        <v>7675</v>
      </c>
      <c r="I975" s="1" t="s">
        <v>7676</v>
      </c>
      <c r="J975" s="1" t="s">
        <v>7571</v>
      </c>
      <c r="K975" s="2"/>
      <c r="L975" s="1">
        <v>613.0</v>
      </c>
      <c r="M975" s="1"/>
      <c r="N975" s="1">
        <v>10.01745</v>
      </c>
      <c r="O975" s="1" t="s">
        <v>4485</v>
      </c>
      <c r="P975" s="1" t="s">
        <v>7677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60</v>
      </c>
      <c r="B976" s="1" t="s">
        <v>17</v>
      </c>
      <c r="C976" s="1">
        <v>269.0</v>
      </c>
      <c r="D976" s="1">
        <v>0.0</v>
      </c>
      <c r="E976" s="1" t="s">
        <v>5779</v>
      </c>
      <c r="F976" s="1" t="s">
        <v>66</v>
      </c>
      <c r="G976" s="1" t="s">
        <v>19</v>
      </c>
      <c r="H976" s="1" t="s">
        <v>7678</v>
      </c>
      <c r="I976" s="1" t="s">
        <v>7679</v>
      </c>
      <c r="J976" s="1" t="s">
        <v>7680</v>
      </c>
      <c r="K976" s="1" t="s">
        <v>7681</v>
      </c>
      <c r="L976" s="1">
        <v>-8.0</v>
      </c>
      <c r="M976" s="1">
        <v>0.07108333333333333</v>
      </c>
      <c r="N976" s="1">
        <v>9.17135</v>
      </c>
      <c r="O976" s="1" t="s">
        <v>4485</v>
      </c>
      <c r="P976" s="1" t="s">
        <v>7682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16</v>
      </c>
      <c r="B977" s="1" t="s">
        <v>364</v>
      </c>
      <c r="C977" s="1">
        <v>511.0</v>
      </c>
      <c r="D977" s="1">
        <v>0.0</v>
      </c>
      <c r="E977" s="2"/>
      <c r="F977" s="1" t="s">
        <v>18</v>
      </c>
      <c r="G977" s="1" t="s">
        <v>19</v>
      </c>
      <c r="H977" s="1" t="s">
        <v>7683</v>
      </c>
      <c r="I977" s="1" t="s">
        <v>7684</v>
      </c>
      <c r="J977" s="1" t="s">
        <v>7684</v>
      </c>
      <c r="K977" s="2"/>
      <c r="L977" s="1">
        <v>-11.0</v>
      </c>
      <c r="M977" s="1"/>
      <c r="N977" s="1">
        <v>8.577933333333334</v>
      </c>
      <c r="O977" s="1" t="s">
        <v>4489</v>
      </c>
      <c r="P977" s="1" t="s">
        <v>7685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81</v>
      </c>
      <c r="B978" s="1" t="s">
        <v>364</v>
      </c>
      <c r="C978" s="1">
        <v>540.0</v>
      </c>
      <c r="D978" s="1">
        <v>0.0</v>
      </c>
      <c r="E978" s="1" t="s">
        <v>4882</v>
      </c>
      <c r="F978" s="1" t="s">
        <v>18</v>
      </c>
      <c r="G978" s="1" t="s">
        <v>19</v>
      </c>
      <c r="H978" s="1" t="s">
        <v>7686</v>
      </c>
      <c r="I978" s="1" t="s">
        <v>7687</v>
      </c>
      <c r="J978" s="1" t="s">
        <v>7687</v>
      </c>
      <c r="K978" s="2"/>
      <c r="L978" s="1">
        <v>-7.0</v>
      </c>
      <c r="M978" s="1"/>
      <c r="N978" s="1">
        <v>12.258016666666666</v>
      </c>
      <c r="O978" s="1" t="s">
        <v>4489</v>
      </c>
      <c r="P978" s="1" t="s">
        <v>6970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60</v>
      </c>
      <c r="B979" s="1" t="s">
        <v>17</v>
      </c>
      <c r="C979" s="1">
        <v>349.0</v>
      </c>
      <c r="D979" s="1">
        <v>0.0</v>
      </c>
      <c r="E979" s="1" t="s">
        <v>5779</v>
      </c>
      <c r="F979" s="1" t="s">
        <v>66</v>
      </c>
      <c r="G979" s="1" t="s">
        <v>19</v>
      </c>
      <c r="H979" s="1" t="s">
        <v>7688</v>
      </c>
      <c r="I979" s="1" t="s">
        <v>7689</v>
      </c>
      <c r="J979" s="1" t="s">
        <v>7690</v>
      </c>
      <c r="K979" s="1" t="s">
        <v>7691</v>
      </c>
      <c r="L979" s="1">
        <v>9.0</v>
      </c>
      <c r="M979" s="1">
        <v>0.05948333333333333</v>
      </c>
      <c r="N979" s="1">
        <v>16.7949</v>
      </c>
      <c r="O979" s="1" t="s">
        <v>4485</v>
      </c>
      <c r="P979" s="1" t="s">
        <v>7692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81</v>
      </c>
      <c r="B980" s="1" t="s">
        <v>364</v>
      </c>
      <c r="C980" s="1">
        <v>404.0</v>
      </c>
      <c r="D980" s="1">
        <v>0.0</v>
      </c>
      <c r="E980" s="1" t="s">
        <v>7654</v>
      </c>
      <c r="F980" s="1" t="s">
        <v>18</v>
      </c>
      <c r="G980" s="1" t="s">
        <v>19</v>
      </c>
      <c r="H980" s="1" t="s">
        <v>7693</v>
      </c>
      <c r="I980" s="1" t="s">
        <v>7694</v>
      </c>
      <c r="J980" s="1" t="s">
        <v>7694</v>
      </c>
      <c r="K980" s="2"/>
      <c r="L980" s="1">
        <v>-6.0</v>
      </c>
      <c r="M980" s="1"/>
      <c r="N980" s="1">
        <v>8.743933333333333</v>
      </c>
      <c r="O980" s="1" t="s">
        <v>4489</v>
      </c>
      <c r="P980" s="1" t="s">
        <v>7695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16</v>
      </c>
      <c r="B981" s="1" t="s">
        <v>364</v>
      </c>
      <c r="C981" s="1">
        <v>855.0</v>
      </c>
      <c r="D981" s="1">
        <v>0.0</v>
      </c>
      <c r="E981" s="2"/>
      <c r="F981" s="1" t="s">
        <v>18</v>
      </c>
      <c r="G981" s="1" t="s">
        <v>19</v>
      </c>
      <c r="H981" s="1" t="s">
        <v>7696</v>
      </c>
      <c r="I981" s="1" t="s">
        <v>7697</v>
      </c>
      <c r="J981" s="1" t="s">
        <v>7697</v>
      </c>
      <c r="K981" s="2"/>
      <c r="L981" s="1">
        <v>-7.0</v>
      </c>
      <c r="M981" s="1"/>
      <c r="N981" s="1">
        <v>12.67305</v>
      </c>
      <c r="O981" s="1" t="s">
        <v>4489</v>
      </c>
      <c r="P981" s="1" t="s">
        <v>7698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16</v>
      </c>
      <c r="B982" s="1" t="s">
        <v>364</v>
      </c>
      <c r="C982" s="1">
        <v>587.0</v>
      </c>
      <c r="D982" s="1">
        <v>0.0</v>
      </c>
      <c r="E982" s="2"/>
      <c r="F982" s="1" t="s">
        <v>18</v>
      </c>
      <c r="G982" s="1" t="s">
        <v>19</v>
      </c>
      <c r="H982" s="1" t="s">
        <v>7699</v>
      </c>
      <c r="I982" s="1" t="s">
        <v>7700</v>
      </c>
      <c r="J982" s="1" t="s">
        <v>7700</v>
      </c>
      <c r="K982" s="2"/>
      <c r="L982" s="1">
        <v>-9.0</v>
      </c>
      <c r="M982" s="1"/>
      <c r="N982" s="1">
        <v>10.12635</v>
      </c>
      <c r="O982" s="1" t="s">
        <v>4489</v>
      </c>
      <c r="P982" s="1" t="s">
        <v>7701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28</v>
      </c>
      <c r="B983" s="1" t="s">
        <v>17</v>
      </c>
      <c r="C983" s="1">
        <v>329.0</v>
      </c>
      <c r="D983" s="1">
        <v>0.0</v>
      </c>
      <c r="E983" s="1" t="s">
        <v>29</v>
      </c>
      <c r="F983" s="1" t="s">
        <v>18</v>
      </c>
      <c r="G983" s="1" t="s">
        <v>19</v>
      </c>
      <c r="H983" s="1" t="s">
        <v>7702</v>
      </c>
      <c r="I983" s="1" t="s">
        <v>7703</v>
      </c>
      <c r="J983" s="1" t="s">
        <v>7703</v>
      </c>
      <c r="K983" s="2"/>
      <c r="L983" s="1">
        <v>-8.0</v>
      </c>
      <c r="M983" s="1"/>
      <c r="N983" s="1">
        <v>6.4577</v>
      </c>
      <c r="O983" s="1" t="s">
        <v>4499</v>
      </c>
      <c r="P983" s="1" t="s">
        <v>5103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16</v>
      </c>
      <c r="B984" s="1" t="s">
        <v>364</v>
      </c>
      <c r="C984" s="1">
        <v>368.0</v>
      </c>
      <c r="D984" s="1">
        <v>0.0</v>
      </c>
      <c r="E984" s="2"/>
      <c r="F984" s="1" t="s">
        <v>18</v>
      </c>
      <c r="G984" s="1" t="s">
        <v>19</v>
      </c>
      <c r="H984" s="1" t="s">
        <v>7704</v>
      </c>
      <c r="I984" s="1" t="s">
        <v>7705</v>
      </c>
      <c r="J984" s="1" t="s">
        <v>7705</v>
      </c>
      <c r="K984" s="2"/>
      <c r="L984" s="1">
        <v>-8.0</v>
      </c>
      <c r="M984" s="1"/>
      <c r="N984" s="1">
        <v>6.1296333333333335</v>
      </c>
      <c r="O984" s="1" t="s">
        <v>4489</v>
      </c>
      <c r="P984" s="1" t="s">
        <v>7706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16</v>
      </c>
      <c r="B985" s="1" t="s">
        <v>364</v>
      </c>
      <c r="C985" s="1">
        <v>264.0</v>
      </c>
      <c r="D985" s="1">
        <v>0.0</v>
      </c>
      <c r="E985" s="2"/>
      <c r="F985" s="1" t="s">
        <v>18</v>
      </c>
      <c r="G985" s="1" t="s">
        <v>19</v>
      </c>
      <c r="H985" s="1" t="s">
        <v>7707</v>
      </c>
      <c r="I985" s="1" t="s">
        <v>7708</v>
      </c>
      <c r="J985" s="1" t="s">
        <v>7708</v>
      </c>
      <c r="K985" s="2"/>
      <c r="L985" s="1">
        <v>-9.0</v>
      </c>
      <c r="M985" s="1"/>
      <c r="N985" s="1">
        <v>5.1604833333333335</v>
      </c>
      <c r="O985" s="1" t="s">
        <v>4489</v>
      </c>
      <c r="P985" s="1" t="s">
        <v>5832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28</v>
      </c>
      <c r="B986" s="1" t="s">
        <v>17</v>
      </c>
      <c r="C986" s="1">
        <v>563.0</v>
      </c>
      <c r="D986" s="1">
        <v>0.0</v>
      </c>
      <c r="E986" s="1" t="s">
        <v>29</v>
      </c>
      <c r="F986" s="1" t="s">
        <v>18</v>
      </c>
      <c r="G986" s="1" t="s">
        <v>19</v>
      </c>
      <c r="H986" s="1" t="s">
        <v>7709</v>
      </c>
      <c r="I986" s="1" t="s">
        <v>7710</v>
      </c>
      <c r="J986" s="1" t="s">
        <v>7710</v>
      </c>
      <c r="K986" s="2"/>
      <c r="L986" s="1">
        <v>-12.0</v>
      </c>
      <c r="M986" s="1"/>
      <c r="N986" s="1">
        <v>7.429316666666667</v>
      </c>
      <c r="O986" s="1" t="s">
        <v>4499</v>
      </c>
      <c r="P986" s="1" t="s">
        <v>7711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60</v>
      </c>
      <c r="B987" s="1" t="s">
        <v>17</v>
      </c>
      <c r="C987" s="1">
        <v>474.0</v>
      </c>
      <c r="D987" s="1">
        <v>24.0</v>
      </c>
      <c r="E987" s="1" t="s">
        <v>5779</v>
      </c>
      <c r="F987" s="1" t="s">
        <v>66</v>
      </c>
      <c r="G987" s="1" t="s">
        <v>19</v>
      </c>
      <c r="H987" s="1" t="s">
        <v>7712</v>
      </c>
      <c r="I987" s="1" t="s">
        <v>7713</v>
      </c>
      <c r="J987" s="1" t="s">
        <v>7714</v>
      </c>
      <c r="K987" s="1" t="s">
        <v>7715</v>
      </c>
      <c r="L987" s="1">
        <v>-3.0</v>
      </c>
      <c r="M987" s="1">
        <v>0.014966666666666666</v>
      </c>
      <c r="N987" s="1">
        <v>7.786316666666667</v>
      </c>
      <c r="O987" s="1" t="s">
        <v>4485</v>
      </c>
      <c r="P987" s="1" t="s">
        <v>7716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28</v>
      </c>
      <c r="B988" s="1" t="s">
        <v>17</v>
      </c>
      <c r="C988" s="1">
        <v>264.0</v>
      </c>
      <c r="D988" s="1">
        <v>0.0</v>
      </c>
      <c r="E988" s="1" t="s">
        <v>29</v>
      </c>
      <c r="F988" s="1" t="s">
        <v>18</v>
      </c>
      <c r="G988" s="1" t="s">
        <v>19</v>
      </c>
      <c r="H988" s="1" t="s">
        <v>7717</v>
      </c>
      <c r="I988" s="1" t="s">
        <v>7718</v>
      </c>
      <c r="J988" s="1" t="s">
        <v>7718</v>
      </c>
      <c r="K988" s="2"/>
      <c r="L988" s="1">
        <v>-8.0</v>
      </c>
      <c r="M988" s="1"/>
      <c r="N988" s="1">
        <v>6.41705</v>
      </c>
      <c r="O988" s="1" t="s">
        <v>4499</v>
      </c>
      <c r="P988" s="1" t="s">
        <v>7719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60</v>
      </c>
      <c r="B989" s="1" t="s">
        <v>17</v>
      </c>
      <c r="C989" s="3">
        <v>339.0</v>
      </c>
      <c r="D989" s="1">
        <v>0.0</v>
      </c>
      <c r="E989" s="1" t="s">
        <v>5779</v>
      </c>
      <c r="F989" s="1" t="s">
        <v>66</v>
      </c>
      <c r="G989" s="1" t="s">
        <v>19</v>
      </c>
      <c r="H989" s="1" t="s">
        <v>7720</v>
      </c>
      <c r="I989" s="1" t="s">
        <v>7721</v>
      </c>
      <c r="J989" s="1" t="s">
        <v>7722</v>
      </c>
      <c r="K989" s="1" t="s">
        <v>7723</v>
      </c>
      <c r="L989" s="1">
        <v>-3.0</v>
      </c>
      <c r="M989" s="1">
        <v>0.020033333333333334</v>
      </c>
      <c r="N989" s="1">
        <v>7.2666</v>
      </c>
      <c r="O989" s="1" t="s">
        <v>4485</v>
      </c>
      <c r="P989" s="1" t="s">
        <v>5625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60</v>
      </c>
      <c r="B990" s="1" t="s">
        <v>17</v>
      </c>
      <c r="C990" s="1">
        <v>167.0</v>
      </c>
      <c r="D990" s="1">
        <v>42.0</v>
      </c>
      <c r="E990" s="2"/>
      <c r="F990" s="1" t="s">
        <v>49</v>
      </c>
      <c r="G990" s="1" t="s">
        <v>173</v>
      </c>
      <c r="H990" s="1" t="s">
        <v>7724</v>
      </c>
      <c r="I990" s="1" t="s">
        <v>7725</v>
      </c>
      <c r="J990" s="1" t="s">
        <v>7571</v>
      </c>
      <c r="K990" s="2"/>
      <c r="L990" s="1">
        <v>672.0</v>
      </c>
      <c r="M990" s="1"/>
      <c r="N990" s="1">
        <v>5.1091</v>
      </c>
      <c r="O990" s="1" t="s">
        <v>4485</v>
      </c>
      <c r="P990" s="1" t="s">
        <v>5497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60</v>
      </c>
      <c r="B991" s="1" t="s">
        <v>17</v>
      </c>
      <c r="C991" s="1">
        <v>384.0</v>
      </c>
      <c r="D991" s="1">
        <v>0.0</v>
      </c>
      <c r="E991" s="1" t="s">
        <v>5779</v>
      </c>
      <c r="F991" s="1" t="s">
        <v>66</v>
      </c>
      <c r="G991" s="1" t="s">
        <v>19</v>
      </c>
      <c r="H991" s="1" t="s">
        <v>7726</v>
      </c>
      <c r="I991" s="1" t="s">
        <v>7727</v>
      </c>
      <c r="J991" s="1" t="s">
        <v>7728</v>
      </c>
      <c r="K991" s="1" t="s">
        <v>7729</v>
      </c>
      <c r="L991" s="1">
        <v>-1.0</v>
      </c>
      <c r="M991" s="1">
        <v>0.02581666666666667</v>
      </c>
      <c r="N991" s="1">
        <v>8.289766666666667</v>
      </c>
      <c r="O991" s="1" t="s">
        <v>4485</v>
      </c>
      <c r="P991" s="1" t="s">
        <v>7730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60</v>
      </c>
      <c r="B992" s="1" t="s">
        <v>17</v>
      </c>
      <c r="C992" s="1">
        <v>860.0</v>
      </c>
      <c r="D992" s="1">
        <v>24.0</v>
      </c>
      <c r="E992" s="1" t="s">
        <v>5779</v>
      </c>
      <c r="F992" s="1" t="s">
        <v>66</v>
      </c>
      <c r="G992" s="1" t="s">
        <v>19</v>
      </c>
      <c r="H992" s="1" t="s">
        <v>7731</v>
      </c>
      <c r="I992" s="1" t="s">
        <v>7732</v>
      </c>
      <c r="J992" s="1" t="s">
        <v>7733</v>
      </c>
      <c r="K992" s="1" t="s">
        <v>7734</v>
      </c>
      <c r="L992" s="1">
        <v>0.0</v>
      </c>
      <c r="M992" s="1">
        <v>0.027683333333333334</v>
      </c>
      <c r="N992" s="1">
        <v>9.38565</v>
      </c>
      <c r="O992" s="1" t="s">
        <v>4485</v>
      </c>
      <c r="P992" s="1" t="s">
        <v>7735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81</v>
      </c>
      <c r="B993" s="1" t="s">
        <v>364</v>
      </c>
      <c r="C993" s="1">
        <v>409.0</v>
      </c>
      <c r="D993" s="1">
        <v>0.0</v>
      </c>
      <c r="E993" s="1" t="s">
        <v>1420</v>
      </c>
      <c r="F993" s="1" t="s">
        <v>18</v>
      </c>
      <c r="G993" s="1" t="s">
        <v>19</v>
      </c>
      <c r="H993" s="1" t="s">
        <v>7736</v>
      </c>
      <c r="I993" s="1" t="s">
        <v>7737</v>
      </c>
      <c r="J993" s="1" t="s">
        <v>7737</v>
      </c>
      <c r="K993" s="2"/>
      <c r="L993" s="1">
        <v>-6.0</v>
      </c>
      <c r="M993" s="1"/>
      <c r="N993" s="1">
        <v>8.60465</v>
      </c>
      <c r="O993" s="1" t="s">
        <v>4489</v>
      </c>
      <c r="P993" s="1" t="s">
        <v>7738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60</v>
      </c>
      <c r="B994" s="1" t="s">
        <v>17</v>
      </c>
      <c r="C994" s="1">
        <v>279.0</v>
      </c>
      <c r="D994" s="1">
        <v>0.0</v>
      </c>
      <c r="E994" s="1" t="s">
        <v>5779</v>
      </c>
      <c r="F994" s="1" t="s">
        <v>66</v>
      </c>
      <c r="G994" s="1" t="s">
        <v>24</v>
      </c>
      <c r="H994" s="1" t="s">
        <v>7739</v>
      </c>
      <c r="I994" s="1" t="s">
        <v>7740</v>
      </c>
      <c r="J994" s="1" t="s">
        <v>7741</v>
      </c>
      <c r="K994" s="1" t="s">
        <v>7742</v>
      </c>
      <c r="L994" s="1">
        <v>7.0</v>
      </c>
      <c r="M994" s="1">
        <v>0.021733333333333334</v>
      </c>
      <c r="N994" s="1">
        <v>9.05985</v>
      </c>
      <c r="O994" s="1" t="s">
        <v>4485</v>
      </c>
      <c r="P994" s="1" t="s">
        <v>7743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60</v>
      </c>
      <c r="B995" s="1" t="s">
        <v>17</v>
      </c>
      <c r="C995" s="1">
        <v>600.0</v>
      </c>
      <c r="D995" s="1">
        <v>32.0</v>
      </c>
      <c r="E995" s="1" t="s">
        <v>5779</v>
      </c>
      <c r="F995" s="1" t="s">
        <v>66</v>
      </c>
      <c r="G995" s="1" t="s">
        <v>19</v>
      </c>
      <c r="H995" s="1" t="s">
        <v>7744</v>
      </c>
      <c r="I995" s="1" t="s">
        <v>7745</v>
      </c>
      <c r="J995" s="1" t="s">
        <v>7746</v>
      </c>
      <c r="K995" s="1" t="s">
        <v>7747</v>
      </c>
      <c r="L995" s="1">
        <v>0.0</v>
      </c>
      <c r="M995" s="1">
        <v>24.995083333333334</v>
      </c>
      <c r="N995" s="1">
        <v>105.10193333333333</v>
      </c>
      <c r="O995" s="1" t="s">
        <v>4485</v>
      </c>
      <c r="P995" s="1" t="s">
        <v>7748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16</v>
      </c>
      <c r="B996" s="1" t="s">
        <v>364</v>
      </c>
      <c r="C996" s="1">
        <v>987.0</v>
      </c>
      <c r="D996" s="1">
        <v>0.0</v>
      </c>
      <c r="E996" s="2"/>
      <c r="F996" s="1" t="s">
        <v>18</v>
      </c>
      <c r="G996" s="1" t="s">
        <v>19</v>
      </c>
      <c r="H996" s="1" t="s">
        <v>7749</v>
      </c>
      <c r="I996" s="1" t="s">
        <v>7750</v>
      </c>
      <c r="J996" s="1" t="s">
        <v>7750</v>
      </c>
      <c r="K996" s="2"/>
      <c r="L996" s="1">
        <v>-10.0</v>
      </c>
      <c r="M996" s="1"/>
      <c r="N996" s="1">
        <v>9.72035</v>
      </c>
      <c r="O996" s="1" t="s">
        <v>4489</v>
      </c>
      <c r="P996" s="1" t="s">
        <v>7751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60</v>
      </c>
      <c r="B997" s="1" t="s">
        <v>17</v>
      </c>
      <c r="C997" s="1">
        <v>415.0</v>
      </c>
      <c r="D997" s="1">
        <v>19.0</v>
      </c>
      <c r="E997" s="1" t="s">
        <v>5779</v>
      </c>
      <c r="F997" s="1" t="s">
        <v>66</v>
      </c>
      <c r="G997" s="1" t="s">
        <v>19</v>
      </c>
      <c r="H997" s="1" t="s">
        <v>7752</v>
      </c>
      <c r="I997" s="1" t="s">
        <v>7753</v>
      </c>
      <c r="J997" s="1" t="s">
        <v>7754</v>
      </c>
      <c r="K997" s="1" t="s">
        <v>7755</v>
      </c>
      <c r="L997" s="1">
        <v>-7.0</v>
      </c>
      <c r="M997" s="1">
        <v>0.026</v>
      </c>
      <c r="N997" s="1">
        <v>11.58815</v>
      </c>
      <c r="O997" s="1" t="s">
        <v>4485</v>
      </c>
      <c r="P997" s="1" t="s">
        <v>7756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60</v>
      </c>
      <c r="B998" s="1" t="s">
        <v>17</v>
      </c>
      <c r="C998" s="1">
        <v>391.0</v>
      </c>
      <c r="D998" s="1">
        <v>127.0</v>
      </c>
      <c r="E998" s="2"/>
      <c r="F998" s="1" t="s">
        <v>49</v>
      </c>
      <c r="G998" s="1" t="s">
        <v>19</v>
      </c>
      <c r="H998" s="1" t="s">
        <v>7757</v>
      </c>
      <c r="I998" s="1" t="s">
        <v>7758</v>
      </c>
      <c r="J998" s="1" t="s">
        <v>7571</v>
      </c>
      <c r="K998" s="2"/>
      <c r="L998" s="1">
        <v>707.0</v>
      </c>
      <c r="M998" s="1"/>
      <c r="N998" s="1">
        <v>12.292066666666667</v>
      </c>
      <c r="O998" s="1" t="s">
        <v>4485</v>
      </c>
      <c r="P998" s="1" t="s">
        <v>7759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28</v>
      </c>
      <c r="B999" s="1" t="s">
        <v>17</v>
      </c>
      <c r="C999" s="1">
        <v>498.0</v>
      </c>
      <c r="D999" s="1">
        <v>0.0</v>
      </c>
      <c r="E999" s="1" t="s">
        <v>29</v>
      </c>
      <c r="F999" s="1" t="s">
        <v>18</v>
      </c>
      <c r="G999" s="1" t="s">
        <v>19</v>
      </c>
      <c r="H999" s="1" t="s">
        <v>7760</v>
      </c>
      <c r="I999" s="1" t="s">
        <v>7761</v>
      </c>
      <c r="J999" s="1" t="s">
        <v>7761</v>
      </c>
      <c r="K999" s="2"/>
      <c r="L999" s="1">
        <v>-8.0</v>
      </c>
      <c r="M999" s="1"/>
      <c r="N999" s="1">
        <v>6.566566666666667</v>
      </c>
      <c r="O999" s="1" t="s">
        <v>4499</v>
      </c>
      <c r="P999" s="1" t="s">
        <v>7762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60</v>
      </c>
      <c r="B1000" s="1" t="s">
        <v>17</v>
      </c>
      <c r="C1000" s="1">
        <v>960.0</v>
      </c>
      <c r="D1000" s="1">
        <v>0.0</v>
      </c>
      <c r="E1000" s="1" t="s">
        <v>4491</v>
      </c>
      <c r="F1000" s="1" t="s">
        <v>66</v>
      </c>
      <c r="G1000" s="1" t="s">
        <v>19</v>
      </c>
      <c r="H1000" s="1" t="s">
        <v>7763</v>
      </c>
      <c r="I1000" s="1" t="s">
        <v>7764</v>
      </c>
      <c r="J1000" s="1" t="s">
        <v>7765</v>
      </c>
      <c r="K1000" s="1" t="s">
        <v>7766</v>
      </c>
      <c r="L1000" s="1">
        <v>-18.0</v>
      </c>
      <c r="M1000" s="1">
        <v>0.011166666666666667</v>
      </c>
      <c r="N1000" s="1">
        <v>9.888083333333332</v>
      </c>
      <c r="O1000" s="1" t="s">
        <v>4485</v>
      </c>
      <c r="P1000" s="1" t="s">
        <v>7767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28</v>
      </c>
      <c r="B1001" s="1" t="s">
        <v>17</v>
      </c>
      <c r="C1001" s="1">
        <v>553.0</v>
      </c>
      <c r="D1001" s="1">
        <v>0.0</v>
      </c>
      <c r="E1001" s="1" t="s">
        <v>29</v>
      </c>
      <c r="F1001" s="1" t="s">
        <v>18</v>
      </c>
      <c r="G1001" s="1" t="s">
        <v>19</v>
      </c>
      <c r="H1001" s="1" t="s">
        <v>7768</v>
      </c>
      <c r="I1001" s="1" t="s">
        <v>7769</v>
      </c>
      <c r="J1001" s="1" t="s">
        <v>7769</v>
      </c>
      <c r="K1001" s="2"/>
      <c r="L1001" s="1">
        <v>-8.0</v>
      </c>
      <c r="M1001" s="1"/>
      <c r="N1001" s="1">
        <v>11.9766</v>
      </c>
      <c r="O1001" s="1" t="s">
        <v>4499</v>
      </c>
      <c r="P1001" s="1" t="s">
        <v>7770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60</v>
      </c>
      <c r="B1002" s="1" t="s">
        <v>17</v>
      </c>
      <c r="C1002" s="1">
        <v>841.0</v>
      </c>
      <c r="D1002" s="1">
        <v>185.0</v>
      </c>
      <c r="E1002" s="2"/>
      <c r="F1002" s="1" t="s">
        <v>49</v>
      </c>
      <c r="G1002" s="1" t="s">
        <v>19</v>
      </c>
      <c r="H1002" s="1" t="s">
        <v>7771</v>
      </c>
      <c r="I1002" s="1" t="s">
        <v>7772</v>
      </c>
      <c r="J1002" s="1" t="s">
        <v>7571</v>
      </c>
      <c r="K1002" s="2"/>
      <c r="L1002" s="1">
        <v>734.0</v>
      </c>
      <c r="M1002" s="1"/>
      <c r="N1002" s="1">
        <v>21.0449</v>
      </c>
      <c r="O1002" s="1" t="s">
        <v>4485</v>
      </c>
      <c r="P1002" s="1" t="s">
        <v>7773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16</v>
      </c>
      <c r="B1003" s="1" t="s">
        <v>364</v>
      </c>
      <c r="C1003" s="3">
        <v>488.0</v>
      </c>
      <c r="D1003" s="1">
        <v>0.0</v>
      </c>
      <c r="E1003" s="2"/>
      <c r="F1003" s="1" t="s">
        <v>18</v>
      </c>
      <c r="G1003" s="1" t="s">
        <v>24</v>
      </c>
      <c r="H1003" s="1" t="s">
        <v>7774</v>
      </c>
      <c r="I1003" s="1" t="s">
        <v>7775</v>
      </c>
      <c r="J1003" s="1" t="s">
        <v>7775</v>
      </c>
      <c r="K1003" s="2"/>
      <c r="L1003" s="1">
        <v>-6.0</v>
      </c>
      <c r="M1003" s="1"/>
      <c r="N1003" s="1">
        <v>8.427733333333334</v>
      </c>
      <c r="O1003" s="1" t="s">
        <v>4489</v>
      </c>
      <c r="P1003" s="1" t="s">
        <v>7776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81</v>
      </c>
      <c r="B1004" s="1" t="s">
        <v>364</v>
      </c>
      <c r="C1004" s="1">
        <v>369.0</v>
      </c>
      <c r="D1004" s="1">
        <v>0.0</v>
      </c>
      <c r="E1004" s="1" t="s">
        <v>643</v>
      </c>
      <c r="F1004" s="1" t="s">
        <v>18</v>
      </c>
      <c r="G1004" s="1" t="s">
        <v>19</v>
      </c>
      <c r="H1004" s="1" t="s">
        <v>7777</v>
      </c>
      <c r="I1004" s="1" t="s">
        <v>7778</v>
      </c>
      <c r="J1004" s="1" t="s">
        <v>7778</v>
      </c>
      <c r="K1004" s="2"/>
      <c r="L1004" s="1">
        <v>-5.0</v>
      </c>
      <c r="M1004" s="1"/>
      <c r="N1004" s="1">
        <v>9.3048</v>
      </c>
      <c r="O1004" s="1" t="s">
        <v>4489</v>
      </c>
      <c r="P1004" s="1" t="s">
        <v>7779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60</v>
      </c>
      <c r="B1005" s="1" t="s">
        <v>17</v>
      </c>
      <c r="C1005" s="1">
        <v>432.0</v>
      </c>
      <c r="D1005" s="1">
        <v>108.0</v>
      </c>
      <c r="E1005" s="2"/>
      <c r="F1005" s="1" t="s">
        <v>49</v>
      </c>
      <c r="G1005" s="1" t="s">
        <v>173</v>
      </c>
      <c r="H1005" s="1" t="s">
        <v>7780</v>
      </c>
      <c r="I1005" s="1" t="s">
        <v>7781</v>
      </c>
      <c r="J1005" s="1" t="s">
        <v>7571</v>
      </c>
      <c r="K1005" s="2"/>
      <c r="L1005" s="1">
        <v>755.0</v>
      </c>
      <c r="M1005" s="1"/>
      <c r="N1005" s="1">
        <v>7.610783333333333</v>
      </c>
      <c r="O1005" s="1" t="s">
        <v>4485</v>
      </c>
      <c r="P1005" s="1" t="s">
        <v>7782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60</v>
      </c>
      <c r="B1006" s="1" t="s">
        <v>17</v>
      </c>
      <c r="C1006" s="1">
        <v>247.0</v>
      </c>
      <c r="D1006" s="1">
        <v>62.0</v>
      </c>
      <c r="E1006" s="2"/>
      <c r="F1006" s="1" t="s">
        <v>49</v>
      </c>
      <c r="G1006" s="1" t="s">
        <v>173</v>
      </c>
      <c r="H1006" s="1" t="s">
        <v>7783</v>
      </c>
      <c r="I1006" s="1" t="s">
        <v>7784</v>
      </c>
      <c r="J1006" s="1" t="s">
        <v>7571</v>
      </c>
      <c r="K1006" s="2"/>
      <c r="L1006" s="1">
        <v>749.0</v>
      </c>
      <c r="M1006" s="1"/>
      <c r="N1006" s="1">
        <v>15.055566666666667</v>
      </c>
      <c r="O1006" s="1" t="s">
        <v>4485</v>
      </c>
      <c r="P1006" s="1" t="s">
        <v>4745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16</v>
      </c>
      <c r="B1007" s="1" t="s">
        <v>364</v>
      </c>
      <c r="C1007" s="1">
        <v>797.0</v>
      </c>
      <c r="D1007" s="1">
        <v>0.0</v>
      </c>
      <c r="E1007" s="2"/>
      <c r="F1007" s="1" t="s">
        <v>18</v>
      </c>
      <c r="G1007" s="1" t="s">
        <v>19</v>
      </c>
      <c r="H1007" s="1" t="s">
        <v>7785</v>
      </c>
      <c r="I1007" s="1" t="s">
        <v>7786</v>
      </c>
      <c r="J1007" s="1" t="s">
        <v>7786</v>
      </c>
      <c r="K1007" s="2"/>
      <c r="L1007" s="1">
        <v>-13.0</v>
      </c>
      <c r="M1007" s="1"/>
      <c r="N1007" s="1">
        <v>6.600366666666667</v>
      </c>
      <c r="O1007" s="1" t="s">
        <v>4489</v>
      </c>
      <c r="P1007" s="1" t="s">
        <v>7787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60</v>
      </c>
      <c r="B1008" s="1" t="s">
        <v>17</v>
      </c>
      <c r="C1008" s="1">
        <v>275.0</v>
      </c>
      <c r="D1008" s="1">
        <v>69.0</v>
      </c>
      <c r="E1008" s="2"/>
      <c r="F1008" s="1" t="s">
        <v>49</v>
      </c>
      <c r="G1008" s="1" t="s">
        <v>173</v>
      </c>
      <c r="H1008" s="1" t="s">
        <v>7788</v>
      </c>
      <c r="I1008" s="1" t="s">
        <v>7789</v>
      </c>
      <c r="J1008" s="1" t="s">
        <v>7571</v>
      </c>
      <c r="K1008" s="2"/>
      <c r="L1008" s="1">
        <v>614.0</v>
      </c>
      <c r="M1008" s="1"/>
      <c r="N1008" s="1">
        <v>159.31365</v>
      </c>
      <c r="O1008" s="1" t="s">
        <v>4485</v>
      </c>
      <c r="P1008" s="1" t="s">
        <v>7790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28</v>
      </c>
      <c r="B1009" s="1" t="s">
        <v>17</v>
      </c>
      <c r="C1009" s="1">
        <v>264.0</v>
      </c>
      <c r="D1009" s="1">
        <v>0.0</v>
      </c>
      <c r="E1009" s="1" t="s">
        <v>29</v>
      </c>
      <c r="F1009" s="1" t="s">
        <v>18</v>
      </c>
      <c r="G1009" s="1" t="s">
        <v>19</v>
      </c>
      <c r="H1009" s="1" t="s">
        <v>7791</v>
      </c>
      <c r="I1009" s="1" t="s">
        <v>7792</v>
      </c>
      <c r="J1009" s="1" t="s">
        <v>7792</v>
      </c>
      <c r="K1009" s="2"/>
      <c r="L1009" s="1">
        <v>-8.0</v>
      </c>
      <c r="M1009" s="1"/>
      <c r="N1009" s="1">
        <v>6.144833333333334</v>
      </c>
      <c r="O1009" s="1" t="s">
        <v>4499</v>
      </c>
      <c r="P1009" s="1" t="s">
        <v>7793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28</v>
      </c>
      <c r="B1010" s="1" t="s">
        <v>17</v>
      </c>
      <c r="C1010" s="3">
        <v>264.0</v>
      </c>
      <c r="D1010" s="1">
        <v>0.0</v>
      </c>
      <c r="E1010" s="1" t="s">
        <v>29</v>
      </c>
      <c r="F1010" s="1" t="s">
        <v>18</v>
      </c>
      <c r="G1010" s="1" t="s">
        <v>19</v>
      </c>
      <c r="H1010" s="1" t="s">
        <v>7794</v>
      </c>
      <c r="I1010" s="1" t="s">
        <v>7795</v>
      </c>
      <c r="J1010" s="1" t="s">
        <v>7795</v>
      </c>
      <c r="K1010" s="2"/>
      <c r="L1010" s="1">
        <v>-8.0</v>
      </c>
      <c r="M1010" s="1"/>
      <c r="N1010" s="1">
        <v>6.3614</v>
      </c>
      <c r="O1010" s="1" t="s">
        <v>4499</v>
      </c>
      <c r="P1010" s="1" t="s">
        <v>7796</v>
      </c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1" t="s">
        <v>81</v>
      </c>
      <c r="B1011" s="1" t="s">
        <v>364</v>
      </c>
      <c r="C1011" s="3">
        <v>264.0</v>
      </c>
      <c r="D1011" s="1">
        <v>0.0</v>
      </c>
      <c r="E1011" s="1" t="s">
        <v>1228</v>
      </c>
      <c r="F1011" s="1" t="s">
        <v>18</v>
      </c>
      <c r="G1011" s="1" t="s">
        <v>19</v>
      </c>
      <c r="H1011" s="1" t="s">
        <v>7797</v>
      </c>
      <c r="I1011" s="1" t="s">
        <v>7798</v>
      </c>
      <c r="J1011" s="1" t="s">
        <v>7798</v>
      </c>
      <c r="K1011" s="2"/>
      <c r="L1011" s="1">
        <v>-8.0</v>
      </c>
      <c r="M1011" s="1"/>
      <c r="N1011" s="1">
        <v>6.332433333333333</v>
      </c>
      <c r="O1011" s="1" t="s">
        <v>4489</v>
      </c>
      <c r="P1011" s="1" t="s">
        <v>7799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1" t="s">
        <v>60</v>
      </c>
      <c r="B1012" s="1" t="s">
        <v>17</v>
      </c>
      <c r="C1012" s="1">
        <v>389.0</v>
      </c>
      <c r="D1012" s="1">
        <v>109.0</v>
      </c>
      <c r="E1012" s="2"/>
      <c r="F1012" s="1" t="s">
        <v>49</v>
      </c>
      <c r="G1012" s="1" t="s">
        <v>19</v>
      </c>
      <c r="H1012" s="1" t="s">
        <v>7800</v>
      </c>
      <c r="I1012" s="1" t="s">
        <v>7801</v>
      </c>
      <c r="J1012" s="1" t="s">
        <v>7571</v>
      </c>
      <c r="K1012" s="2"/>
      <c r="L1012" s="1">
        <v>778.0</v>
      </c>
      <c r="M1012" s="1"/>
      <c r="N1012" s="1">
        <v>9.210216666666666</v>
      </c>
      <c r="O1012" s="1" t="s">
        <v>4485</v>
      </c>
      <c r="P1012" s="1" t="s">
        <v>7802</v>
      </c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1" t="s">
        <v>16</v>
      </c>
      <c r="B1013" s="1" t="s">
        <v>364</v>
      </c>
      <c r="C1013" s="1">
        <v>264.0</v>
      </c>
      <c r="D1013" s="1">
        <v>0.0</v>
      </c>
      <c r="E1013" s="2"/>
      <c r="F1013" s="1" t="s">
        <v>18</v>
      </c>
      <c r="G1013" s="1" t="s">
        <v>19</v>
      </c>
      <c r="H1013" s="1" t="s">
        <v>7803</v>
      </c>
      <c r="I1013" s="1" t="s">
        <v>7804</v>
      </c>
      <c r="J1013" s="1" t="s">
        <v>7804</v>
      </c>
      <c r="K1013" s="2"/>
      <c r="L1013" s="1">
        <v>-9.0</v>
      </c>
      <c r="M1013" s="1"/>
      <c r="N1013" s="1">
        <v>5.98</v>
      </c>
      <c r="O1013" s="1" t="s">
        <v>4489</v>
      </c>
      <c r="P1013" s="1" t="s">
        <v>7083</v>
      </c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1" t="s">
        <v>28</v>
      </c>
      <c r="B1014" s="1" t="s">
        <v>17</v>
      </c>
      <c r="C1014" s="1">
        <v>358.0</v>
      </c>
      <c r="D1014" s="1">
        <v>0.0</v>
      </c>
      <c r="E1014" s="1" t="s">
        <v>29</v>
      </c>
      <c r="F1014" s="1" t="s">
        <v>18</v>
      </c>
      <c r="G1014" s="1" t="s">
        <v>19</v>
      </c>
      <c r="H1014" s="1" t="s">
        <v>7805</v>
      </c>
      <c r="I1014" s="1" t="s">
        <v>7806</v>
      </c>
      <c r="J1014" s="1" t="s">
        <v>7806</v>
      </c>
      <c r="K1014" s="2"/>
      <c r="L1014" s="1">
        <v>-8.0</v>
      </c>
      <c r="M1014" s="1"/>
      <c r="N1014" s="1">
        <v>6.2091</v>
      </c>
      <c r="O1014" s="1" t="s">
        <v>4499</v>
      </c>
      <c r="P1014" s="1" t="s">
        <v>7807</v>
      </c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1" t="s">
        <v>28</v>
      </c>
      <c r="B1015" s="1" t="s">
        <v>17</v>
      </c>
      <c r="C1015" s="1">
        <v>399.0</v>
      </c>
      <c r="D1015" s="1">
        <v>0.0</v>
      </c>
      <c r="E1015" s="1" t="s">
        <v>29</v>
      </c>
      <c r="F1015" s="1" t="s">
        <v>18</v>
      </c>
      <c r="G1015" s="1" t="s">
        <v>19</v>
      </c>
      <c r="H1015" s="1" t="s">
        <v>7808</v>
      </c>
      <c r="I1015" s="1" t="s">
        <v>7809</v>
      </c>
      <c r="J1015" s="1" t="s">
        <v>7809</v>
      </c>
      <c r="K1015" s="2"/>
      <c r="L1015" s="1">
        <v>-8.0</v>
      </c>
      <c r="M1015" s="1"/>
      <c r="N1015" s="1">
        <v>6.773116666666667</v>
      </c>
      <c r="O1015" s="1" t="s">
        <v>4499</v>
      </c>
      <c r="P1015" s="1" t="s">
        <v>7810</v>
      </c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1" t="s">
        <v>16</v>
      </c>
      <c r="B1016" s="1" t="s">
        <v>17</v>
      </c>
      <c r="C1016" s="1">
        <v>329.0</v>
      </c>
      <c r="D1016" s="1">
        <v>0.0</v>
      </c>
      <c r="E1016" s="2"/>
      <c r="F1016" s="1" t="s">
        <v>18</v>
      </c>
      <c r="G1016" s="1" t="s">
        <v>19</v>
      </c>
      <c r="H1016" s="1" t="s">
        <v>7811</v>
      </c>
      <c r="I1016" s="1" t="s">
        <v>7812</v>
      </c>
      <c r="J1016" s="1" t="s">
        <v>7812</v>
      </c>
      <c r="K1016" s="2"/>
      <c r="L1016" s="1">
        <v>-7.0</v>
      </c>
      <c r="M1016" s="1"/>
      <c r="N1016" s="1">
        <v>7.236516666666667</v>
      </c>
      <c r="O1016" s="1" t="s">
        <v>4489</v>
      </c>
      <c r="P1016" s="1" t="s">
        <v>7813</v>
      </c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1" t="s">
        <v>16</v>
      </c>
      <c r="B1017" s="1" t="s">
        <v>17</v>
      </c>
      <c r="C1017" s="1">
        <v>329.0</v>
      </c>
      <c r="D1017" s="1">
        <v>0.0</v>
      </c>
      <c r="E1017" s="2"/>
      <c r="F1017" s="1" t="s">
        <v>18</v>
      </c>
      <c r="G1017" s="1" t="s">
        <v>19</v>
      </c>
      <c r="H1017" s="1" t="s">
        <v>7814</v>
      </c>
      <c r="I1017" s="1" t="s">
        <v>7815</v>
      </c>
      <c r="J1017" s="1" t="s">
        <v>7815</v>
      </c>
      <c r="K1017" s="2"/>
      <c r="L1017" s="1">
        <v>-9.0</v>
      </c>
      <c r="M1017" s="1"/>
      <c r="N1017" s="1">
        <v>5.520466666666667</v>
      </c>
      <c r="O1017" s="1" t="s">
        <v>4489</v>
      </c>
      <c r="P1017" s="1" t="s">
        <v>7816</v>
      </c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1" t="s">
        <v>60</v>
      </c>
      <c r="B1018" s="1" t="s">
        <v>17</v>
      </c>
      <c r="C1018" s="1">
        <v>398.0</v>
      </c>
      <c r="D1018" s="1">
        <v>100.0</v>
      </c>
      <c r="E1018" s="2"/>
      <c r="F1018" s="1" t="s">
        <v>49</v>
      </c>
      <c r="G1018" s="1" t="s">
        <v>19</v>
      </c>
      <c r="H1018" s="1" t="s">
        <v>7817</v>
      </c>
      <c r="I1018" s="1" t="s">
        <v>7818</v>
      </c>
      <c r="J1018" s="1" t="s">
        <v>7571</v>
      </c>
      <c r="K1018" s="2"/>
      <c r="L1018" s="1">
        <v>674.0</v>
      </c>
      <c r="M1018" s="1"/>
      <c r="N1018" s="1">
        <v>142.9555</v>
      </c>
      <c r="O1018" s="1" t="s">
        <v>4485</v>
      </c>
      <c r="P1018" s="1" t="s">
        <v>7819</v>
      </c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1" t="s">
        <v>16</v>
      </c>
      <c r="B1019" s="1" t="s">
        <v>17</v>
      </c>
      <c r="C1019" s="1">
        <v>388.0</v>
      </c>
      <c r="D1019" s="1">
        <v>0.0</v>
      </c>
      <c r="E1019" s="2"/>
      <c r="F1019" s="1" t="s">
        <v>18</v>
      </c>
      <c r="G1019" s="1" t="s">
        <v>19</v>
      </c>
      <c r="H1019" s="1" t="s">
        <v>7820</v>
      </c>
      <c r="I1019" s="1" t="s">
        <v>7821</v>
      </c>
      <c r="J1019" s="1" t="s">
        <v>7821</v>
      </c>
      <c r="K1019" s="2"/>
      <c r="L1019" s="1">
        <v>-6.0</v>
      </c>
      <c r="M1019" s="1"/>
      <c r="N1019" s="1">
        <v>8.120366666666667</v>
      </c>
      <c r="O1019" s="1" t="s">
        <v>4489</v>
      </c>
      <c r="P1019" s="1" t="s">
        <v>7822</v>
      </c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1" t="s">
        <v>16</v>
      </c>
      <c r="B1020" s="1" t="s">
        <v>492</v>
      </c>
      <c r="C1020" s="1">
        <v>394.0</v>
      </c>
      <c r="D1020" s="1">
        <v>0.0</v>
      </c>
      <c r="E1020" s="2"/>
      <c r="F1020" s="1" t="s">
        <v>18</v>
      </c>
      <c r="G1020" s="1" t="s">
        <v>24</v>
      </c>
      <c r="H1020" s="1" t="s">
        <v>7823</v>
      </c>
      <c r="I1020" s="1" t="s">
        <v>7824</v>
      </c>
      <c r="J1020" s="1" t="s">
        <v>7824</v>
      </c>
      <c r="K1020" s="2"/>
      <c r="L1020" s="1">
        <v>-3.0</v>
      </c>
      <c r="M1020" s="1"/>
      <c r="N1020" s="1">
        <v>11.370816666666666</v>
      </c>
      <c r="O1020" s="1" t="s">
        <v>4489</v>
      </c>
      <c r="P1020" s="1" t="s">
        <v>7825</v>
      </c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1" t="s">
        <v>60</v>
      </c>
      <c r="B1021" s="1" t="s">
        <v>17</v>
      </c>
      <c r="C1021" s="1">
        <v>554.0</v>
      </c>
      <c r="D1021" s="1">
        <v>124.0</v>
      </c>
      <c r="E1021" s="2"/>
      <c r="F1021" s="1" t="s">
        <v>49</v>
      </c>
      <c r="G1021" s="1" t="s">
        <v>173</v>
      </c>
      <c r="H1021" s="1" t="s">
        <v>7826</v>
      </c>
      <c r="I1021" s="1" t="s">
        <v>7827</v>
      </c>
      <c r="J1021" s="1" t="s">
        <v>7827</v>
      </c>
      <c r="K1021" s="2"/>
      <c r="L1021" s="1">
        <v>-15.0</v>
      </c>
      <c r="M1021" s="1"/>
      <c r="N1021" s="1">
        <v>8.341166666666666</v>
      </c>
      <c r="O1021" s="1" t="s">
        <v>4485</v>
      </c>
      <c r="P1021" s="1" t="s">
        <v>7828</v>
      </c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1" t="s">
        <v>28</v>
      </c>
      <c r="B1022" s="1" t="s">
        <v>17</v>
      </c>
      <c r="C1022" s="1">
        <v>436.0</v>
      </c>
      <c r="D1022" s="1">
        <v>0.0</v>
      </c>
      <c r="E1022" s="1" t="s">
        <v>29</v>
      </c>
      <c r="F1022" s="1" t="s">
        <v>18</v>
      </c>
      <c r="G1022" s="1" t="s">
        <v>19</v>
      </c>
      <c r="H1022" s="1" t="s">
        <v>7829</v>
      </c>
      <c r="I1022" s="1" t="s">
        <v>7830</v>
      </c>
      <c r="J1022" s="1" t="s">
        <v>7830</v>
      </c>
      <c r="K1022" s="2"/>
      <c r="L1022" s="1">
        <v>-2.0</v>
      </c>
      <c r="M1022" s="1"/>
      <c r="N1022" s="1">
        <v>12.905483333333333</v>
      </c>
      <c r="O1022" s="1" t="s">
        <v>4499</v>
      </c>
      <c r="P1022" s="1" t="s">
        <v>7831</v>
      </c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1" t="s">
        <v>28</v>
      </c>
      <c r="B1023" s="1" t="s">
        <v>17</v>
      </c>
      <c r="C1023" s="1">
        <v>323.0</v>
      </c>
      <c r="D1023" s="1">
        <v>0.0</v>
      </c>
      <c r="E1023" s="1" t="s">
        <v>29</v>
      </c>
      <c r="F1023" s="1" t="s">
        <v>18</v>
      </c>
      <c r="G1023" s="1" t="s">
        <v>19</v>
      </c>
      <c r="H1023" s="1" t="s">
        <v>7832</v>
      </c>
      <c r="I1023" s="1" t="s">
        <v>7833</v>
      </c>
      <c r="J1023" s="1" t="s">
        <v>7833</v>
      </c>
      <c r="K1023" s="2"/>
      <c r="L1023" s="1">
        <v>-6.0</v>
      </c>
      <c r="M1023" s="1"/>
      <c r="N1023" s="1">
        <v>8.141466666666666</v>
      </c>
      <c r="O1023" s="1" t="s">
        <v>4499</v>
      </c>
      <c r="P1023" s="1" t="s">
        <v>7834</v>
      </c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1" t="s">
        <v>60</v>
      </c>
      <c r="B1024" s="1" t="s">
        <v>17</v>
      </c>
      <c r="C1024" s="1">
        <v>199.0</v>
      </c>
      <c r="D1024" s="1">
        <v>50.0</v>
      </c>
      <c r="E1024" s="2"/>
      <c r="F1024" s="1" t="s">
        <v>49</v>
      </c>
      <c r="G1024" s="1" t="s">
        <v>173</v>
      </c>
      <c r="H1024" s="1" t="s">
        <v>7835</v>
      </c>
      <c r="I1024" s="1" t="s">
        <v>7836</v>
      </c>
      <c r="J1024" s="1" t="s">
        <v>7836</v>
      </c>
      <c r="K1024" s="2"/>
      <c r="L1024" s="1">
        <v>-12.0</v>
      </c>
      <c r="M1024" s="1"/>
      <c r="N1024" s="1">
        <v>6.786433333333333</v>
      </c>
      <c r="O1024" s="1" t="s">
        <v>4485</v>
      </c>
      <c r="P1024" s="1" t="s">
        <v>5575</v>
      </c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1" t="s">
        <v>28</v>
      </c>
      <c r="B1025" s="1" t="s">
        <v>17</v>
      </c>
      <c r="C1025" s="1">
        <v>348.0</v>
      </c>
      <c r="D1025" s="1">
        <v>0.0</v>
      </c>
      <c r="E1025" s="1" t="s">
        <v>29</v>
      </c>
      <c r="F1025" s="1" t="s">
        <v>18</v>
      </c>
      <c r="G1025" s="1" t="s">
        <v>19</v>
      </c>
      <c r="H1025" s="1" t="s">
        <v>7837</v>
      </c>
      <c r="I1025" s="1" t="s">
        <v>7838</v>
      </c>
      <c r="J1025" s="1" t="s">
        <v>7838</v>
      </c>
      <c r="K1025" s="2"/>
      <c r="L1025" s="1">
        <v>-8.0</v>
      </c>
      <c r="M1025" s="1"/>
      <c r="N1025" s="1">
        <v>6.693716666666667</v>
      </c>
      <c r="O1025" s="1" t="s">
        <v>4499</v>
      </c>
      <c r="P1025" s="1" t="s">
        <v>7839</v>
      </c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1" t="s">
        <v>60</v>
      </c>
      <c r="B1026" s="1" t="s">
        <v>17</v>
      </c>
      <c r="C1026" s="1">
        <v>436.0</v>
      </c>
      <c r="D1026" s="1">
        <v>33.0</v>
      </c>
      <c r="E1026" s="1" t="s">
        <v>4491</v>
      </c>
      <c r="F1026" s="1" t="s">
        <v>66</v>
      </c>
      <c r="G1026" s="1" t="s">
        <v>19</v>
      </c>
      <c r="H1026" s="1" t="s">
        <v>7840</v>
      </c>
      <c r="I1026" s="1" t="s">
        <v>7841</v>
      </c>
      <c r="J1026" s="1" t="s">
        <v>7842</v>
      </c>
      <c r="K1026" s="1" t="s">
        <v>7843</v>
      </c>
      <c r="L1026" s="1">
        <v>-2.0</v>
      </c>
      <c r="M1026" s="1">
        <v>0.015616666666666666</v>
      </c>
      <c r="N1026" s="1">
        <v>17.16625</v>
      </c>
      <c r="O1026" s="1" t="s">
        <v>4485</v>
      </c>
      <c r="P1026" s="1" t="s">
        <v>7844</v>
      </c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1" t="s">
        <v>16</v>
      </c>
      <c r="B1027" s="1" t="s">
        <v>17</v>
      </c>
      <c r="C1027" s="1">
        <v>394.0</v>
      </c>
      <c r="D1027" s="1">
        <v>0.0</v>
      </c>
      <c r="E1027" s="2"/>
      <c r="F1027" s="1" t="s">
        <v>18</v>
      </c>
      <c r="G1027" s="1" t="s">
        <v>19</v>
      </c>
      <c r="H1027" s="1" t="s">
        <v>7845</v>
      </c>
      <c r="I1027" s="1" t="s">
        <v>7846</v>
      </c>
      <c r="J1027" s="1" t="s">
        <v>7846</v>
      </c>
      <c r="K1027" s="2"/>
      <c r="L1027" s="1">
        <v>0.0</v>
      </c>
      <c r="M1027" s="1"/>
      <c r="N1027" s="1">
        <v>15.07935</v>
      </c>
      <c r="O1027" s="1" t="s">
        <v>4489</v>
      </c>
      <c r="P1027" s="1" t="s">
        <v>7847</v>
      </c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1" t="s">
        <v>16</v>
      </c>
      <c r="B1028" s="1" t="s">
        <v>17</v>
      </c>
      <c r="C1028" s="1">
        <v>264.0</v>
      </c>
      <c r="D1028" s="1">
        <v>0.0</v>
      </c>
      <c r="E1028" s="2"/>
      <c r="F1028" s="1" t="s">
        <v>18</v>
      </c>
      <c r="G1028" s="1" t="s">
        <v>19</v>
      </c>
      <c r="H1028" s="1" t="s">
        <v>7848</v>
      </c>
      <c r="I1028" s="1" t="s">
        <v>7849</v>
      </c>
      <c r="J1028" s="1" t="s">
        <v>7849</v>
      </c>
      <c r="K1028" s="2"/>
      <c r="L1028" s="1">
        <v>-4.0</v>
      </c>
      <c r="M1028" s="1"/>
      <c r="N1028" s="1">
        <v>10.0235</v>
      </c>
      <c r="O1028" s="1" t="s">
        <v>4489</v>
      </c>
      <c r="P1028" s="1" t="s">
        <v>4768</v>
      </c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1" t="s">
        <v>60</v>
      </c>
      <c r="B1029" s="1" t="s">
        <v>17</v>
      </c>
      <c r="C1029" s="1">
        <v>250.0</v>
      </c>
      <c r="D1029" s="1">
        <v>0.0</v>
      </c>
      <c r="E1029" s="1" t="s">
        <v>29</v>
      </c>
      <c r="F1029" s="1" t="s">
        <v>66</v>
      </c>
      <c r="G1029" s="1" t="s">
        <v>19</v>
      </c>
      <c r="H1029" s="1" t="s">
        <v>7850</v>
      </c>
      <c r="I1029" s="1" t="s">
        <v>7851</v>
      </c>
      <c r="J1029" s="1" t="s">
        <v>7852</v>
      </c>
      <c r="K1029" s="1" t="s">
        <v>7853</v>
      </c>
      <c r="L1029" s="1">
        <v>-8.0</v>
      </c>
      <c r="M1029" s="1">
        <v>2.95215</v>
      </c>
      <c r="N1029" s="1">
        <v>8.627533333333334</v>
      </c>
      <c r="O1029" s="1" t="s">
        <v>4485</v>
      </c>
      <c r="P1029" s="1" t="s">
        <v>7854</v>
      </c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1" t="s">
        <v>60</v>
      </c>
      <c r="B1030" s="1" t="s">
        <v>17</v>
      </c>
      <c r="C1030" s="1">
        <v>326.0</v>
      </c>
      <c r="D1030" s="1">
        <v>0.0</v>
      </c>
      <c r="E1030" s="1" t="s">
        <v>29</v>
      </c>
      <c r="F1030" s="1" t="s">
        <v>66</v>
      </c>
      <c r="G1030" s="1" t="s">
        <v>19</v>
      </c>
      <c r="H1030" s="1" t="s">
        <v>7855</v>
      </c>
      <c r="I1030" s="1" t="s">
        <v>7856</v>
      </c>
      <c r="J1030" s="1" t="s">
        <v>7857</v>
      </c>
      <c r="K1030" s="1" t="s">
        <v>7858</v>
      </c>
      <c r="L1030" s="1">
        <v>-9.0</v>
      </c>
      <c r="M1030" s="1">
        <v>1.1518166666666667</v>
      </c>
      <c r="N1030" s="1">
        <v>9.239083333333333</v>
      </c>
      <c r="O1030" s="1" t="s">
        <v>4485</v>
      </c>
      <c r="P1030" s="1" t="s">
        <v>7859</v>
      </c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1" t="s">
        <v>81</v>
      </c>
      <c r="B1031" s="1" t="s">
        <v>17</v>
      </c>
      <c r="C1031" s="1">
        <v>3773.0</v>
      </c>
      <c r="D1031" s="1">
        <v>0.0</v>
      </c>
      <c r="E1031" s="1" t="s">
        <v>5687</v>
      </c>
      <c r="F1031" s="1" t="s">
        <v>18</v>
      </c>
      <c r="G1031" s="1" t="s">
        <v>19</v>
      </c>
      <c r="H1031" s="1" t="s">
        <v>7860</v>
      </c>
      <c r="I1031" s="1" t="s">
        <v>7861</v>
      </c>
      <c r="J1031" s="1" t="s">
        <v>7861</v>
      </c>
      <c r="K1031" s="2"/>
      <c r="L1031" s="1">
        <v>5.0</v>
      </c>
      <c r="M1031" s="1"/>
      <c r="N1031" s="1">
        <v>37.896</v>
      </c>
      <c r="O1031" s="1" t="s">
        <v>4489</v>
      </c>
      <c r="P1031" s="1" t="s">
        <v>7862</v>
      </c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1" t="s">
        <v>28</v>
      </c>
      <c r="B1032" s="1" t="s">
        <v>17</v>
      </c>
      <c r="C1032" s="1">
        <v>264.0</v>
      </c>
      <c r="D1032" s="1">
        <v>0.0</v>
      </c>
      <c r="E1032" s="1" t="s">
        <v>29</v>
      </c>
      <c r="F1032" s="1" t="s">
        <v>18</v>
      </c>
      <c r="G1032" s="1" t="s">
        <v>19</v>
      </c>
      <c r="H1032" s="1" t="s">
        <v>7863</v>
      </c>
      <c r="I1032" s="1" t="s">
        <v>7864</v>
      </c>
      <c r="J1032" s="1" t="s">
        <v>7864</v>
      </c>
      <c r="K1032" s="2"/>
      <c r="L1032" s="1">
        <v>-8.0</v>
      </c>
      <c r="M1032" s="1"/>
      <c r="N1032" s="1">
        <v>6.8226</v>
      </c>
      <c r="O1032" s="1" t="s">
        <v>4499</v>
      </c>
      <c r="P1032" s="1" t="s">
        <v>5130</v>
      </c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1" t="s">
        <v>28</v>
      </c>
      <c r="B1033" s="1" t="s">
        <v>17</v>
      </c>
      <c r="C1033" s="1">
        <v>264.0</v>
      </c>
      <c r="D1033" s="1">
        <v>0.0</v>
      </c>
      <c r="E1033" s="1" t="s">
        <v>29</v>
      </c>
      <c r="F1033" s="1" t="s">
        <v>18</v>
      </c>
      <c r="G1033" s="1" t="s">
        <v>19</v>
      </c>
      <c r="H1033" s="1" t="s">
        <v>7865</v>
      </c>
      <c r="I1033" s="1" t="s">
        <v>7866</v>
      </c>
      <c r="J1033" s="1" t="s">
        <v>7866</v>
      </c>
      <c r="K1033" s="2"/>
      <c r="L1033" s="1">
        <v>-9.0</v>
      </c>
      <c r="M1033" s="1"/>
      <c r="N1033" s="1">
        <v>5.747366666666666</v>
      </c>
      <c r="O1033" s="1" t="s">
        <v>4499</v>
      </c>
      <c r="P1033" s="1" t="s">
        <v>4865</v>
      </c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1" t="s">
        <v>60</v>
      </c>
      <c r="B1034" s="1" t="s">
        <v>17</v>
      </c>
      <c r="C1034" s="1">
        <v>184.5</v>
      </c>
      <c r="D1034" s="1">
        <v>184.5</v>
      </c>
      <c r="E1034" s="1" t="s">
        <v>4491</v>
      </c>
      <c r="F1034" s="1" t="s">
        <v>66</v>
      </c>
      <c r="G1034" s="1" t="s">
        <v>19</v>
      </c>
      <c r="H1034" s="1" t="s">
        <v>7867</v>
      </c>
      <c r="I1034" s="1" t="s">
        <v>7868</v>
      </c>
      <c r="J1034" s="1" t="s">
        <v>7869</v>
      </c>
      <c r="K1034" s="1" t="s">
        <v>7870</v>
      </c>
      <c r="L1034" s="1">
        <v>-11.0</v>
      </c>
      <c r="M1034" s="1">
        <v>0.020983333333333333</v>
      </c>
      <c r="N1034" s="1">
        <v>7.975416666666667</v>
      </c>
      <c r="O1034" s="1" t="s">
        <v>4485</v>
      </c>
      <c r="P1034" s="1" t="s">
        <v>7871</v>
      </c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1" t="s">
        <v>28</v>
      </c>
      <c r="B1035" s="1" t="s">
        <v>17</v>
      </c>
      <c r="C1035" s="3">
        <v>289.0</v>
      </c>
      <c r="D1035" s="1">
        <v>0.0</v>
      </c>
      <c r="E1035" s="1" t="s">
        <v>29</v>
      </c>
      <c r="F1035" s="1" t="s">
        <v>18</v>
      </c>
      <c r="G1035" s="1" t="s">
        <v>19</v>
      </c>
      <c r="H1035" s="1" t="s">
        <v>7872</v>
      </c>
      <c r="I1035" s="1" t="s">
        <v>7873</v>
      </c>
      <c r="J1035" s="1" t="s">
        <v>7873</v>
      </c>
      <c r="K1035" s="2"/>
      <c r="L1035" s="1">
        <v>-7.0</v>
      </c>
      <c r="M1035" s="1"/>
      <c r="N1035" s="1">
        <v>7.24635</v>
      </c>
      <c r="O1035" s="1" t="s">
        <v>4499</v>
      </c>
      <c r="P1035" s="1" t="s">
        <v>7874</v>
      </c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1" t="s">
        <v>60</v>
      </c>
      <c r="B1036" s="1" t="s">
        <v>17</v>
      </c>
      <c r="C1036" s="1">
        <v>259.0</v>
      </c>
      <c r="D1036" s="1">
        <v>0.0</v>
      </c>
      <c r="E1036" s="1" t="s">
        <v>4491</v>
      </c>
      <c r="F1036" s="1" t="s">
        <v>66</v>
      </c>
      <c r="G1036" s="1" t="s">
        <v>19</v>
      </c>
      <c r="H1036" s="1" t="s">
        <v>7875</v>
      </c>
      <c r="I1036" s="1" t="s">
        <v>7876</v>
      </c>
      <c r="J1036" s="1" t="s">
        <v>7877</v>
      </c>
      <c r="K1036" s="1" t="s">
        <v>7878</v>
      </c>
      <c r="L1036" s="1">
        <v>4.0</v>
      </c>
      <c r="M1036" s="1">
        <v>0.04016666666666667</v>
      </c>
      <c r="N1036" s="1">
        <v>13.24295</v>
      </c>
      <c r="O1036" s="1" t="s">
        <v>4485</v>
      </c>
      <c r="P1036" s="1" t="s">
        <v>6288</v>
      </c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1" t="s">
        <v>16</v>
      </c>
      <c r="B1037" s="1" t="s">
        <v>364</v>
      </c>
      <c r="C1037" s="1">
        <v>354.0</v>
      </c>
      <c r="D1037" s="1">
        <v>0.0</v>
      </c>
      <c r="E1037" s="2"/>
      <c r="F1037" s="1" t="s">
        <v>18</v>
      </c>
      <c r="G1037" s="1" t="s">
        <v>19</v>
      </c>
      <c r="H1037" s="1" t="s">
        <v>7879</v>
      </c>
      <c r="I1037" s="1" t="s">
        <v>7880</v>
      </c>
      <c r="J1037" s="1" t="s">
        <v>7880</v>
      </c>
      <c r="K1037" s="2"/>
      <c r="L1037" s="1">
        <v>-7.0</v>
      </c>
      <c r="M1037" s="1"/>
      <c r="N1037" s="1">
        <v>7.99975</v>
      </c>
      <c r="O1037" s="1" t="s">
        <v>4489</v>
      </c>
      <c r="P1037" s="1" t="s">
        <v>7881</v>
      </c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1" t="s">
        <v>60</v>
      </c>
      <c r="B1038" s="3" t="s">
        <v>17</v>
      </c>
      <c r="C1038" s="1">
        <v>245.0</v>
      </c>
      <c r="D1038" s="1">
        <v>61.0</v>
      </c>
      <c r="E1038" s="2"/>
      <c r="F1038" s="1" t="s">
        <v>49</v>
      </c>
      <c r="G1038" s="1" t="s">
        <v>24</v>
      </c>
      <c r="H1038" s="1" t="s">
        <v>7882</v>
      </c>
      <c r="I1038" s="1" t="s">
        <v>7883</v>
      </c>
      <c r="J1038" s="1" t="s">
        <v>7883</v>
      </c>
      <c r="K1038" s="2"/>
      <c r="L1038" s="1">
        <v>-11.0</v>
      </c>
      <c r="M1038" s="1"/>
      <c r="N1038" s="1">
        <v>13.281266666666667</v>
      </c>
      <c r="O1038" s="1" t="s">
        <v>4485</v>
      </c>
      <c r="P1038" s="1" t="s">
        <v>6479</v>
      </c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1" t="s">
        <v>16</v>
      </c>
      <c r="B1039" s="1" t="s">
        <v>364</v>
      </c>
      <c r="C1039" s="1">
        <v>321.0</v>
      </c>
      <c r="D1039" s="1">
        <v>0.0</v>
      </c>
      <c r="E1039" s="2"/>
      <c r="F1039" s="1" t="s">
        <v>18</v>
      </c>
      <c r="G1039" s="1" t="s">
        <v>19</v>
      </c>
      <c r="H1039" s="1" t="s">
        <v>7884</v>
      </c>
      <c r="I1039" s="1" t="s">
        <v>7885</v>
      </c>
      <c r="J1039" s="1" t="s">
        <v>7885</v>
      </c>
      <c r="K1039" s="2"/>
      <c r="L1039" s="1">
        <v>-8.0</v>
      </c>
      <c r="M1039" s="1"/>
      <c r="N1039" s="1">
        <v>6.192483333333334</v>
      </c>
      <c r="O1039" s="1" t="s">
        <v>4489</v>
      </c>
      <c r="P1039" s="1" t="s">
        <v>7886</v>
      </c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1" t="s">
        <v>60</v>
      </c>
      <c r="B1040" s="1" t="s">
        <v>17</v>
      </c>
      <c r="C1040" s="1">
        <v>316.0</v>
      </c>
      <c r="D1040" s="1">
        <v>0.0</v>
      </c>
      <c r="E1040" s="1" t="s">
        <v>4491</v>
      </c>
      <c r="F1040" s="1" t="s">
        <v>66</v>
      </c>
      <c r="G1040" s="1" t="s">
        <v>19</v>
      </c>
      <c r="H1040" s="1" t="s">
        <v>7887</v>
      </c>
      <c r="I1040" s="1" t="s">
        <v>7888</v>
      </c>
      <c r="J1040" s="1" t="s">
        <v>7889</v>
      </c>
      <c r="K1040" s="1" t="s">
        <v>7890</v>
      </c>
      <c r="L1040" s="1">
        <v>1.0</v>
      </c>
      <c r="M1040" s="1">
        <v>0.011966666666666667</v>
      </c>
      <c r="N1040" s="1">
        <v>8.769816666666667</v>
      </c>
      <c r="O1040" s="1" t="s">
        <v>4485</v>
      </c>
      <c r="P1040" s="1" t="s">
        <v>7891</v>
      </c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1" t="s">
        <v>81</v>
      </c>
      <c r="B1041" s="1" t="s">
        <v>364</v>
      </c>
      <c r="C1041" s="1">
        <v>1071.0</v>
      </c>
      <c r="D1041" s="1">
        <v>0.0</v>
      </c>
      <c r="E1041" s="1" t="s">
        <v>1420</v>
      </c>
      <c r="F1041" s="1" t="s">
        <v>18</v>
      </c>
      <c r="G1041" s="1" t="s">
        <v>19</v>
      </c>
      <c r="H1041" s="1" t="s">
        <v>7892</v>
      </c>
      <c r="I1041" s="1" t="s">
        <v>7893</v>
      </c>
      <c r="J1041" s="1" t="s">
        <v>7893</v>
      </c>
      <c r="K1041" s="2"/>
      <c r="L1041" s="1">
        <v>-5.0</v>
      </c>
      <c r="M1041" s="1"/>
      <c r="N1041" s="1">
        <v>14.703883333333334</v>
      </c>
      <c r="O1041" s="1" t="s">
        <v>4489</v>
      </c>
      <c r="P1041" s="1" t="s">
        <v>7894</v>
      </c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1" t="s">
        <v>60</v>
      </c>
      <c r="B1042" s="1" t="s">
        <v>17</v>
      </c>
      <c r="C1042" s="1">
        <v>424.0</v>
      </c>
      <c r="D1042" s="1">
        <v>0.0</v>
      </c>
      <c r="E1042" s="1" t="s">
        <v>4491</v>
      </c>
      <c r="F1042" s="1" t="s">
        <v>66</v>
      </c>
      <c r="G1042" s="1" t="s">
        <v>19</v>
      </c>
      <c r="H1042" s="1" t="s">
        <v>7895</v>
      </c>
      <c r="I1042" s="1" t="s">
        <v>7896</v>
      </c>
      <c r="J1042" s="1" t="s">
        <v>7897</v>
      </c>
      <c r="K1042" s="1" t="s">
        <v>7898</v>
      </c>
      <c r="L1042" s="1">
        <v>5.0</v>
      </c>
      <c r="M1042" s="1">
        <v>0.030966666666666667</v>
      </c>
      <c r="N1042" s="1">
        <v>19.6796</v>
      </c>
      <c r="O1042" s="1" t="s">
        <v>4485</v>
      </c>
      <c r="P1042" s="1" t="s">
        <v>7899</v>
      </c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1" t="s">
        <v>16</v>
      </c>
      <c r="B1043" s="1" t="s">
        <v>364</v>
      </c>
      <c r="C1043" s="1">
        <v>388.0</v>
      </c>
      <c r="D1043" s="1">
        <v>0.0</v>
      </c>
      <c r="E1043" s="2"/>
      <c r="F1043" s="1" t="s">
        <v>18</v>
      </c>
      <c r="G1043" s="1" t="s">
        <v>19</v>
      </c>
      <c r="H1043" s="1" t="s">
        <v>7900</v>
      </c>
      <c r="I1043" s="1" t="s">
        <v>7901</v>
      </c>
      <c r="J1043" s="1" t="s">
        <v>7901</v>
      </c>
      <c r="K1043" s="2"/>
      <c r="L1043" s="1">
        <v>-8.0</v>
      </c>
      <c r="M1043" s="1"/>
      <c r="N1043" s="1">
        <v>6.084533333333333</v>
      </c>
      <c r="O1043" s="1" t="s">
        <v>4489</v>
      </c>
      <c r="P1043" s="1" t="s">
        <v>4641</v>
      </c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1" t="s">
        <v>60</v>
      </c>
      <c r="B1044" s="1" t="s">
        <v>17</v>
      </c>
      <c r="C1044" s="1">
        <v>490.0</v>
      </c>
      <c r="D1044" s="1">
        <v>122.0</v>
      </c>
      <c r="E1044" s="2"/>
      <c r="F1044" s="1" t="s">
        <v>49</v>
      </c>
      <c r="G1044" s="1" t="s">
        <v>173</v>
      </c>
      <c r="H1044" s="1" t="s">
        <v>7902</v>
      </c>
      <c r="I1044" s="1" t="s">
        <v>7903</v>
      </c>
      <c r="J1044" s="1" t="s">
        <v>7903</v>
      </c>
      <c r="K1044" s="2"/>
      <c r="L1044" s="1">
        <v>-3.0</v>
      </c>
      <c r="M1044" s="1"/>
      <c r="N1044" s="1">
        <v>16.0424</v>
      </c>
      <c r="O1044" s="1" t="s">
        <v>4485</v>
      </c>
      <c r="P1044" s="1" t="s">
        <v>7904</v>
      </c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1" t="s">
        <v>60</v>
      </c>
      <c r="B1045" s="1" t="s">
        <v>17</v>
      </c>
      <c r="C1045" s="1">
        <v>247.0</v>
      </c>
      <c r="D1045" s="1">
        <v>62.0</v>
      </c>
      <c r="E1045" s="2"/>
      <c r="F1045" s="1" t="s">
        <v>49</v>
      </c>
      <c r="G1045" s="1" t="s">
        <v>173</v>
      </c>
      <c r="H1045" s="1" t="s">
        <v>7905</v>
      </c>
      <c r="I1045" s="1" t="s">
        <v>7906</v>
      </c>
      <c r="J1045" s="1" t="s">
        <v>7906</v>
      </c>
      <c r="K1045" s="2"/>
      <c r="L1045" s="1">
        <v>-9.0</v>
      </c>
      <c r="M1045" s="1"/>
      <c r="N1045" s="1">
        <v>23.293666666666667</v>
      </c>
      <c r="O1045" s="1" t="s">
        <v>4485</v>
      </c>
      <c r="P1045" s="1" t="s">
        <v>4829</v>
      </c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1" t="s">
        <v>60</v>
      </c>
      <c r="B1046" s="1" t="s">
        <v>17</v>
      </c>
      <c r="C1046" s="1">
        <v>199.0</v>
      </c>
      <c r="D1046" s="1">
        <v>50.0</v>
      </c>
      <c r="E1046" s="2"/>
      <c r="F1046" s="1" t="s">
        <v>49</v>
      </c>
      <c r="G1046" s="1" t="s">
        <v>24</v>
      </c>
      <c r="H1046" s="1" t="s">
        <v>7907</v>
      </c>
      <c r="I1046" s="1" t="s">
        <v>7908</v>
      </c>
      <c r="J1046" s="1" t="s">
        <v>7908</v>
      </c>
      <c r="K1046" s="2"/>
      <c r="L1046" s="1">
        <v>-3.0</v>
      </c>
      <c r="M1046" s="1"/>
      <c r="N1046" s="1">
        <v>15.26985</v>
      </c>
      <c r="O1046" s="1" t="s">
        <v>4485</v>
      </c>
      <c r="P1046" s="1" t="s">
        <v>5569</v>
      </c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1" t="s">
        <v>60</v>
      </c>
      <c r="B1047" s="1" t="s">
        <v>17</v>
      </c>
      <c r="C1047" s="1">
        <v>250.0</v>
      </c>
      <c r="D1047" s="1">
        <v>0.0</v>
      </c>
      <c r="E1047" s="1" t="s">
        <v>4491</v>
      </c>
      <c r="F1047" s="1" t="s">
        <v>66</v>
      </c>
      <c r="G1047" s="1" t="s">
        <v>19</v>
      </c>
      <c r="H1047" s="1" t="s">
        <v>7909</v>
      </c>
      <c r="I1047" s="1" t="s">
        <v>7910</v>
      </c>
      <c r="J1047" s="1" t="s">
        <v>7911</v>
      </c>
      <c r="K1047" s="1" t="s">
        <v>7912</v>
      </c>
      <c r="L1047" s="1">
        <v>-7.0</v>
      </c>
      <c r="M1047" s="1">
        <v>0.01215</v>
      </c>
      <c r="N1047" s="1">
        <v>8.5671</v>
      </c>
      <c r="O1047" s="1" t="s">
        <v>4485</v>
      </c>
      <c r="P1047" s="1" t="s">
        <v>7913</v>
      </c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1" t="s">
        <v>60</v>
      </c>
      <c r="B1048" s="1" t="s">
        <v>17</v>
      </c>
      <c r="C1048" s="1">
        <v>199.0</v>
      </c>
      <c r="D1048" s="1">
        <v>50.0</v>
      </c>
      <c r="E1048" s="2"/>
      <c r="F1048" s="1" t="s">
        <v>49</v>
      </c>
      <c r="G1048" s="1" t="s">
        <v>19</v>
      </c>
      <c r="H1048" s="1" t="s">
        <v>7914</v>
      </c>
      <c r="I1048" s="1" t="s">
        <v>7915</v>
      </c>
      <c r="J1048" s="1" t="s">
        <v>7915</v>
      </c>
      <c r="K1048" s="2"/>
      <c r="L1048" s="1">
        <v>3.0</v>
      </c>
      <c r="M1048" s="1"/>
      <c r="N1048" s="1">
        <v>22.567783333333335</v>
      </c>
      <c r="O1048" s="1" t="s">
        <v>4485</v>
      </c>
      <c r="P1048" s="1" t="s">
        <v>5560</v>
      </c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1" t="s">
        <v>60</v>
      </c>
      <c r="B1049" s="1" t="s">
        <v>17</v>
      </c>
      <c r="C1049" s="1">
        <v>358.0</v>
      </c>
      <c r="D1049" s="1">
        <v>0.0</v>
      </c>
      <c r="E1049" s="1" t="s">
        <v>4491</v>
      </c>
      <c r="F1049" s="1" t="s">
        <v>66</v>
      </c>
      <c r="G1049" s="1" t="s">
        <v>19</v>
      </c>
      <c r="H1049" s="1" t="s">
        <v>7916</v>
      </c>
      <c r="I1049" s="1" t="s">
        <v>7917</v>
      </c>
      <c r="J1049" s="1" t="s">
        <v>7918</v>
      </c>
      <c r="K1049" s="1" t="s">
        <v>7919</v>
      </c>
      <c r="L1049" s="1">
        <v>5.0</v>
      </c>
      <c r="M1049" s="1">
        <v>0.025966666666666666</v>
      </c>
      <c r="N1049" s="1">
        <v>24.33365</v>
      </c>
      <c r="O1049" s="1" t="s">
        <v>4485</v>
      </c>
      <c r="P1049" s="1" t="s">
        <v>6488</v>
      </c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1" t="s">
        <v>28</v>
      </c>
      <c r="B1050" s="1" t="s">
        <v>17</v>
      </c>
      <c r="C1050" s="1">
        <v>321.0</v>
      </c>
      <c r="D1050" s="1">
        <v>0.0</v>
      </c>
      <c r="E1050" s="1" t="s">
        <v>29</v>
      </c>
      <c r="F1050" s="1" t="s">
        <v>18</v>
      </c>
      <c r="G1050" s="1" t="s">
        <v>19</v>
      </c>
      <c r="H1050" s="1" t="s">
        <v>7920</v>
      </c>
      <c r="I1050" s="1" t="s">
        <v>7921</v>
      </c>
      <c r="J1050" s="1" t="s">
        <v>7921</v>
      </c>
      <c r="K1050" s="2"/>
      <c r="L1050" s="1">
        <v>-3.0</v>
      </c>
      <c r="M1050" s="1"/>
      <c r="N1050" s="1">
        <v>11.836216666666667</v>
      </c>
      <c r="O1050" s="1" t="s">
        <v>4499</v>
      </c>
      <c r="P1050" s="1" t="s">
        <v>7922</v>
      </c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1" t="s">
        <v>28</v>
      </c>
      <c r="B1051" s="1" t="s">
        <v>17</v>
      </c>
      <c r="C1051" s="1">
        <v>1289.0</v>
      </c>
      <c r="D1051" s="1">
        <v>0.0</v>
      </c>
      <c r="E1051" s="1" t="s">
        <v>29</v>
      </c>
      <c r="F1051" s="1" t="s">
        <v>18</v>
      </c>
      <c r="G1051" s="1" t="s">
        <v>19</v>
      </c>
      <c r="H1051" s="1" t="s">
        <v>7923</v>
      </c>
      <c r="I1051" s="1" t="s">
        <v>7924</v>
      </c>
      <c r="J1051" s="1" t="s">
        <v>7924</v>
      </c>
      <c r="K1051" s="2"/>
      <c r="L1051" s="1">
        <v>5.0</v>
      </c>
      <c r="M1051" s="1"/>
      <c r="N1051" s="1">
        <v>25.52015</v>
      </c>
      <c r="O1051" s="1" t="s">
        <v>4499</v>
      </c>
      <c r="P1051" s="1" t="s">
        <v>7925</v>
      </c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1" t="s">
        <v>60</v>
      </c>
      <c r="B1052" s="1" t="s">
        <v>17</v>
      </c>
      <c r="C1052" s="1">
        <v>199.0</v>
      </c>
      <c r="D1052" s="1">
        <v>50.0</v>
      </c>
      <c r="E1052" s="2"/>
      <c r="F1052" s="1" t="s">
        <v>49</v>
      </c>
      <c r="G1052" s="1" t="s">
        <v>24</v>
      </c>
      <c r="H1052" s="1" t="s">
        <v>7926</v>
      </c>
      <c r="I1052" s="1" t="s">
        <v>7927</v>
      </c>
      <c r="J1052" s="1" t="s">
        <v>7927</v>
      </c>
      <c r="K1052" s="2"/>
      <c r="L1052" s="1">
        <v>2.0</v>
      </c>
      <c r="M1052" s="1"/>
      <c r="N1052" s="1">
        <v>32.60511666666667</v>
      </c>
      <c r="O1052" s="1" t="s">
        <v>4485</v>
      </c>
      <c r="P1052" s="1" t="s">
        <v>5560</v>
      </c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</row>
    <row r="1053">
      <c r="A1053" s="1" t="s">
        <v>16</v>
      </c>
      <c r="B1053" s="1" t="s">
        <v>364</v>
      </c>
      <c r="C1053" s="1">
        <v>299.0</v>
      </c>
      <c r="D1053" s="1">
        <v>0.0</v>
      </c>
      <c r="E1053" s="2"/>
      <c r="F1053" s="1" t="s">
        <v>18</v>
      </c>
      <c r="G1053" s="1" t="s">
        <v>19</v>
      </c>
      <c r="H1053" s="1" t="s">
        <v>7928</v>
      </c>
      <c r="I1053" s="1" t="s">
        <v>7929</v>
      </c>
      <c r="J1053" s="1" t="s">
        <v>7929</v>
      </c>
      <c r="K1053" s="2"/>
      <c r="L1053" s="1">
        <v>-2.0</v>
      </c>
      <c r="M1053" s="1"/>
      <c r="N1053" s="1">
        <v>12.129233333333334</v>
      </c>
      <c r="O1053" s="1" t="s">
        <v>4489</v>
      </c>
      <c r="P1053" s="1" t="s">
        <v>7930</v>
      </c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</row>
    <row r="1054">
      <c r="A1054" s="1" t="s">
        <v>28</v>
      </c>
      <c r="B1054" s="1" t="s">
        <v>17</v>
      </c>
      <c r="C1054" s="1">
        <v>1664.0</v>
      </c>
      <c r="D1054" s="1">
        <v>0.0</v>
      </c>
      <c r="E1054" s="1" t="s">
        <v>29</v>
      </c>
      <c r="F1054" s="1" t="s">
        <v>18</v>
      </c>
      <c r="G1054" s="1" t="s">
        <v>19</v>
      </c>
      <c r="H1054" s="1" t="s">
        <v>7931</v>
      </c>
      <c r="I1054" s="1" t="s">
        <v>7932</v>
      </c>
      <c r="J1054" s="1" t="s">
        <v>7932</v>
      </c>
      <c r="K1054" s="2"/>
      <c r="L1054" s="1">
        <v>-2.0</v>
      </c>
      <c r="M1054" s="1"/>
      <c r="N1054" s="1">
        <v>44.76031666666667</v>
      </c>
      <c r="O1054" s="1" t="s">
        <v>4499</v>
      </c>
      <c r="P1054" s="1" t="s">
        <v>7933</v>
      </c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1" t="s">
        <v>60</v>
      </c>
      <c r="B1055" s="1" t="s">
        <v>17</v>
      </c>
      <c r="C1055" s="1">
        <v>444.0</v>
      </c>
      <c r="D1055" s="1">
        <v>111.0</v>
      </c>
      <c r="E1055" s="2"/>
      <c r="F1055" s="1" t="s">
        <v>49</v>
      </c>
      <c r="G1055" s="1" t="s">
        <v>19</v>
      </c>
      <c r="H1055" s="1" t="s">
        <v>7934</v>
      </c>
      <c r="I1055" s="1" t="s">
        <v>7935</v>
      </c>
      <c r="J1055" s="1" t="s">
        <v>7935</v>
      </c>
      <c r="K1055" s="2"/>
      <c r="L1055" s="1">
        <v>-10.0</v>
      </c>
      <c r="M1055" s="1"/>
      <c r="N1055" s="1">
        <v>46.6445</v>
      </c>
      <c r="O1055" s="1" t="s">
        <v>4485</v>
      </c>
      <c r="P1055" s="1" t="s">
        <v>7936</v>
      </c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1" t="s">
        <v>28</v>
      </c>
      <c r="B1056" s="1" t="s">
        <v>17</v>
      </c>
      <c r="C1056" s="1">
        <v>264.0</v>
      </c>
      <c r="D1056" s="1">
        <v>0.0</v>
      </c>
      <c r="E1056" s="1" t="s">
        <v>29</v>
      </c>
      <c r="F1056" s="1" t="s">
        <v>18</v>
      </c>
      <c r="G1056" s="1" t="s">
        <v>19</v>
      </c>
      <c r="H1056" s="1" t="s">
        <v>7937</v>
      </c>
      <c r="I1056" s="1" t="s">
        <v>7938</v>
      </c>
      <c r="J1056" s="1" t="s">
        <v>7938</v>
      </c>
      <c r="K1056" s="2"/>
      <c r="L1056" s="1">
        <v>-6.0</v>
      </c>
      <c r="M1056" s="1"/>
      <c r="N1056" s="1">
        <v>66.70586666666667</v>
      </c>
      <c r="O1056" s="1" t="s">
        <v>4499</v>
      </c>
      <c r="P1056" s="1" t="s">
        <v>4581</v>
      </c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4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4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4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S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S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S1195" s="2"/>
      <c r="T1195" s="2"/>
      <c r="U1195" s="2"/>
      <c r="V1195" s="2"/>
      <c r="W1195" s="2"/>
      <c r="X1195" s="2"/>
      <c r="Y1195" s="2"/>
      <c r="Z1195" s="2"/>
      <c r="AB1195" s="2"/>
      <c r="AC1195" s="2"/>
      <c r="AD1195" s="2"/>
      <c r="AE1195" s="2"/>
      <c r="AF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S1198" s="2"/>
      <c r="T1198" s="2"/>
      <c r="U1198" s="2"/>
      <c r="V1198" s="2"/>
      <c r="W1198" s="2"/>
      <c r="X1198" s="2"/>
      <c r="Y1198" s="2"/>
      <c r="Z1198" s="2"/>
      <c r="AB1198" s="2"/>
      <c r="AC1198" s="2"/>
      <c r="AD1198" s="2"/>
      <c r="AE1198" s="2"/>
      <c r="AF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S1199" s="2"/>
      <c r="T1199" s="2"/>
      <c r="U1199" s="2"/>
      <c r="V1199" s="2"/>
      <c r="W1199" s="2"/>
      <c r="X1199" s="2"/>
      <c r="Y1199" s="2"/>
      <c r="Z1199" s="2"/>
      <c r="AB1199" s="2"/>
      <c r="AC1199" s="2"/>
      <c r="AD1199" s="2"/>
      <c r="AE1199" s="2"/>
      <c r="AF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S1203" s="2"/>
      <c r="T1203" s="2"/>
      <c r="U1203" s="2"/>
      <c r="V1203" s="2"/>
      <c r="W1203" s="2"/>
      <c r="X1203" s="2"/>
      <c r="Y1203" s="2"/>
      <c r="Z1203" s="2"/>
      <c r="AB1203" s="2"/>
      <c r="AC1203" s="2"/>
      <c r="AD1203" s="2"/>
      <c r="AE1203" s="2"/>
      <c r="AF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S1204" s="2"/>
      <c r="T1204" s="2"/>
      <c r="U1204" s="2"/>
      <c r="V1204" s="2"/>
      <c r="W1204" s="2"/>
      <c r="X1204" s="2"/>
      <c r="Y1204" s="2"/>
      <c r="Z1204" s="2"/>
      <c r="AB1204" s="2"/>
      <c r="AC1204" s="2"/>
      <c r="AD1204" s="2"/>
      <c r="AE1204" s="2"/>
      <c r="AF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S1205" s="2"/>
      <c r="T1205" s="2"/>
      <c r="U1205" s="2"/>
      <c r="V1205" s="2"/>
      <c r="W1205" s="2"/>
      <c r="X1205" s="2"/>
      <c r="Y1205" s="2"/>
      <c r="Z1205" s="2"/>
      <c r="AB1205" s="2"/>
      <c r="AC1205" s="2"/>
      <c r="AD1205" s="2"/>
      <c r="AE1205" s="2"/>
      <c r="AF1205" s="2"/>
    </row>
    <row r="1206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</row>
    <row r="1207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</row>
    <row r="1208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S1208" s="2"/>
      <c r="T1208" s="2"/>
      <c r="U1208" s="2"/>
      <c r="V1208" s="2"/>
      <c r="W1208" s="2"/>
      <c r="X1208" s="2"/>
      <c r="Y1208" s="2"/>
      <c r="Z1208" s="2"/>
      <c r="AB1208" s="2"/>
      <c r="AC1208" s="2"/>
      <c r="AD1208" s="2"/>
      <c r="AE1208" s="2"/>
      <c r="AF1208" s="2"/>
    </row>
    <row r="1209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</row>
    <row r="1210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S1210" s="2"/>
      <c r="T1210" s="2"/>
      <c r="U1210" s="2"/>
      <c r="V1210" s="2"/>
      <c r="W1210" s="2"/>
      <c r="X1210" s="2"/>
      <c r="Y1210" s="2"/>
      <c r="Z1210" s="2"/>
      <c r="AB1210" s="2"/>
      <c r="AC1210" s="2"/>
      <c r="AD1210" s="2"/>
      <c r="AE1210" s="2"/>
      <c r="AF1210" s="2"/>
    </row>
    <row r="1211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S1211" s="2"/>
      <c r="T1211" s="2"/>
      <c r="U1211" s="2"/>
      <c r="V1211" s="2"/>
      <c r="W1211" s="2"/>
      <c r="X1211" s="2"/>
      <c r="Y1211" s="2"/>
      <c r="Z1211" s="2"/>
      <c r="AB1211" s="2"/>
      <c r="AC1211" s="2"/>
      <c r="AD1211" s="2"/>
      <c r="AE1211" s="2"/>
      <c r="AF1211" s="2"/>
    </row>
    <row r="12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S1212" s="2"/>
      <c r="T1212" s="2"/>
      <c r="U1212" s="2"/>
      <c r="V1212" s="2"/>
      <c r="W1212" s="2"/>
      <c r="X1212" s="2"/>
      <c r="Y1212" s="2"/>
      <c r="Z1212" s="2"/>
      <c r="AB1212" s="2"/>
      <c r="AC1212" s="2"/>
      <c r="AD1212" s="2"/>
      <c r="AE1212" s="2"/>
      <c r="AF1212" s="2"/>
    </row>
    <row r="1213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S1213" s="2"/>
      <c r="T1213" s="2"/>
      <c r="U1213" s="2"/>
      <c r="V1213" s="2"/>
      <c r="W1213" s="2"/>
      <c r="X1213" s="2"/>
      <c r="Y1213" s="2"/>
      <c r="Z1213" s="2"/>
      <c r="AB1213" s="2"/>
      <c r="AC1213" s="2"/>
      <c r="AD1213" s="2"/>
      <c r="AE1213" s="2"/>
      <c r="AF1213" s="2"/>
    </row>
    <row r="1214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S1214" s="2"/>
      <c r="T1214" s="2"/>
      <c r="U1214" s="2"/>
      <c r="V1214" s="2"/>
      <c r="W1214" s="2"/>
      <c r="X1214" s="2"/>
      <c r="Y1214" s="2"/>
      <c r="Z1214" s="2"/>
      <c r="AB1214" s="2"/>
      <c r="AC1214" s="2"/>
      <c r="AD1214" s="2"/>
      <c r="AE1214" s="2"/>
      <c r="AF1214" s="2"/>
    </row>
    <row r="12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</row>
    <row r="1216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</row>
    <row r="1217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S1217" s="2"/>
      <c r="T1217" s="2"/>
      <c r="U1217" s="2"/>
      <c r="V1217" s="2"/>
      <c r="W1217" s="2"/>
      <c r="X1217" s="2"/>
      <c r="Y1217" s="2"/>
      <c r="Z1217" s="2"/>
      <c r="AB1217" s="2"/>
      <c r="AC1217" s="2"/>
      <c r="AD1217" s="2"/>
      <c r="AE1217" s="2"/>
      <c r="AF1217" s="2"/>
    </row>
    <row r="1218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</row>
    <row r="1219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S1219" s="2"/>
      <c r="T1219" s="2"/>
      <c r="U1219" s="2"/>
      <c r="V1219" s="2"/>
      <c r="W1219" s="2"/>
      <c r="X1219" s="2"/>
      <c r="Y1219" s="2"/>
      <c r="Z1219" s="2"/>
      <c r="AB1219" s="2"/>
      <c r="AC1219" s="2"/>
      <c r="AD1219" s="2"/>
      <c r="AE1219" s="2"/>
      <c r="AF1219" s="2"/>
    </row>
    <row r="1220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</row>
    <row r="1221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S1221" s="2"/>
      <c r="T1221" s="2"/>
      <c r="U1221" s="2"/>
      <c r="V1221" s="2"/>
      <c r="W1221" s="2"/>
      <c r="X1221" s="2"/>
      <c r="Y1221" s="2"/>
      <c r="Z1221" s="2"/>
      <c r="AB1221" s="2"/>
      <c r="AC1221" s="2"/>
      <c r="AD1221" s="2"/>
      <c r="AE1221" s="2"/>
      <c r="AF1221" s="2"/>
    </row>
    <row r="122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</row>
    <row r="1223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S1223" s="2"/>
      <c r="T1223" s="2"/>
      <c r="U1223" s="2"/>
      <c r="V1223" s="2"/>
      <c r="W1223" s="2"/>
      <c r="X1223" s="2"/>
      <c r="Y1223" s="2"/>
      <c r="Z1223" s="2"/>
      <c r="AB1223" s="2"/>
      <c r="AC1223" s="2"/>
      <c r="AD1223" s="2"/>
      <c r="AE1223" s="2"/>
      <c r="AF1223" s="2"/>
    </row>
    <row r="1224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</row>
    <row r="122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S1225" s="2"/>
      <c r="T1225" s="2"/>
      <c r="U1225" s="2"/>
      <c r="V1225" s="2"/>
      <c r="W1225" s="2"/>
      <c r="X1225" s="2"/>
      <c r="Y1225" s="2"/>
      <c r="Z1225" s="2"/>
      <c r="AB1225" s="2"/>
      <c r="AC1225" s="2"/>
      <c r="AD1225" s="2"/>
      <c r="AE1225" s="2"/>
      <c r="AF1225" s="2"/>
    </row>
    <row r="1226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</row>
    <row r="1227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S1227" s="2"/>
      <c r="T1227" s="2"/>
      <c r="U1227" s="2"/>
      <c r="V1227" s="2"/>
      <c r="W1227" s="2"/>
      <c r="X1227" s="2"/>
      <c r="Y1227" s="2"/>
      <c r="Z1227" s="2"/>
      <c r="AB1227" s="2"/>
      <c r="AC1227" s="2"/>
      <c r="AD1227" s="2"/>
      <c r="AE1227" s="2"/>
      <c r="AF1227" s="2"/>
    </row>
    <row r="1228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</row>
    <row r="1229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</row>
    <row r="1230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</row>
    <row r="1231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S1231" s="2"/>
      <c r="T1231" s="2"/>
      <c r="U1231" s="2"/>
      <c r="V1231" s="2"/>
      <c r="W1231" s="2"/>
      <c r="X1231" s="2"/>
      <c r="Y1231" s="2"/>
      <c r="Z1231" s="2"/>
      <c r="AB1231" s="2"/>
      <c r="AC1231" s="2"/>
      <c r="AD1231" s="2"/>
      <c r="AE1231" s="2"/>
      <c r="AF1231" s="2"/>
    </row>
    <row r="123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  <c r="AE1232" s="2"/>
      <c r="AF1232" s="2"/>
    </row>
    <row r="1233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S1233" s="2"/>
      <c r="T1233" s="2"/>
      <c r="U1233" s="2"/>
      <c r="V1233" s="2"/>
      <c r="W1233" s="2"/>
      <c r="X1233" s="2"/>
      <c r="Y1233" s="2"/>
      <c r="Z1233" s="2"/>
      <c r="AB1233" s="2"/>
      <c r="AC1233" s="2"/>
      <c r="AD1233" s="2"/>
      <c r="AE1233" s="2"/>
      <c r="AF1233" s="2"/>
    </row>
    <row r="1234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  <c r="AE1234" s="2"/>
      <c r="AF1234" s="2"/>
    </row>
    <row r="123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S1235" s="2"/>
      <c r="T1235" s="2"/>
      <c r="U1235" s="2"/>
      <c r="V1235" s="2"/>
      <c r="W1235" s="2"/>
      <c r="X1235" s="2"/>
      <c r="Y1235" s="2"/>
      <c r="Z1235" s="2"/>
      <c r="AB1235" s="2"/>
      <c r="AC1235" s="2"/>
      <c r="AD1235" s="2"/>
      <c r="AE1235" s="2"/>
      <c r="AF1235" s="2"/>
    </row>
    <row r="1236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</row>
    <row r="1237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</row>
    <row r="1238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  <c r="AE1238" s="2"/>
      <c r="AF1238" s="2"/>
    </row>
    <row r="1239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  <c r="AE1239" s="2"/>
      <c r="AF1239" s="2"/>
    </row>
    <row r="1240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</row>
    <row r="1241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</row>
    <row r="124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  <c r="AE1242" s="2"/>
      <c r="AF1242" s="2"/>
    </row>
    <row r="1243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</row>
    <row r="1244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  <c r="AE1244" s="2"/>
      <c r="AF1244" s="2"/>
    </row>
    <row r="124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  <c r="AE1245" s="2"/>
      <c r="AF1245" s="2"/>
    </row>
    <row r="1246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  <c r="AE1246" s="2"/>
      <c r="AF1246" s="2"/>
    </row>
    <row r="1247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</row>
    <row r="1248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</row>
    <row r="1249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  <c r="AE1249" s="2"/>
      <c r="AF1249" s="2"/>
    </row>
    <row r="1250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</row>
    <row r="1251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</row>
    <row r="125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</row>
    <row r="1253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</row>
    <row r="1254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</row>
    <row r="125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</row>
    <row r="1256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</row>
    <row r="1257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</row>
    <row r="1258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</row>
    <row r="1259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</row>
    <row r="1260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</row>
    <row r="1261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</row>
    <row r="126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</row>
    <row r="1263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</row>
    <row r="1264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</row>
    <row r="126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</row>
    <row r="1266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</row>
    <row r="1267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</row>
    <row r="1268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</row>
    <row r="1269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</row>
    <row r="1270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</row>
    <row r="1271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</row>
    <row r="127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</row>
    <row r="1273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</row>
    <row r="1274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</row>
    <row r="127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</row>
    <row r="1276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</row>
    <row r="1277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</row>
    <row r="1278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  <c r="AE1278" s="2"/>
      <c r="AF1278" s="2"/>
    </row>
    <row r="1279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</row>
    <row r="1280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  <c r="AE1280" s="2"/>
      <c r="AF1280" s="2"/>
    </row>
    <row r="1281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  <c r="AE1281" s="2"/>
      <c r="AF1281" s="2"/>
    </row>
    <row r="128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  <c r="AE1282" s="2"/>
      <c r="AF1282" s="2"/>
    </row>
    <row r="1283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  <c r="AE1283" s="2"/>
      <c r="AF1283" s="2"/>
    </row>
    <row r="1284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</row>
    <row r="128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  <c r="AE1285" s="2"/>
      <c r="AF1285" s="2"/>
    </row>
    <row r="1286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</row>
    <row r="1287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</row>
    <row r="1288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</row>
    <row r="1289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</row>
    <row r="1290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</row>
    <row r="1291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</row>
    <row r="129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</row>
    <row r="1293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</row>
    <row r="1294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</row>
    <row r="129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</row>
    <row r="1296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</row>
    <row r="1297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</row>
    <row r="1298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</row>
    <row r="1299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</row>
    <row r="1300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</row>
    <row r="1301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</row>
    <row r="130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</row>
    <row r="1303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</row>
    <row r="1304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</row>
    <row r="1305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</row>
  </sheetData>
  <autoFilter ref="$A$1:$P$1098">
    <filterColumn colId="0">
      <filters blank="1">
        <filter val="wolt"/>
      </filters>
    </filterColumn>
  </autoFil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4230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3381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3382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3383</v>
      </c>
      <c r="B9" s="6"/>
      <c r="C9" s="6"/>
      <c r="D9" s="6"/>
      <c r="E9" s="7"/>
    </row>
    <row r="10" hidden="1">
      <c r="A10" s="20" t="s">
        <v>3384</v>
      </c>
      <c r="B10" s="21" t="s">
        <v>3385</v>
      </c>
      <c r="C10" s="22" t="s">
        <v>3386</v>
      </c>
      <c r="D10" s="21" t="s">
        <v>3387</v>
      </c>
      <c r="E10" s="23" t="s">
        <v>13</v>
      </c>
    </row>
    <row r="11" hidden="1">
      <c r="A11" s="24" t="s">
        <v>3388</v>
      </c>
      <c r="B11" s="25">
        <v>835.0</v>
      </c>
      <c r="C11" s="26">
        <v>835.0</v>
      </c>
      <c r="D11" s="27">
        <f t="shared" ref="D11:D26" si="1">C11-B11</f>
        <v>0</v>
      </c>
      <c r="E11" s="41"/>
    </row>
    <row r="12" hidden="1">
      <c r="A12" s="24" t="s">
        <v>3389</v>
      </c>
      <c r="B12" s="29">
        <v>1677.0</v>
      </c>
      <c r="C12" s="26">
        <v>1677.0</v>
      </c>
      <c r="D12" s="27">
        <f t="shared" si="1"/>
        <v>0</v>
      </c>
      <c r="E12" s="41"/>
    </row>
    <row r="13" hidden="1">
      <c r="A13" s="24" t="s">
        <v>3390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3392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3394</v>
      </c>
      <c r="B15" s="29">
        <v>240.0</v>
      </c>
      <c r="C15" s="26">
        <v>240.0</v>
      </c>
      <c r="D15" s="27">
        <f t="shared" si="1"/>
        <v>0</v>
      </c>
      <c r="E15" s="41"/>
    </row>
    <row r="16" hidden="1">
      <c r="A16" s="30" t="s">
        <v>3395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3397</v>
      </c>
      <c r="B17" s="29">
        <v>1500.0</v>
      </c>
      <c r="C17" s="26">
        <v>1500.0</v>
      </c>
      <c r="D17" s="27">
        <f t="shared" si="1"/>
        <v>0</v>
      </c>
      <c r="E17" s="40" t="s">
        <v>7939</v>
      </c>
    </row>
    <row r="18" hidden="1">
      <c r="A18" s="31" t="s">
        <v>3399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3400</v>
      </c>
      <c r="B19" s="29">
        <v>4519.0</v>
      </c>
      <c r="C19" s="33">
        <f t="array" ref="C19">SUMIFS(INDIRECT(A1 &amp; " Restia!C:C"), INDIRECT(A1 &amp; " Restia!A:A"), A19, INDIRECT(A1 &amp; " Restia!B:B"), "&lt;&gt;canceled")</f>
        <v>63242</v>
      </c>
      <c r="D19" s="27">
        <f t="shared" si="1"/>
        <v>58723</v>
      </c>
      <c r="E19" s="41"/>
    </row>
    <row r="20" hidden="1">
      <c r="A20" s="32" t="s">
        <v>3401</v>
      </c>
      <c r="B20" s="29">
        <v>6664.0</v>
      </c>
      <c r="C20" s="9">
        <f t="array" ref="C20">SUMIFS( INDIRECT(A1 &amp; " Restia!C:C"), INDIRECT(A1 &amp; " Restia!A:A"), A20, INDIRECT(A1 &amp; " Restia!B:B"), "&lt;&gt;canceled" )</f>
        <v>40810</v>
      </c>
      <c r="D20" s="27">
        <f t="shared" si="1"/>
        <v>34146</v>
      </c>
      <c r="E20" s="41"/>
    </row>
    <row r="21" hidden="1">
      <c r="A21" s="32" t="s">
        <v>3402</v>
      </c>
      <c r="B21" s="29">
        <v>6188.0</v>
      </c>
      <c r="C21" s="9">
        <f t="array" ref="C21">SUMIFS( INDIRECT(A1 &amp; " Restia!C:C"), INDIRECT(A1 &amp; " Restia!A:A"), "damejidlo", INDIRECT(A1 &amp; " Restia!G:G"), "online", INDIRECT(A1 &amp; " Restia!B:B"), "&lt;&gt;canceled" )</f>
        <v>53230</v>
      </c>
      <c r="D21" s="27">
        <f t="shared" si="1"/>
        <v>47042</v>
      </c>
      <c r="E21" s="41"/>
    </row>
    <row r="22" hidden="1">
      <c r="A22" s="32" t="s">
        <v>3403</v>
      </c>
      <c r="B22" s="29">
        <v>3296.0</v>
      </c>
      <c r="C22" s="9">
        <f t="array" ref="C22">SUMIFS( INDIRECT(A1 &amp; " Restia!C:C"), INDIRECT(A1 &amp; " Restia!A:A"), "generic", INDIRECT(A1 &amp; " Restia!G:G"), "online", INDIRECT(A1 &amp; " Restia!B:B"), "&lt;&gt;canceled" )</f>
        <v>60750</v>
      </c>
      <c r="D22" s="27">
        <f t="shared" si="1"/>
        <v>57454</v>
      </c>
      <c r="E22" s="41"/>
    </row>
    <row r="23" hidden="1">
      <c r="A23" s="32" t="s">
        <v>3405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1001</v>
      </c>
      <c r="D23" s="27">
        <f t="shared" si="1"/>
        <v>1001</v>
      </c>
      <c r="E23" s="41"/>
    </row>
    <row r="24" hidden="1">
      <c r="A24" s="32" t="s">
        <v>3406</v>
      </c>
      <c r="B24" s="29">
        <v>593.0</v>
      </c>
      <c r="C24" s="9">
        <f t="array" ref="C24">SUMIFS( INDIRECT(A1 &amp; " Restia!C:C"), INDIRECT(A1 &amp; " Restia!A:A"), "damejidlo", INDIRECT(A1 &amp; " Restia!G:G"), "cash", INDIRECT(A1 &amp; " Restia!B:B"), "&lt;&gt;canceled")</f>
        <v>13817</v>
      </c>
      <c r="D24" s="27">
        <f t="shared" si="1"/>
        <v>13224</v>
      </c>
      <c r="E24" s="41"/>
    </row>
    <row r="25" hidden="1">
      <c r="A25" s="35" t="s">
        <v>3407</v>
      </c>
      <c r="B25" s="29">
        <v>24917.0</v>
      </c>
      <c r="C25" s="9">
        <f t="array" ref="C25">SUM(INDIRECT(A1 &amp; " Restia!C:C")) - SUMIFS(INDIRECT(A1 &amp; " Restia!C:C"), INDIRECT(A1 &amp; " Restia!B:B"), "canceled")</f>
        <v>269260.2</v>
      </c>
      <c r="D25" s="27">
        <f t="shared" si="1"/>
        <v>244343.2</v>
      </c>
      <c r="E25" s="41"/>
    </row>
    <row r="26" hidden="1">
      <c r="A26" s="36" t="s">
        <v>3408</v>
      </c>
      <c r="B26" s="42">
        <v>2.0</v>
      </c>
      <c r="C26" s="43">
        <f>sum(C11:C23)-C25</f>
        <v>-45975.2</v>
      </c>
      <c r="D26" s="44">
        <f t="shared" si="1"/>
        <v>-45977.2</v>
      </c>
      <c r="E26" s="45"/>
    </row>
    <row r="27" hidden="1"/>
    <row r="28" hidden="1"/>
    <row r="29" hidden="1">
      <c r="A29" s="5" t="s">
        <v>4230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3381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3382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3383</v>
      </c>
      <c r="B37" s="6"/>
      <c r="C37" s="6"/>
      <c r="D37" s="6"/>
      <c r="E37" s="7"/>
    </row>
    <row r="38" hidden="1">
      <c r="A38" s="20" t="s">
        <v>3384</v>
      </c>
      <c r="B38" s="21" t="s">
        <v>3385</v>
      </c>
      <c r="C38" s="22" t="s">
        <v>3386</v>
      </c>
      <c r="D38" s="21" t="s">
        <v>3387</v>
      </c>
      <c r="E38" s="23" t="s">
        <v>13</v>
      </c>
    </row>
    <row r="39" hidden="1">
      <c r="A39" s="24" t="s">
        <v>3388</v>
      </c>
      <c r="B39" s="25">
        <v>15515.0</v>
      </c>
      <c r="C39" s="26">
        <f>(2000*1)+(1000*3)+(500*16)+(200*21)+(100*2)+(50*3)+(20*3)+(10*5)+(5*4)+(2*4)+(1*3)</f>
        <v>17691</v>
      </c>
      <c r="D39" s="27">
        <f t="shared" ref="D39:D54" si="2">C39-B39</f>
        <v>2176</v>
      </c>
      <c r="E39" s="41"/>
    </row>
    <row r="40" hidden="1">
      <c r="A40" s="24" t="s">
        <v>3389</v>
      </c>
      <c r="B40" s="29">
        <v>3301.0</v>
      </c>
      <c r="C40" s="26">
        <f>1284+249+470+423+720+155</f>
        <v>3301</v>
      </c>
      <c r="D40" s="27">
        <f t="shared" si="2"/>
        <v>0</v>
      </c>
      <c r="E40" s="41"/>
    </row>
    <row r="41" hidden="1">
      <c r="A41" s="24" t="s">
        <v>3390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3392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3394</v>
      </c>
      <c r="B43" s="29">
        <v>320.0</v>
      </c>
      <c r="C43" s="26"/>
      <c r="D43" s="27">
        <f t="shared" si="2"/>
        <v>-320</v>
      </c>
      <c r="E43" s="41"/>
    </row>
    <row r="44" hidden="1">
      <c r="A44" s="30" t="s">
        <v>3395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3397</v>
      </c>
      <c r="B45" s="29">
        <v>0.0</v>
      </c>
      <c r="C45" s="26"/>
      <c r="D45" s="27">
        <f t="shared" si="2"/>
        <v>0</v>
      </c>
      <c r="E45" s="40"/>
    </row>
    <row r="46" hidden="1">
      <c r="A46" s="31" t="s">
        <v>3399</v>
      </c>
      <c r="B46" s="29">
        <v>80.0</v>
      </c>
      <c r="C46" s="26">
        <f>40+40+40+80+80+120</f>
        <v>400</v>
      </c>
      <c r="D46" s="27">
        <f t="shared" si="2"/>
        <v>320</v>
      </c>
      <c r="E46" s="41"/>
    </row>
    <row r="47" hidden="1">
      <c r="A47" s="32" t="s">
        <v>3400</v>
      </c>
      <c r="B47" s="29">
        <v>39940.0</v>
      </c>
      <c r="C47" s="33">
        <f t="array" ref="C47">SUMIFS(INDIRECT(A29 &amp; " Restia!C:C"), INDIRECT(A29 &amp; " Restia!A:A"), A47, INDIRECT(A29 &amp; " Restia!B:B"), "&lt;&gt;canceled")</f>
        <v>63242</v>
      </c>
      <c r="D47" s="27">
        <f t="shared" si="2"/>
        <v>23302</v>
      </c>
      <c r="E47" s="41"/>
    </row>
    <row r="48" hidden="1">
      <c r="A48" s="32" t="s">
        <v>3401</v>
      </c>
      <c r="B48" s="29">
        <v>26553.0</v>
      </c>
      <c r="C48" s="9">
        <f t="array" ref="C48">SUMIFS( INDIRECT(A29 &amp; " Restia!C:C"), INDIRECT(A29 &amp; " Restia!A:A"), A48, INDIRECT(A29 &amp; " Restia!B:B"), "&lt;&gt;canceled" )</f>
        <v>40810</v>
      </c>
      <c r="D48" s="27">
        <f t="shared" si="2"/>
        <v>14257</v>
      </c>
      <c r="E48" s="41"/>
    </row>
    <row r="49" hidden="1">
      <c r="A49" s="32" t="s">
        <v>3402</v>
      </c>
      <c r="B49" s="29">
        <v>56450.0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53230</v>
      </c>
      <c r="D49" s="27">
        <f t="shared" si="2"/>
        <v>-3220</v>
      </c>
      <c r="E49" s="41"/>
    </row>
    <row r="50" hidden="1">
      <c r="A50" s="32" t="s">
        <v>3403</v>
      </c>
      <c r="B50" s="29">
        <v>22638.0</v>
      </c>
      <c r="C50" s="9">
        <f t="array" ref="C50">SUMIFS( INDIRECT(A29 &amp; " Restia!C:C"), INDIRECT(A29 &amp; " Restia!A:A"), "generic", INDIRECT(A29 &amp; " Restia!G:G"), "online", INDIRECT(A29 &amp; " Restia!B:B"), "&lt;&gt;canceled" )</f>
        <v>60750</v>
      </c>
      <c r="D50" s="27">
        <f t="shared" si="2"/>
        <v>38112</v>
      </c>
      <c r="E50" s="41"/>
    </row>
    <row r="51" hidden="1">
      <c r="A51" s="32" t="s">
        <v>3405</v>
      </c>
      <c r="B51" s="29">
        <v>6273.0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1001</v>
      </c>
      <c r="D51" s="27">
        <f t="shared" si="2"/>
        <v>-5272</v>
      </c>
      <c r="E51" s="41"/>
    </row>
    <row r="52" hidden="1">
      <c r="A52" s="32" t="s">
        <v>3406</v>
      </c>
      <c r="B52" s="29">
        <v>11592.0</v>
      </c>
      <c r="C52" s="9">
        <f t="array" ref="C52">SUMIFS( INDIRECT(A29 &amp; " Restia!C:C"), INDIRECT(A29 &amp; " Restia!A:A"), "damejidlo", INDIRECT(A29 &amp; " Restia!G:G"), "cash", INDIRECT(A29 &amp; " Restia!B:B"), "&lt;&gt;canceled")</f>
        <v>13817</v>
      </c>
      <c r="D52" s="27">
        <f t="shared" si="2"/>
        <v>2225</v>
      </c>
      <c r="E52" s="41"/>
    </row>
    <row r="53" hidden="1">
      <c r="A53" s="35" t="s">
        <v>3407</v>
      </c>
      <c r="B53" s="29">
        <v>173743.0</v>
      </c>
      <c r="C53" s="9">
        <f t="array" ref="C53">SUM(INDIRECT(A29 &amp; " Restia!C:C")) - SUMIFS(INDIRECT(A29 &amp; " Restia!C:C"), INDIRECT(A29 &amp; " Restia!B:B"), "canceled")</f>
        <v>269260.2</v>
      </c>
      <c r="D53" s="27">
        <f t="shared" si="2"/>
        <v>95517.2</v>
      </c>
      <c r="E53" s="41"/>
    </row>
    <row r="54" hidden="1">
      <c r="A54" s="36" t="s">
        <v>3408</v>
      </c>
      <c r="B54" s="42">
        <v>-2673.0</v>
      </c>
      <c r="C54" s="43">
        <f>sum(C39:C51)-C53</f>
        <v>-28835.2</v>
      </c>
      <c r="D54" s="44">
        <f t="shared" si="2"/>
        <v>-26162.2</v>
      </c>
      <c r="E54" s="45"/>
    </row>
    <row r="55" hidden="1"/>
    <row r="56" hidden="1"/>
    <row r="57" hidden="1">
      <c r="A57" s="5" t="s">
        <v>4230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3381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3382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3383</v>
      </c>
      <c r="B65" s="6"/>
      <c r="C65" s="6"/>
      <c r="D65" s="6"/>
      <c r="E65" s="7"/>
    </row>
    <row r="66" hidden="1">
      <c r="A66" s="20" t="s">
        <v>3384</v>
      </c>
      <c r="B66" s="21" t="s">
        <v>3385</v>
      </c>
      <c r="C66" s="22" t="s">
        <v>3386</v>
      </c>
      <c r="D66" s="21" t="s">
        <v>3387</v>
      </c>
      <c r="E66" s="23" t="s">
        <v>13</v>
      </c>
    </row>
    <row r="67" hidden="1">
      <c r="A67" s="24" t="s">
        <v>3388</v>
      </c>
      <c r="B67" s="25">
        <v>22860.0</v>
      </c>
      <c r="C67" s="26">
        <f>(2000*0)+(1000*10)+(500*15)+(200*24)+(100*2)+(50*2)+(20*7)+(10*8)+(5*6)+(2*4)+(1*2)</f>
        <v>22860</v>
      </c>
      <c r="D67" s="27">
        <f t="shared" ref="D67:D82" si="3">C67-B67</f>
        <v>0</v>
      </c>
      <c r="E67" s="41"/>
    </row>
    <row r="68" hidden="1">
      <c r="A68" s="24" t="s">
        <v>3389</v>
      </c>
      <c r="B68" s="29">
        <v>5728.0</v>
      </c>
      <c r="C68" s="26">
        <f>213+238+2233+428+1719+897</f>
        <v>5728</v>
      </c>
      <c r="D68" s="27">
        <f t="shared" si="3"/>
        <v>0</v>
      </c>
      <c r="E68" s="41"/>
    </row>
    <row r="69" hidden="1">
      <c r="A69" s="24" t="s">
        <v>3390</v>
      </c>
      <c r="B69" s="25">
        <v>0.0</v>
      </c>
      <c r="C69" s="26"/>
      <c r="D69" s="27">
        <f t="shared" si="3"/>
        <v>0</v>
      </c>
      <c r="E69" s="41"/>
    </row>
    <row r="70" hidden="1">
      <c r="A70" s="24" t="s">
        <v>3392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3394</v>
      </c>
      <c r="B71" s="29">
        <v>160.0</v>
      </c>
      <c r="C71" s="26"/>
      <c r="D71" s="27">
        <f t="shared" si="3"/>
        <v>-160</v>
      </c>
      <c r="E71" s="41"/>
    </row>
    <row r="72" hidden="1">
      <c r="A72" s="30" t="s">
        <v>3395</v>
      </c>
      <c r="B72" s="29">
        <v>110.0</v>
      </c>
      <c r="C72" s="26">
        <v>110.0</v>
      </c>
      <c r="D72" s="27">
        <f t="shared" si="3"/>
        <v>0</v>
      </c>
      <c r="E72" s="41"/>
    </row>
    <row r="73" hidden="1">
      <c r="A73" s="30" t="s">
        <v>3397</v>
      </c>
      <c r="B73" s="29">
        <v>0.0</v>
      </c>
      <c r="C73" s="26"/>
      <c r="D73" s="27">
        <f t="shared" si="3"/>
        <v>0</v>
      </c>
      <c r="E73" s="40"/>
    </row>
    <row r="74" hidden="1">
      <c r="A74" s="31" t="s">
        <v>3399</v>
      </c>
      <c r="B74" s="29">
        <v>840.0</v>
      </c>
      <c r="C74" s="26">
        <f>240+200+80+200+120+160</f>
        <v>1000</v>
      </c>
      <c r="D74" s="27">
        <f t="shared" si="3"/>
        <v>160</v>
      </c>
      <c r="E74" s="41"/>
    </row>
    <row r="75" hidden="1">
      <c r="A75" s="32" t="s">
        <v>3400</v>
      </c>
      <c r="B75" s="29">
        <v>53500.0</v>
      </c>
      <c r="C75" s="33">
        <f t="array" ref="C75">SUMIFS(INDIRECT(A57 &amp; " Restia!C:C"), INDIRECT(A57 &amp; " Restia!A:A"), A75, INDIRECT(A57 &amp; " Restia!B:B"), "&lt;&gt;canceled")</f>
        <v>63242</v>
      </c>
      <c r="D75" s="27">
        <f t="shared" si="3"/>
        <v>9742</v>
      </c>
      <c r="E75" s="41"/>
    </row>
    <row r="76" hidden="1">
      <c r="A76" s="32" t="s">
        <v>3401</v>
      </c>
      <c r="B76" s="29">
        <v>16312.0</v>
      </c>
      <c r="C76" s="9">
        <f t="array" ref="C76">SUMIFS( INDIRECT(A57 &amp; " Restia!C:C"), INDIRECT(A57 &amp; " Restia!A:A"), A76, INDIRECT(A57 &amp; " Restia!B:B"), "&lt;&gt;canceled" )</f>
        <v>40810</v>
      </c>
      <c r="D76" s="27">
        <f t="shared" si="3"/>
        <v>24498</v>
      </c>
      <c r="E76" s="41"/>
    </row>
    <row r="77" hidden="1">
      <c r="A77" s="32" t="s">
        <v>3402</v>
      </c>
      <c r="B77" s="29">
        <v>69851.5</v>
      </c>
      <c r="C77" s="9">
        <f t="array" ref="C77">SUMIFS( INDIRECT(A57 &amp; " Restia!C:C"), INDIRECT(A57 &amp; " Restia!A:A"), "damejidlo", INDIRECT(A57 &amp; " Restia!G:G"), "online", INDIRECT(A57 &amp; " Restia!B:B"), "&lt;&gt;canceled" )</f>
        <v>53230</v>
      </c>
      <c r="D77" s="27">
        <f t="shared" si="3"/>
        <v>-16621.5</v>
      </c>
      <c r="E77" s="41"/>
    </row>
    <row r="78" hidden="1">
      <c r="A78" s="32" t="s">
        <v>3403</v>
      </c>
      <c r="B78" s="29">
        <v>29084.0</v>
      </c>
      <c r="C78" s="9">
        <f t="array" ref="C78">SUMIFS( INDIRECT(A57 &amp; " Restia!C:C"), INDIRECT(A57 &amp; " Restia!A:A"), "generic", INDIRECT(A57 &amp; " Restia!G:G"), "online", INDIRECT(A57 &amp; " Restia!B:B"), "&lt;&gt;canceled" )</f>
        <v>60750</v>
      </c>
      <c r="D78" s="27">
        <f t="shared" si="3"/>
        <v>31666</v>
      </c>
      <c r="E78" s="41"/>
    </row>
    <row r="79" hidden="1">
      <c r="A79" s="32" t="s">
        <v>3405</v>
      </c>
      <c r="B79" s="29">
        <v>3610.5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1001</v>
      </c>
      <c r="D79" s="27">
        <f t="shared" si="3"/>
        <v>-2609.5</v>
      </c>
      <c r="E79" s="41"/>
    </row>
    <row r="80" hidden="1">
      <c r="A80" s="32" t="s">
        <v>3406</v>
      </c>
      <c r="B80" s="29">
        <v>14908.0</v>
      </c>
      <c r="C80" s="9">
        <f t="array" ref="C80">SUMIFS( INDIRECT(A57 &amp; " Restia!C:C"), INDIRECT(A57 &amp; " Restia!A:A"), "damejidlo", INDIRECT(A57 &amp; " Restia!G:G"), "cash", INDIRECT(A57 &amp; " Restia!B:B"), "&lt;&gt;canceled")</f>
        <v>13817</v>
      </c>
      <c r="D80" s="27">
        <f t="shared" si="3"/>
        <v>-1091</v>
      </c>
      <c r="E80" s="41"/>
    </row>
    <row r="81" hidden="1">
      <c r="A81" s="35" t="s">
        <v>3407</v>
      </c>
      <c r="B81" s="29">
        <v>202056.0</v>
      </c>
      <c r="C81" s="9">
        <f t="array" ref="C81">SUM(INDIRECT(A57 &amp; " Restia!C:C")) - SUMIFS(INDIRECT(A57 &amp; " Restia!C:C"), INDIRECT(A57 &amp; " Restia!B:B"), "canceled")</f>
        <v>269260.2</v>
      </c>
      <c r="D81" s="27">
        <f t="shared" si="3"/>
        <v>67204.2</v>
      </c>
      <c r="E81" s="41"/>
    </row>
    <row r="82" hidden="1">
      <c r="A82" s="36" t="s">
        <v>3408</v>
      </c>
      <c r="B82" s="42">
        <v>0.0</v>
      </c>
      <c r="C82" s="43">
        <f>sum(C67:C79)-C81</f>
        <v>-20529.2</v>
      </c>
      <c r="D82" s="44">
        <f t="shared" si="3"/>
        <v>-20529.2</v>
      </c>
      <c r="E82" s="45"/>
    </row>
    <row r="83" hidden="1"/>
    <row r="84" hidden="1"/>
    <row r="85" hidden="1">
      <c r="A85" s="5" t="s">
        <v>4230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3381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3382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3383</v>
      </c>
      <c r="B93" s="6"/>
      <c r="C93" s="6"/>
      <c r="D93" s="6"/>
      <c r="E93" s="7"/>
    </row>
    <row r="94" hidden="1">
      <c r="A94" s="20" t="s">
        <v>3384</v>
      </c>
      <c r="B94" s="21" t="s">
        <v>3385</v>
      </c>
      <c r="C94" s="22" t="s">
        <v>3386</v>
      </c>
      <c r="D94" s="21" t="s">
        <v>3387</v>
      </c>
      <c r="E94" s="23" t="s">
        <v>13</v>
      </c>
    </row>
    <row r="95" hidden="1">
      <c r="A95" s="24" t="s">
        <v>3388</v>
      </c>
      <c r="B95" s="25">
        <v>21612.0</v>
      </c>
      <c r="C95" s="26">
        <f>(2000*1)+(1000*7)+(500*11)+(200*13)+(100*0)+(50*0)+(20*0)+(10*1)+(5*0)+(2*1)+(1*0)</f>
        <v>17112</v>
      </c>
      <c r="D95" s="27">
        <f t="shared" ref="D95:D110" si="4">C95-B95</f>
        <v>-4500</v>
      </c>
      <c r="E95" s="41"/>
    </row>
    <row r="96" hidden="1">
      <c r="A96" s="24" t="s">
        <v>3389</v>
      </c>
      <c r="B96" s="29">
        <v>4496.0</v>
      </c>
      <c r="C96" s="26">
        <f>653+45+690+987+966+656+499</f>
        <v>4496</v>
      </c>
      <c r="D96" s="27">
        <f t="shared" si="4"/>
        <v>0</v>
      </c>
      <c r="E96" s="41"/>
    </row>
    <row r="97" hidden="1">
      <c r="A97" s="24" t="s">
        <v>3390</v>
      </c>
      <c r="B97" s="25">
        <v>560.0</v>
      </c>
      <c r="C97" s="26">
        <f>140+140+140+140</f>
        <v>560</v>
      </c>
      <c r="D97" s="27">
        <f t="shared" si="4"/>
        <v>0</v>
      </c>
      <c r="E97" s="41"/>
    </row>
    <row r="98" hidden="1">
      <c r="A98" s="24" t="s">
        <v>3392</v>
      </c>
      <c r="B98" s="29">
        <v>500.0</v>
      </c>
      <c r="C98" s="26">
        <v>500.0</v>
      </c>
      <c r="D98" s="27">
        <f t="shared" si="4"/>
        <v>0</v>
      </c>
      <c r="E98" s="41"/>
    </row>
    <row r="99" hidden="1">
      <c r="A99" s="30" t="s">
        <v>3394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3395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3397</v>
      </c>
      <c r="B101" s="29">
        <v>1114.0</v>
      </c>
      <c r="C101" s="26">
        <f>373+213+488+40</f>
        <v>1114</v>
      </c>
      <c r="D101" s="27">
        <f t="shared" si="4"/>
        <v>0</v>
      </c>
      <c r="E101" s="40"/>
    </row>
    <row r="102" hidden="1">
      <c r="A102" s="31" t="s">
        <v>3399</v>
      </c>
      <c r="B102" s="29">
        <v>600.0</v>
      </c>
      <c r="C102" s="26">
        <f>40+40+160+280+80</f>
        <v>600</v>
      </c>
      <c r="D102" s="27">
        <f t="shared" si="4"/>
        <v>0</v>
      </c>
      <c r="E102" s="41"/>
    </row>
    <row r="103" hidden="1">
      <c r="A103" s="32" t="s">
        <v>3400</v>
      </c>
      <c r="B103" s="29">
        <v>40468.0</v>
      </c>
      <c r="C103" s="33">
        <f t="array" ref="C103">SUMIFS(INDIRECT(A85 &amp; " Restia!C:C"), INDIRECT(A85 &amp; " Restia!A:A"), A103, INDIRECT(A85 &amp; " Restia!B:B"), "&lt;&gt;canceled")</f>
        <v>63242</v>
      </c>
      <c r="D103" s="27">
        <f t="shared" si="4"/>
        <v>22774</v>
      </c>
      <c r="E103" s="41"/>
    </row>
    <row r="104" hidden="1">
      <c r="A104" s="32" t="s">
        <v>3401</v>
      </c>
      <c r="B104" s="29">
        <v>28194.0</v>
      </c>
      <c r="C104" s="9">
        <f t="array" ref="C104">SUMIFS( INDIRECT(A85 &amp; " Restia!C:C"), INDIRECT(A85 &amp; " Restia!A:A"), A104, INDIRECT(A85 &amp; " Restia!B:B"), "&lt;&gt;canceled" )</f>
        <v>40810</v>
      </c>
      <c r="D104" s="27">
        <f t="shared" si="4"/>
        <v>12616</v>
      </c>
      <c r="E104" s="41"/>
    </row>
    <row r="105" hidden="1">
      <c r="A105" s="32" t="s">
        <v>3402</v>
      </c>
      <c r="B105" s="29">
        <v>62704.5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53230</v>
      </c>
      <c r="D105" s="27">
        <f t="shared" si="4"/>
        <v>-9474.5</v>
      </c>
      <c r="E105" s="41"/>
    </row>
    <row r="106" hidden="1">
      <c r="A106" s="32" t="s">
        <v>3403</v>
      </c>
      <c r="B106" s="29">
        <v>18419.0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60750</v>
      </c>
      <c r="D106" s="27">
        <f t="shared" si="4"/>
        <v>42331</v>
      </c>
      <c r="E106" s="41"/>
    </row>
    <row r="107" hidden="1">
      <c r="A107" s="32" t="s">
        <v>3405</v>
      </c>
      <c r="B107" s="29">
        <v>3642.0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1001</v>
      </c>
      <c r="D107" s="27">
        <f t="shared" si="4"/>
        <v>-2641</v>
      </c>
      <c r="E107" s="41"/>
    </row>
    <row r="108" hidden="1">
      <c r="A108" s="32" t="s">
        <v>3406</v>
      </c>
      <c r="B108" s="29">
        <v>14405.0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13817</v>
      </c>
      <c r="D108" s="27">
        <f t="shared" si="4"/>
        <v>-588</v>
      </c>
      <c r="E108" s="41"/>
    </row>
    <row r="109" hidden="1">
      <c r="A109" s="35" t="s">
        <v>3407</v>
      </c>
      <c r="B109" s="29">
        <v>182308.25</v>
      </c>
      <c r="C109" s="9">
        <f t="array" ref="C109">SUM(INDIRECT(A85 &amp; " Restia!C:C")) - SUMIFS(INDIRECT(A85 &amp; " Restia!C:C"), INDIRECT(A85 &amp; " Restia!B:B"), "canceled")</f>
        <v>269260.2</v>
      </c>
      <c r="D109" s="27">
        <f t="shared" si="4"/>
        <v>86951.95</v>
      </c>
      <c r="E109" s="41"/>
    </row>
    <row r="110" hidden="1">
      <c r="A110" s="36" t="s">
        <v>3408</v>
      </c>
      <c r="B110" s="42">
        <v>1.25</v>
      </c>
      <c r="C110" s="43">
        <f>sum(C95:C107)-C109</f>
        <v>-25845.2</v>
      </c>
      <c r="D110" s="44">
        <f t="shared" si="4"/>
        <v>-25846.45</v>
      </c>
      <c r="E110" s="45"/>
    </row>
    <row r="111" hidden="1"/>
    <row r="112" hidden="1"/>
    <row r="113" hidden="1">
      <c r="A113" s="5" t="s">
        <v>4230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3381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3382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3383</v>
      </c>
      <c r="B121" s="6"/>
      <c r="C121" s="6"/>
      <c r="D121" s="6"/>
      <c r="E121" s="7"/>
    </row>
    <row r="122" hidden="1">
      <c r="A122" s="20" t="s">
        <v>3384</v>
      </c>
      <c r="B122" s="21" t="s">
        <v>3385</v>
      </c>
      <c r="C122" s="22" t="s">
        <v>3386</v>
      </c>
      <c r="D122" s="21" t="s">
        <v>3387</v>
      </c>
      <c r="E122" s="23" t="s">
        <v>13</v>
      </c>
    </row>
    <row r="123" hidden="1">
      <c r="A123" s="24" t="s">
        <v>3388</v>
      </c>
      <c r="B123" s="25">
        <v>21683.0</v>
      </c>
      <c r="C123" s="26">
        <f>(2000*4)+(1000*2)+(500*13)+(200*22)+(100*7)+(50*1)+(20*1)+(10*1)+(5*0)+(2*1)+(1*1)</f>
        <v>21683</v>
      </c>
      <c r="D123" s="27">
        <f t="shared" ref="D123:D138" si="5">C123-B123</f>
        <v>0</v>
      </c>
      <c r="E123" s="41"/>
    </row>
    <row r="124" hidden="1">
      <c r="A124" s="24" t="s">
        <v>3389</v>
      </c>
      <c r="B124" s="29">
        <v>4622.0</v>
      </c>
      <c r="C124" s="26">
        <f>1240+219+524+330+1504+805</f>
        <v>4622</v>
      </c>
      <c r="D124" s="27">
        <f t="shared" si="5"/>
        <v>0</v>
      </c>
      <c r="E124" s="41"/>
    </row>
    <row r="125" hidden="1">
      <c r="A125" s="24" t="s">
        <v>3390</v>
      </c>
      <c r="B125" s="25">
        <v>200.0</v>
      </c>
      <c r="C125" s="26">
        <f>100+100</f>
        <v>200</v>
      </c>
      <c r="D125" s="27">
        <f t="shared" si="5"/>
        <v>0</v>
      </c>
      <c r="E125" s="41"/>
    </row>
    <row r="126" hidden="1">
      <c r="A126" s="24" t="s">
        <v>3392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3394</v>
      </c>
      <c r="B127" s="29">
        <v>240.0</v>
      </c>
      <c r="C127" s="26">
        <v>240.0</v>
      </c>
      <c r="D127" s="27">
        <f t="shared" si="5"/>
        <v>0</v>
      </c>
      <c r="E127" s="40" t="s">
        <v>7940</v>
      </c>
    </row>
    <row r="128" hidden="1">
      <c r="A128" s="30" t="s">
        <v>3395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3397</v>
      </c>
      <c r="B129" s="29">
        <v>1500.0</v>
      </c>
      <c r="C129" s="26">
        <v>1500.0</v>
      </c>
      <c r="D129" s="27">
        <f t="shared" si="5"/>
        <v>0</v>
      </c>
      <c r="E129" s="40" t="s">
        <v>7941</v>
      </c>
    </row>
    <row r="130" hidden="1">
      <c r="A130" s="31" t="s">
        <v>3399</v>
      </c>
      <c r="B130" s="29">
        <v>880.0</v>
      </c>
      <c r="C130" s="26">
        <f>160+80+40+320+280</f>
        <v>880</v>
      </c>
      <c r="D130" s="27">
        <f t="shared" si="5"/>
        <v>0</v>
      </c>
      <c r="E130" s="41"/>
    </row>
    <row r="131" hidden="1">
      <c r="A131" s="32" t="s">
        <v>3400</v>
      </c>
      <c r="B131" s="29">
        <v>41101.0</v>
      </c>
      <c r="C131" s="33">
        <f t="array" ref="C131">SUMIFS(INDIRECT(A113 &amp; " Restia!C:C"), INDIRECT(A113 &amp; " Restia!A:A"), A131, INDIRECT(A113 &amp; " Restia!B:B"), "&lt;&gt;canceled")</f>
        <v>63242</v>
      </c>
      <c r="D131" s="27">
        <f t="shared" si="5"/>
        <v>22141</v>
      </c>
      <c r="E131" s="41"/>
    </row>
    <row r="132" hidden="1">
      <c r="A132" s="32" t="s">
        <v>3401</v>
      </c>
      <c r="B132" s="29">
        <v>27059.0</v>
      </c>
      <c r="C132" s="9">
        <f t="array" ref="C132">SUMIFS( INDIRECT(A113 &amp; " Restia!C:C"), INDIRECT(A113 &amp; " Restia!A:A"), A132, INDIRECT(A113 &amp; " Restia!B:B"), "&lt;&gt;canceled" )</f>
        <v>40810</v>
      </c>
      <c r="D132" s="27">
        <f t="shared" si="5"/>
        <v>13751</v>
      </c>
      <c r="E132" s="41"/>
    </row>
    <row r="133" hidden="1">
      <c r="A133" s="32" t="s">
        <v>3402</v>
      </c>
      <c r="B133" s="29">
        <v>56169.5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53230</v>
      </c>
      <c r="D133" s="27">
        <f t="shared" si="5"/>
        <v>-2939.5</v>
      </c>
      <c r="E133" s="41"/>
    </row>
    <row r="134" hidden="1">
      <c r="A134" s="32" t="s">
        <v>3403</v>
      </c>
      <c r="B134" s="29">
        <v>18833.0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60750</v>
      </c>
      <c r="D134" s="27">
        <f t="shared" si="5"/>
        <v>41917</v>
      </c>
      <c r="E134" s="41"/>
    </row>
    <row r="135" hidden="1">
      <c r="A135" s="32" t="s">
        <v>3405</v>
      </c>
      <c r="B135" s="29">
        <v>742.0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1001</v>
      </c>
      <c r="D135" s="27">
        <f t="shared" si="5"/>
        <v>259</v>
      </c>
      <c r="E135" s="41"/>
    </row>
    <row r="136" hidden="1">
      <c r="A136" s="32" t="s">
        <v>3406</v>
      </c>
      <c r="B136" s="29">
        <v>10437.0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13817</v>
      </c>
      <c r="D136" s="27">
        <f t="shared" si="5"/>
        <v>3380</v>
      </c>
      <c r="E136" s="41"/>
    </row>
    <row r="137" hidden="1">
      <c r="A137" s="35" t="s">
        <v>3407</v>
      </c>
      <c r="B137" s="29">
        <v>173029.5</v>
      </c>
      <c r="C137" s="9">
        <f t="array" ref="C137">SUM(INDIRECT(A113 &amp; " Restia!C:C")) - SUMIFS(INDIRECT(A113 &amp; " Restia!C:C"), INDIRECT(A113 &amp; " Restia!B:B"), "canceled")</f>
        <v>269260.2</v>
      </c>
      <c r="D137" s="27">
        <f t="shared" si="5"/>
        <v>96230.7</v>
      </c>
      <c r="E137" s="41"/>
    </row>
    <row r="138" hidden="1">
      <c r="A138" s="36" t="s">
        <v>3408</v>
      </c>
      <c r="B138" s="42">
        <v>0.0</v>
      </c>
      <c r="C138" s="43">
        <f>sum(C123:C135)-C137</f>
        <v>-21102.2</v>
      </c>
      <c r="D138" s="44">
        <f t="shared" si="5"/>
        <v>-21102.2</v>
      </c>
      <c r="E138" s="45"/>
    </row>
    <row r="139" hidden="1"/>
    <row r="140" hidden="1"/>
    <row r="141" hidden="1">
      <c r="A141" s="5" t="s">
        <v>4230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3381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3382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3383</v>
      </c>
      <c r="B149" s="6"/>
      <c r="C149" s="6"/>
      <c r="D149" s="6"/>
      <c r="E149" s="7"/>
    </row>
    <row r="150" hidden="1">
      <c r="A150" s="20" t="s">
        <v>3384</v>
      </c>
      <c r="B150" s="21" t="s">
        <v>3385</v>
      </c>
      <c r="C150" s="22" t="s">
        <v>3386</v>
      </c>
      <c r="D150" s="21" t="s">
        <v>3387</v>
      </c>
      <c r="E150" s="23" t="s">
        <v>13</v>
      </c>
    </row>
    <row r="151" hidden="1">
      <c r="A151" s="24" t="s">
        <v>3388</v>
      </c>
      <c r="B151" s="25">
        <v>4367.0</v>
      </c>
      <c r="C151" s="26">
        <f>(2000*0)+(1000*2)+(500*4)+(200*1)+(100*1)+(50*1)+(20*0)+(10*1)+(5*1)+(2*1)+(1*0)</f>
        <v>4367</v>
      </c>
      <c r="D151" s="27">
        <f t="shared" ref="D151:D166" si="6">C151-B151</f>
        <v>0</v>
      </c>
      <c r="E151" s="41"/>
    </row>
    <row r="152" hidden="1">
      <c r="A152" s="24" t="s">
        <v>3389</v>
      </c>
      <c r="B152" s="29">
        <v>397.0</v>
      </c>
      <c r="C152" s="26">
        <v>397.0</v>
      </c>
      <c r="D152" s="27">
        <f t="shared" si="6"/>
        <v>0</v>
      </c>
      <c r="E152" s="41"/>
    </row>
    <row r="153" hidden="1">
      <c r="A153" s="24" t="s">
        <v>3390</v>
      </c>
      <c r="B153" s="25">
        <v>0.0</v>
      </c>
      <c r="C153" s="26"/>
      <c r="D153" s="27">
        <f t="shared" si="6"/>
        <v>0</v>
      </c>
      <c r="E153" s="41"/>
    </row>
    <row r="154" hidden="1">
      <c r="A154" s="24" t="s">
        <v>3392</v>
      </c>
      <c r="B154" s="29">
        <v>500.0</v>
      </c>
      <c r="C154" s="26">
        <v>500.0</v>
      </c>
      <c r="D154" s="27">
        <f t="shared" si="6"/>
        <v>0</v>
      </c>
      <c r="E154" s="41"/>
    </row>
    <row r="155" hidden="1">
      <c r="A155" s="30" t="s">
        <v>3394</v>
      </c>
      <c r="B155" s="29">
        <v>0.0</v>
      </c>
      <c r="C155" s="26"/>
      <c r="D155" s="27">
        <f t="shared" si="6"/>
        <v>0</v>
      </c>
      <c r="E155" s="40"/>
    </row>
    <row r="156" hidden="1">
      <c r="A156" s="30" t="s">
        <v>3395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3397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3399</v>
      </c>
      <c r="B158" s="29">
        <v>240.0</v>
      </c>
      <c r="C158" s="26">
        <v>240.0</v>
      </c>
      <c r="D158" s="27">
        <f t="shared" si="6"/>
        <v>0</v>
      </c>
      <c r="E158" s="41"/>
    </row>
    <row r="159" hidden="1">
      <c r="A159" s="32" t="s">
        <v>3400</v>
      </c>
      <c r="B159" s="29">
        <v>4330.0</v>
      </c>
      <c r="C159" s="33">
        <f t="array" ref="C159">SUMIFS(INDIRECT(A141 &amp; " Restia!C:C"), INDIRECT(A141 &amp; " Restia!A:A"), A159, INDIRECT(A141 &amp; " Restia!B:B"), "&lt;&gt;canceled")</f>
        <v>63242</v>
      </c>
      <c r="D159" s="27">
        <f t="shared" si="6"/>
        <v>58912</v>
      </c>
      <c r="E159" s="41"/>
    </row>
    <row r="160" hidden="1">
      <c r="A160" s="32" t="s">
        <v>3401</v>
      </c>
      <c r="B160" s="29">
        <v>3444.0</v>
      </c>
      <c r="C160" s="9">
        <f t="array" ref="C160">SUMIFS( INDIRECT(A141 &amp; " Restia!C:C"), INDIRECT(A141 &amp; " Restia!A:A"), A160, INDIRECT(A141 &amp; " Restia!B:B"), "&lt;&gt;canceled" )</f>
        <v>40810</v>
      </c>
      <c r="D160" s="27">
        <f t="shared" si="6"/>
        <v>37366</v>
      </c>
      <c r="E160" s="41"/>
    </row>
    <row r="161" hidden="1">
      <c r="A161" s="32" t="s">
        <v>3402</v>
      </c>
      <c r="B161" s="29">
        <v>5080.0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53230</v>
      </c>
      <c r="D161" s="27">
        <f t="shared" si="6"/>
        <v>48150</v>
      </c>
      <c r="E161" s="41"/>
    </row>
    <row r="162" hidden="1">
      <c r="A162" s="32" t="s">
        <v>3403</v>
      </c>
      <c r="B162" s="29">
        <v>996.0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60750</v>
      </c>
      <c r="D162" s="27">
        <f t="shared" si="6"/>
        <v>59754</v>
      </c>
      <c r="E162" s="41"/>
    </row>
    <row r="163" hidden="1">
      <c r="A163" s="32" t="s">
        <v>3405</v>
      </c>
      <c r="B163" s="29">
        <v>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1001</v>
      </c>
      <c r="D163" s="27">
        <f t="shared" si="6"/>
        <v>1001</v>
      </c>
      <c r="E163" s="41"/>
    </row>
    <row r="164" hidden="1">
      <c r="A164" s="32" t="s">
        <v>3406</v>
      </c>
      <c r="B164" s="29">
        <v>2143.0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13817</v>
      </c>
      <c r="D164" s="27">
        <f t="shared" si="6"/>
        <v>11674</v>
      </c>
      <c r="E164" s="41"/>
    </row>
    <row r="165" hidden="1">
      <c r="A165" s="35" t="s">
        <v>3407</v>
      </c>
      <c r="B165" s="29">
        <v>19354.0</v>
      </c>
      <c r="C165" s="9">
        <f t="array" ref="C165">SUM(INDIRECT(A141 &amp; " Restia!C:C")) - SUMIFS(INDIRECT(A141 &amp; " Restia!C:C"), INDIRECT(A141 &amp; " Restia!B:B"), "canceled")</f>
        <v>269260.2</v>
      </c>
      <c r="D165" s="27">
        <f t="shared" si="6"/>
        <v>249906.2</v>
      </c>
      <c r="E165" s="41"/>
    </row>
    <row r="166" hidden="1">
      <c r="A166" s="36" t="s">
        <v>3408</v>
      </c>
      <c r="B166" s="42">
        <v>0.0</v>
      </c>
      <c r="C166" s="43">
        <f>sum(C151:C163)-C165</f>
        <v>-44723.2</v>
      </c>
      <c r="D166" s="44">
        <f t="shared" si="6"/>
        <v>-44723.2</v>
      </c>
      <c r="E166" s="45"/>
    </row>
    <row r="167" hidden="1"/>
    <row r="168" hidden="1"/>
    <row r="169" hidden="1">
      <c r="A169" s="5" t="s">
        <v>4230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3381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3382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3383</v>
      </c>
      <c r="B177" s="6"/>
      <c r="C177" s="6"/>
      <c r="D177" s="6"/>
      <c r="E177" s="7"/>
    </row>
    <row r="178" hidden="1">
      <c r="A178" s="20" t="s">
        <v>3384</v>
      </c>
      <c r="B178" s="21" t="s">
        <v>3385</v>
      </c>
      <c r="C178" s="22" t="s">
        <v>3386</v>
      </c>
      <c r="D178" s="21" t="s">
        <v>3387</v>
      </c>
      <c r="E178" s="23" t="s">
        <v>13</v>
      </c>
    </row>
    <row r="179" hidden="1">
      <c r="A179" s="24" t="s">
        <v>3388</v>
      </c>
      <c r="B179" s="25">
        <v>17076.0</v>
      </c>
      <c r="C179" s="26">
        <v>17076.0</v>
      </c>
      <c r="D179" s="27">
        <f t="shared" ref="D179:D194" si="7">C179-B179</f>
        <v>0</v>
      </c>
      <c r="E179" s="41"/>
    </row>
    <row r="180" hidden="1">
      <c r="A180" s="24" t="s">
        <v>3389</v>
      </c>
      <c r="B180" s="29">
        <v>3609.0</v>
      </c>
      <c r="C180" s="26">
        <f>1334+933+373+660+309</f>
        <v>3609</v>
      </c>
      <c r="D180" s="27">
        <f t="shared" si="7"/>
        <v>0</v>
      </c>
      <c r="E180" s="41"/>
    </row>
    <row r="181" hidden="1">
      <c r="A181" s="24" t="s">
        <v>3390</v>
      </c>
      <c r="B181" s="25">
        <v>0.0</v>
      </c>
      <c r="C181" s="26"/>
      <c r="D181" s="27">
        <f t="shared" si="7"/>
        <v>0</v>
      </c>
      <c r="E181" s="41"/>
    </row>
    <row r="182" hidden="1">
      <c r="A182" s="24" t="s">
        <v>3392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3394</v>
      </c>
      <c r="B183" s="29">
        <v>0.0</v>
      </c>
      <c r="C183" s="26"/>
      <c r="D183" s="27">
        <f t="shared" si="7"/>
        <v>0</v>
      </c>
      <c r="E183" s="40"/>
    </row>
    <row r="184" hidden="1">
      <c r="A184" s="30" t="s">
        <v>3395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3397</v>
      </c>
      <c r="B185" s="29">
        <v>0.0</v>
      </c>
      <c r="C185" s="26"/>
      <c r="D185" s="27">
        <f t="shared" si="7"/>
        <v>0</v>
      </c>
      <c r="E185" s="40"/>
    </row>
    <row r="186" hidden="1">
      <c r="A186" s="31" t="s">
        <v>3399</v>
      </c>
      <c r="B186" s="29">
        <v>640.0</v>
      </c>
      <c r="C186" s="26">
        <f>280+80+40+40+200</f>
        <v>640</v>
      </c>
      <c r="D186" s="27">
        <f t="shared" si="7"/>
        <v>0</v>
      </c>
      <c r="E186" s="40" t="s">
        <v>7942</v>
      </c>
    </row>
    <row r="187" hidden="1">
      <c r="A187" s="32" t="s">
        <v>3400</v>
      </c>
      <c r="B187" s="29">
        <v>31082.0</v>
      </c>
      <c r="C187" s="33">
        <f t="array" ref="C187">SUMIFS(INDIRECT(A169 &amp; " Restia!C:C"), INDIRECT(A169 &amp; " Restia!A:A"), A187, INDIRECT(A169 &amp; " Restia!B:B"), "&lt;&gt;canceled")</f>
        <v>63242</v>
      </c>
      <c r="D187" s="27">
        <f t="shared" si="7"/>
        <v>32160</v>
      </c>
      <c r="E187" s="41"/>
    </row>
    <row r="188" hidden="1">
      <c r="A188" s="32" t="s">
        <v>3401</v>
      </c>
      <c r="B188" s="29">
        <v>27352.0</v>
      </c>
      <c r="C188" s="9">
        <f t="array" ref="C188">SUMIFS( INDIRECT(A169 &amp; " Restia!C:C"), INDIRECT(A169 &amp; " Restia!A:A"), A188, INDIRECT(A169 &amp; " Restia!B:B"), "&lt;&gt;canceled" )</f>
        <v>40810</v>
      </c>
      <c r="D188" s="27">
        <f t="shared" si="7"/>
        <v>13458</v>
      </c>
      <c r="E188" s="41"/>
    </row>
    <row r="189" hidden="1">
      <c r="A189" s="32" t="s">
        <v>3402</v>
      </c>
      <c r="B189" s="29">
        <v>49197.0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53230</v>
      </c>
      <c r="D189" s="27">
        <f t="shared" si="7"/>
        <v>4033</v>
      </c>
      <c r="E189" s="41"/>
    </row>
    <row r="190" hidden="1">
      <c r="A190" s="32" t="s">
        <v>3403</v>
      </c>
      <c r="B190" s="29">
        <v>23440.6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60750</v>
      </c>
      <c r="D190" s="27">
        <f t="shared" si="7"/>
        <v>37309.4</v>
      </c>
      <c r="E190" s="41"/>
    </row>
    <row r="191" hidden="1">
      <c r="A191" s="32" t="s">
        <v>3405</v>
      </c>
      <c r="B191" s="29">
        <v>1285.0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1001</v>
      </c>
      <c r="D191" s="27">
        <f t="shared" si="7"/>
        <v>-284</v>
      </c>
      <c r="E191" s="41"/>
    </row>
    <row r="192" hidden="1">
      <c r="A192" s="32" t="s">
        <v>3406</v>
      </c>
      <c r="B192" s="29">
        <v>9204.0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13817</v>
      </c>
      <c r="D192" s="27">
        <f t="shared" si="7"/>
        <v>4613</v>
      </c>
      <c r="E192" s="41"/>
    </row>
    <row r="193" hidden="1">
      <c r="A193" s="35" t="s">
        <v>3407</v>
      </c>
      <c r="B193" s="29">
        <v>153682.4</v>
      </c>
      <c r="C193" s="9">
        <f t="array" ref="C193">SUM(INDIRECT(A169 &amp; " Restia!C:C")) - SUMIFS(INDIRECT(A169 &amp; " Restia!C:C"), INDIRECT(A169 &amp; " Restia!B:B"), "canceled")</f>
        <v>269260.2</v>
      </c>
      <c r="D193" s="27">
        <f t="shared" si="7"/>
        <v>115577.8</v>
      </c>
      <c r="E193" s="41"/>
    </row>
    <row r="194" hidden="1">
      <c r="A194" s="36" t="s">
        <v>3408</v>
      </c>
      <c r="B194" s="42">
        <v>-0.8000000000065484</v>
      </c>
      <c r="C194" s="43">
        <f>sum(C179:C191)-C193</f>
        <v>-28902.2</v>
      </c>
      <c r="D194" s="44">
        <f t="shared" si="7"/>
        <v>-28901.4</v>
      </c>
      <c r="E194" s="45"/>
    </row>
    <row r="195" hidden="1"/>
    <row r="196" hidden="1"/>
    <row r="197" hidden="1">
      <c r="A197" s="5" t="s">
        <v>4230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3381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3382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3383</v>
      </c>
      <c r="B205" s="6"/>
      <c r="C205" s="6"/>
      <c r="D205" s="6"/>
      <c r="E205" s="7"/>
    </row>
    <row r="206" hidden="1">
      <c r="A206" s="20" t="s">
        <v>3384</v>
      </c>
      <c r="B206" s="21" t="s">
        <v>3385</v>
      </c>
      <c r="C206" s="22" t="s">
        <v>3386</v>
      </c>
      <c r="D206" s="21" t="s">
        <v>3387</v>
      </c>
      <c r="E206" s="23" t="s">
        <v>13</v>
      </c>
    </row>
    <row r="207" hidden="1">
      <c r="A207" s="24" t="s">
        <v>3388</v>
      </c>
      <c r="B207" s="25">
        <v>25873.0</v>
      </c>
      <c r="C207" s="26">
        <f>73+300+3500+22000</f>
        <v>25873</v>
      </c>
      <c r="D207" s="27">
        <f t="shared" ref="D207:D222" si="8">C207-B207</f>
        <v>0</v>
      </c>
      <c r="E207" s="41"/>
    </row>
    <row r="208" hidden="1">
      <c r="A208" s="24" t="s">
        <v>3389</v>
      </c>
      <c r="B208" s="29">
        <v>6306.0</v>
      </c>
      <c r="C208" s="26">
        <f>666+374+418+1044+582+1441+1781</f>
        <v>6306</v>
      </c>
      <c r="D208" s="27">
        <f t="shared" si="8"/>
        <v>0</v>
      </c>
      <c r="E208" s="41"/>
    </row>
    <row r="209" hidden="1">
      <c r="A209" s="24" t="s">
        <v>3390</v>
      </c>
      <c r="B209" s="25">
        <v>0.0</v>
      </c>
      <c r="C209" s="26"/>
      <c r="D209" s="27">
        <f t="shared" si="8"/>
        <v>0</v>
      </c>
      <c r="E209" s="41"/>
    </row>
    <row r="210" hidden="1">
      <c r="A210" s="24" t="s">
        <v>3392</v>
      </c>
      <c r="B210" s="29">
        <v>1000.0</v>
      </c>
      <c r="C210" s="26">
        <v>1000.0</v>
      </c>
      <c r="D210" s="27">
        <f t="shared" si="8"/>
        <v>0</v>
      </c>
      <c r="E210" s="41"/>
    </row>
    <row r="211" hidden="1">
      <c r="A211" s="30" t="s">
        <v>3394</v>
      </c>
      <c r="B211" s="29">
        <v>0.0</v>
      </c>
      <c r="C211" s="26"/>
      <c r="D211" s="27">
        <f t="shared" si="8"/>
        <v>0</v>
      </c>
      <c r="E211" s="40"/>
    </row>
    <row r="212" hidden="1">
      <c r="A212" s="30" t="s">
        <v>3395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3397</v>
      </c>
      <c r="B213" s="29">
        <v>2118.0</v>
      </c>
      <c r="C213" s="26">
        <v>2118.0</v>
      </c>
      <c r="D213" s="27">
        <f t="shared" si="8"/>
        <v>0</v>
      </c>
      <c r="E213" s="40"/>
    </row>
    <row r="214" hidden="1">
      <c r="A214" s="31" t="s">
        <v>3399</v>
      </c>
      <c r="B214" s="29">
        <v>760.0</v>
      </c>
      <c r="C214" s="26">
        <f>480+280</f>
        <v>760</v>
      </c>
      <c r="D214" s="27">
        <f t="shared" si="8"/>
        <v>0</v>
      </c>
      <c r="E214" s="40"/>
    </row>
    <row r="215" hidden="1">
      <c r="A215" s="32" t="s">
        <v>3400</v>
      </c>
      <c r="B215" s="29">
        <v>46675.0</v>
      </c>
      <c r="C215" s="33">
        <f t="array" ref="C215">SUMIFS(INDIRECT(A197 &amp; " Restia!C:C"), INDIRECT(A197 &amp; " Restia!A:A"), A215, INDIRECT(A197 &amp; " Restia!B:B"), "&lt;&gt;canceled")</f>
        <v>63242</v>
      </c>
      <c r="D215" s="27">
        <f t="shared" si="8"/>
        <v>16567</v>
      </c>
      <c r="E215" s="41"/>
    </row>
    <row r="216" hidden="1">
      <c r="A216" s="32" t="s">
        <v>3401</v>
      </c>
      <c r="B216" s="29">
        <v>19208.0</v>
      </c>
      <c r="C216" s="9">
        <f t="array" ref="C216">SUMIFS( INDIRECT(A197 &amp; " Restia!C:C"), INDIRECT(A197 &amp; " Restia!A:A"), A216, INDIRECT(A197 &amp; " Restia!B:B"), "&lt;&gt;canceled" )</f>
        <v>40810</v>
      </c>
      <c r="D216" s="27">
        <f t="shared" si="8"/>
        <v>21602</v>
      </c>
      <c r="E216" s="41"/>
    </row>
    <row r="217" hidden="1">
      <c r="A217" s="32" t="s">
        <v>3402</v>
      </c>
      <c r="B217" s="29">
        <v>51649.0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53230</v>
      </c>
      <c r="D217" s="27">
        <f t="shared" si="8"/>
        <v>1581</v>
      </c>
      <c r="E217" s="41"/>
    </row>
    <row r="218" hidden="1">
      <c r="A218" s="32" t="s">
        <v>3403</v>
      </c>
      <c r="B218" s="29">
        <v>28950.6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60750</v>
      </c>
      <c r="D218" s="27">
        <f t="shared" si="8"/>
        <v>31799.4</v>
      </c>
      <c r="E218" s="41"/>
    </row>
    <row r="219" hidden="1">
      <c r="A219" s="32" t="s">
        <v>3405</v>
      </c>
      <c r="B219" s="29">
        <v>831.0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1001</v>
      </c>
      <c r="D219" s="27">
        <f t="shared" si="8"/>
        <v>170</v>
      </c>
      <c r="E219" s="41"/>
    </row>
    <row r="220" hidden="1">
      <c r="A220" s="32" t="s">
        <v>3406</v>
      </c>
      <c r="B220" s="29">
        <v>16528.0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13817</v>
      </c>
      <c r="D220" s="27">
        <f t="shared" si="8"/>
        <v>-2711</v>
      </c>
      <c r="E220" s="41"/>
    </row>
    <row r="221" hidden="1">
      <c r="A221" s="35" t="s">
        <v>3407</v>
      </c>
      <c r="B221" s="29">
        <v>183370.00000000003</v>
      </c>
      <c r="C221" s="9">
        <f t="array" ref="C221">SUM(INDIRECT(A197 &amp; " Restia!C:C")) - SUMIFS(INDIRECT(A197 &amp; " Restia!C:C"), INDIRECT(A197 &amp; " Restia!B:B"), "canceled")</f>
        <v>269260.2</v>
      </c>
      <c r="D221" s="27">
        <f t="shared" si="8"/>
        <v>85890.2</v>
      </c>
      <c r="E221" s="41"/>
    </row>
    <row r="222" hidden="1">
      <c r="A222" s="36" t="s">
        <v>3408</v>
      </c>
      <c r="B222" s="42">
        <v>0.5999999999876309</v>
      </c>
      <c r="C222" s="43">
        <f>sum(C207:C219)-C221</f>
        <v>-14170.2</v>
      </c>
      <c r="D222" s="44">
        <f t="shared" si="8"/>
        <v>-14170.8</v>
      </c>
      <c r="E222" s="45"/>
    </row>
    <row r="223" hidden="1"/>
    <row r="224" hidden="1"/>
    <row r="225" hidden="1">
      <c r="A225" s="5" t="s">
        <v>4230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3381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3382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3383</v>
      </c>
      <c r="B233" s="6"/>
      <c r="C233" s="6"/>
      <c r="D233" s="6"/>
      <c r="E233" s="7"/>
    </row>
    <row r="234" hidden="1">
      <c r="A234" s="20" t="s">
        <v>3384</v>
      </c>
      <c r="B234" s="21" t="s">
        <v>3385</v>
      </c>
      <c r="C234" s="22" t="s">
        <v>3386</v>
      </c>
      <c r="D234" s="21" t="s">
        <v>3387</v>
      </c>
      <c r="E234" s="23" t="s">
        <v>13</v>
      </c>
    </row>
    <row r="235" hidden="1">
      <c r="A235" s="24" t="s">
        <v>3388</v>
      </c>
      <c r="B235" s="25">
        <v>21335.0</v>
      </c>
      <c r="C235" s="26">
        <f>1800+9500+10000</f>
        <v>21300</v>
      </c>
      <c r="D235" s="27">
        <f t="shared" ref="D235:D250" si="9">C235-B235</f>
        <v>-35</v>
      </c>
      <c r="E235" s="41"/>
    </row>
    <row r="236" hidden="1">
      <c r="A236" s="24" t="s">
        <v>3389</v>
      </c>
      <c r="B236" s="29">
        <v>7764.0</v>
      </c>
      <c r="C236" s="26">
        <f>355+1354+334+1102+2396+1160+1063</f>
        <v>7764</v>
      </c>
      <c r="D236" s="27">
        <f t="shared" si="9"/>
        <v>0</v>
      </c>
      <c r="E236" s="41"/>
    </row>
    <row r="237" hidden="1">
      <c r="A237" s="24" t="s">
        <v>3390</v>
      </c>
      <c r="B237" s="25">
        <v>0.0</v>
      </c>
      <c r="C237" s="26"/>
      <c r="D237" s="27">
        <f t="shared" si="9"/>
        <v>0</v>
      </c>
      <c r="E237" s="41"/>
    </row>
    <row r="238" hidden="1">
      <c r="A238" s="24" t="s">
        <v>3392</v>
      </c>
      <c r="B238" s="29">
        <v>801.0</v>
      </c>
      <c r="C238" s="26">
        <v>801.0</v>
      </c>
      <c r="D238" s="27">
        <f t="shared" si="9"/>
        <v>0</v>
      </c>
      <c r="E238" s="41"/>
    </row>
    <row r="239" hidden="1">
      <c r="A239" s="30" t="s">
        <v>3394</v>
      </c>
      <c r="B239" s="29">
        <v>0.0</v>
      </c>
      <c r="C239" s="26"/>
      <c r="D239" s="27">
        <f t="shared" si="9"/>
        <v>0</v>
      </c>
      <c r="E239" s="40"/>
    </row>
    <row r="240" hidden="1">
      <c r="A240" s="30" t="s">
        <v>3395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3397</v>
      </c>
      <c r="B241" s="29">
        <v>808.0</v>
      </c>
      <c r="C241" s="26">
        <v>808.0</v>
      </c>
      <c r="D241" s="27">
        <f t="shared" si="9"/>
        <v>0</v>
      </c>
      <c r="E241" s="40"/>
    </row>
    <row r="242" hidden="1">
      <c r="A242" s="31" t="s">
        <v>3399</v>
      </c>
      <c r="B242" s="29">
        <v>640.0</v>
      </c>
      <c r="C242" s="26">
        <f>240+120+280</f>
        <v>640</v>
      </c>
      <c r="D242" s="27">
        <f t="shared" si="9"/>
        <v>0</v>
      </c>
      <c r="E242" s="40"/>
    </row>
    <row r="243" hidden="1">
      <c r="A243" s="32" t="s">
        <v>3400</v>
      </c>
      <c r="B243" s="29">
        <v>45442.0</v>
      </c>
      <c r="C243" s="33">
        <f t="array" ref="C243">SUMIFS(INDIRECT(A225 &amp; " Restia!C:C"), INDIRECT(A225 &amp; " Restia!A:A"), A243, INDIRECT(A225 &amp; " Restia!B:B"), "&lt;&gt;canceled")</f>
        <v>63242</v>
      </c>
      <c r="D243" s="27">
        <f t="shared" si="9"/>
        <v>17800</v>
      </c>
      <c r="E243" s="41"/>
    </row>
    <row r="244" hidden="1">
      <c r="A244" s="32" t="s">
        <v>3401</v>
      </c>
      <c r="B244" s="29">
        <v>20420.0</v>
      </c>
      <c r="C244" s="9">
        <f t="array" ref="C244">SUMIFS( INDIRECT(A225 &amp; " Restia!C:C"), INDIRECT(A225 &amp; " Restia!A:A"), A244, INDIRECT(A225 &amp; " Restia!B:B"), "&lt;&gt;canceled" )</f>
        <v>40810</v>
      </c>
      <c r="D244" s="27">
        <f t="shared" si="9"/>
        <v>20390</v>
      </c>
      <c r="E244" s="41"/>
    </row>
    <row r="245" hidden="1">
      <c r="A245" s="32" t="s">
        <v>3402</v>
      </c>
      <c r="B245" s="29">
        <v>56679.0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53230</v>
      </c>
      <c r="D245" s="27">
        <f t="shared" si="9"/>
        <v>-3449</v>
      </c>
      <c r="E245" s="41"/>
    </row>
    <row r="246" hidden="1">
      <c r="A246" s="32" t="s">
        <v>3403</v>
      </c>
      <c r="B246" s="29">
        <v>31253.6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60750</v>
      </c>
      <c r="D246" s="27">
        <f t="shared" si="9"/>
        <v>29496.4</v>
      </c>
      <c r="E246" s="41"/>
    </row>
    <row r="247" hidden="1">
      <c r="A247" s="32" t="s">
        <v>3405</v>
      </c>
      <c r="B247" s="29">
        <v>1864.0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1001</v>
      </c>
      <c r="D247" s="27">
        <f t="shared" si="9"/>
        <v>-863</v>
      </c>
      <c r="E247" s="41"/>
    </row>
    <row r="248" hidden="1">
      <c r="A248" s="32" t="s">
        <v>3406</v>
      </c>
      <c r="B248" s="29">
        <v>11335.0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13817</v>
      </c>
      <c r="D248" s="27">
        <f t="shared" si="9"/>
        <v>2482</v>
      </c>
      <c r="E248" s="41"/>
    </row>
    <row r="249" hidden="1">
      <c r="A249" s="35" t="s">
        <v>3407</v>
      </c>
      <c r="B249" s="29">
        <v>187003.1</v>
      </c>
      <c r="C249" s="9">
        <f t="array" ref="C249">SUM(INDIRECT(A225 &amp; " Restia!C:C")) - SUMIFS(INDIRECT(A225 &amp; " Restia!C:C"), INDIRECT(A225 &amp; " Restia!B:B"), "canceled")</f>
        <v>269260.2</v>
      </c>
      <c r="D249" s="27">
        <f t="shared" si="9"/>
        <v>82257.1</v>
      </c>
      <c r="E249" s="41"/>
    </row>
    <row r="250" hidden="1">
      <c r="A250" s="36" t="s">
        <v>3408</v>
      </c>
      <c r="B250" s="42">
        <v>3.5</v>
      </c>
      <c r="C250" s="43">
        <f>sum(C235:C247)-C249</f>
        <v>-18914.2</v>
      </c>
      <c r="D250" s="44">
        <f t="shared" si="9"/>
        <v>-18917.7</v>
      </c>
      <c r="E250" s="45"/>
    </row>
    <row r="251" hidden="1"/>
    <row r="252" hidden="1"/>
    <row r="253" hidden="1">
      <c r="A253" s="5" t="s">
        <v>4230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3381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3382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3383</v>
      </c>
      <c r="B261" s="6"/>
      <c r="C261" s="6"/>
      <c r="D261" s="6"/>
      <c r="E261" s="7"/>
    </row>
    <row r="262" hidden="1">
      <c r="A262" s="20" t="s">
        <v>3384</v>
      </c>
      <c r="B262" s="21" t="s">
        <v>3385</v>
      </c>
      <c r="C262" s="22" t="s">
        <v>3386</v>
      </c>
      <c r="D262" s="21" t="s">
        <v>3387</v>
      </c>
      <c r="E262" s="23" t="s">
        <v>13</v>
      </c>
    </row>
    <row r="263" hidden="1">
      <c r="A263" s="24" t="s">
        <v>3388</v>
      </c>
      <c r="B263" s="25">
        <v>15189.0</v>
      </c>
      <c r="C263" s="26">
        <f>89+100+15000</f>
        <v>15189</v>
      </c>
      <c r="D263" s="27">
        <f t="shared" ref="D263:D278" si="10">C263-B263</f>
        <v>0</v>
      </c>
      <c r="E263" s="41"/>
    </row>
    <row r="264" hidden="1">
      <c r="A264" s="24" t="s">
        <v>3389</v>
      </c>
      <c r="B264" s="29">
        <v>5868.0</v>
      </c>
      <c r="C264" s="26">
        <v>5868.0</v>
      </c>
      <c r="D264" s="27">
        <f t="shared" si="10"/>
        <v>0</v>
      </c>
      <c r="E264" s="41"/>
    </row>
    <row r="265" hidden="1">
      <c r="A265" s="24" t="s">
        <v>3390</v>
      </c>
      <c r="B265" s="25">
        <v>0.0</v>
      </c>
      <c r="C265" s="26"/>
      <c r="D265" s="27">
        <f t="shared" si="10"/>
        <v>0</v>
      </c>
      <c r="E265" s="41"/>
    </row>
    <row r="266" hidden="1">
      <c r="A266" s="24" t="s">
        <v>3392</v>
      </c>
      <c r="B266" s="29">
        <v>500.0</v>
      </c>
      <c r="C266" s="26">
        <v>500.0</v>
      </c>
      <c r="D266" s="27">
        <f t="shared" si="10"/>
        <v>0</v>
      </c>
      <c r="E266" s="41"/>
    </row>
    <row r="267" hidden="1">
      <c r="A267" s="30" t="s">
        <v>3394</v>
      </c>
      <c r="B267" s="29">
        <v>0.0</v>
      </c>
      <c r="C267" s="26"/>
      <c r="D267" s="27">
        <f t="shared" si="10"/>
        <v>0</v>
      </c>
      <c r="E267" s="40"/>
    </row>
    <row r="268" hidden="1">
      <c r="A268" s="30" t="s">
        <v>3395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3397</v>
      </c>
      <c r="B269" s="29">
        <v>2100.0</v>
      </c>
      <c r="C269" s="26">
        <v>2100.0</v>
      </c>
      <c r="D269" s="27">
        <f t="shared" si="10"/>
        <v>0</v>
      </c>
      <c r="E269" s="40"/>
    </row>
    <row r="270" hidden="1">
      <c r="A270" s="31" t="s">
        <v>3399</v>
      </c>
      <c r="B270" s="29">
        <v>1040.0</v>
      </c>
      <c r="C270" s="26">
        <f>120+40+240+280+40+320</f>
        <v>1040</v>
      </c>
      <c r="D270" s="27">
        <f t="shared" si="10"/>
        <v>0</v>
      </c>
      <c r="E270" s="40"/>
    </row>
    <row r="271" hidden="1">
      <c r="A271" s="32" t="s">
        <v>3400</v>
      </c>
      <c r="B271" s="29">
        <v>42549.0</v>
      </c>
      <c r="C271" s="33">
        <v>25341.0</v>
      </c>
      <c r="D271" s="27">
        <f t="shared" si="10"/>
        <v>-17208</v>
      </c>
      <c r="E271" s="41"/>
    </row>
    <row r="272" hidden="1">
      <c r="A272" s="32" t="s">
        <v>3401</v>
      </c>
      <c r="B272" s="29">
        <v>22631.0</v>
      </c>
      <c r="C272" s="9">
        <v>10608.0</v>
      </c>
      <c r="D272" s="27">
        <f t="shared" si="10"/>
        <v>-12023</v>
      </c>
      <c r="E272" s="41"/>
    </row>
    <row r="273" hidden="1">
      <c r="A273" s="32" t="s">
        <v>3402</v>
      </c>
      <c r="B273" s="29">
        <v>50203.0</v>
      </c>
      <c r="C273" s="9">
        <v>23170.0</v>
      </c>
      <c r="D273" s="27">
        <f t="shared" si="10"/>
        <v>-27033</v>
      </c>
      <c r="E273" s="41"/>
    </row>
    <row r="274" hidden="1">
      <c r="A274" s="32" t="s">
        <v>3403</v>
      </c>
      <c r="B274" s="29">
        <v>20636.0</v>
      </c>
      <c r="C274" s="9">
        <v>14365.0</v>
      </c>
      <c r="D274" s="27">
        <f t="shared" si="10"/>
        <v>-6271</v>
      </c>
      <c r="E274" s="41"/>
    </row>
    <row r="275" hidden="1">
      <c r="A275" s="32" t="s">
        <v>3405</v>
      </c>
      <c r="B275" s="29">
        <v>1149.0</v>
      </c>
      <c r="C275" s="9">
        <v>1415.0</v>
      </c>
      <c r="D275" s="27">
        <f t="shared" si="10"/>
        <v>266</v>
      </c>
      <c r="E275" s="41"/>
    </row>
    <row r="276" hidden="1">
      <c r="A276" s="32" t="s">
        <v>3406</v>
      </c>
      <c r="B276" s="29">
        <v>11126.0</v>
      </c>
      <c r="C276" s="9">
        <v>6930.0</v>
      </c>
      <c r="D276" s="27">
        <f t="shared" si="10"/>
        <v>-4196</v>
      </c>
      <c r="E276" s="41"/>
    </row>
    <row r="277" hidden="1">
      <c r="A277" s="35" t="s">
        <v>3407</v>
      </c>
      <c r="B277" s="29">
        <v>161803.0</v>
      </c>
      <c r="C277" s="9">
        <v>91991.0</v>
      </c>
      <c r="D277" s="27">
        <f t="shared" si="10"/>
        <v>-69812</v>
      </c>
      <c r="E277" s="41"/>
    </row>
    <row r="278" hidden="1">
      <c r="A278" s="36" t="s">
        <v>3408</v>
      </c>
      <c r="B278" s="42">
        <v>62.0</v>
      </c>
      <c r="C278" s="43">
        <f>sum(C263:C275)-C277</f>
        <v>7605</v>
      </c>
      <c r="D278" s="44">
        <f t="shared" si="10"/>
        <v>7543</v>
      </c>
      <c r="E278" s="45"/>
    </row>
    <row r="279" hidden="1"/>
    <row r="280" hidden="1"/>
    <row r="281" hidden="1">
      <c r="A281" s="5" t="s">
        <v>4230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3381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4" t="s">
        <v>3382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5" t="s">
        <v>4238</v>
      </c>
      <c r="B287" s="7"/>
      <c r="C287" s="16"/>
      <c r="D287" s="56" t="s">
        <v>4253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3383</v>
      </c>
      <c r="B289" s="6"/>
      <c r="C289" s="6"/>
      <c r="D289" s="6"/>
      <c r="E289" s="7"/>
    </row>
    <row r="290" hidden="1">
      <c r="A290" s="20" t="s">
        <v>3384</v>
      </c>
      <c r="B290" s="21" t="s">
        <v>3385</v>
      </c>
      <c r="C290" s="22" t="s">
        <v>3386</v>
      </c>
      <c r="D290" s="21" t="s">
        <v>3387</v>
      </c>
      <c r="E290" s="23" t="s">
        <v>13</v>
      </c>
    </row>
    <row r="291" hidden="1">
      <c r="A291" s="57" t="s">
        <v>3388</v>
      </c>
      <c r="B291" s="25">
        <v>13921.0</v>
      </c>
      <c r="C291" s="26">
        <v>13921.0</v>
      </c>
      <c r="D291" s="27">
        <v>0.0</v>
      </c>
      <c r="E291" s="41"/>
    </row>
    <row r="292" hidden="1">
      <c r="A292" s="57" t="s">
        <v>3389</v>
      </c>
      <c r="B292" s="29">
        <v>2571.0</v>
      </c>
      <c r="C292" s="26">
        <v>2571.0</v>
      </c>
      <c r="D292" s="27">
        <v>0.0</v>
      </c>
      <c r="E292" s="41"/>
    </row>
    <row r="293" hidden="1">
      <c r="A293" s="57" t="s">
        <v>3390</v>
      </c>
      <c r="B293" s="25">
        <v>0.0</v>
      </c>
      <c r="C293" s="26"/>
      <c r="D293" s="27">
        <v>0.0</v>
      </c>
      <c r="E293" s="41"/>
    </row>
    <row r="294" hidden="1">
      <c r="A294" s="57" t="s">
        <v>3392</v>
      </c>
      <c r="B294" s="29">
        <v>0.0</v>
      </c>
      <c r="C294" s="26"/>
      <c r="D294" s="27">
        <v>0.0</v>
      </c>
      <c r="E294" s="41"/>
    </row>
    <row r="295" hidden="1">
      <c r="A295" s="31" t="s">
        <v>3394</v>
      </c>
      <c r="B295" s="29">
        <v>0.0</v>
      </c>
      <c r="C295" s="26"/>
      <c r="D295" s="27">
        <v>0.0</v>
      </c>
      <c r="E295" s="40"/>
    </row>
    <row r="296" hidden="1">
      <c r="A296" s="31" t="s">
        <v>3395</v>
      </c>
      <c r="B296" s="29">
        <v>0.0</v>
      </c>
      <c r="C296" s="26"/>
      <c r="D296" s="27">
        <v>0.0</v>
      </c>
      <c r="E296" s="41"/>
    </row>
    <row r="297" hidden="1">
      <c r="A297" s="31" t="s">
        <v>3397</v>
      </c>
      <c r="B297" s="29">
        <v>0.0</v>
      </c>
      <c r="C297" s="26"/>
      <c r="D297" s="27">
        <v>0.0</v>
      </c>
      <c r="E297" s="40"/>
    </row>
    <row r="298" hidden="1">
      <c r="A298" s="31" t="s">
        <v>3399</v>
      </c>
      <c r="B298" s="29">
        <v>600.0</v>
      </c>
      <c r="C298" s="26">
        <v>600.0</v>
      </c>
      <c r="D298" s="27">
        <v>0.0</v>
      </c>
      <c r="E298" s="40"/>
    </row>
    <row r="299" hidden="1">
      <c r="A299" s="58" t="s">
        <v>3400</v>
      </c>
      <c r="B299" s="29">
        <v>25341.0</v>
      </c>
      <c r="C299" s="29">
        <v>25341.0</v>
      </c>
      <c r="D299" s="27">
        <v>0.0</v>
      </c>
      <c r="E299" s="41"/>
    </row>
    <row r="300" hidden="1">
      <c r="A300" s="58" t="s">
        <v>3401</v>
      </c>
      <c r="B300" s="29">
        <v>10608.0</v>
      </c>
      <c r="C300" s="59">
        <v>10608.0</v>
      </c>
      <c r="D300" s="27">
        <v>0.0</v>
      </c>
      <c r="E300" s="41"/>
    </row>
    <row r="301" hidden="1">
      <c r="A301" s="58" t="s">
        <v>3402</v>
      </c>
      <c r="B301" s="29">
        <v>23170.0</v>
      </c>
      <c r="C301" s="59">
        <v>23170.0</v>
      </c>
      <c r="D301" s="27">
        <v>0.0</v>
      </c>
      <c r="E301" s="41"/>
    </row>
    <row r="302" hidden="1">
      <c r="A302" s="58" t="s">
        <v>3403</v>
      </c>
      <c r="B302" s="29">
        <v>14365.0</v>
      </c>
      <c r="C302" s="59">
        <v>14365.0</v>
      </c>
      <c r="D302" s="27">
        <v>0.0</v>
      </c>
      <c r="E302" s="41"/>
    </row>
    <row r="303" hidden="1">
      <c r="A303" s="58" t="s">
        <v>3405</v>
      </c>
      <c r="B303" s="29">
        <v>1415.0</v>
      </c>
      <c r="C303" s="59">
        <v>1415.0</v>
      </c>
      <c r="D303" s="27">
        <v>0.0</v>
      </c>
      <c r="E303" s="41"/>
    </row>
    <row r="304" hidden="1">
      <c r="A304" s="58" t="s">
        <v>3406</v>
      </c>
      <c r="B304" s="29">
        <v>6930.0</v>
      </c>
      <c r="C304" s="59">
        <v>6930.0</v>
      </c>
      <c r="D304" s="27">
        <v>0.0</v>
      </c>
      <c r="E304" s="41"/>
    </row>
    <row r="305" hidden="1">
      <c r="A305" s="35" t="s">
        <v>3407</v>
      </c>
      <c r="B305" s="29">
        <v>91991.0</v>
      </c>
      <c r="C305" s="59">
        <v>91991.0</v>
      </c>
      <c r="D305" s="27">
        <v>0.0</v>
      </c>
      <c r="E305" s="41"/>
    </row>
    <row r="306" hidden="1">
      <c r="A306" s="36" t="s">
        <v>3408</v>
      </c>
      <c r="B306" s="42">
        <v>0.0</v>
      </c>
      <c r="C306" s="65">
        <v>0.0</v>
      </c>
      <c r="D306" s="66">
        <v>0.0</v>
      </c>
      <c r="E306" s="45"/>
    </row>
    <row r="307" hidden="1"/>
    <row r="308" hidden="1"/>
    <row r="309" hidden="1">
      <c r="A309" s="5" t="s">
        <v>4230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3381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4" t="s">
        <v>3382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5" t="s">
        <v>4245</v>
      </c>
      <c r="B315" s="7"/>
      <c r="C315" s="16"/>
      <c r="D315" s="56" t="s">
        <v>4239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3383</v>
      </c>
      <c r="B317" s="6"/>
      <c r="C317" s="6"/>
      <c r="D317" s="6"/>
      <c r="E317" s="7"/>
    </row>
    <row r="318" hidden="1">
      <c r="A318" s="20" t="s">
        <v>3384</v>
      </c>
      <c r="B318" s="21" t="s">
        <v>3385</v>
      </c>
      <c r="C318" s="22" t="s">
        <v>3386</v>
      </c>
      <c r="D318" s="21" t="s">
        <v>3387</v>
      </c>
      <c r="E318" s="23" t="s">
        <v>13</v>
      </c>
    </row>
    <row r="319" hidden="1">
      <c r="A319" s="57" t="s">
        <v>3388</v>
      </c>
      <c r="B319" s="25">
        <v>11164.0</v>
      </c>
      <c r="C319" s="26">
        <v>11164.0</v>
      </c>
      <c r="D319" s="27">
        <v>0.0</v>
      </c>
      <c r="E319" s="41"/>
    </row>
    <row r="320" hidden="1">
      <c r="A320" s="57" t="s">
        <v>3389</v>
      </c>
      <c r="B320" s="29">
        <v>2690.0</v>
      </c>
      <c r="C320" s="26">
        <v>2690.0</v>
      </c>
      <c r="D320" s="27">
        <v>0.0</v>
      </c>
      <c r="E320" s="41"/>
    </row>
    <row r="321" hidden="1">
      <c r="A321" s="57" t="s">
        <v>3390</v>
      </c>
      <c r="B321" s="25">
        <v>420.0</v>
      </c>
      <c r="C321" s="26">
        <v>420.0</v>
      </c>
      <c r="D321" s="27">
        <v>0.0</v>
      </c>
      <c r="E321" s="41"/>
    </row>
    <row r="322" hidden="1">
      <c r="A322" s="57" t="s">
        <v>3392</v>
      </c>
      <c r="B322" s="29">
        <v>500.0</v>
      </c>
      <c r="C322" s="26">
        <v>500.0</v>
      </c>
      <c r="D322" s="27">
        <v>0.0</v>
      </c>
      <c r="E322" s="41"/>
    </row>
    <row r="323" hidden="1">
      <c r="A323" s="31" t="s">
        <v>3394</v>
      </c>
      <c r="B323" s="29">
        <v>0.0</v>
      </c>
      <c r="C323" s="26"/>
      <c r="D323" s="27">
        <v>0.0</v>
      </c>
      <c r="E323" s="40"/>
    </row>
    <row r="324" hidden="1">
      <c r="A324" s="31" t="s">
        <v>3395</v>
      </c>
      <c r="B324" s="29">
        <v>0.0</v>
      </c>
      <c r="C324" s="26"/>
      <c r="D324" s="27">
        <v>0.0</v>
      </c>
      <c r="E324" s="41"/>
    </row>
    <row r="325" hidden="1">
      <c r="A325" s="31" t="s">
        <v>3397</v>
      </c>
      <c r="B325" s="29">
        <v>0.0</v>
      </c>
      <c r="C325" s="26"/>
      <c r="D325" s="27">
        <v>0.0</v>
      </c>
      <c r="E325" s="40"/>
    </row>
    <row r="326" hidden="1">
      <c r="A326" s="31" t="s">
        <v>3399</v>
      </c>
      <c r="B326" s="29">
        <v>600.0</v>
      </c>
      <c r="C326" s="26">
        <v>600.0</v>
      </c>
      <c r="D326" s="27">
        <v>0.0</v>
      </c>
      <c r="E326" s="40"/>
    </row>
    <row r="327" hidden="1">
      <c r="A327" s="58" t="s">
        <v>3400</v>
      </c>
      <c r="B327" s="29">
        <v>17702.0</v>
      </c>
      <c r="C327" s="29">
        <v>17702.0</v>
      </c>
      <c r="D327" s="27">
        <v>0.0</v>
      </c>
      <c r="E327" s="41"/>
    </row>
    <row r="328" hidden="1">
      <c r="A328" s="58" t="s">
        <v>3401</v>
      </c>
      <c r="B328" s="29">
        <v>16386.0</v>
      </c>
      <c r="C328" s="59">
        <v>16386.0</v>
      </c>
      <c r="D328" s="27">
        <v>0.0</v>
      </c>
      <c r="E328" s="41"/>
    </row>
    <row r="329" hidden="1">
      <c r="A329" s="58" t="s">
        <v>3402</v>
      </c>
      <c r="B329" s="29">
        <v>25301.0</v>
      </c>
      <c r="C329" s="59">
        <v>24907.0</v>
      </c>
      <c r="D329" s="27">
        <v>-394.0</v>
      </c>
      <c r="E329" s="41"/>
    </row>
    <row r="330" hidden="1">
      <c r="A330" s="58" t="s">
        <v>3403</v>
      </c>
      <c r="B330" s="29">
        <v>13432.0</v>
      </c>
      <c r="C330" s="59">
        <v>13432.0</v>
      </c>
      <c r="D330" s="27">
        <v>0.0</v>
      </c>
      <c r="E330" s="41"/>
    </row>
    <row r="331" hidden="1">
      <c r="A331" s="58" t="s">
        <v>3405</v>
      </c>
      <c r="B331" s="29">
        <v>349.0</v>
      </c>
      <c r="C331" s="59">
        <v>349.0</v>
      </c>
      <c r="D331" s="27">
        <v>0.0</v>
      </c>
      <c r="E331" s="41"/>
    </row>
    <row r="332" hidden="1">
      <c r="A332" s="58" t="s">
        <v>3406</v>
      </c>
      <c r="B332" s="29">
        <v>3646.0</v>
      </c>
      <c r="C332" s="59">
        <v>3646.0</v>
      </c>
      <c r="D332" s="27">
        <v>0.0</v>
      </c>
      <c r="E332" s="41"/>
    </row>
    <row r="333" hidden="1">
      <c r="A333" s="35" t="s">
        <v>3407</v>
      </c>
      <c r="B333" s="29">
        <v>88542.0</v>
      </c>
      <c r="C333" s="59">
        <v>88148.0</v>
      </c>
      <c r="D333" s="27">
        <v>-394.0</v>
      </c>
      <c r="E333" s="41"/>
    </row>
    <row r="334" hidden="1">
      <c r="A334" s="36" t="s">
        <v>3408</v>
      </c>
      <c r="B334" s="42">
        <v>2.0</v>
      </c>
      <c r="C334" s="65">
        <v>2.0</v>
      </c>
      <c r="D334" s="66">
        <v>0.0</v>
      </c>
      <c r="E334" s="45"/>
    </row>
    <row r="335" hidden="1"/>
    <row r="336" hidden="1"/>
    <row r="337" hidden="1">
      <c r="A337" s="5" t="s">
        <v>4230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3381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4" t="s">
        <v>3382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4238</v>
      </c>
      <c r="B343" s="7"/>
      <c r="C343" s="16"/>
      <c r="D343" s="56" t="s">
        <v>4239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3383</v>
      </c>
      <c r="B345" s="6"/>
      <c r="C345" s="6"/>
      <c r="D345" s="6"/>
      <c r="E345" s="7"/>
    </row>
    <row r="346" hidden="1">
      <c r="A346" s="20" t="s">
        <v>3384</v>
      </c>
      <c r="B346" s="21" t="s">
        <v>3385</v>
      </c>
      <c r="C346" s="22" t="s">
        <v>3386</v>
      </c>
      <c r="D346" s="21" t="s">
        <v>3387</v>
      </c>
      <c r="E346" s="23" t="s">
        <v>13</v>
      </c>
    </row>
    <row r="347" hidden="1">
      <c r="A347" s="57" t="s">
        <v>3388</v>
      </c>
      <c r="B347" s="25">
        <v>19535.0</v>
      </c>
      <c r="C347" s="26">
        <v>19695.0</v>
      </c>
      <c r="D347" s="27">
        <v>160.0</v>
      </c>
      <c r="E347" s="41"/>
    </row>
    <row r="348" hidden="1">
      <c r="A348" s="57" t="s">
        <v>3389</v>
      </c>
      <c r="B348" s="29">
        <v>5378.0</v>
      </c>
      <c r="C348" s="26">
        <v>5218.0</v>
      </c>
      <c r="D348" s="27">
        <v>-160.0</v>
      </c>
      <c r="E348" s="41"/>
    </row>
    <row r="349" hidden="1">
      <c r="A349" s="57" t="s">
        <v>3390</v>
      </c>
      <c r="B349" s="25">
        <v>0.0</v>
      </c>
      <c r="C349" s="26"/>
      <c r="D349" s="27">
        <v>0.0</v>
      </c>
      <c r="E349" s="41"/>
    </row>
    <row r="350" hidden="1">
      <c r="A350" s="57" t="s">
        <v>3392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3394</v>
      </c>
      <c r="B351" s="29">
        <v>0.0</v>
      </c>
      <c r="C351" s="26"/>
      <c r="D351" s="27">
        <v>0.0</v>
      </c>
      <c r="E351" s="40"/>
    </row>
    <row r="352" hidden="1">
      <c r="A352" s="31" t="s">
        <v>3395</v>
      </c>
      <c r="B352" s="29">
        <v>0.0</v>
      </c>
      <c r="C352" s="26"/>
      <c r="D352" s="27">
        <v>0.0</v>
      </c>
      <c r="E352" s="41"/>
    </row>
    <row r="353" hidden="1">
      <c r="A353" s="31" t="s">
        <v>3397</v>
      </c>
      <c r="B353" s="29">
        <v>6128.0</v>
      </c>
      <c r="C353" s="26">
        <v>6128.0</v>
      </c>
      <c r="D353" s="27">
        <v>0.0</v>
      </c>
      <c r="E353" s="40" t="s">
        <v>7943</v>
      </c>
    </row>
    <row r="354" hidden="1">
      <c r="A354" s="31" t="s">
        <v>3399</v>
      </c>
      <c r="B354" s="29">
        <v>1360.0</v>
      </c>
      <c r="C354" s="26">
        <v>1360.0</v>
      </c>
      <c r="D354" s="27">
        <v>0.0</v>
      </c>
      <c r="E354" s="40"/>
    </row>
    <row r="355" hidden="1">
      <c r="A355" s="58" t="s">
        <v>3400</v>
      </c>
      <c r="B355" s="29">
        <v>45500.0</v>
      </c>
      <c r="C355" s="29">
        <v>45500.0</v>
      </c>
      <c r="D355" s="27">
        <v>0.0</v>
      </c>
      <c r="E355" s="41"/>
    </row>
    <row r="356" hidden="1">
      <c r="A356" s="58" t="s">
        <v>3401</v>
      </c>
      <c r="B356" s="29">
        <v>30239.0</v>
      </c>
      <c r="C356" s="59">
        <v>30239.0</v>
      </c>
      <c r="D356" s="27">
        <v>0.0</v>
      </c>
      <c r="E356" s="41"/>
    </row>
    <row r="357" hidden="1">
      <c r="A357" s="58" t="s">
        <v>3402</v>
      </c>
      <c r="B357" s="29">
        <v>50611.0</v>
      </c>
      <c r="C357" s="59">
        <v>50611.0</v>
      </c>
      <c r="D357" s="27">
        <v>0.0</v>
      </c>
      <c r="E357" s="41"/>
    </row>
    <row r="358" hidden="1">
      <c r="A358" s="58" t="s">
        <v>3403</v>
      </c>
      <c r="B358" s="29">
        <v>26355.0</v>
      </c>
      <c r="C358" s="59">
        <v>26355.0</v>
      </c>
      <c r="D358" s="27">
        <v>0.0</v>
      </c>
      <c r="E358" s="41"/>
    </row>
    <row r="359" hidden="1">
      <c r="A359" s="58" t="s">
        <v>3405</v>
      </c>
      <c r="B359" s="29">
        <v>1312.0</v>
      </c>
      <c r="C359" s="59">
        <v>1312.0</v>
      </c>
      <c r="D359" s="27">
        <v>0.0</v>
      </c>
      <c r="E359" s="41"/>
    </row>
    <row r="360" hidden="1">
      <c r="A360" s="58" t="s">
        <v>3406</v>
      </c>
      <c r="B360" s="29">
        <v>14105.0</v>
      </c>
      <c r="C360" s="59">
        <v>14105.0</v>
      </c>
      <c r="D360" s="27">
        <v>0.0</v>
      </c>
      <c r="E360" s="41"/>
    </row>
    <row r="361" hidden="1">
      <c r="A361" s="35" t="s">
        <v>3407</v>
      </c>
      <c r="B361" s="29">
        <v>186918.2</v>
      </c>
      <c r="C361" s="59">
        <v>186918.2</v>
      </c>
      <c r="D361" s="27">
        <v>0.0</v>
      </c>
      <c r="E361" s="41"/>
    </row>
    <row r="362" hidden="1">
      <c r="A362" s="36" t="s">
        <v>3408</v>
      </c>
      <c r="B362" s="42">
        <v>-0.2000000000007276</v>
      </c>
      <c r="C362" s="65">
        <v>-0.20000000001164153</v>
      </c>
      <c r="D362" s="66">
        <v>-1.0913936421275139E-11</v>
      </c>
      <c r="E362" s="45"/>
    </row>
    <row r="363" hidden="1"/>
    <row r="364" hidden="1"/>
    <row r="365" hidden="1"/>
    <row r="366" hidden="1"/>
    <row r="367" hidden="1">
      <c r="A367" s="5" t="s">
        <v>4230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5" t="s">
        <v>3381</v>
      </c>
      <c r="B369" s="6"/>
      <c r="C369" s="6"/>
      <c r="D369" s="6"/>
      <c r="E369" s="7"/>
    </row>
    <row r="370" hidden="1">
      <c r="A370" s="10"/>
      <c r="B370" s="11"/>
      <c r="C370" s="11"/>
      <c r="D370" s="11"/>
      <c r="E370" s="12"/>
    </row>
    <row r="371" hidden="1">
      <c r="A371" s="13">
        <v>45607.0</v>
      </c>
      <c r="B371" s="6"/>
      <c r="C371" s="54" t="s">
        <v>3382</v>
      </c>
      <c r="D371" s="15">
        <v>45613.0</v>
      </c>
      <c r="E371" s="7"/>
    </row>
    <row r="372" hidden="1">
      <c r="A372" s="10"/>
      <c r="B372" s="11"/>
      <c r="C372" s="16"/>
      <c r="D372" s="11"/>
      <c r="E372" s="12"/>
    </row>
    <row r="373" hidden="1">
      <c r="A373" s="55" t="s">
        <v>4238</v>
      </c>
      <c r="B373" s="7"/>
      <c r="C373" s="16"/>
      <c r="D373" s="56" t="s">
        <v>4239</v>
      </c>
      <c r="E373" s="7"/>
    </row>
    <row r="374" hidden="1">
      <c r="A374" s="10"/>
      <c r="B374" s="12"/>
      <c r="C374" s="16"/>
      <c r="D374" s="11"/>
      <c r="E374" s="12"/>
    </row>
    <row r="375" hidden="1">
      <c r="A375" s="19" t="s">
        <v>3383</v>
      </c>
      <c r="B375" s="6"/>
      <c r="C375" s="6"/>
      <c r="D375" s="6"/>
      <c r="E375" s="7"/>
    </row>
    <row r="376" hidden="1">
      <c r="A376" s="20" t="s">
        <v>3384</v>
      </c>
      <c r="B376" s="21" t="s">
        <v>3385</v>
      </c>
      <c r="C376" s="22" t="s">
        <v>3386</v>
      </c>
      <c r="D376" s="21" t="s">
        <v>3387</v>
      </c>
      <c r="E376" s="23" t="s">
        <v>13</v>
      </c>
    </row>
    <row r="377" hidden="1">
      <c r="A377" s="57" t="s">
        <v>3388</v>
      </c>
      <c r="B377" s="25">
        <v>24339.0</v>
      </c>
      <c r="C377" s="26">
        <v>23440.0</v>
      </c>
      <c r="D377" s="27">
        <v>-899.0</v>
      </c>
      <c r="E377" s="41"/>
    </row>
    <row r="378" hidden="1">
      <c r="A378" s="57" t="s">
        <v>3389</v>
      </c>
      <c r="B378" s="29">
        <v>7561.0</v>
      </c>
      <c r="C378" s="26">
        <v>7561.0</v>
      </c>
      <c r="D378" s="27">
        <v>0.0</v>
      </c>
      <c r="E378" s="41"/>
    </row>
    <row r="379" hidden="1">
      <c r="A379" s="57" t="s">
        <v>3390</v>
      </c>
      <c r="B379" s="25">
        <v>180.0</v>
      </c>
      <c r="C379" s="26">
        <v>180.0</v>
      </c>
      <c r="D379" s="27">
        <v>0.0</v>
      </c>
      <c r="E379" s="41"/>
    </row>
    <row r="380" hidden="1">
      <c r="A380" s="57" t="s">
        <v>3392</v>
      </c>
      <c r="B380" s="29">
        <v>500.0</v>
      </c>
      <c r="C380" s="26">
        <v>500.0</v>
      </c>
      <c r="D380" s="27">
        <v>0.0</v>
      </c>
      <c r="E380" s="41"/>
    </row>
    <row r="381" hidden="1">
      <c r="A381" s="31" t="s">
        <v>3394</v>
      </c>
      <c r="B381" s="29">
        <v>0.0</v>
      </c>
      <c r="C381" s="26"/>
      <c r="D381" s="27">
        <v>0.0</v>
      </c>
      <c r="E381" s="40"/>
    </row>
    <row r="382" hidden="1">
      <c r="A382" s="31" t="s">
        <v>3395</v>
      </c>
      <c r="B382" s="29">
        <v>0.0</v>
      </c>
      <c r="C382" s="26"/>
      <c r="D382" s="27">
        <v>0.0</v>
      </c>
      <c r="E382" s="41"/>
    </row>
    <row r="383" hidden="1">
      <c r="A383" s="31" t="s">
        <v>3397</v>
      </c>
      <c r="B383" s="29">
        <v>231.0</v>
      </c>
      <c r="C383" s="26">
        <v>231.0</v>
      </c>
      <c r="D383" s="27">
        <v>0.0</v>
      </c>
      <c r="E383" s="40"/>
    </row>
    <row r="384" hidden="1">
      <c r="A384" s="31" t="s">
        <v>3399</v>
      </c>
      <c r="B384" s="29">
        <v>960.0</v>
      </c>
      <c r="C384" s="26">
        <v>960.0</v>
      </c>
      <c r="D384" s="27">
        <v>0.0</v>
      </c>
      <c r="E384" s="40"/>
    </row>
    <row r="385" hidden="1">
      <c r="A385" s="58" t="s">
        <v>3400</v>
      </c>
      <c r="B385" s="29">
        <v>50901.0</v>
      </c>
      <c r="C385" s="29">
        <v>50901.0</v>
      </c>
      <c r="D385" s="27">
        <v>0.0</v>
      </c>
      <c r="E385" s="41"/>
    </row>
    <row r="386" hidden="1">
      <c r="A386" s="58" t="s">
        <v>3401</v>
      </c>
      <c r="B386" s="29">
        <v>26012.0</v>
      </c>
      <c r="C386" s="59">
        <v>26012.0</v>
      </c>
      <c r="D386" s="27">
        <v>0.0</v>
      </c>
      <c r="E386" s="41"/>
    </row>
    <row r="387" hidden="1">
      <c r="A387" s="58" t="s">
        <v>3402</v>
      </c>
      <c r="B387" s="29">
        <v>62570.0</v>
      </c>
      <c r="C387" s="59">
        <v>61820.0</v>
      </c>
      <c r="D387" s="27">
        <v>-750.0</v>
      </c>
      <c r="E387" s="41"/>
    </row>
    <row r="388" hidden="1">
      <c r="A388" s="58" t="s">
        <v>3403</v>
      </c>
      <c r="B388" s="29">
        <v>20293.0</v>
      </c>
      <c r="C388" s="59">
        <v>20293.0</v>
      </c>
      <c r="D388" s="27">
        <v>0.0</v>
      </c>
      <c r="E388" s="41"/>
    </row>
    <row r="389" hidden="1">
      <c r="A389" s="58" t="s">
        <v>3405</v>
      </c>
      <c r="B389" s="29">
        <v>860.0</v>
      </c>
      <c r="C389" s="59">
        <v>860.0</v>
      </c>
      <c r="D389" s="27">
        <v>0.0</v>
      </c>
      <c r="E389" s="41"/>
    </row>
    <row r="390" hidden="1">
      <c r="A390" s="58" t="s">
        <v>3406</v>
      </c>
      <c r="B390" s="29">
        <v>10441.0</v>
      </c>
      <c r="C390" s="59">
        <v>10441.0</v>
      </c>
      <c r="D390" s="27">
        <v>0.0</v>
      </c>
      <c r="E390" s="41"/>
    </row>
    <row r="391" hidden="1">
      <c r="A391" s="35" t="s">
        <v>3407</v>
      </c>
      <c r="B391" s="29">
        <v>194407.2</v>
      </c>
      <c r="C391" s="59">
        <v>193657.2</v>
      </c>
      <c r="D391" s="27">
        <v>-750.0</v>
      </c>
      <c r="E391" s="41"/>
    </row>
    <row r="392" hidden="1">
      <c r="A392" s="36" t="s">
        <v>3408</v>
      </c>
      <c r="B392" s="42">
        <v>-0.2000000000007276</v>
      </c>
      <c r="C392" s="65">
        <v>-899.2000000000116</v>
      </c>
      <c r="D392" s="66">
        <v>-899.0000000000109</v>
      </c>
      <c r="E392" s="45"/>
    </row>
    <row r="393" hidden="1"/>
    <row r="394" hidden="1"/>
    <row r="395" hidden="1">
      <c r="A395" s="5" t="s">
        <v>4230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5" t="s">
        <v>3381</v>
      </c>
      <c r="B397" s="6"/>
      <c r="C397" s="6"/>
      <c r="D397" s="6"/>
      <c r="E397" s="7"/>
    </row>
    <row r="398" hidden="1">
      <c r="A398" s="10"/>
      <c r="B398" s="11"/>
      <c r="C398" s="11"/>
      <c r="D398" s="11"/>
      <c r="E398" s="12"/>
    </row>
    <row r="399" hidden="1">
      <c r="A399" s="13">
        <v>45607.0</v>
      </c>
      <c r="B399" s="6"/>
      <c r="C399" s="54" t="s">
        <v>3382</v>
      </c>
      <c r="D399" s="15">
        <v>45613.0</v>
      </c>
      <c r="E399" s="7"/>
    </row>
    <row r="400" hidden="1">
      <c r="A400" s="10"/>
      <c r="B400" s="11"/>
      <c r="C400" s="16"/>
      <c r="D400" s="11"/>
      <c r="E400" s="12"/>
    </row>
    <row r="401" hidden="1">
      <c r="A401" s="55" t="s">
        <v>4238</v>
      </c>
      <c r="B401" s="7"/>
      <c r="C401" s="16"/>
      <c r="D401" s="56" t="s">
        <v>4239</v>
      </c>
      <c r="E401" s="7"/>
    </row>
    <row r="402" hidden="1">
      <c r="A402" s="10"/>
      <c r="B402" s="12"/>
      <c r="C402" s="16"/>
      <c r="D402" s="11"/>
      <c r="E402" s="12"/>
    </row>
    <row r="403" hidden="1">
      <c r="A403" s="19" t="s">
        <v>3383</v>
      </c>
      <c r="B403" s="6"/>
      <c r="C403" s="6"/>
      <c r="D403" s="6"/>
      <c r="E403" s="7"/>
    </row>
    <row r="404" hidden="1">
      <c r="A404" s="20" t="s">
        <v>3384</v>
      </c>
      <c r="B404" s="21" t="s">
        <v>3385</v>
      </c>
      <c r="C404" s="22" t="s">
        <v>3386</v>
      </c>
      <c r="D404" s="21" t="s">
        <v>3387</v>
      </c>
      <c r="E404" s="23" t="s">
        <v>13</v>
      </c>
    </row>
    <row r="405" hidden="1">
      <c r="A405" s="57" t="s">
        <v>3388</v>
      </c>
      <c r="B405" s="25">
        <v>24339.0</v>
      </c>
      <c r="C405" s="26">
        <v>24340.0</v>
      </c>
      <c r="D405" s="27">
        <v>1.0</v>
      </c>
      <c r="E405" s="41"/>
    </row>
    <row r="406" hidden="1">
      <c r="A406" s="57" t="s">
        <v>3389</v>
      </c>
      <c r="B406" s="29">
        <v>7561.0</v>
      </c>
      <c r="C406" s="26">
        <v>7561.0</v>
      </c>
      <c r="D406" s="27">
        <v>0.0</v>
      </c>
      <c r="E406" s="41"/>
    </row>
    <row r="407" hidden="1">
      <c r="A407" s="57" t="s">
        <v>3390</v>
      </c>
      <c r="B407" s="25">
        <v>180.0</v>
      </c>
      <c r="C407" s="26">
        <v>180.0</v>
      </c>
      <c r="D407" s="27">
        <v>0.0</v>
      </c>
      <c r="E407" s="41"/>
    </row>
    <row r="408" hidden="1">
      <c r="A408" s="57" t="s">
        <v>3392</v>
      </c>
      <c r="B408" s="29">
        <v>500.0</v>
      </c>
      <c r="C408" s="26">
        <v>500.0</v>
      </c>
      <c r="D408" s="27">
        <v>0.0</v>
      </c>
      <c r="E408" s="41"/>
    </row>
    <row r="409" hidden="1">
      <c r="A409" s="31" t="s">
        <v>3394</v>
      </c>
      <c r="B409" s="29">
        <v>0.0</v>
      </c>
      <c r="C409" s="26"/>
      <c r="D409" s="27">
        <v>0.0</v>
      </c>
      <c r="E409" s="40"/>
    </row>
    <row r="410" hidden="1">
      <c r="A410" s="31" t="s">
        <v>3395</v>
      </c>
      <c r="B410" s="29">
        <v>0.0</v>
      </c>
      <c r="C410" s="26"/>
      <c r="D410" s="27">
        <v>0.0</v>
      </c>
      <c r="E410" s="41"/>
    </row>
    <row r="411" hidden="1">
      <c r="A411" s="31" t="s">
        <v>3397</v>
      </c>
      <c r="B411" s="29">
        <v>231.0</v>
      </c>
      <c r="C411" s="26">
        <v>231.0</v>
      </c>
      <c r="D411" s="27">
        <v>0.0</v>
      </c>
      <c r="E411" s="40"/>
    </row>
    <row r="412" hidden="1">
      <c r="A412" s="31" t="s">
        <v>3399</v>
      </c>
      <c r="B412" s="29">
        <v>960.0</v>
      </c>
      <c r="C412" s="26">
        <v>960.0</v>
      </c>
      <c r="D412" s="27">
        <v>0.0</v>
      </c>
      <c r="E412" s="40"/>
    </row>
    <row r="413" hidden="1">
      <c r="A413" s="58" t="s">
        <v>3400</v>
      </c>
      <c r="B413" s="29">
        <v>50901.0</v>
      </c>
      <c r="C413" s="29">
        <v>50901.0</v>
      </c>
      <c r="D413" s="27">
        <v>0.0</v>
      </c>
      <c r="E413" s="41"/>
    </row>
    <row r="414" hidden="1">
      <c r="A414" s="58" t="s">
        <v>3401</v>
      </c>
      <c r="B414" s="29">
        <v>26012.0</v>
      </c>
      <c r="C414" s="59">
        <v>26012.0</v>
      </c>
      <c r="D414" s="27">
        <v>0.0</v>
      </c>
      <c r="E414" s="41"/>
    </row>
    <row r="415" hidden="1">
      <c r="A415" s="58" t="s">
        <v>3402</v>
      </c>
      <c r="B415" s="29">
        <v>62570.0</v>
      </c>
      <c r="C415" s="59">
        <v>61820.0</v>
      </c>
      <c r="D415" s="27">
        <v>-750.0</v>
      </c>
      <c r="E415" s="41"/>
    </row>
    <row r="416" hidden="1">
      <c r="A416" s="58" t="s">
        <v>3403</v>
      </c>
      <c r="B416" s="29">
        <v>20293.0</v>
      </c>
      <c r="C416" s="59">
        <v>20293.0</v>
      </c>
      <c r="D416" s="27">
        <v>0.0</v>
      </c>
      <c r="E416" s="41"/>
    </row>
    <row r="417" hidden="1">
      <c r="A417" s="58" t="s">
        <v>3405</v>
      </c>
      <c r="B417" s="29">
        <v>860.0</v>
      </c>
      <c r="C417" s="59">
        <v>860.0</v>
      </c>
      <c r="D417" s="27">
        <v>0.0</v>
      </c>
      <c r="E417" s="41"/>
    </row>
    <row r="418" hidden="1">
      <c r="A418" s="58" t="s">
        <v>3406</v>
      </c>
      <c r="B418" s="29">
        <v>10441.0</v>
      </c>
      <c r="C418" s="59">
        <v>10441.0</v>
      </c>
      <c r="D418" s="27">
        <v>0.0</v>
      </c>
      <c r="E418" s="41"/>
    </row>
    <row r="419" hidden="1">
      <c r="A419" s="35" t="s">
        <v>3407</v>
      </c>
      <c r="B419" s="29">
        <v>194407.2</v>
      </c>
      <c r="C419" s="59">
        <v>193657.2</v>
      </c>
      <c r="D419" s="27">
        <v>-750.0</v>
      </c>
      <c r="E419" s="41"/>
    </row>
    <row r="420" hidden="1">
      <c r="A420" s="36" t="s">
        <v>3408</v>
      </c>
      <c r="B420" s="42">
        <v>-0.2000000000007276</v>
      </c>
      <c r="C420" s="65">
        <v>0.7999999999883585</v>
      </c>
      <c r="D420" s="66">
        <v>0.9999999999890861</v>
      </c>
      <c r="E420" s="45"/>
    </row>
    <row r="421" hidden="1"/>
    <row r="422" hidden="1"/>
    <row r="423" hidden="1">
      <c r="A423" s="5" t="s">
        <v>4230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5" t="s">
        <v>3381</v>
      </c>
      <c r="B425" s="6"/>
      <c r="C425" s="6"/>
      <c r="D425" s="6"/>
      <c r="E425" s="7"/>
    </row>
    <row r="426" hidden="1">
      <c r="A426" s="10"/>
      <c r="B426" s="11"/>
      <c r="C426" s="11"/>
      <c r="D426" s="11"/>
      <c r="E426" s="12"/>
    </row>
    <row r="427" hidden="1">
      <c r="A427" s="13">
        <v>45614.0</v>
      </c>
      <c r="B427" s="6"/>
      <c r="C427" s="54" t="s">
        <v>3382</v>
      </c>
      <c r="D427" s="15">
        <v>45620.0</v>
      </c>
      <c r="E427" s="7"/>
    </row>
    <row r="428" hidden="1">
      <c r="A428" s="10"/>
      <c r="B428" s="11"/>
      <c r="C428" s="16"/>
      <c r="D428" s="11"/>
      <c r="E428" s="12"/>
    </row>
    <row r="429" hidden="1">
      <c r="A429" s="55" t="s">
        <v>4238</v>
      </c>
      <c r="B429" s="7"/>
      <c r="C429" s="16"/>
      <c r="D429" s="56" t="s">
        <v>4239</v>
      </c>
      <c r="E429" s="7"/>
    </row>
    <row r="430" hidden="1">
      <c r="A430" s="10"/>
      <c r="B430" s="12"/>
      <c r="C430" s="16"/>
      <c r="D430" s="11"/>
      <c r="E430" s="12"/>
    </row>
    <row r="431" hidden="1">
      <c r="A431" s="19" t="s">
        <v>3383</v>
      </c>
      <c r="B431" s="6"/>
      <c r="C431" s="6"/>
      <c r="D431" s="6"/>
      <c r="E431" s="7"/>
    </row>
    <row r="432" hidden="1">
      <c r="A432" s="20" t="s">
        <v>3384</v>
      </c>
      <c r="B432" s="21" t="s">
        <v>3385</v>
      </c>
      <c r="C432" s="22" t="s">
        <v>3386</v>
      </c>
      <c r="D432" s="21" t="s">
        <v>3387</v>
      </c>
      <c r="E432" s="23" t="s">
        <v>13</v>
      </c>
    </row>
    <row r="433" hidden="1">
      <c r="A433" s="57" t="s">
        <v>3388</v>
      </c>
      <c r="B433" s="25">
        <v>23945.0</v>
      </c>
      <c r="C433" s="26">
        <v>23945.0</v>
      </c>
      <c r="D433" s="27">
        <v>0.0</v>
      </c>
      <c r="E433" s="41"/>
    </row>
    <row r="434" hidden="1">
      <c r="A434" s="57" t="s">
        <v>3389</v>
      </c>
      <c r="B434" s="29">
        <v>5772.0</v>
      </c>
      <c r="C434" s="26">
        <v>5772.0</v>
      </c>
      <c r="D434" s="27">
        <v>0.0</v>
      </c>
      <c r="E434" s="41"/>
    </row>
    <row r="435" hidden="1">
      <c r="A435" s="57" t="s">
        <v>3390</v>
      </c>
      <c r="B435" s="25">
        <v>630.0</v>
      </c>
      <c r="C435" s="26">
        <v>630.0</v>
      </c>
      <c r="D435" s="27">
        <v>0.0</v>
      </c>
      <c r="E435" s="41"/>
    </row>
    <row r="436" hidden="1">
      <c r="A436" s="57" t="s">
        <v>3392</v>
      </c>
      <c r="B436" s="29">
        <v>1000.0</v>
      </c>
      <c r="C436" s="26">
        <v>1002.0</v>
      </c>
      <c r="D436" s="27">
        <v>2.0</v>
      </c>
      <c r="E436" s="41"/>
    </row>
    <row r="437" hidden="1">
      <c r="A437" s="31" t="s">
        <v>3394</v>
      </c>
      <c r="B437" s="29">
        <v>0.0</v>
      </c>
      <c r="C437" s="26"/>
      <c r="D437" s="27">
        <v>0.0</v>
      </c>
      <c r="E437" s="40"/>
    </row>
    <row r="438" hidden="1">
      <c r="A438" s="31" t="s">
        <v>3395</v>
      </c>
      <c r="B438" s="29">
        <v>0.0</v>
      </c>
      <c r="C438" s="26"/>
      <c r="D438" s="27">
        <v>0.0</v>
      </c>
      <c r="E438" s="41"/>
    </row>
    <row r="439" hidden="1">
      <c r="A439" s="31" t="s">
        <v>3397</v>
      </c>
      <c r="B439" s="29">
        <v>4000.0</v>
      </c>
      <c r="C439" s="26">
        <v>4000.0</v>
      </c>
      <c r="D439" s="27">
        <v>0.0</v>
      </c>
      <c r="E439" s="28" t="s">
        <v>7944</v>
      </c>
    </row>
    <row r="440" hidden="1">
      <c r="A440" s="31" t="s">
        <v>3399</v>
      </c>
      <c r="B440" s="29">
        <v>1000.0</v>
      </c>
      <c r="C440" s="26">
        <v>1000.0</v>
      </c>
      <c r="D440" s="27">
        <v>0.0</v>
      </c>
      <c r="E440" s="40"/>
    </row>
    <row r="441" hidden="1">
      <c r="A441" s="58" t="s">
        <v>3400</v>
      </c>
      <c r="B441" s="29">
        <v>42062.0</v>
      </c>
      <c r="C441" s="29">
        <v>42062.0</v>
      </c>
      <c r="D441" s="27">
        <v>0.0</v>
      </c>
      <c r="E441" s="41"/>
    </row>
    <row r="442" hidden="1">
      <c r="A442" s="58" t="s">
        <v>3401</v>
      </c>
      <c r="B442" s="29">
        <v>29219.0</v>
      </c>
      <c r="C442" s="59">
        <v>29219.0</v>
      </c>
      <c r="D442" s="27">
        <v>0.0</v>
      </c>
      <c r="E442" s="41"/>
    </row>
    <row r="443" hidden="1">
      <c r="A443" s="58" t="s">
        <v>3402</v>
      </c>
      <c r="B443" s="29">
        <v>53377.0</v>
      </c>
      <c r="C443" s="59">
        <v>53377.0</v>
      </c>
      <c r="D443" s="27">
        <v>0.0</v>
      </c>
      <c r="E443" s="41"/>
    </row>
    <row r="444" hidden="1">
      <c r="A444" s="58" t="s">
        <v>3403</v>
      </c>
      <c r="B444" s="29">
        <v>30280.0</v>
      </c>
      <c r="C444" s="59">
        <v>30280.0</v>
      </c>
      <c r="D444" s="27">
        <v>0.0</v>
      </c>
      <c r="E444" s="41"/>
    </row>
    <row r="445" hidden="1">
      <c r="A445" s="58" t="s">
        <v>3405</v>
      </c>
      <c r="B445" s="29">
        <v>655.0</v>
      </c>
      <c r="C445" s="59">
        <v>655.0</v>
      </c>
      <c r="D445" s="27">
        <v>0.0</v>
      </c>
      <c r="E445" s="41"/>
    </row>
    <row r="446" hidden="1">
      <c r="A446" s="58" t="s">
        <v>3406</v>
      </c>
      <c r="B446" s="29">
        <v>15964.0</v>
      </c>
      <c r="C446" s="59">
        <v>15600.0</v>
      </c>
      <c r="D446" s="27">
        <v>-364.0</v>
      </c>
      <c r="E446" s="41"/>
    </row>
    <row r="447" hidden="1">
      <c r="A447" s="35" t="s">
        <v>3407</v>
      </c>
      <c r="B447" s="29">
        <v>192303.5</v>
      </c>
      <c r="C447" s="59">
        <v>191939.5</v>
      </c>
      <c r="D447" s="27">
        <v>-364.0</v>
      </c>
      <c r="E447" s="41"/>
    </row>
    <row r="448" hidden="1">
      <c r="A448" s="36" t="s">
        <v>3408</v>
      </c>
      <c r="B448" s="42">
        <v>-363.5</v>
      </c>
      <c r="C448" s="65">
        <v>2.5</v>
      </c>
      <c r="D448" s="66">
        <v>366.0</v>
      </c>
      <c r="E448" s="45"/>
    </row>
    <row r="449" hidden="1"/>
    <row r="450" hidden="1"/>
    <row r="451" hidden="1">
      <c r="A451" s="5" t="s">
        <v>4230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5" t="s">
        <v>3381</v>
      </c>
      <c r="B453" s="6"/>
      <c r="C453" s="6"/>
      <c r="D453" s="6"/>
      <c r="E453" s="7"/>
    </row>
    <row r="454" hidden="1">
      <c r="A454" s="10"/>
      <c r="B454" s="11"/>
      <c r="C454" s="11"/>
      <c r="D454" s="11"/>
      <c r="E454" s="12"/>
    </row>
    <row r="455" hidden="1">
      <c r="A455" s="13">
        <v>45621.0</v>
      </c>
      <c r="B455" s="6"/>
      <c r="C455" s="54" t="s">
        <v>3382</v>
      </c>
      <c r="D455" s="15">
        <v>45626.0</v>
      </c>
      <c r="E455" s="7"/>
    </row>
    <row r="456" hidden="1">
      <c r="A456" s="10"/>
      <c r="B456" s="11"/>
      <c r="C456" s="16"/>
      <c r="D456" s="11"/>
      <c r="E456" s="12"/>
    </row>
    <row r="457" hidden="1">
      <c r="A457" s="55" t="s">
        <v>4238</v>
      </c>
      <c r="B457" s="7"/>
      <c r="C457" s="16"/>
      <c r="D457" s="56" t="s">
        <v>4247</v>
      </c>
      <c r="E457" s="7"/>
    </row>
    <row r="458" hidden="1">
      <c r="A458" s="10"/>
      <c r="B458" s="12"/>
      <c r="C458" s="16"/>
      <c r="D458" s="11"/>
      <c r="E458" s="12"/>
    </row>
    <row r="459" hidden="1">
      <c r="A459" s="19" t="s">
        <v>3383</v>
      </c>
      <c r="B459" s="6"/>
      <c r="C459" s="6"/>
      <c r="D459" s="6"/>
      <c r="E459" s="7"/>
    </row>
    <row r="460" hidden="1">
      <c r="A460" s="20" t="s">
        <v>3384</v>
      </c>
      <c r="B460" s="21" t="s">
        <v>3385</v>
      </c>
      <c r="C460" s="22" t="s">
        <v>3386</v>
      </c>
      <c r="D460" s="21" t="s">
        <v>3387</v>
      </c>
      <c r="E460" s="23" t="s">
        <v>13</v>
      </c>
    </row>
    <row r="461" hidden="1">
      <c r="A461" s="57" t="s">
        <v>3388</v>
      </c>
      <c r="B461" s="25">
        <v>16672.0</v>
      </c>
      <c r="C461" s="26">
        <v>16672.0</v>
      </c>
      <c r="D461" s="27">
        <v>0.0</v>
      </c>
      <c r="E461" s="41"/>
    </row>
    <row r="462" hidden="1">
      <c r="A462" s="57" t="s">
        <v>3389</v>
      </c>
      <c r="B462" s="29">
        <v>7611.0</v>
      </c>
      <c r="C462" s="26">
        <v>7611.0</v>
      </c>
      <c r="D462" s="27">
        <v>0.0</v>
      </c>
      <c r="E462" s="41"/>
    </row>
    <row r="463" hidden="1">
      <c r="A463" s="57" t="s">
        <v>3390</v>
      </c>
      <c r="B463" s="25">
        <v>0.0</v>
      </c>
      <c r="C463" s="26"/>
      <c r="D463" s="27">
        <v>0.0</v>
      </c>
      <c r="E463" s="41"/>
    </row>
    <row r="464" hidden="1">
      <c r="A464" s="57" t="s">
        <v>3392</v>
      </c>
      <c r="B464" s="29">
        <v>500.0</v>
      </c>
      <c r="C464" s="26">
        <v>500.0</v>
      </c>
      <c r="D464" s="27">
        <v>0.0</v>
      </c>
      <c r="E464" s="41"/>
    </row>
    <row r="465" hidden="1">
      <c r="A465" s="31" t="s">
        <v>3394</v>
      </c>
      <c r="B465" s="29">
        <v>0.0</v>
      </c>
      <c r="C465" s="26"/>
      <c r="D465" s="27">
        <v>0.0</v>
      </c>
      <c r="E465" s="40"/>
    </row>
    <row r="466" hidden="1">
      <c r="A466" s="31" t="s">
        <v>3395</v>
      </c>
      <c r="B466" s="29">
        <v>0.0</v>
      </c>
      <c r="C466" s="26"/>
      <c r="D466" s="27">
        <v>0.0</v>
      </c>
      <c r="E466" s="41"/>
    </row>
    <row r="467" hidden="1">
      <c r="A467" s="31" t="s">
        <v>3397</v>
      </c>
      <c r="B467" s="29">
        <v>2820.0</v>
      </c>
      <c r="C467" s="26">
        <v>2820.0</v>
      </c>
      <c r="D467" s="27">
        <v>0.0</v>
      </c>
      <c r="E467" s="28"/>
    </row>
    <row r="468" hidden="1">
      <c r="A468" s="31" t="s">
        <v>3399</v>
      </c>
      <c r="B468" s="29">
        <v>600.0</v>
      </c>
      <c r="C468" s="26">
        <v>600.0</v>
      </c>
      <c r="D468" s="27">
        <v>0.0</v>
      </c>
      <c r="E468" s="40"/>
    </row>
    <row r="469" hidden="1">
      <c r="A469" s="58" t="s">
        <v>3400</v>
      </c>
      <c r="B469" s="29">
        <v>44590.0</v>
      </c>
      <c r="C469" s="29">
        <v>44590.0</v>
      </c>
      <c r="D469" s="27">
        <v>0.0</v>
      </c>
      <c r="E469" s="41"/>
    </row>
    <row r="470" hidden="1">
      <c r="A470" s="58" t="s">
        <v>3401</v>
      </c>
      <c r="B470" s="29">
        <v>22531.0</v>
      </c>
      <c r="C470" s="59">
        <v>22531.0</v>
      </c>
      <c r="D470" s="27">
        <v>0.0</v>
      </c>
      <c r="E470" s="41"/>
    </row>
    <row r="471" hidden="1">
      <c r="A471" s="58" t="s">
        <v>3402</v>
      </c>
      <c r="B471" s="29">
        <v>50701.0</v>
      </c>
      <c r="C471" s="59">
        <v>50108.0</v>
      </c>
      <c r="D471" s="27">
        <v>-593.0</v>
      </c>
      <c r="E471" s="41"/>
    </row>
    <row r="472" hidden="1">
      <c r="A472" s="58" t="s">
        <v>3403</v>
      </c>
      <c r="B472" s="29">
        <v>24756.0</v>
      </c>
      <c r="C472" s="59">
        <v>24756.0</v>
      </c>
      <c r="D472" s="27">
        <v>0.0</v>
      </c>
      <c r="E472" s="41"/>
    </row>
    <row r="473" hidden="1">
      <c r="A473" s="58" t="s">
        <v>3405</v>
      </c>
      <c r="B473" s="29">
        <v>1057.0</v>
      </c>
      <c r="C473" s="59">
        <v>1057.0</v>
      </c>
      <c r="D473" s="27">
        <v>0.0</v>
      </c>
      <c r="E473" s="41"/>
    </row>
    <row r="474" hidden="1">
      <c r="A474" s="58" t="s">
        <v>3406</v>
      </c>
      <c r="B474" s="29">
        <v>10327.0</v>
      </c>
      <c r="C474" s="59">
        <v>10327.0</v>
      </c>
      <c r="D474" s="27">
        <v>0.0</v>
      </c>
      <c r="E474" s="41"/>
    </row>
    <row r="475" hidden="1">
      <c r="A475" s="35" t="s">
        <v>3407</v>
      </c>
      <c r="B475" s="29">
        <v>171837.7</v>
      </c>
      <c r="C475" s="59">
        <v>171244.7</v>
      </c>
      <c r="D475" s="27">
        <v>-593.0</v>
      </c>
      <c r="E475" s="41"/>
    </row>
    <row r="476" hidden="1">
      <c r="A476" s="36" t="s">
        <v>3408</v>
      </c>
      <c r="B476" s="42">
        <v>0.2999999999992724</v>
      </c>
      <c r="C476" s="65">
        <v>0.29999999998835847</v>
      </c>
      <c r="D476" s="66">
        <v>-1.0913936421275139E-11</v>
      </c>
      <c r="E476" s="45"/>
    </row>
    <row r="477" hidden="1"/>
    <row r="478" hidden="1"/>
    <row r="479" hidden="1">
      <c r="A479" s="5" t="s">
        <v>4230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5" t="s">
        <v>3381</v>
      </c>
      <c r="B481" s="6"/>
      <c r="C481" s="6"/>
      <c r="D481" s="6"/>
      <c r="E481" s="7"/>
    </row>
    <row r="482" hidden="1">
      <c r="A482" s="10"/>
      <c r="B482" s="11"/>
      <c r="C482" s="11"/>
      <c r="D482" s="11"/>
      <c r="E482" s="12"/>
    </row>
    <row r="483" hidden="1">
      <c r="A483" s="13">
        <v>45627.0</v>
      </c>
      <c r="B483" s="6"/>
      <c r="C483" s="54" t="s">
        <v>3382</v>
      </c>
      <c r="D483" s="15">
        <v>45627.0</v>
      </c>
      <c r="E483" s="7"/>
    </row>
    <row r="484" hidden="1">
      <c r="A484" s="10"/>
      <c r="B484" s="11"/>
      <c r="C484" s="16"/>
      <c r="D484" s="11"/>
      <c r="E484" s="12"/>
    </row>
    <row r="485" hidden="1">
      <c r="A485" s="55" t="s">
        <v>4239</v>
      </c>
      <c r="B485" s="7"/>
      <c r="C485" s="16"/>
      <c r="D485" s="56" t="s">
        <v>4239</v>
      </c>
      <c r="E485" s="7"/>
    </row>
    <row r="486" hidden="1">
      <c r="A486" s="10"/>
      <c r="B486" s="12"/>
      <c r="C486" s="16"/>
      <c r="D486" s="11"/>
      <c r="E486" s="12"/>
    </row>
    <row r="487" hidden="1">
      <c r="A487" s="19" t="s">
        <v>3383</v>
      </c>
      <c r="B487" s="6"/>
      <c r="C487" s="6"/>
      <c r="D487" s="6"/>
      <c r="E487" s="7"/>
    </row>
    <row r="488" hidden="1">
      <c r="A488" s="20" t="s">
        <v>3384</v>
      </c>
      <c r="B488" s="21" t="s">
        <v>3385</v>
      </c>
      <c r="C488" s="22" t="s">
        <v>3386</v>
      </c>
      <c r="D488" s="21" t="s">
        <v>3387</v>
      </c>
      <c r="E488" s="23" t="s">
        <v>13</v>
      </c>
    </row>
    <row r="489" hidden="1">
      <c r="A489" s="57" t="s">
        <v>3388</v>
      </c>
      <c r="B489" s="25">
        <v>2691.0</v>
      </c>
      <c r="C489" s="26">
        <v>2691.0</v>
      </c>
      <c r="D489" s="27">
        <v>0.0</v>
      </c>
      <c r="E489" s="41"/>
    </row>
    <row r="490" hidden="1">
      <c r="A490" s="57" t="s">
        <v>3389</v>
      </c>
      <c r="B490" s="29">
        <v>1287.0</v>
      </c>
      <c r="C490" s="26">
        <v>1287.0</v>
      </c>
      <c r="D490" s="27">
        <v>0.0</v>
      </c>
      <c r="E490" s="41"/>
    </row>
    <row r="491" hidden="1">
      <c r="A491" s="57" t="s">
        <v>3390</v>
      </c>
      <c r="B491" s="25">
        <v>0.0</v>
      </c>
      <c r="C491" s="26"/>
      <c r="D491" s="27">
        <v>0.0</v>
      </c>
      <c r="E491" s="41"/>
    </row>
    <row r="492" hidden="1">
      <c r="A492" s="57" t="s">
        <v>3392</v>
      </c>
      <c r="B492" s="29">
        <v>0.0</v>
      </c>
      <c r="C492" s="26"/>
      <c r="D492" s="27">
        <v>0.0</v>
      </c>
      <c r="E492" s="41"/>
    </row>
    <row r="493" hidden="1">
      <c r="A493" s="31" t="s">
        <v>3394</v>
      </c>
      <c r="B493" s="29">
        <v>0.0</v>
      </c>
      <c r="C493" s="26"/>
      <c r="D493" s="27">
        <v>0.0</v>
      </c>
      <c r="E493" s="40"/>
    </row>
    <row r="494" hidden="1">
      <c r="A494" s="31" t="s">
        <v>3395</v>
      </c>
      <c r="B494" s="29">
        <v>0.0</v>
      </c>
      <c r="C494" s="26"/>
      <c r="D494" s="27">
        <v>0.0</v>
      </c>
      <c r="E494" s="41"/>
    </row>
    <row r="495" hidden="1">
      <c r="A495" s="31" t="s">
        <v>3397</v>
      </c>
      <c r="B495" s="29">
        <v>0.0</v>
      </c>
      <c r="C495" s="26"/>
      <c r="D495" s="27">
        <v>0.0</v>
      </c>
      <c r="E495" s="28"/>
    </row>
    <row r="496" hidden="1">
      <c r="A496" s="31" t="s">
        <v>3399</v>
      </c>
      <c r="B496" s="29">
        <v>0.0</v>
      </c>
      <c r="C496" s="26"/>
      <c r="D496" s="27">
        <v>0.0</v>
      </c>
      <c r="E496" s="40"/>
    </row>
    <row r="497" hidden="1">
      <c r="A497" s="58" t="s">
        <v>3400</v>
      </c>
      <c r="B497" s="29">
        <v>7909.0</v>
      </c>
      <c r="C497" s="29">
        <v>7909.0</v>
      </c>
      <c r="D497" s="27">
        <v>0.0</v>
      </c>
      <c r="E497" s="41"/>
    </row>
    <row r="498" hidden="1">
      <c r="A498" s="58" t="s">
        <v>3401</v>
      </c>
      <c r="B498" s="29">
        <v>5751.0</v>
      </c>
      <c r="C498" s="59">
        <v>5751.0</v>
      </c>
      <c r="D498" s="27">
        <v>0.0</v>
      </c>
      <c r="E498" s="41"/>
    </row>
    <row r="499" hidden="1">
      <c r="A499" s="58" t="s">
        <v>3402</v>
      </c>
      <c r="B499" s="29">
        <v>9290.0</v>
      </c>
      <c r="C499" s="59">
        <v>9290.0</v>
      </c>
      <c r="D499" s="27">
        <v>0.0</v>
      </c>
      <c r="E499" s="41"/>
    </row>
    <row r="500" hidden="1">
      <c r="A500" s="58" t="s">
        <v>3403</v>
      </c>
      <c r="B500" s="29">
        <v>4735.0</v>
      </c>
      <c r="C500" s="59">
        <v>4735.0</v>
      </c>
      <c r="D500" s="27">
        <v>0.0</v>
      </c>
      <c r="E500" s="41"/>
    </row>
    <row r="501" hidden="1">
      <c r="A501" s="58" t="s">
        <v>3405</v>
      </c>
      <c r="B501" s="29">
        <v>0.0</v>
      </c>
      <c r="C501" s="59">
        <v>0.0</v>
      </c>
      <c r="D501" s="27">
        <v>0.0</v>
      </c>
      <c r="E501" s="41"/>
    </row>
    <row r="502" hidden="1">
      <c r="A502" s="58" t="s">
        <v>3406</v>
      </c>
      <c r="B502" s="29">
        <v>378.0</v>
      </c>
      <c r="C502" s="59">
        <v>378.0</v>
      </c>
      <c r="D502" s="27">
        <v>0.0</v>
      </c>
      <c r="E502" s="41"/>
    </row>
    <row r="503" hidden="1">
      <c r="A503" s="35" t="s">
        <v>3407</v>
      </c>
      <c r="B503" s="29">
        <v>31663.0</v>
      </c>
      <c r="C503" s="59">
        <v>31663.0</v>
      </c>
      <c r="D503" s="27">
        <v>0.0</v>
      </c>
      <c r="E503" s="41"/>
    </row>
    <row r="504" hidden="1">
      <c r="A504" s="36" t="s">
        <v>3408</v>
      </c>
      <c r="B504" s="42">
        <v>0.0</v>
      </c>
      <c r="C504" s="65">
        <v>0.0</v>
      </c>
      <c r="D504" s="66">
        <v>0.0</v>
      </c>
      <c r="E504" s="45"/>
    </row>
    <row r="505" hidden="1"/>
    <row r="506" hidden="1"/>
    <row r="507" hidden="1">
      <c r="A507" s="5" t="s">
        <v>4230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5" t="s">
        <v>3381</v>
      </c>
      <c r="B509" s="6"/>
      <c r="C509" s="6"/>
      <c r="D509" s="6"/>
      <c r="E509" s="7"/>
    </row>
    <row r="510" hidden="1">
      <c r="A510" s="10"/>
      <c r="B510" s="11"/>
      <c r="C510" s="11"/>
      <c r="D510" s="11"/>
      <c r="E510" s="12"/>
    </row>
    <row r="511" hidden="1">
      <c r="A511" s="13">
        <v>45628.0</v>
      </c>
      <c r="B511" s="6"/>
      <c r="C511" s="54" t="s">
        <v>3382</v>
      </c>
      <c r="D511" s="15">
        <v>45634.0</v>
      </c>
      <c r="E511" s="7"/>
    </row>
    <row r="512" hidden="1">
      <c r="A512" s="10"/>
      <c r="B512" s="11"/>
      <c r="C512" s="16"/>
      <c r="D512" s="11"/>
      <c r="E512" s="12"/>
    </row>
    <row r="513" hidden="1">
      <c r="A513" s="55" t="s">
        <v>4238</v>
      </c>
      <c r="B513" s="7"/>
      <c r="C513" s="16"/>
      <c r="D513" s="56" t="s">
        <v>4239</v>
      </c>
      <c r="E513" s="7"/>
    </row>
    <row r="514" hidden="1">
      <c r="A514" s="10"/>
      <c r="B514" s="12"/>
      <c r="C514" s="16"/>
      <c r="D514" s="11"/>
      <c r="E514" s="12"/>
    </row>
    <row r="515" hidden="1">
      <c r="A515" s="19" t="s">
        <v>3383</v>
      </c>
      <c r="B515" s="6"/>
      <c r="C515" s="6"/>
      <c r="D515" s="6"/>
      <c r="E515" s="7"/>
    </row>
    <row r="516" hidden="1">
      <c r="A516" s="20" t="s">
        <v>3384</v>
      </c>
      <c r="B516" s="21" t="s">
        <v>3385</v>
      </c>
      <c r="C516" s="22" t="s">
        <v>3386</v>
      </c>
      <c r="D516" s="21" t="s">
        <v>3387</v>
      </c>
      <c r="E516" s="23" t="s">
        <v>13</v>
      </c>
    </row>
    <row r="517" hidden="1">
      <c r="A517" s="57" t="s">
        <v>3388</v>
      </c>
      <c r="B517" s="25">
        <v>20680.0</v>
      </c>
      <c r="C517" s="26">
        <v>20687.0</v>
      </c>
      <c r="D517" s="27">
        <v>7.0</v>
      </c>
      <c r="E517" s="41"/>
    </row>
    <row r="518" hidden="1">
      <c r="A518" s="57" t="s">
        <v>3389</v>
      </c>
      <c r="B518" s="29">
        <v>7461.0</v>
      </c>
      <c r="C518" s="26">
        <v>6848.0</v>
      </c>
      <c r="D518" s="27">
        <v>-613.0</v>
      </c>
      <c r="E518" s="40" t="s">
        <v>7945</v>
      </c>
    </row>
    <row r="519" hidden="1">
      <c r="A519" s="57" t="s">
        <v>3390</v>
      </c>
      <c r="B519" s="25">
        <v>280.0</v>
      </c>
      <c r="C519" s="26">
        <v>280.0</v>
      </c>
      <c r="D519" s="27">
        <v>0.0</v>
      </c>
      <c r="E519" s="41"/>
    </row>
    <row r="520" hidden="1">
      <c r="A520" s="57" t="s">
        <v>3392</v>
      </c>
      <c r="B520" s="29">
        <v>1000.0</v>
      </c>
      <c r="C520" s="26">
        <v>1000.0</v>
      </c>
      <c r="D520" s="27">
        <v>0.0</v>
      </c>
      <c r="E520" s="41"/>
    </row>
    <row r="521" hidden="1">
      <c r="A521" s="31" t="s">
        <v>3394</v>
      </c>
      <c r="B521" s="29">
        <v>0.0</v>
      </c>
      <c r="C521" s="26"/>
      <c r="D521" s="27">
        <v>0.0</v>
      </c>
      <c r="E521" s="40"/>
    </row>
    <row r="522" hidden="1">
      <c r="A522" s="31" t="s">
        <v>3395</v>
      </c>
      <c r="B522" s="29">
        <v>0.0</v>
      </c>
      <c r="C522" s="26"/>
      <c r="D522" s="27">
        <v>0.0</v>
      </c>
      <c r="E522" s="41"/>
    </row>
    <row r="523" hidden="1">
      <c r="A523" s="31" t="s">
        <v>3397</v>
      </c>
      <c r="B523" s="29">
        <v>2080.0</v>
      </c>
      <c r="C523" s="26">
        <v>2080.0</v>
      </c>
      <c r="D523" s="27">
        <v>0.0</v>
      </c>
      <c r="E523" s="28"/>
    </row>
    <row r="524" hidden="1">
      <c r="A524" s="31" t="s">
        <v>3399</v>
      </c>
      <c r="B524" s="29">
        <v>1040.0</v>
      </c>
      <c r="C524" s="26">
        <v>1040.0</v>
      </c>
      <c r="D524" s="27">
        <v>0.0</v>
      </c>
      <c r="E524" s="40"/>
    </row>
    <row r="525" hidden="1">
      <c r="A525" s="58" t="s">
        <v>3400</v>
      </c>
      <c r="B525" s="29">
        <v>60804.0</v>
      </c>
      <c r="C525" s="29">
        <v>60804.0</v>
      </c>
      <c r="D525" s="27">
        <v>0.0</v>
      </c>
      <c r="E525" s="41"/>
    </row>
    <row r="526" hidden="1">
      <c r="A526" s="58" t="s">
        <v>3401</v>
      </c>
      <c r="B526" s="29">
        <v>30883.0</v>
      </c>
      <c r="C526" s="59">
        <v>30519.0</v>
      </c>
      <c r="D526" s="27">
        <v>-364.0</v>
      </c>
      <c r="E526" s="41"/>
    </row>
    <row r="527" hidden="1">
      <c r="A527" s="58" t="s">
        <v>3402</v>
      </c>
      <c r="B527" s="29">
        <v>60086.0</v>
      </c>
      <c r="C527" s="59">
        <v>60086.0</v>
      </c>
      <c r="D527" s="27">
        <v>0.0</v>
      </c>
      <c r="E527" s="41"/>
    </row>
    <row r="528" hidden="1">
      <c r="A528" s="58" t="s">
        <v>3403</v>
      </c>
      <c r="B528" s="29">
        <v>34408.0</v>
      </c>
      <c r="C528" s="59">
        <v>34408.0</v>
      </c>
      <c r="D528" s="27">
        <v>0.0</v>
      </c>
      <c r="E528" s="41"/>
    </row>
    <row r="529" hidden="1">
      <c r="A529" s="58" t="s">
        <v>3405</v>
      </c>
      <c r="B529" s="29">
        <v>1979.0</v>
      </c>
      <c r="C529" s="59">
        <v>1979.0</v>
      </c>
      <c r="D529" s="27">
        <v>0.0</v>
      </c>
      <c r="E529" s="41"/>
    </row>
    <row r="530" hidden="1">
      <c r="A530" s="58" t="s">
        <v>3406</v>
      </c>
      <c r="B530" s="29">
        <v>11406.0</v>
      </c>
      <c r="C530" s="59">
        <v>11406.0</v>
      </c>
      <c r="D530" s="27">
        <v>0.0</v>
      </c>
      <c r="E530" s="41"/>
    </row>
    <row r="531" hidden="1">
      <c r="A531" s="35" t="s">
        <v>3407</v>
      </c>
      <c r="B531" s="29">
        <v>220699.0</v>
      </c>
      <c r="C531" s="59">
        <v>220335.0</v>
      </c>
      <c r="D531" s="27">
        <v>-364.0</v>
      </c>
      <c r="E531" s="41"/>
    </row>
    <row r="532" hidden="1">
      <c r="A532" s="36" t="s">
        <v>3408</v>
      </c>
      <c r="B532" s="42">
        <v>2.0</v>
      </c>
      <c r="C532" s="65">
        <v>-604.0</v>
      </c>
      <c r="D532" s="66">
        <v>-606.0</v>
      </c>
      <c r="E532" s="45"/>
    </row>
    <row r="533" hidden="1"/>
    <row r="534" hidden="1"/>
    <row r="535" hidden="1">
      <c r="A535" s="5" t="s">
        <v>4230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5" t="s">
        <v>3381</v>
      </c>
      <c r="B537" s="6"/>
      <c r="C537" s="6"/>
      <c r="D537" s="6"/>
      <c r="E537" s="7"/>
    </row>
    <row r="538" hidden="1">
      <c r="A538" s="10"/>
      <c r="B538" s="11"/>
      <c r="C538" s="11"/>
      <c r="D538" s="11"/>
      <c r="E538" s="12"/>
    </row>
    <row r="539" hidden="1">
      <c r="A539" s="13">
        <v>45628.0</v>
      </c>
      <c r="B539" s="6"/>
      <c r="C539" s="54" t="s">
        <v>3382</v>
      </c>
      <c r="D539" s="15">
        <v>45634.0</v>
      </c>
      <c r="E539" s="7"/>
    </row>
    <row r="540" hidden="1">
      <c r="A540" s="10"/>
      <c r="B540" s="11"/>
      <c r="C540" s="16"/>
      <c r="D540" s="11"/>
      <c r="E540" s="12"/>
    </row>
    <row r="541" hidden="1">
      <c r="A541" s="55" t="s">
        <v>4238</v>
      </c>
      <c r="B541" s="7"/>
      <c r="C541" s="16"/>
      <c r="D541" s="56" t="s">
        <v>4239</v>
      </c>
      <c r="E541" s="7"/>
    </row>
    <row r="542" hidden="1">
      <c r="A542" s="10"/>
      <c r="B542" s="12"/>
      <c r="C542" s="16"/>
      <c r="D542" s="11"/>
      <c r="E542" s="12"/>
    </row>
    <row r="543" hidden="1">
      <c r="A543" s="19" t="s">
        <v>3383</v>
      </c>
      <c r="B543" s="6"/>
      <c r="C543" s="6"/>
      <c r="D543" s="6"/>
      <c r="E543" s="7"/>
    </row>
    <row r="544" hidden="1">
      <c r="A544" s="20" t="s">
        <v>3384</v>
      </c>
      <c r="B544" s="21" t="s">
        <v>3385</v>
      </c>
      <c r="C544" s="22" t="s">
        <v>3386</v>
      </c>
      <c r="D544" s="21" t="s">
        <v>3387</v>
      </c>
      <c r="E544" s="23" t="s">
        <v>13</v>
      </c>
    </row>
    <row r="545" hidden="1">
      <c r="A545" s="57" t="s">
        <v>3388</v>
      </c>
      <c r="B545" s="25">
        <v>20680.0</v>
      </c>
      <c r="C545" s="26">
        <v>20687.0</v>
      </c>
      <c r="D545" s="27">
        <v>7.0</v>
      </c>
      <c r="E545" s="41"/>
    </row>
    <row r="546" hidden="1">
      <c r="A546" s="57" t="s">
        <v>3389</v>
      </c>
      <c r="B546" s="29">
        <v>7461.0</v>
      </c>
      <c r="C546" s="26">
        <v>6848.0</v>
      </c>
      <c r="D546" s="27">
        <v>-613.0</v>
      </c>
      <c r="E546" s="40" t="s">
        <v>7945</v>
      </c>
    </row>
    <row r="547" hidden="1">
      <c r="A547" s="57" t="s">
        <v>3390</v>
      </c>
      <c r="B547" s="25">
        <v>280.0</v>
      </c>
      <c r="C547" s="26">
        <v>280.0</v>
      </c>
      <c r="D547" s="27">
        <v>0.0</v>
      </c>
      <c r="E547" s="41"/>
    </row>
    <row r="548" hidden="1">
      <c r="A548" s="57" t="s">
        <v>3392</v>
      </c>
      <c r="B548" s="29">
        <v>1000.0</v>
      </c>
      <c r="C548" s="26">
        <v>1000.0</v>
      </c>
      <c r="D548" s="27">
        <v>0.0</v>
      </c>
      <c r="E548" s="41"/>
    </row>
    <row r="549" hidden="1">
      <c r="A549" s="31" t="s">
        <v>3394</v>
      </c>
      <c r="B549" s="29">
        <v>0.0</v>
      </c>
      <c r="C549" s="26"/>
      <c r="D549" s="27">
        <v>0.0</v>
      </c>
      <c r="E549" s="40"/>
    </row>
    <row r="550" hidden="1">
      <c r="A550" s="31" t="s">
        <v>3395</v>
      </c>
      <c r="B550" s="29">
        <v>0.0</v>
      </c>
      <c r="C550" s="26"/>
      <c r="D550" s="27">
        <v>0.0</v>
      </c>
      <c r="E550" s="41"/>
    </row>
    <row r="551" hidden="1">
      <c r="A551" s="31" t="s">
        <v>3397</v>
      </c>
      <c r="B551" s="29">
        <v>2080.0</v>
      </c>
      <c r="C551" s="26">
        <v>2080.0</v>
      </c>
      <c r="D551" s="27">
        <v>0.0</v>
      </c>
      <c r="E551" s="28" t="s">
        <v>7946</v>
      </c>
    </row>
    <row r="552" hidden="1">
      <c r="A552" s="31" t="s">
        <v>3399</v>
      </c>
      <c r="B552" s="29">
        <v>1040.0</v>
      </c>
      <c r="C552" s="26">
        <v>1040.0</v>
      </c>
      <c r="D552" s="27">
        <v>0.0</v>
      </c>
      <c r="E552" s="40"/>
    </row>
    <row r="553" hidden="1">
      <c r="A553" s="58" t="s">
        <v>3400</v>
      </c>
      <c r="B553" s="29">
        <v>60804.0</v>
      </c>
      <c r="C553" s="29">
        <v>60804.0</v>
      </c>
      <c r="D553" s="27">
        <v>0.0</v>
      </c>
      <c r="E553" s="41"/>
    </row>
    <row r="554" hidden="1">
      <c r="A554" s="58" t="s">
        <v>3401</v>
      </c>
      <c r="B554" s="29">
        <v>30883.0</v>
      </c>
      <c r="C554" s="59">
        <v>30519.0</v>
      </c>
      <c r="D554" s="27">
        <v>-364.0</v>
      </c>
      <c r="E554" s="41"/>
    </row>
    <row r="555" hidden="1">
      <c r="A555" s="58" t="s">
        <v>3402</v>
      </c>
      <c r="B555" s="29">
        <v>60086.0</v>
      </c>
      <c r="C555" s="59">
        <v>60086.0</v>
      </c>
      <c r="D555" s="27">
        <v>0.0</v>
      </c>
      <c r="E555" s="41"/>
    </row>
    <row r="556" hidden="1">
      <c r="A556" s="58" t="s">
        <v>3403</v>
      </c>
      <c r="B556" s="29">
        <v>34408.0</v>
      </c>
      <c r="C556" s="59">
        <v>34408.0</v>
      </c>
      <c r="D556" s="27">
        <v>0.0</v>
      </c>
      <c r="E556" s="41"/>
    </row>
    <row r="557" hidden="1">
      <c r="A557" s="58" t="s">
        <v>3405</v>
      </c>
      <c r="B557" s="29">
        <v>1979.0</v>
      </c>
      <c r="C557" s="59">
        <v>1979.0</v>
      </c>
      <c r="D557" s="27">
        <v>0.0</v>
      </c>
      <c r="E557" s="41"/>
    </row>
    <row r="558" hidden="1">
      <c r="A558" s="58" t="s">
        <v>3406</v>
      </c>
      <c r="B558" s="29">
        <v>11406.0</v>
      </c>
      <c r="C558" s="59">
        <v>11406.0</v>
      </c>
      <c r="D558" s="27">
        <v>0.0</v>
      </c>
      <c r="E558" s="41"/>
    </row>
    <row r="559" hidden="1">
      <c r="A559" s="35" t="s">
        <v>3407</v>
      </c>
      <c r="B559" s="29">
        <v>220699.0</v>
      </c>
      <c r="C559" s="59">
        <v>220335.0</v>
      </c>
      <c r="D559" s="27">
        <v>-364.0</v>
      </c>
      <c r="E559" s="41"/>
    </row>
    <row r="560" hidden="1">
      <c r="A560" s="36" t="s">
        <v>3408</v>
      </c>
      <c r="B560" s="42">
        <v>2.0</v>
      </c>
      <c r="C560" s="65">
        <v>-604.0</v>
      </c>
      <c r="D560" s="66">
        <v>-606.0</v>
      </c>
      <c r="E560" s="45"/>
    </row>
    <row r="561" hidden="1"/>
    <row r="562" hidden="1"/>
    <row r="563" hidden="1">
      <c r="A563" s="5" t="s">
        <v>4230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5" t="s">
        <v>3381</v>
      </c>
      <c r="B565" s="6"/>
      <c r="C565" s="6"/>
      <c r="D565" s="6"/>
      <c r="E565" s="7"/>
    </row>
    <row r="566" hidden="1">
      <c r="A566" s="10"/>
      <c r="B566" s="11"/>
      <c r="C566" s="11"/>
      <c r="D566" s="11"/>
      <c r="E566" s="12"/>
    </row>
    <row r="567" hidden="1">
      <c r="A567" s="13">
        <v>45635.0</v>
      </c>
      <c r="B567" s="6"/>
      <c r="C567" s="54" t="s">
        <v>3382</v>
      </c>
      <c r="D567" s="15">
        <v>45641.0</v>
      </c>
      <c r="E567" s="7"/>
    </row>
    <row r="568" hidden="1">
      <c r="A568" s="10"/>
      <c r="B568" s="11"/>
      <c r="C568" s="16"/>
      <c r="D568" s="11"/>
      <c r="E568" s="12"/>
    </row>
    <row r="569" hidden="1">
      <c r="A569" s="55" t="s">
        <v>4238</v>
      </c>
      <c r="B569" s="7"/>
      <c r="C569" s="16"/>
      <c r="D569" s="56" t="s">
        <v>4239</v>
      </c>
      <c r="E569" s="7"/>
    </row>
    <row r="570" hidden="1">
      <c r="A570" s="10"/>
      <c r="B570" s="12"/>
      <c r="C570" s="16"/>
      <c r="D570" s="11"/>
      <c r="E570" s="12"/>
    </row>
    <row r="571" hidden="1">
      <c r="A571" s="19" t="s">
        <v>3383</v>
      </c>
      <c r="B571" s="6"/>
      <c r="C571" s="6"/>
      <c r="D571" s="6"/>
      <c r="E571" s="7"/>
    </row>
    <row r="572" hidden="1">
      <c r="A572" s="20" t="s">
        <v>3384</v>
      </c>
      <c r="B572" s="21" t="s">
        <v>3385</v>
      </c>
      <c r="C572" s="22" t="s">
        <v>3386</v>
      </c>
      <c r="D572" s="21" t="s">
        <v>3387</v>
      </c>
      <c r="E572" s="23" t="s">
        <v>13</v>
      </c>
    </row>
    <row r="573" hidden="1">
      <c r="A573" s="57" t="s">
        <v>3388</v>
      </c>
      <c r="B573" s="25">
        <v>27540.0</v>
      </c>
      <c r="C573" s="26">
        <v>27540.0</v>
      </c>
      <c r="D573" s="27">
        <v>0.0</v>
      </c>
      <c r="E573" s="41"/>
    </row>
    <row r="574" hidden="1">
      <c r="A574" s="57" t="s">
        <v>3389</v>
      </c>
      <c r="B574" s="29">
        <v>10858.0</v>
      </c>
      <c r="C574" s="26">
        <v>10858.0</v>
      </c>
      <c r="D574" s="27">
        <v>0.0</v>
      </c>
      <c r="E574" s="40"/>
    </row>
    <row r="575" hidden="1">
      <c r="A575" s="57" t="s">
        <v>3390</v>
      </c>
      <c r="B575" s="25">
        <v>940.0</v>
      </c>
      <c r="C575" s="26">
        <v>940.0</v>
      </c>
      <c r="D575" s="27">
        <v>0.0</v>
      </c>
      <c r="E575" s="41"/>
    </row>
    <row r="576" hidden="1">
      <c r="A576" s="57" t="s">
        <v>3392</v>
      </c>
      <c r="B576" s="29">
        <v>1000.0</v>
      </c>
      <c r="C576" s="26">
        <v>1001.0</v>
      </c>
      <c r="D576" s="27">
        <v>1.0</v>
      </c>
      <c r="E576" s="41"/>
    </row>
    <row r="577" hidden="1">
      <c r="A577" s="31" t="s">
        <v>3394</v>
      </c>
      <c r="B577" s="29">
        <v>0.0</v>
      </c>
      <c r="C577" s="26"/>
      <c r="D577" s="27">
        <v>0.0</v>
      </c>
      <c r="E577" s="40"/>
    </row>
    <row r="578" hidden="1">
      <c r="A578" s="31" t="s">
        <v>3395</v>
      </c>
      <c r="B578" s="29">
        <v>0.0</v>
      </c>
      <c r="C578" s="26"/>
      <c r="D578" s="27">
        <v>0.0</v>
      </c>
      <c r="E578" s="41"/>
    </row>
    <row r="579" hidden="1">
      <c r="A579" s="31" t="s">
        <v>3397</v>
      </c>
      <c r="B579" s="29">
        <v>2822.0</v>
      </c>
      <c r="C579" s="26">
        <v>2822.0</v>
      </c>
      <c r="D579" s="27">
        <v>0.0</v>
      </c>
      <c r="E579" s="28" t="s">
        <v>7947</v>
      </c>
    </row>
    <row r="580" hidden="1">
      <c r="A580" s="31" t="s">
        <v>3399</v>
      </c>
      <c r="B580" s="29">
        <v>1800.0</v>
      </c>
      <c r="C580" s="26">
        <v>1800.0</v>
      </c>
      <c r="D580" s="27">
        <v>0.0</v>
      </c>
      <c r="E580" s="40"/>
    </row>
    <row r="581" hidden="1">
      <c r="A581" s="58" t="s">
        <v>3400</v>
      </c>
      <c r="B581" s="29">
        <v>56778.0</v>
      </c>
      <c r="C581" s="29">
        <v>56778.0</v>
      </c>
      <c r="D581" s="27">
        <v>0.0</v>
      </c>
      <c r="E581" s="41"/>
    </row>
    <row r="582" hidden="1">
      <c r="A582" s="58" t="s">
        <v>3401</v>
      </c>
      <c r="B582" s="29">
        <v>30906.0</v>
      </c>
      <c r="C582" s="59">
        <v>30906.0</v>
      </c>
      <c r="D582" s="27">
        <v>0.0</v>
      </c>
      <c r="E582" s="41"/>
    </row>
    <row r="583" hidden="1">
      <c r="A583" s="58" t="s">
        <v>3402</v>
      </c>
      <c r="B583" s="29">
        <v>72935.0</v>
      </c>
      <c r="C583" s="59">
        <v>72935.0</v>
      </c>
      <c r="D583" s="27">
        <v>0.0</v>
      </c>
      <c r="E583" s="41"/>
    </row>
    <row r="584" hidden="1">
      <c r="A584" s="58" t="s">
        <v>3403</v>
      </c>
      <c r="B584" s="29">
        <v>35054.0</v>
      </c>
      <c r="C584" s="59">
        <v>35054.0</v>
      </c>
      <c r="D584" s="27">
        <v>0.0</v>
      </c>
      <c r="E584" s="41"/>
    </row>
    <row r="585" hidden="1">
      <c r="A585" s="58" t="s">
        <v>3405</v>
      </c>
      <c r="B585" s="29">
        <v>0.0</v>
      </c>
      <c r="C585" s="59">
        <v>0.0</v>
      </c>
      <c r="D585" s="27">
        <v>0.0</v>
      </c>
      <c r="E585" s="41"/>
    </row>
    <row r="586" hidden="1">
      <c r="A586" s="58" t="s">
        <v>3406</v>
      </c>
      <c r="B586" s="29">
        <v>13888.0</v>
      </c>
      <c r="C586" s="59">
        <v>13888.0</v>
      </c>
      <c r="D586" s="27">
        <v>0.0</v>
      </c>
      <c r="E586" s="41"/>
    </row>
    <row r="587" hidden="1">
      <c r="A587" s="35" t="s">
        <v>3407</v>
      </c>
      <c r="B587" s="29">
        <v>240633.2</v>
      </c>
      <c r="C587" s="59">
        <v>240633.2</v>
      </c>
      <c r="D587" s="27">
        <v>0.0</v>
      </c>
      <c r="E587" s="41"/>
    </row>
    <row r="588" hidden="1">
      <c r="A588" s="36" t="s">
        <v>3408</v>
      </c>
      <c r="B588" s="42">
        <v>-0.2000000000007276</v>
      </c>
      <c r="C588" s="65">
        <v>0.7999999999883585</v>
      </c>
      <c r="D588" s="66">
        <v>0.9999999999890861</v>
      </c>
      <c r="E588" s="45"/>
    </row>
    <row r="589" hidden="1"/>
    <row r="590" hidden="1"/>
    <row r="591" hidden="1">
      <c r="A591" s="5" t="s">
        <v>4230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5" t="s">
        <v>3381</v>
      </c>
      <c r="B593" s="6"/>
      <c r="C593" s="6"/>
      <c r="D593" s="6"/>
      <c r="E593" s="7"/>
    </row>
    <row r="594" hidden="1">
      <c r="A594" s="10"/>
      <c r="B594" s="11"/>
      <c r="C594" s="11"/>
      <c r="D594" s="11"/>
      <c r="E594" s="12"/>
    </row>
    <row r="595" hidden="1">
      <c r="A595" s="13">
        <v>45642.0</v>
      </c>
      <c r="B595" s="6"/>
      <c r="C595" s="54" t="s">
        <v>3382</v>
      </c>
      <c r="D595" s="15">
        <v>45648.0</v>
      </c>
      <c r="E595" s="7"/>
    </row>
    <row r="596" hidden="1">
      <c r="A596" s="10"/>
      <c r="B596" s="11"/>
      <c r="C596" s="16"/>
      <c r="D596" s="11"/>
      <c r="E596" s="12"/>
    </row>
    <row r="597" hidden="1">
      <c r="A597" s="55" t="s">
        <v>4238</v>
      </c>
      <c r="B597" s="7"/>
      <c r="C597" s="16"/>
      <c r="D597" s="56" t="s">
        <v>4239</v>
      </c>
      <c r="E597" s="7"/>
    </row>
    <row r="598" hidden="1">
      <c r="A598" s="10"/>
      <c r="B598" s="12"/>
      <c r="C598" s="16"/>
      <c r="D598" s="11"/>
      <c r="E598" s="12"/>
    </row>
    <row r="599" hidden="1">
      <c r="A599" s="19" t="s">
        <v>3383</v>
      </c>
      <c r="B599" s="6"/>
      <c r="C599" s="6"/>
      <c r="D599" s="6"/>
      <c r="E599" s="7"/>
    </row>
    <row r="600" hidden="1">
      <c r="A600" s="20" t="s">
        <v>3384</v>
      </c>
      <c r="B600" s="21" t="s">
        <v>3385</v>
      </c>
      <c r="C600" s="22" t="s">
        <v>3386</v>
      </c>
      <c r="D600" s="21" t="s">
        <v>3387</v>
      </c>
      <c r="E600" s="23" t="s">
        <v>13</v>
      </c>
    </row>
    <row r="601" hidden="1">
      <c r="A601" s="57" t="s">
        <v>3388</v>
      </c>
      <c r="B601" s="25">
        <v>25601.0</v>
      </c>
      <c r="C601" s="26">
        <v>25601.0</v>
      </c>
      <c r="D601" s="27">
        <v>0.0</v>
      </c>
      <c r="E601" s="41"/>
    </row>
    <row r="602" hidden="1">
      <c r="A602" s="57" t="s">
        <v>3389</v>
      </c>
      <c r="B602" s="29">
        <v>5306.0</v>
      </c>
      <c r="C602" s="26">
        <v>5306.0</v>
      </c>
      <c r="D602" s="27">
        <v>0.0</v>
      </c>
      <c r="E602" s="40"/>
    </row>
    <row r="603" hidden="1">
      <c r="A603" s="57" t="s">
        <v>3390</v>
      </c>
      <c r="B603" s="25">
        <v>1110.0</v>
      </c>
      <c r="C603" s="26">
        <v>1110.0</v>
      </c>
      <c r="D603" s="27">
        <v>0.0</v>
      </c>
      <c r="E603" s="41"/>
    </row>
    <row r="604" hidden="1">
      <c r="A604" s="57" t="s">
        <v>3392</v>
      </c>
      <c r="B604" s="29">
        <v>1008.0</v>
      </c>
      <c r="C604" s="26">
        <v>1009.0</v>
      </c>
      <c r="D604" s="27">
        <v>1.0</v>
      </c>
      <c r="E604" s="41"/>
    </row>
    <row r="605" hidden="1">
      <c r="A605" s="31" t="s">
        <v>3394</v>
      </c>
      <c r="B605" s="29">
        <v>0.0</v>
      </c>
      <c r="C605" s="26"/>
      <c r="D605" s="27">
        <v>0.0</v>
      </c>
      <c r="E605" s="40"/>
    </row>
    <row r="606" hidden="1">
      <c r="A606" s="31" t="s">
        <v>3395</v>
      </c>
      <c r="B606" s="29">
        <v>0.0</v>
      </c>
      <c r="C606" s="26"/>
      <c r="D606" s="27">
        <v>0.0</v>
      </c>
      <c r="E606" s="41"/>
    </row>
    <row r="607" hidden="1">
      <c r="A607" s="31" t="s">
        <v>3397</v>
      </c>
      <c r="B607" s="29">
        <v>275.0</v>
      </c>
      <c r="C607" s="26">
        <v>275.0</v>
      </c>
      <c r="D607" s="27">
        <v>0.0</v>
      </c>
      <c r="E607" s="28"/>
    </row>
    <row r="608" hidden="1">
      <c r="A608" s="31" t="s">
        <v>3399</v>
      </c>
      <c r="B608" s="29">
        <v>1760.0</v>
      </c>
      <c r="C608" s="26">
        <v>1760.0</v>
      </c>
      <c r="D608" s="27">
        <v>0.0</v>
      </c>
      <c r="E608" s="40"/>
    </row>
    <row r="609" hidden="1">
      <c r="A609" s="58" t="s">
        <v>3400</v>
      </c>
      <c r="B609" s="29">
        <v>38147.0</v>
      </c>
      <c r="C609" s="29">
        <v>38147.0</v>
      </c>
      <c r="D609" s="27">
        <v>0.0</v>
      </c>
      <c r="E609" s="41"/>
    </row>
    <row r="610" hidden="1">
      <c r="A610" s="58" t="s">
        <v>3401</v>
      </c>
      <c r="B610" s="29">
        <v>28976.0</v>
      </c>
      <c r="C610" s="59">
        <v>28976.0</v>
      </c>
      <c r="D610" s="27">
        <v>0.0</v>
      </c>
      <c r="E610" s="41"/>
    </row>
    <row r="611" hidden="1">
      <c r="A611" s="58" t="s">
        <v>3402</v>
      </c>
      <c r="B611" s="29">
        <v>71146.0</v>
      </c>
      <c r="C611" s="59">
        <v>70205.0</v>
      </c>
      <c r="D611" s="27">
        <v>-941.0</v>
      </c>
      <c r="E611" s="41"/>
    </row>
    <row r="612" hidden="1">
      <c r="A612" s="58" t="s">
        <v>3403</v>
      </c>
      <c r="B612" s="29">
        <v>40355.0</v>
      </c>
      <c r="C612" s="59">
        <v>40355.0</v>
      </c>
      <c r="D612" s="27">
        <v>0.0</v>
      </c>
      <c r="E612" s="41"/>
    </row>
    <row r="613" hidden="1">
      <c r="A613" s="58" t="s">
        <v>3405</v>
      </c>
      <c r="B613" s="29">
        <v>1153.0</v>
      </c>
      <c r="C613" s="59">
        <v>1153.0</v>
      </c>
      <c r="D613" s="27">
        <v>0.0</v>
      </c>
      <c r="E613" s="41"/>
    </row>
    <row r="614" hidden="1">
      <c r="A614" s="58" t="s">
        <v>3406</v>
      </c>
      <c r="B614" s="29">
        <v>11584.0</v>
      </c>
      <c r="C614" s="59">
        <v>11584.0</v>
      </c>
      <c r="D614" s="27">
        <v>0.0</v>
      </c>
      <c r="E614" s="41"/>
    </row>
    <row r="615" hidden="1">
      <c r="A615" s="35" t="s">
        <v>3407</v>
      </c>
      <c r="B615" s="29">
        <v>214837.0</v>
      </c>
      <c r="C615" s="59">
        <v>213896.0</v>
      </c>
      <c r="D615" s="27">
        <v>-941.0</v>
      </c>
      <c r="E615" s="41"/>
    </row>
    <row r="616" hidden="1">
      <c r="A616" s="36" t="s">
        <v>3408</v>
      </c>
      <c r="B616" s="42">
        <v>0.0</v>
      </c>
      <c r="C616" s="65">
        <v>1.0</v>
      </c>
      <c r="D616" s="66">
        <v>1.0</v>
      </c>
      <c r="E616" s="45"/>
    </row>
    <row r="617" hidden="1"/>
    <row r="618" hidden="1"/>
    <row r="619" hidden="1">
      <c r="A619" s="5" t="s">
        <v>4230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5" t="s">
        <v>3381</v>
      </c>
      <c r="B621" s="6"/>
      <c r="C621" s="6"/>
      <c r="D621" s="6"/>
      <c r="E621" s="7"/>
    </row>
    <row r="622" hidden="1">
      <c r="A622" s="10"/>
      <c r="B622" s="11"/>
      <c r="C622" s="11"/>
      <c r="D622" s="11"/>
      <c r="E622" s="12"/>
    </row>
    <row r="623" hidden="1">
      <c r="A623" s="13">
        <v>45649.0</v>
      </c>
      <c r="B623" s="6"/>
      <c r="C623" s="54" t="s">
        <v>3382</v>
      </c>
      <c r="D623" s="15">
        <v>45655.0</v>
      </c>
      <c r="E623" s="7"/>
    </row>
    <row r="624" hidden="1">
      <c r="A624" s="10"/>
      <c r="B624" s="11"/>
      <c r="C624" s="16"/>
      <c r="D624" s="11"/>
      <c r="E624" s="12"/>
    </row>
    <row r="625" hidden="1">
      <c r="A625" s="55" t="s">
        <v>4238</v>
      </c>
      <c r="B625" s="7"/>
      <c r="C625" s="16"/>
      <c r="D625" s="56" t="s">
        <v>4239</v>
      </c>
      <c r="E625" s="7"/>
    </row>
    <row r="626" hidden="1">
      <c r="A626" s="10"/>
      <c r="B626" s="12"/>
      <c r="C626" s="16"/>
      <c r="D626" s="11"/>
      <c r="E626" s="12"/>
    </row>
    <row r="627" hidden="1">
      <c r="A627" s="19" t="s">
        <v>3383</v>
      </c>
      <c r="B627" s="6"/>
      <c r="C627" s="6"/>
      <c r="D627" s="6"/>
      <c r="E627" s="7"/>
    </row>
    <row r="628" hidden="1">
      <c r="A628" s="20" t="s">
        <v>3384</v>
      </c>
      <c r="B628" s="21" t="s">
        <v>3385</v>
      </c>
      <c r="C628" s="22" t="s">
        <v>3386</v>
      </c>
      <c r="D628" s="21" t="s">
        <v>3387</v>
      </c>
      <c r="E628" s="23" t="s">
        <v>13</v>
      </c>
    </row>
    <row r="629" hidden="1">
      <c r="A629" s="57" t="s">
        <v>3388</v>
      </c>
      <c r="B629" s="25">
        <v>18522.0</v>
      </c>
      <c r="C629" s="26">
        <v>18522.0</v>
      </c>
      <c r="D629" s="27">
        <v>0.0</v>
      </c>
      <c r="E629" s="41"/>
    </row>
    <row r="630" hidden="1">
      <c r="A630" s="57" t="s">
        <v>3389</v>
      </c>
      <c r="B630" s="29">
        <v>6870.0</v>
      </c>
      <c r="C630" s="26">
        <v>6870.0</v>
      </c>
      <c r="D630" s="27">
        <v>0.0</v>
      </c>
      <c r="E630" s="40"/>
    </row>
    <row r="631" hidden="1">
      <c r="A631" s="57" t="s">
        <v>3390</v>
      </c>
      <c r="B631" s="25">
        <v>450.0</v>
      </c>
      <c r="C631" s="26">
        <v>450.0</v>
      </c>
      <c r="D631" s="27">
        <v>0.0</v>
      </c>
      <c r="E631" s="41"/>
    </row>
    <row r="632" hidden="1">
      <c r="A632" s="57" t="s">
        <v>3392</v>
      </c>
      <c r="B632" s="29">
        <v>1000.0</v>
      </c>
      <c r="C632" s="26">
        <v>1000.0</v>
      </c>
      <c r="D632" s="27">
        <v>0.0</v>
      </c>
      <c r="E632" s="41"/>
    </row>
    <row r="633" hidden="1">
      <c r="A633" s="31" t="s">
        <v>3394</v>
      </c>
      <c r="B633" s="29">
        <v>0.0</v>
      </c>
      <c r="C633" s="26"/>
      <c r="D633" s="27">
        <v>0.0</v>
      </c>
      <c r="E633" s="40"/>
    </row>
    <row r="634" hidden="1">
      <c r="A634" s="31" t="s">
        <v>3395</v>
      </c>
      <c r="B634" s="29">
        <v>0.0</v>
      </c>
      <c r="C634" s="26"/>
      <c r="D634" s="27">
        <v>0.0</v>
      </c>
      <c r="E634" s="41"/>
    </row>
    <row r="635" hidden="1">
      <c r="A635" s="31" t="s">
        <v>3397</v>
      </c>
      <c r="B635" s="29">
        <v>0.0</v>
      </c>
      <c r="C635" s="26"/>
      <c r="D635" s="27">
        <v>0.0</v>
      </c>
      <c r="E635" s="28"/>
    </row>
    <row r="636" hidden="1">
      <c r="A636" s="31" t="s">
        <v>3399</v>
      </c>
      <c r="B636" s="29">
        <v>920.0</v>
      </c>
      <c r="C636" s="26">
        <v>920.0</v>
      </c>
      <c r="D636" s="27">
        <v>0.0</v>
      </c>
      <c r="E636" s="40"/>
    </row>
    <row r="637" hidden="1">
      <c r="A637" s="58" t="s">
        <v>3400</v>
      </c>
      <c r="B637" s="29">
        <v>39141.0</v>
      </c>
      <c r="C637" s="29">
        <v>39141.0</v>
      </c>
      <c r="D637" s="27">
        <v>0.0</v>
      </c>
      <c r="E637" s="41"/>
    </row>
    <row r="638" hidden="1">
      <c r="A638" s="58" t="s">
        <v>3401</v>
      </c>
      <c r="B638" s="29">
        <v>20350.0</v>
      </c>
      <c r="C638" s="59">
        <v>20350.0</v>
      </c>
      <c r="D638" s="27">
        <v>0.0</v>
      </c>
      <c r="E638" s="41"/>
    </row>
    <row r="639" hidden="1">
      <c r="A639" s="58" t="s">
        <v>3402</v>
      </c>
      <c r="B639" s="29">
        <v>53407.0</v>
      </c>
      <c r="C639" s="59">
        <v>53407.0</v>
      </c>
      <c r="D639" s="27">
        <v>0.0</v>
      </c>
      <c r="E639" s="41"/>
    </row>
    <row r="640" hidden="1">
      <c r="A640" s="58" t="s">
        <v>3403</v>
      </c>
      <c r="B640" s="29">
        <v>17666.0</v>
      </c>
      <c r="C640" s="59">
        <v>17666.0</v>
      </c>
      <c r="D640" s="27">
        <v>0.0</v>
      </c>
      <c r="E640" s="41"/>
    </row>
    <row r="641" hidden="1">
      <c r="A641" s="58" t="s">
        <v>3405</v>
      </c>
      <c r="B641" s="29">
        <v>0.0</v>
      </c>
      <c r="C641" s="59">
        <v>0.0</v>
      </c>
      <c r="D641" s="27">
        <v>0.0</v>
      </c>
      <c r="E641" s="41"/>
    </row>
    <row r="642" hidden="1">
      <c r="A642" s="58" t="s">
        <v>3406</v>
      </c>
      <c r="B642" s="29">
        <v>10737.0</v>
      </c>
      <c r="C642" s="59">
        <v>10737.0</v>
      </c>
      <c r="D642" s="27">
        <v>0.0</v>
      </c>
      <c r="E642" s="41"/>
    </row>
    <row r="643" hidden="1">
      <c r="A643" s="35" t="s">
        <v>3407</v>
      </c>
      <c r="B643" s="29">
        <v>158325.7</v>
      </c>
      <c r="C643" s="59">
        <v>158056.7</v>
      </c>
      <c r="D643" s="27">
        <v>-269.0</v>
      </c>
      <c r="E643" s="41"/>
    </row>
    <row r="644" hidden="1">
      <c r="A644" s="36" t="s">
        <v>3408</v>
      </c>
      <c r="B644" s="42">
        <v>0.3000000000029104</v>
      </c>
      <c r="C644" s="65">
        <v>269.29999999998836</v>
      </c>
      <c r="D644" s="66">
        <v>268.99999999998545</v>
      </c>
      <c r="E644" s="45"/>
    </row>
    <row r="645" hidden="1"/>
    <row r="646" hidden="1"/>
    <row r="647" hidden="1">
      <c r="A647" s="5" t="s">
        <v>4230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5" t="s">
        <v>3381</v>
      </c>
      <c r="B649" s="6"/>
      <c r="C649" s="6"/>
      <c r="D649" s="6"/>
      <c r="E649" s="7"/>
    </row>
    <row r="650" hidden="1">
      <c r="A650" s="10"/>
      <c r="B650" s="11"/>
      <c r="C650" s="11"/>
      <c r="D650" s="11"/>
      <c r="E650" s="12"/>
    </row>
    <row r="651" hidden="1">
      <c r="A651" s="13">
        <v>45656.0</v>
      </c>
      <c r="B651" s="6"/>
      <c r="C651" s="54" t="s">
        <v>3382</v>
      </c>
      <c r="D651" s="15">
        <v>45657.0</v>
      </c>
      <c r="E651" s="7"/>
    </row>
    <row r="652" hidden="1">
      <c r="A652" s="10"/>
      <c r="B652" s="11"/>
      <c r="C652" s="16"/>
      <c r="D652" s="11"/>
      <c r="E652" s="12"/>
    </row>
    <row r="653" hidden="1">
      <c r="A653" s="55" t="s">
        <v>4238</v>
      </c>
      <c r="B653" s="7"/>
      <c r="C653" s="16"/>
      <c r="D653" s="56" t="s">
        <v>4240</v>
      </c>
      <c r="E653" s="7"/>
    </row>
    <row r="654" hidden="1">
      <c r="A654" s="10"/>
      <c r="B654" s="12"/>
      <c r="C654" s="16"/>
      <c r="D654" s="11"/>
      <c r="E654" s="12"/>
    </row>
    <row r="655" hidden="1">
      <c r="A655" s="19" t="s">
        <v>3383</v>
      </c>
      <c r="B655" s="6"/>
      <c r="C655" s="6"/>
      <c r="D655" s="6"/>
      <c r="E655" s="7"/>
    </row>
    <row r="656" hidden="1">
      <c r="A656" s="20" t="s">
        <v>3384</v>
      </c>
      <c r="B656" s="21" t="s">
        <v>3385</v>
      </c>
      <c r="C656" s="22" t="s">
        <v>3386</v>
      </c>
      <c r="D656" s="21" t="s">
        <v>3387</v>
      </c>
      <c r="E656" s="23" t="s">
        <v>13</v>
      </c>
    </row>
    <row r="657" hidden="1">
      <c r="A657" s="57" t="s">
        <v>3388</v>
      </c>
      <c r="B657" s="25">
        <v>12047.0</v>
      </c>
      <c r="C657" s="26">
        <v>12047.0</v>
      </c>
      <c r="D657" s="27">
        <v>0.0</v>
      </c>
      <c r="E657" s="41"/>
    </row>
    <row r="658" hidden="1">
      <c r="A658" s="57" t="s">
        <v>3389</v>
      </c>
      <c r="B658" s="29">
        <v>3836.0</v>
      </c>
      <c r="C658" s="26">
        <v>3836.0</v>
      </c>
      <c r="D658" s="27">
        <v>0.0</v>
      </c>
      <c r="E658" s="40"/>
    </row>
    <row r="659" hidden="1">
      <c r="A659" s="57" t="s">
        <v>3390</v>
      </c>
      <c r="B659" s="25">
        <v>0.0</v>
      </c>
      <c r="C659" s="26"/>
      <c r="D659" s="27">
        <v>0.0</v>
      </c>
      <c r="E659" s="41"/>
    </row>
    <row r="660" hidden="1">
      <c r="A660" s="57" t="s">
        <v>3392</v>
      </c>
      <c r="B660" s="29">
        <v>0.0</v>
      </c>
      <c r="C660" s="26"/>
      <c r="D660" s="27">
        <v>0.0</v>
      </c>
      <c r="E660" s="41"/>
    </row>
    <row r="661" hidden="1">
      <c r="A661" s="31" t="s">
        <v>3394</v>
      </c>
      <c r="B661" s="29">
        <v>0.0</v>
      </c>
      <c r="C661" s="26"/>
      <c r="D661" s="27">
        <v>0.0</v>
      </c>
      <c r="E661" s="40"/>
    </row>
    <row r="662" hidden="1">
      <c r="A662" s="31" t="s">
        <v>3395</v>
      </c>
      <c r="B662" s="29">
        <v>0.0</v>
      </c>
      <c r="C662" s="26"/>
      <c r="D662" s="27">
        <v>0.0</v>
      </c>
      <c r="E662" s="41"/>
    </row>
    <row r="663" hidden="1">
      <c r="A663" s="31" t="s">
        <v>3397</v>
      </c>
      <c r="B663" s="29">
        <v>0.0</v>
      </c>
      <c r="C663" s="26"/>
      <c r="D663" s="27">
        <v>0.0</v>
      </c>
      <c r="E663" s="28"/>
    </row>
    <row r="664" hidden="1">
      <c r="A664" s="31" t="s">
        <v>3399</v>
      </c>
      <c r="B664" s="29">
        <v>440.0</v>
      </c>
      <c r="C664" s="26">
        <v>440.0</v>
      </c>
      <c r="D664" s="27">
        <v>0.0</v>
      </c>
      <c r="E664" s="40"/>
    </row>
    <row r="665" hidden="1">
      <c r="A665" s="58" t="s">
        <v>3400</v>
      </c>
      <c r="B665" s="29">
        <v>15929.0</v>
      </c>
      <c r="C665" s="29">
        <v>15929.0</v>
      </c>
      <c r="D665" s="27">
        <v>0.0</v>
      </c>
      <c r="E665" s="41"/>
    </row>
    <row r="666" hidden="1">
      <c r="A666" s="58" t="s">
        <v>3401</v>
      </c>
      <c r="B666" s="29">
        <v>4828.0</v>
      </c>
      <c r="C666" s="59">
        <v>4828.0</v>
      </c>
      <c r="D666" s="27">
        <v>0.0</v>
      </c>
      <c r="E666" s="41"/>
    </row>
    <row r="667" hidden="1">
      <c r="A667" s="58" t="s">
        <v>3402</v>
      </c>
      <c r="B667" s="29">
        <v>21148.0</v>
      </c>
      <c r="C667" s="59">
        <v>20246.0</v>
      </c>
      <c r="D667" s="27">
        <v>-902.0</v>
      </c>
      <c r="E667" s="41"/>
    </row>
    <row r="668" hidden="1">
      <c r="A668" s="58" t="s">
        <v>3403</v>
      </c>
      <c r="B668" s="29">
        <v>7360.0</v>
      </c>
      <c r="C668" s="59">
        <v>7360.0</v>
      </c>
      <c r="D668" s="27">
        <v>0.0</v>
      </c>
      <c r="E668" s="41"/>
    </row>
    <row r="669" hidden="1">
      <c r="A669" s="58" t="s">
        <v>3405</v>
      </c>
      <c r="B669" s="29">
        <v>329.0</v>
      </c>
      <c r="C669" s="59">
        <v>329.0</v>
      </c>
      <c r="D669" s="27">
        <v>0.0</v>
      </c>
      <c r="E669" s="41"/>
    </row>
    <row r="670" hidden="1">
      <c r="A670" s="58" t="s">
        <v>3406</v>
      </c>
      <c r="B670" s="29">
        <v>6343.0</v>
      </c>
      <c r="C670" s="59">
        <v>6343.0</v>
      </c>
      <c r="D670" s="27">
        <v>0.0</v>
      </c>
      <c r="E670" s="41"/>
    </row>
    <row r="671" hidden="1">
      <c r="A671" s="35" t="s">
        <v>3407</v>
      </c>
      <c r="B671" s="29">
        <v>65917.0</v>
      </c>
      <c r="C671" s="59">
        <v>65015.0</v>
      </c>
      <c r="D671" s="27">
        <v>-902.0</v>
      </c>
      <c r="E671" s="41"/>
    </row>
    <row r="672" hidden="1">
      <c r="A672" s="36" t="s">
        <v>3408</v>
      </c>
      <c r="B672" s="42">
        <v>0.0</v>
      </c>
      <c r="C672" s="65">
        <v>0.0</v>
      </c>
      <c r="D672" s="66">
        <v>0.0</v>
      </c>
      <c r="E672" s="45"/>
    </row>
    <row r="673" hidden="1"/>
    <row r="674" hidden="1"/>
    <row r="675" hidden="1">
      <c r="A675" s="5" t="s">
        <v>4230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5" t="s">
        <v>3381</v>
      </c>
      <c r="B677" s="6"/>
      <c r="C677" s="6"/>
      <c r="D677" s="6"/>
      <c r="E677" s="7"/>
    </row>
    <row r="678" hidden="1">
      <c r="A678" s="10"/>
      <c r="B678" s="11"/>
      <c r="C678" s="11"/>
      <c r="D678" s="11"/>
      <c r="E678" s="12"/>
    </row>
    <row r="679" hidden="1">
      <c r="A679" s="13">
        <v>45658.0</v>
      </c>
      <c r="B679" s="6"/>
      <c r="C679" s="54" t="s">
        <v>3382</v>
      </c>
      <c r="D679" s="15">
        <v>45662.0</v>
      </c>
      <c r="E679" s="7"/>
    </row>
    <row r="680" hidden="1">
      <c r="A680" s="10"/>
      <c r="B680" s="11"/>
      <c r="C680" s="16"/>
      <c r="D680" s="11"/>
      <c r="E680" s="12"/>
    </row>
    <row r="681" hidden="1">
      <c r="A681" s="55" t="s">
        <v>4241</v>
      </c>
      <c r="B681" s="7"/>
      <c r="C681" s="16"/>
      <c r="D681" s="56" t="s">
        <v>4239</v>
      </c>
      <c r="E681" s="7"/>
    </row>
    <row r="682" hidden="1">
      <c r="A682" s="10"/>
      <c r="B682" s="12"/>
      <c r="C682" s="16"/>
      <c r="D682" s="11"/>
      <c r="E682" s="12"/>
    </row>
    <row r="683" hidden="1">
      <c r="A683" s="19" t="s">
        <v>3383</v>
      </c>
      <c r="B683" s="6"/>
      <c r="C683" s="6"/>
      <c r="D683" s="6"/>
      <c r="E683" s="7"/>
    </row>
    <row r="684" hidden="1">
      <c r="A684" s="20" t="s">
        <v>3384</v>
      </c>
      <c r="B684" s="21" t="s">
        <v>3385</v>
      </c>
      <c r="C684" s="22" t="s">
        <v>3386</v>
      </c>
      <c r="D684" s="21" t="s">
        <v>3387</v>
      </c>
      <c r="E684" s="23" t="s">
        <v>13</v>
      </c>
    </row>
    <row r="685" hidden="1">
      <c r="A685" s="57" t="s">
        <v>3388</v>
      </c>
      <c r="B685" s="25">
        <v>24098.0</v>
      </c>
      <c r="C685" s="26">
        <v>24100.0</v>
      </c>
      <c r="D685" s="27">
        <v>2.0</v>
      </c>
      <c r="E685" s="41"/>
    </row>
    <row r="686" hidden="1">
      <c r="A686" s="57" t="s">
        <v>3389</v>
      </c>
      <c r="B686" s="29">
        <v>3199.0</v>
      </c>
      <c r="C686" s="26">
        <v>3199.0</v>
      </c>
      <c r="D686" s="27">
        <v>0.0</v>
      </c>
      <c r="E686" s="40"/>
    </row>
    <row r="687" hidden="1">
      <c r="A687" s="57" t="s">
        <v>3390</v>
      </c>
      <c r="B687" s="25">
        <v>870.0</v>
      </c>
      <c r="C687" s="26">
        <v>870.0</v>
      </c>
      <c r="D687" s="27">
        <v>0.0</v>
      </c>
      <c r="E687" s="41"/>
    </row>
    <row r="688" hidden="1">
      <c r="A688" s="57" t="s">
        <v>3392</v>
      </c>
      <c r="B688" s="29">
        <v>1000.0</v>
      </c>
      <c r="C688" s="26">
        <v>1005.0</v>
      </c>
      <c r="D688" s="27">
        <v>5.0</v>
      </c>
      <c r="E688" s="41"/>
    </row>
    <row r="689" hidden="1">
      <c r="A689" s="31" t="s">
        <v>3394</v>
      </c>
      <c r="B689" s="29">
        <v>0.0</v>
      </c>
      <c r="C689" s="26"/>
      <c r="D689" s="27">
        <v>0.0</v>
      </c>
      <c r="E689" s="40"/>
    </row>
    <row r="690" hidden="1">
      <c r="A690" s="31" t="s">
        <v>3395</v>
      </c>
      <c r="B690" s="29">
        <v>0.0</v>
      </c>
      <c r="C690" s="26"/>
      <c r="D690" s="27">
        <v>0.0</v>
      </c>
      <c r="E690" s="41"/>
    </row>
    <row r="691" hidden="1">
      <c r="A691" s="31" t="s">
        <v>3397</v>
      </c>
      <c r="B691" s="29">
        <v>0.0</v>
      </c>
      <c r="C691" s="26"/>
      <c r="D691" s="27">
        <v>0.0</v>
      </c>
      <c r="E691" s="28"/>
    </row>
    <row r="692" hidden="1">
      <c r="A692" s="31" t="s">
        <v>3399</v>
      </c>
      <c r="B692" s="29">
        <v>640.0</v>
      </c>
      <c r="C692" s="26">
        <v>640.0</v>
      </c>
      <c r="D692" s="27">
        <v>0.0</v>
      </c>
      <c r="E692" s="40"/>
    </row>
    <row r="693" hidden="1">
      <c r="A693" s="58" t="s">
        <v>3400</v>
      </c>
      <c r="B693" s="29">
        <v>53515.0</v>
      </c>
      <c r="C693" s="29">
        <v>53515.0</v>
      </c>
      <c r="D693" s="27">
        <v>0.0</v>
      </c>
      <c r="E693" s="41"/>
    </row>
    <row r="694" hidden="1">
      <c r="A694" s="58" t="s">
        <v>3401</v>
      </c>
      <c r="B694" s="29">
        <v>18568.0</v>
      </c>
      <c r="C694" s="59">
        <v>18568.0</v>
      </c>
      <c r="D694" s="27">
        <v>0.0</v>
      </c>
      <c r="E694" s="41"/>
    </row>
    <row r="695" hidden="1">
      <c r="A695" s="58" t="s">
        <v>3402</v>
      </c>
      <c r="B695" s="29">
        <v>45730.0</v>
      </c>
      <c r="C695" s="59">
        <v>45730.0</v>
      </c>
      <c r="D695" s="27">
        <v>0.0</v>
      </c>
      <c r="E695" s="41"/>
    </row>
    <row r="696" hidden="1">
      <c r="A696" s="58" t="s">
        <v>3403</v>
      </c>
      <c r="B696" s="29">
        <v>18461.0</v>
      </c>
      <c r="C696" s="59">
        <v>18461.0</v>
      </c>
      <c r="D696" s="27">
        <v>0.0</v>
      </c>
      <c r="E696" s="41"/>
    </row>
    <row r="697" hidden="1">
      <c r="A697" s="58" t="s">
        <v>3405</v>
      </c>
      <c r="B697" s="29">
        <v>1373.0</v>
      </c>
      <c r="C697" s="59">
        <v>1373.0</v>
      </c>
      <c r="D697" s="27">
        <v>0.0</v>
      </c>
      <c r="E697" s="41"/>
    </row>
    <row r="698" hidden="1">
      <c r="A698" s="58" t="s">
        <v>3406</v>
      </c>
      <c r="B698" s="29">
        <v>10510.0</v>
      </c>
      <c r="C698" s="59">
        <v>10510.0</v>
      </c>
      <c r="D698" s="27">
        <v>0.0</v>
      </c>
      <c r="E698" s="41"/>
    </row>
    <row r="699" hidden="1">
      <c r="A699" s="35" t="s">
        <v>3407</v>
      </c>
      <c r="B699" s="29">
        <v>167454.0</v>
      </c>
      <c r="C699" s="59">
        <v>167454.0</v>
      </c>
      <c r="D699" s="27">
        <v>0.0</v>
      </c>
      <c r="E699" s="41"/>
    </row>
    <row r="700" hidden="1">
      <c r="A700" s="36" t="s">
        <v>3408</v>
      </c>
      <c r="B700" s="42">
        <v>0.0</v>
      </c>
      <c r="C700" s="65">
        <v>7.0</v>
      </c>
      <c r="D700" s="66">
        <v>7.0</v>
      </c>
      <c r="E700" s="45"/>
    </row>
    <row r="701" hidden="1"/>
    <row r="702" hidden="1"/>
    <row r="703" hidden="1">
      <c r="A703" s="5" t="s">
        <v>4230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5" t="s">
        <v>3381</v>
      </c>
      <c r="B705" s="6"/>
      <c r="C705" s="6"/>
      <c r="D705" s="6"/>
      <c r="E705" s="7"/>
    </row>
    <row r="706" hidden="1">
      <c r="A706" s="10"/>
      <c r="B706" s="11"/>
      <c r="C706" s="11"/>
      <c r="D706" s="11"/>
      <c r="E706" s="12"/>
    </row>
    <row r="707" hidden="1">
      <c r="A707" s="13">
        <v>45663.0</v>
      </c>
      <c r="B707" s="6"/>
      <c r="C707" s="54" t="s">
        <v>3382</v>
      </c>
      <c r="D707" s="15">
        <v>45669.0</v>
      </c>
      <c r="E707" s="7"/>
    </row>
    <row r="708" hidden="1">
      <c r="A708" s="10"/>
      <c r="B708" s="11"/>
      <c r="C708" s="16"/>
      <c r="D708" s="11"/>
      <c r="E708" s="12"/>
    </row>
    <row r="709" hidden="1">
      <c r="A709" s="55" t="s">
        <v>4238</v>
      </c>
      <c r="B709" s="7"/>
      <c r="C709" s="16"/>
      <c r="D709" s="56" t="s">
        <v>4239</v>
      </c>
      <c r="E709" s="7"/>
    </row>
    <row r="710" hidden="1">
      <c r="A710" s="10"/>
      <c r="B710" s="12"/>
      <c r="C710" s="16"/>
      <c r="D710" s="11"/>
      <c r="E710" s="12"/>
    </row>
    <row r="711" hidden="1">
      <c r="A711" s="19" t="s">
        <v>3383</v>
      </c>
      <c r="B711" s="6"/>
      <c r="C711" s="6"/>
      <c r="D711" s="6"/>
      <c r="E711" s="7"/>
    </row>
    <row r="712" hidden="1">
      <c r="A712" s="20" t="s">
        <v>3384</v>
      </c>
      <c r="B712" s="21" t="s">
        <v>3385</v>
      </c>
      <c r="C712" s="22" t="s">
        <v>3386</v>
      </c>
      <c r="D712" s="21" t="s">
        <v>3387</v>
      </c>
      <c r="E712" s="23" t="s">
        <v>13</v>
      </c>
    </row>
    <row r="713" hidden="1">
      <c r="A713" s="57" t="s">
        <v>3388</v>
      </c>
      <c r="B713" s="25">
        <v>23861.0</v>
      </c>
      <c r="C713" s="26">
        <v>23861.0</v>
      </c>
      <c r="D713" s="27">
        <v>0.0</v>
      </c>
      <c r="E713" s="41"/>
    </row>
    <row r="714" hidden="1">
      <c r="A714" s="57" t="s">
        <v>3389</v>
      </c>
      <c r="B714" s="29">
        <v>6216.0</v>
      </c>
      <c r="C714" s="26">
        <v>6216.0</v>
      </c>
      <c r="D714" s="27">
        <v>0.0</v>
      </c>
      <c r="E714" s="40"/>
    </row>
    <row r="715" hidden="1">
      <c r="A715" s="57" t="s">
        <v>3390</v>
      </c>
      <c r="B715" s="25">
        <v>0.0</v>
      </c>
      <c r="C715" s="26"/>
      <c r="D715" s="27">
        <v>0.0</v>
      </c>
      <c r="E715" s="41"/>
    </row>
    <row r="716" hidden="1">
      <c r="A716" s="57" t="s">
        <v>3392</v>
      </c>
      <c r="B716" s="29">
        <v>998.0</v>
      </c>
      <c r="C716" s="26">
        <v>998.0</v>
      </c>
      <c r="D716" s="27">
        <v>0.0</v>
      </c>
      <c r="E716" s="41"/>
    </row>
    <row r="717" hidden="1">
      <c r="A717" s="31" t="s">
        <v>3394</v>
      </c>
      <c r="B717" s="29">
        <v>0.0</v>
      </c>
      <c r="C717" s="26"/>
      <c r="D717" s="27">
        <v>0.0</v>
      </c>
      <c r="E717" s="40"/>
    </row>
    <row r="718" hidden="1">
      <c r="A718" s="31" t="s">
        <v>3395</v>
      </c>
      <c r="B718" s="29">
        <v>0.0</v>
      </c>
      <c r="C718" s="26"/>
      <c r="D718" s="27">
        <v>0.0</v>
      </c>
      <c r="E718" s="41"/>
    </row>
    <row r="719" hidden="1">
      <c r="A719" s="31" t="s">
        <v>3397</v>
      </c>
      <c r="B719" s="29">
        <v>2464.0</v>
      </c>
      <c r="C719" s="26">
        <v>2464.0</v>
      </c>
      <c r="D719" s="27">
        <v>0.0</v>
      </c>
      <c r="E719" s="28" t="s">
        <v>7948</v>
      </c>
    </row>
    <row r="720" hidden="1">
      <c r="A720" s="31" t="s">
        <v>3399</v>
      </c>
      <c r="B720" s="29">
        <v>640.0</v>
      </c>
      <c r="C720" s="26">
        <v>640.0</v>
      </c>
      <c r="D720" s="27">
        <v>0.0</v>
      </c>
      <c r="E720" s="40"/>
    </row>
    <row r="721" hidden="1">
      <c r="A721" s="58" t="s">
        <v>3400</v>
      </c>
      <c r="B721" s="29">
        <v>55122.0</v>
      </c>
      <c r="C721" s="29">
        <v>55122.0</v>
      </c>
      <c r="D721" s="27">
        <v>0.0</v>
      </c>
      <c r="E721" s="41"/>
    </row>
    <row r="722" hidden="1">
      <c r="A722" s="58" t="s">
        <v>3401</v>
      </c>
      <c r="B722" s="29">
        <v>25429.0</v>
      </c>
      <c r="C722" s="59">
        <v>25429.0</v>
      </c>
      <c r="D722" s="27">
        <v>0.0</v>
      </c>
      <c r="E722" s="41"/>
    </row>
    <row r="723" hidden="1">
      <c r="A723" s="58" t="s">
        <v>3402</v>
      </c>
      <c r="B723" s="29">
        <v>56969.0</v>
      </c>
      <c r="C723" s="59">
        <v>56705.0</v>
      </c>
      <c r="D723" s="27">
        <v>-264.0</v>
      </c>
      <c r="E723" s="41"/>
    </row>
    <row r="724" hidden="1">
      <c r="A724" s="58" t="s">
        <v>3403</v>
      </c>
      <c r="B724" s="29">
        <v>32968.0</v>
      </c>
      <c r="C724" s="59">
        <v>32968.0</v>
      </c>
      <c r="D724" s="27">
        <v>0.0</v>
      </c>
      <c r="E724" s="41"/>
    </row>
    <row r="725" hidden="1">
      <c r="A725" s="58" t="s">
        <v>3405</v>
      </c>
      <c r="B725" s="29">
        <v>0.0</v>
      </c>
      <c r="C725" s="59">
        <v>0.0</v>
      </c>
      <c r="D725" s="27">
        <v>0.0</v>
      </c>
      <c r="E725" s="41"/>
    </row>
    <row r="726" hidden="1">
      <c r="A726" s="58" t="s">
        <v>3406</v>
      </c>
      <c r="B726" s="29">
        <v>10754.0</v>
      </c>
      <c r="C726" s="59">
        <v>10993.0</v>
      </c>
      <c r="D726" s="27">
        <v>239.0</v>
      </c>
      <c r="E726" s="41"/>
    </row>
    <row r="727" hidden="1">
      <c r="A727" s="35" t="s">
        <v>3407</v>
      </c>
      <c r="B727" s="29">
        <v>204667.4</v>
      </c>
      <c r="C727" s="59">
        <v>204642.4</v>
      </c>
      <c r="D727" s="27">
        <v>-25.0</v>
      </c>
      <c r="E727" s="41"/>
    </row>
    <row r="728" hidden="1">
      <c r="A728" s="36" t="s">
        <v>3408</v>
      </c>
      <c r="B728" s="42">
        <v>-0.4000000000014552</v>
      </c>
      <c r="C728" s="65">
        <v>-239.39999999999418</v>
      </c>
      <c r="D728" s="66">
        <v>-238.99999999999272</v>
      </c>
      <c r="E728" s="45"/>
    </row>
    <row r="729" hidden="1"/>
    <row r="730" hidden="1"/>
    <row r="731" hidden="1">
      <c r="A731" s="5" t="s">
        <v>4230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5" t="s">
        <v>3381</v>
      </c>
      <c r="B733" s="6"/>
      <c r="C733" s="6"/>
      <c r="D733" s="6"/>
      <c r="E733" s="7"/>
    </row>
    <row r="734" hidden="1">
      <c r="A734" s="10"/>
      <c r="B734" s="11"/>
      <c r="C734" s="11"/>
      <c r="D734" s="11"/>
      <c r="E734" s="12"/>
    </row>
    <row r="735" hidden="1">
      <c r="A735" s="13">
        <v>45670.0</v>
      </c>
      <c r="B735" s="6"/>
      <c r="C735" s="54" t="s">
        <v>3382</v>
      </c>
      <c r="D735" s="15">
        <v>45676.0</v>
      </c>
      <c r="E735" s="7"/>
    </row>
    <row r="736" hidden="1">
      <c r="A736" s="10"/>
      <c r="B736" s="11"/>
      <c r="C736" s="16"/>
      <c r="D736" s="11"/>
      <c r="E736" s="12"/>
    </row>
    <row r="737" hidden="1">
      <c r="A737" s="55" t="s">
        <v>4238</v>
      </c>
      <c r="B737" s="7"/>
      <c r="C737" s="16"/>
      <c r="D737" s="56" t="s">
        <v>4239</v>
      </c>
      <c r="E737" s="7"/>
    </row>
    <row r="738" hidden="1">
      <c r="A738" s="10"/>
      <c r="B738" s="12"/>
      <c r="C738" s="16"/>
      <c r="D738" s="11"/>
      <c r="E738" s="12"/>
    </row>
    <row r="739" hidden="1">
      <c r="A739" s="19" t="s">
        <v>3383</v>
      </c>
      <c r="B739" s="6"/>
      <c r="C739" s="6"/>
      <c r="D739" s="6"/>
      <c r="E739" s="7"/>
    </row>
    <row r="740" hidden="1">
      <c r="A740" s="20" t="s">
        <v>3384</v>
      </c>
      <c r="B740" s="21" t="s">
        <v>3385</v>
      </c>
      <c r="C740" s="22" t="s">
        <v>3386</v>
      </c>
      <c r="D740" s="21" t="s">
        <v>3387</v>
      </c>
      <c r="E740" s="23" t="s">
        <v>13</v>
      </c>
    </row>
    <row r="741" hidden="1">
      <c r="A741" s="57" t="s">
        <v>3388</v>
      </c>
      <c r="B741" s="25">
        <v>28920.0</v>
      </c>
      <c r="C741" s="26">
        <v>28920.0</v>
      </c>
      <c r="D741" s="27">
        <v>0.0</v>
      </c>
      <c r="E741" s="41"/>
    </row>
    <row r="742" hidden="1">
      <c r="A742" s="57" t="s">
        <v>3389</v>
      </c>
      <c r="B742" s="29">
        <v>5391.0</v>
      </c>
      <c r="C742" s="26">
        <v>5391.0</v>
      </c>
      <c r="D742" s="27">
        <v>0.0</v>
      </c>
      <c r="E742" s="40"/>
    </row>
    <row r="743" hidden="1">
      <c r="A743" s="57" t="s">
        <v>3390</v>
      </c>
      <c r="B743" s="25">
        <v>1350.0</v>
      </c>
      <c r="C743" s="26">
        <v>1350.0</v>
      </c>
      <c r="D743" s="27">
        <v>0.0</v>
      </c>
      <c r="E743" s="41"/>
    </row>
    <row r="744" hidden="1">
      <c r="A744" s="57" t="s">
        <v>3392</v>
      </c>
      <c r="B744" s="29">
        <v>1500.0</v>
      </c>
      <c r="C744" s="26">
        <v>1501.0</v>
      </c>
      <c r="D744" s="27">
        <v>1.0</v>
      </c>
      <c r="E744" s="41"/>
    </row>
    <row r="745" hidden="1">
      <c r="A745" s="31" t="s">
        <v>3394</v>
      </c>
      <c r="B745" s="29">
        <v>0.0</v>
      </c>
      <c r="C745" s="26"/>
      <c r="D745" s="27">
        <v>0.0</v>
      </c>
      <c r="E745" s="40"/>
    </row>
    <row r="746" hidden="1">
      <c r="A746" s="31" t="s">
        <v>3395</v>
      </c>
      <c r="B746" s="29">
        <v>0.0</v>
      </c>
      <c r="C746" s="26"/>
      <c r="D746" s="27">
        <v>0.0</v>
      </c>
      <c r="E746" s="41"/>
    </row>
    <row r="747" hidden="1">
      <c r="A747" s="31" t="s">
        <v>3397</v>
      </c>
      <c r="B747" s="29">
        <v>0.0</v>
      </c>
      <c r="C747" s="26"/>
      <c r="D747" s="27">
        <v>0.0</v>
      </c>
      <c r="E747" s="28"/>
    </row>
    <row r="748" hidden="1">
      <c r="A748" s="31" t="s">
        <v>3399</v>
      </c>
      <c r="B748" s="29">
        <v>1400.0</v>
      </c>
      <c r="C748" s="26">
        <v>1400.0</v>
      </c>
      <c r="D748" s="27">
        <v>0.0</v>
      </c>
      <c r="E748" s="40"/>
    </row>
    <row r="749" hidden="1">
      <c r="A749" s="58" t="s">
        <v>3400</v>
      </c>
      <c r="B749" s="29">
        <v>44061.0</v>
      </c>
      <c r="C749" s="29">
        <v>44061.0</v>
      </c>
      <c r="D749" s="27">
        <v>0.0</v>
      </c>
      <c r="E749" s="41"/>
    </row>
    <row r="750" hidden="1">
      <c r="A750" s="58" t="s">
        <v>3401</v>
      </c>
      <c r="B750" s="29">
        <v>20345.0</v>
      </c>
      <c r="C750" s="59">
        <v>20345.0</v>
      </c>
      <c r="D750" s="27">
        <v>0.0</v>
      </c>
      <c r="E750" s="41"/>
    </row>
    <row r="751" hidden="1">
      <c r="A751" s="58" t="s">
        <v>3402</v>
      </c>
      <c r="B751" s="29">
        <v>65657.0</v>
      </c>
      <c r="C751" s="59">
        <v>65657.0</v>
      </c>
      <c r="D751" s="27">
        <v>0.0</v>
      </c>
      <c r="E751" s="41"/>
    </row>
    <row r="752" hidden="1">
      <c r="A752" s="58" t="s">
        <v>3403</v>
      </c>
      <c r="B752" s="29">
        <v>39917.0</v>
      </c>
      <c r="C752" s="59">
        <v>39917.0</v>
      </c>
      <c r="D752" s="27">
        <v>0.0</v>
      </c>
      <c r="E752" s="41"/>
    </row>
    <row r="753" hidden="1">
      <c r="A753" s="58" t="s">
        <v>3405</v>
      </c>
      <c r="B753" s="29">
        <v>349.0</v>
      </c>
      <c r="C753" s="59">
        <v>349.0</v>
      </c>
      <c r="D753" s="27">
        <v>0.0</v>
      </c>
      <c r="E753" s="41"/>
    </row>
    <row r="754" hidden="1">
      <c r="A754" s="58" t="s">
        <v>3406</v>
      </c>
      <c r="B754" s="29">
        <v>13998.0</v>
      </c>
      <c r="C754" s="59">
        <v>13998.0</v>
      </c>
      <c r="D754" s="27">
        <v>0.0</v>
      </c>
      <c r="E754" s="41"/>
    </row>
    <row r="755" hidden="1">
      <c r="A755" s="35" t="s">
        <v>3407</v>
      </c>
      <c r="B755" s="29">
        <v>208889.5</v>
      </c>
      <c r="C755" s="59">
        <v>208889.5</v>
      </c>
      <c r="D755" s="27">
        <v>0.0</v>
      </c>
      <c r="E755" s="41"/>
    </row>
    <row r="756" hidden="1">
      <c r="A756" s="36" t="s">
        <v>3408</v>
      </c>
      <c r="B756" s="42">
        <v>0.5</v>
      </c>
      <c r="C756" s="65">
        <v>1.5</v>
      </c>
      <c r="D756" s="66">
        <v>1.0</v>
      </c>
      <c r="E756" s="45"/>
    </row>
    <row r="757" hidden="1"/>
    <row r="758" hidden="1"/>
    <row r="759" hidden="1">
      <c r="A759" s="5" t="s">
        <v>4230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5" t="s">
        <v>3381</v>
      </c>
      <c r="B761" s="6"/>
      <c r="C761" s="6"/>
      <c r="D761" s="6"/>
      <c r="E761" s="7"/>
    </row>
    <row r="762" hidden="1">
      <c r="A762" s="10"/>
      <c r="B762" s="11"/>
      <c r="C762" s="11"/>
      <c r="D762" s="11"/>
      <c r="E762" s="12"/>
    </row>
    <row r="763" hidden="1">
      <c r="A763" s="13">
        <v>45677.0</v>
      </c>
      <c r="B763" s="6"/>
      <c r="C763" s="54" t="s">
        <v>3382</v>
      </c>
      <c r="D763" s="15">
        <v>45683.0</v>
      </c>
      <c r="E763" s="7"/>
    </row>
    <row r="764" hidden="1">
      <c r="A764" s="10"/>
      <c r="B764" s="11"/>
      <c r="C764" s="16"/>
      <c r="D764" s="11"/>
      <c r="E764" s="12"/>
    </row>
    <row r="765" hidden="1">
      <c r="A765" s="55" t="s">
        <v>4238</v>
      </c>
      <c r="B765" s="7"/>
      <c r="C765" s="16"/>
      <c r="D765" s="56" t="s">
        <v>4239</v>
      </c>
      <c r="E765" s="7"/>
    </row>
    <row r="766" hidden="1">
      <c r="A766" s="10"/>
      <c r="B766" s="12"/>
      <c r="C766" s="16"/>
      <c r="D766" s="11"/>
      <c r="E766" s="12"/>
    </row>
    <row r="767" hidden="1">
      <c r="A767" s="19" t="s">
        <v>3383</v>
      </c>
      <c r="B767" s="6"/>
      <c r="C767" s="6"/>
      <c r="D767" s="6"/>
      <c r="E767" s="7"/>
    </row>
    <row r="768" hidden="1">
      <c r="A768" s="20" t="s">
        <v>3384</v>
      </c>
      <c r="B768" s="21" t="s">
        <v>3385</v>
      </c>
      <c r="C768" s="22" t="s">
        <v>3386</v>
      </c>
      <c r="D768" s="21" t="s">
        <v>3387</v>
      </c>
      <c r="E768" s="23" t="s">
        <v>13</v>
      </c>
    </row>
    <row r="769" hidden="1">
      <c r="A769" s="57" t="s">
        <v>3388</v>
      </c>
      <c r="B769" s="25">
        <v>18915.0</v>
      </c>
      <c r="C769" s="26">
        <v>18915.0</v>
      </c>
      <c r="D769" s="27">
        <v>0.0</v>
      </c>
      <c r="E769" s="41"/>
    </row>
    <row r="770" hidden="1">
      <c r="A770" s="57" t="s">
        <v>3389</v>
      </c>
      <c r="B770" s="29">
        <v>5660.0</v>
      </c>
      <c r="C770" s="26">
        <v>5660.0</v>
      </c>
      <c r="D770" s="27">
        <v>0.0</v>
      </c>
      <c r="E770" s="40"/>
    </row>
    <row r="771" hidden="1">
      <c r="A771" s="57" t="s">
        <v>3390</v>
      </c>
      <c r="B771" s="25">
        <v>360.0</v>
      </c>
      <c r="C771" s="26">
        <v>360.0</v>
      </c>
      <c r="D771" s="27">
        <v>0.0</v>
      </c>
      <c r="E771" s="41"/>
    </row>
    <row r="772" hidden="1">
      <c r="A772" s="57" t="s">
        <v>3392</v>
      </c>
      <c r="B772" s="29">
        <v>1500.0</v>
      </c>
      <c r="C772" s="26">
        <v>1501.0</v>
      </c>
      <c r="D772" s="27">
        <v>1.0</v>
      </c>
      <c r="E772" s="41"/>
    </row>
    <row r="773" hidden="1">
      <c r="A773" s="31" t="s">
        <v>3394</v>
      </c>
      <c r="B773" s="29">
        <v>0.0</v>
      </c>
      <c r="C773" s="26"/>
      <c r="D773" s="27">
        <v>0.0</v>
      </c>
      <c r="E773" s="40"/>
    </row>
    <row r="774" hidden="1">
      <c r="A774" s="31" t="s">
        <v>3395</v>
      </c>
      <c r="B774" s="29">
        <v>0.0</v>
      </c>
      <c r="C774" s="26"/>
      <c r="D774" s="27">
        <v>0.0</v>
      </c>
      <c r="E774" s="41"/>
    </row>
    <row r="775" hidden="1">
      <c r="A775" s="31" t="s">
        <v>3397</v>
      </c>
      <c r="B775" s="29">
        <v>6200.0</v>
      </c>
      <c r="C775" s="26">
        <v>6200.0</v>
      </c>
      <c r="D775" s="27">
        <v>0.0</v>
      </c>
      <c r="E775" s="28" t="s">
        <v>7949</v>
      </c>
    </row>
    <row r="776" hidden="1">
      <c r="A776" s="31" t="s">
        <v>3399</v>
      </c>
      <c r="B776" s="29">
        <v>1560.0</v>
      </c>
      <c r="C776" s="26">
        <v>1560.0</v>
      </c>
      <c r="D776" s="27">
        <v>0.0</v>
      </c>
      <c r="E776" s="40"/>
    </row>
    <row r="777" hidden="1">
      <c r="A777" s="58" t="s">
        <v>3400</v>
      </c>
      <c r="B777" s="29">
        <v>42013.0</v>
      </c>
      <c r="C777" s="29">
        <v>42013.0</v>
      </c>
      <c r="D777" s="27">
        <v>0.0</v>
      </c>
      <c r="E777" s="41"/>
    </row>
    <row r="778" hidden="1">
      <c r="A778" s="58" t="s">
        <v>3401</v>
      </c>
      <c r="B778" s="29">
        <v>21276.0</v>
      </c>
      <c r="C778" s="59">
        <v>21276.0</v>
      </c>
      <c r="D778" s="27">
        <v>0.0</v>
      </c>
      <c r="E778" s="41"/>
    </row>
    <row r="779" hidden="1">
      <c r="A779" s="58" t="s">
        <v>3402</v>
      </c>
      <c r="B779" s="29">
        <v>48240.0</v>
      </c>
      <c r="C779" s="59">
        <v>47388.0</v>
      </c>
      <c r="D779" s="27">
        <v>-852.0</v>
      </c>
      <c r="E779" s="41"/>
    </row>
    <row r="780" hidden="1">
      <c r="A780" s="58" t="s">
        <v>3403</v>
      </c>
      <c r="B780" s="29">
        <v>30779.0</v>
      </c>
      <c r="C780" s="59">
        <v>30779.0</v>
      </c>
      <c r="D780" s="27">
        <v>0.0</v>
      </c>
      <c r="E780" s="41"/>
    </row>
    <row r="781" hidden="1">
      <c r="A781" s="58" t="s">
        <v>3405</v>
      </c>
      <c r="B781" s="29">
        <v>417.0</v>
      </c>
      <c r="C781" s="59">
        <v>417.0</v>
      </c>
      <c r="D781" s="27">
        <v>0.0</v>
      </c>
      <c r="E781" s="41"/>
    </row>
    <row r="782" hidden="1">
      <c r="A782" s="58" t="s">
        <v>3406</v>
      </c>
      <c r="B782" s="29">
        <v>13806.0</v>
      </c>
      <c r="C782" s="59">
        <v>13806.0</v>
      </c>
      <c r="D782" s="27">
        <v>0.0</v>
      </c>
      <c r="E782" s="41"/>
    </row>
    <row r="783" hidden="1">
      <c r="A783" s="35" t="s">
        <v>3407</v>
      </c>
      <c r="B783" s="29">
        <v>176920.0</v>
      </c>
      <c r="C783" s="59">
        <v>176068.0</v>
      </c>
      <c r="D783" s="27">
        <v>-852.0</v>
      </c>
      <c r="E783" s="41"/>
    </row>
    <row r="784" hidden="1">
      <c r="A784" s="36" t="s">
        <v>3408</v>
      </c>
      <c r="B784" s="42">
        <v>0.0</v>
      </c>
      <c r="C784" s="65">
        <v>1.0</v>
      </c>
      <c r="D784" s="66">
        <v>1.0</v>
      </c>
      <c r="E784" s="45"/>
    </row>
    <row r="785" hidden="1"/>
    <row r="786" hidden="1"/>
    <row r="787" hidden="1">
      <c r="A787" s="5" t="s">
        <v>4230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5" t="s">
        <v>3381</v>
      </c>
      <c r="B789" s="6"/>
      <c r="C789" s="6"/>
      <c r="D789" s="6"/>
      <c r="E789" s="7"/>
    </row>
    <row r="790" hidden="1">
      <c r="A790" s="10"/>
      <c r="B790" s="11"/>
      <c r="C790" s="11"/>
      <c r="D790" s="11"/>
      <c r="E790" s="12"/>
    </row>
    <row r="791" hidden="1">
      <c r="A791" s="13">
        <v>45684.0</v>
      </c>
      <c r="B791" s="6"/>
      <c r="C791" s="54" t="s">
        <v>3382</v>
      </c>
      <c r="D791" s="15">
        <v>45688.0</v>
      </c>
      <c r="E791" s="7"/>
    </row>
    <row r="792" hidden="1">
      <c r="A792" s="10"/>
      <c r="B792" s="11"/>
      <c r="C792" s="16"/>
      <c r="D792" s="11"/>
      <c r="E792" s="12"/>
    </row>
    <row r="793" hidden="1">
      <c r="A793" s="55" t="s">
        <v>4238</v>
      </c>
      <c r="B793" s="7"/>
      <c r="C793" s="16"/>
      <c r="D793" s="56" t="s">
        <v>4245</v>
      </c>
      <c r="E793" s="7"/>
    </row>
    <row r="794" hidden="1">
      <c r="A794" s="10"/>
      <c r="B794" s="12"/>
      <c r="C794" s="16"/>
      <c r="D794" s="11"/>
      <c r="E794" s="12"/>
    </row>
    <row r="795" hidden="1">
      <c r="A795" s="19" t="s">
        <v>3383</v>
      </c>
      <c r="B795" s="6"/>
      <c r="C795" s="6"/>
      <c r="D795" s="6"/>
      <c r="E795" s="7"/>
    </row>
    <row r="796" hidden="1">
      <c r="A796" s="20" t="s">
        <v>3384</v>
      </c>
      <c r="B796" s="21" t="s">
        <v>3385</v>
      </c>
      <c r="C796" s="22" t="s">
        <v>3386</v>
      </c>
      <c r="D796" s="21" t="s">
        <v>3387</v>
      </c>
      <c r="E796" s="23" t="s">
        <v>13</v>
      </c>
    </row>
    <row r="797" hidden="1">
      <c r="A797" s="57" t="s">
        <v>3388</v>
      </c>
      <c r="B797" s="25">
        <v>17169.0</v>
      </c>
      <c r="C797" s="26">
        <v>17170.0</v>
      </c>
      <c r="D797" s="27">
        <v>1.0</v>
      </c>
      <c r="E797" s="41"/>
    </row>
    <row r="798" hidden="1">
      <c r="A798" s="57" t="s">
        <v>3389</v>
      </c>
      <c r="B798" s="29">
        <v>2955.0</v>
      </c>
      <c r="C798" s="26">
        <v>2955.0</v>
      </c>
      <c r="D798" s="27">
        <v>0.0</v>
      </c>
      <c r="E798" s="40"/>
    </row>
    <row r="799" hidden="1">
      <c r="A799" s="57" t="s">
        <v>3390</v>
      </c>
      <c r="B799" s="25">
        <v>360.0</v>
      </c>
      <c r="C799" s="26">
        <v>360.0</v>
      </c>
      <c r="D799" s="27">
        <v>0.0</v>
      </c>
      <c r="E799" s="41"/>
    </row>
    <row r="800" hidden="1">
      <c r="A800" s="57" t="s">
        <v>3392</v>
      </c>
      <c r="B800" s="29">
        <v>1000.0</v>
      </c>
      <c r="C800" s="26">
        <v>1008.0</v>
      </c>
      <c r="D800" s="27">
        <v>8.0</v>
      </c>
      <c r="E800" s="41"/>
    </row>
    <row r="801" hidden="1">
      <c r="A801" s="31" t="s">
        <v>3394</v>
      </c>
      <c r="B801" s="29">
        <v>0.0</v>
      </c>
      <c r="C801" s="26"/>
      <c r="D801" s="27">
        <v>0.0</v>
      </c>
      <c r="E801" s="40"/>
    </row>
    <row r="802" hidden="1">
      <c r="A802" s="31" t="s">
        <v>3395</v>
      </c>
      <c r="B802" s="29">
        <v>0.0</v>
      </c>
      <c r="C802" s="26"/>
      <c r="D802" s="27">
        <v>0.0</v>
      </c>
      <c r="E802" s="41"/>
    </row>
    <row r="803" hidden="1">
      <c r="A803" s="31" t="s">
        <v>3397</v>
      </c>
      <c r="B803" s="29">
        <v>1000.0</v>
      </c>
      <c r="C803" s="26">
        <v>1000.0</v>
      </c>
      <c r="D803" s="27">
        <v>0.0</v>
      </c>
      <c r="E803" s="28" t="s">
        <v>7950</v>
      </c>
    </row>
    <row r="804" hidden="1">
      <c r="A804" s="31" t="s">
        <v>3399</v>
      </c>
      <c r="B804" s="29">
        <v>1040.0</v>
      </c>
      <c r="C804" s="26">
        <v>1040.0</v>
      </c>
      <c r="D804" s="27">
        <v>0.0</v>
      </c>
      <c r="E804" s="40"/>
    </row>
    <row r="805" hidden="1">
      <c r="A805" s="58" t="s">
        <v>3400</v>
      </c>
      <c r="B805" s="29">
        <v>37796.0</v>
      </c>
      <c r="C805" s="29">
        <v>37796.0</v>
      </c>
      <c r="D805" s="27">
        <v>0.0</v>
      </c>
      <c r="E805" s="41"/>
    </row>
    <row r="806" hidden="1">
      <c r="A806" s="58" t="s">
        <v>3401</v>
      </c>
      <c r="B806" s="29">
        <v>17875.0</v>
      </c>
      <c r="C806" s="59">
        <v>17875.0</v>
      </c>
      <c r="D806" s="27">
        <v>0.0</v>
      </c>
      <c r="E806" s="41"/>
    </row>
    <row r="807" hidden="1">
      <c r="A807" s="58" t="s">
        <v>3402</v>
      </c>
      <c r="B807" s="29">
        <v>38513.0</v>
      </c>
      <c r="C807" s="59">
        <v>38513.0</v>
      </c>
      <c r="D807" s="27">
        <v>0.0</v>
      </c>
      <c r="E807" s="41"/>
    </row>
    <row r="808" hidden="1">
      <c r="A808" s="58" t="s">
        <v>3403</v>
      </c>
      <c r="B808" s="29">
        <v>22619.0</v>
      </c>
      <c r="C808" s="59">
        <v>22619.0</v>
      </c>
      <c r="D808" s="27">
        <v>0.0</v>
      </c>
      <c r="E808" s="41"/>
    </row>
    <row r="809" hidden="1">
      <c r="A809" s="58" t="s">
        <v>3405</v>
      </c>
      <c r="B809" s="29">
        <v>200.0</v>
      </c>
      <c r="C809" s="59">
        <v>200.0</v>
      </c>
      <c r="D809" s="27">
        <v>0.0</v>
      </c>
      <c r="E809" s="41"/>
    </row>
    <row r="810" hidden="1">
      <c r="A810" s="58" t="s">
        <v>3406</v>
      </c>
      <c r="B810" s="29">
        <v>5843.0</v>
      </c>
      <c r="C810" s="59">
        <v>5843.0</v>
      </c>
      <c r="D810" s="27">
        <v>0.0</v>
      </c>
      <c r="E810" s="41"/>
    </row>
    <row r="811" hidden="1">
      <c r="A811" s="35" t="s">
        <v>3407</v>
      </c>
      <c r="B811" s="29">
        <v>140527.0</v>
      </c>
      <c r="C811" s="59">
        <v>140527.0</v>
      </c>
      <c r="D811" s="27">
        <v>0.0</v>
      </c>
      <c r="E811" s="41"/>
    </row>
    <row r="812" hidden="1">
      <c r="A812" s="36" t="s">
        <v>3408</v>
      </c>
      <c r="B812" s="42">
        <v>0.0</v>
      </c>
      <c r="C812" s="65">
        <v>9.0</v>
      </c>
      <c r="D812" s="66">
        <v>9.0</v>
      </c>
      <c r="E812" s="45"/>
    </row>
    <row r="813" hidden="1"/>
    <row r="814" hidden="1"/>
    <row r="815" hidden="1">
      <c r="A815" s="5" t="s">
        <v>4230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5" t="s">
        <v>3381</v>
      </c>
      <c r="B817" s="6"/>
      <c r="C817" s="6"/>
      <c r="D817" s="6"/>
      <c r="E817" s="7"/>
    </row>
    <row r="818" hidden="1">
      <c r="A818" s="10"/>
      <c r="B818" s="11"/>
      <c r="C818" s="11"/>
      <c r="D818" s="11"/>
      <c r="E818" s="12"/>
    </row>
    <row r="819" hidden="1">
      <c r="A819" s="13">
        <v>45689.0</v>
      </c>
      <c r="B819" s="6"/>
      <c r="C819" s="54" t="s">
        <v>3382</v>
      </c>
      <c r="D819" s="15">
        <v>45690.0</v>
      </c>
      <c r="E819" s="7"/>
    </row>
    <row r="820" hidden="1">
      <c r="A820" s="10"/>
      <c r="B820" s="11"/>
      <c r="C820" s="16"/>
      <c r="D820" s="11"/>
      <c r="E820" s="12"/>
    </row>
    <row r="821" hidden="1">
      <c r="A821" s="55" t="s">
        <v>4247</v>
      </c>
      <c r="B821" s="7"/>
      <c r="C821" s="16"/>
      <c r="D821" s="56" t="s">
        <v>4239</v>
      </c>
      <c r="E821" s="7"/>
    </row>
    <row r="822" hidden="1">
      <c r="A822" s="10"/>
      <c r="B822" s="12"/>
      <c r="C822" s="16"/>
      <c r="D822" s="11"/>
      <c r="E822" s="12"/>
    </row>
    <row r="823" hidden="1">
      <c r="A823" s="19" t="s">
        <v>3383</v>
      </c>
      <c r="B823" s="6"/>
      <c r="C823" s="6"/>
      <c r="D823" s="6"/>
      <c r="E823" s="7"/>
    </row>
    <row r="824" hidden="1">
      <c r="A824" s="20" t="s">
        <v>3384</v>
      </c>
      <c r="B824" s="21" t="s">
        <v>3385</v>
      </c>
      <c r="C824" s="22" t="s">
        <v>3386</v>
      </c>
      <c r="D824" s="21" t="s">
        <v>3387</v>
      </c>
      <c r="E824" s="23" t="s">
        <v>13</v>
      </c>
    </row>
    <row r="825" hidden="1">
      <c r="A825" s="57" t="s">
        <v>3388</v>
      </c>
      <c r="B825" s="25">
        <v>10228.0</v>
      </c>
      <c r="C825" s="26">
        <v>10230.0</v>
      </c>
      <c r="D825" s="27">
        <v>2.0</v>
      </c>
      <c r="E825" s="41"/>
    </row>
    <row r="826" hidden="1">
      <c r="A826" s="57" t="s">
        <v>3389</v>
      </c>
      <c r="B826" s="29">
        <v>4161.0</v>
      </c>
      <c r="C826" s="26">
        <v>4161.0</v>
      </c>
      <c r="D826" s="27">
        <v>0.0</v>
      </c>
      <c r="E826" s="40"/>
    </row>
    <row r="827" hidden="1">
      <c r="A827" s="57" t="s">
        <v>3390</v>
      </c>
      <c r="B827" s="25">
        <v>0.0</v>
      </c>
      <c r="C827" s="26"/>
      <c r="D827" s="27">
        <v>0.0</v>
      </c>
      <c r="E827" s="41"/>
    </row>
    <row r="828" hidden="1">
      <c r="A828" s="57" t="s">
        <v>3392</v>
      </c>
      <c r="B828" s="29">
        <v>500.0</v>
      </c>
      <c r="C828" s="26">
        <v>500.0</v>
      </c>
      <c r="D828" s="27">
        <v>0.0</v>
      </c>
      <c r="E828" s="41"/>
    </row>
    <row r="829" hidden="1">
      <c r="A829" s="31" t="s">
        <v>3394</v>
      </c>
      <c r="B829" s="29">
        <v>0.0</v>
      </c>
      <c r="C829" s="26"/>
      <c r="D829" s="27">
        <v>0.0</v>
      </c>
      <c r="E829" s="40"/>
    </row>
    <row r="830" hidden="1">
      <c r="A830" s="31" t="s">
        <v>3395</v>
      </c>
      <c r="B830" s="29">
        <v>0.0</v>
      </c>
      <c r="C830" s="26"/>
      <c r="D830" s="27">
        <v>0.0</v>
      </c>
      <c r="E830" s="41"/>
    </row>
    <row r="831" hidden="1">
      <c r="A831" s="31" t="s">
        <v>3397</v>
      </c>
      <c r="B831" s="29">
        <v>0.0</v>
      </c>
      <c r="C831" s="26"/>
      <c r="D831" s="27">
        <v>0.0</v>
      </c>
      <c r="E831" s="28"/>
    </row>
    <row r="832" hidden="1">
      <c r="A832" s="31" t="s">
        <v>3399</v>
      </c>
      <c r="B832" s="29">
        <v>0.0</v>
      </c>
      <c r="C832" s="26"/>
      <c r="D832" s="27">
        <v>0.0</v>
      </c>
      <c r="E832" s="40"/>
    </row>
    <row r="833" hidden="1">
      <c r="A833" s="58" t="s">
        <v>3400</v>
      </c>
      <c r="B833" s="29">
        <v>16587.0</v>
      </c>
      <c r="C833" s="29">
        <v>16587.0</v>
      </c>
      <c r="D833" s="27">
        <v>0.0</v>
      </c>
      <c r="E833" s="41"/>
    </row>
    <row r="834" hidden="1">
      <c r="A834" s="58" t="s">
        <v>3401</v>
      </c>
      <c r="B834" s="29">
        <v>7689.0</v>
      </c>
      <c r="C834" s="59">
        <v>7689.0</v>
      </c>
      <c r="D834" s="27">
        <v>0.0</v>
      </c>
      <c r="E834" s="41"/>
    </row>
    <row r="835" hidden="1">
      <c r="A835" s="58" t="s">
        <v>3402</v>
      </c>
      <c r="B835" s="29">
        <v>16381.0</v>
      </c>
      <c r="C835" s="59">
        <v>15714.0</v>
      </c>
      <c r="D835" s="27">
        <v>-667.0</v>
      </c>
      <c r="E835" s="41"/>
    </row>
    <row r="836" hidden="1">
      <c r="A836" s="58" t="s">
        <v>3403</v>
      </c>
      <c r="B836" s="29">
        <v>15089.0</v>
      </c>
      <c r="C836" s="59">
        <v>15089.0</v>
      </c>
      <c r="D836" s="27">
        <v>0.0</v>
      </c>
      <c r="E836" s="41"/>
    </row>
    <row r="837" hidden="1">
      <c r="A837" s="58" t="s">
        <v>3405</v>
      </c>
      <c r="B837" s="29">
        <v>0.0</v>
      </c>
      <c r="C837" s="59">
        <v>0.0</v>
      </c>
      <c r="D837" s="27">
        <v>0.0</v>
      </c>
      <c r="E837" s="41"/>
    </row>
    <row r="838" hidden="1">
      <c r="A838" s="58" t="s">
        <v>3406</v>
      </c>
      <c r="B838" s="29">
        <v>5420.0</v>
      </c>
      <c r="C838" s="59">
        <v>5420.0</v>
      </c>
      <c r="D838" s="27">
        <v>0.0</v>
      </c>
      <c r="E838" s="41"/>
    </row>
    <row r="839" hidden="1">
      <c r="A839" s="35" t="s">
        <v>3407</v>
      </c>
      <c r="B839" s="29">
        <v>70634.5</v>
      </c>
      <c r="C839" s="59">
        <v>69967.5</v>
      </c>
      <c r="D839" s="27">
        <v>-667.0</v>
      </c>
      <c r="E839" s="41"/>
    </row>
    <row r="840" hidden="1">
      <c r="A840" s="36" t="s">
        <v>3408</v>
      </c>
      <c r="B840" s="42">
        <v>0.5</v>
      </c>
      <c r="C840" s="65">
        <v>2.5</v>
      </c>
      <c r="D840" s="66">
        <v>2.0</v>
      </c>
      <c r="E840" s="45"/>
    </row>
    <row r="841" hidden="1"/>
    <row r="842" hidden="1"/>
    <row r="843" hidden="1">
      <c r="A843" s="5" t="s">
        <v>4230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5" t="s">
        <v>3381</v>
      </c>
      <c r="B845" s="6"/>
      <c r="C845" s="6"/>
      <c r="D845" s="6"/>
      <c r="E845" s="7"/>
    </row>
    <row r="846" hidden="1">
      <c r="A846" s="10"/>
      <c r="B846" s="11"/>
      <c r="C846" s="11"/>
      <c r="D846" s="11"/>
      <c r="E846" s="12"/>
    </row>
    <row r="847" hidden="1">
      <c r="A847" s="13">
        <v>45691.0</v>
      </c>
      <c r="B847" s="6"/>
      <c r="C847" s="54" t="s">
        <v>3382</v>
      </c>
      <c r="D847" s="15">
        <v>45697.0</v>
      </c>
      <c r="E847" s="7"/>
    </row>
    <row r="848" hidden="1">
      <c r="A848" s="10"/>
      <c r="B848" s="11"/>
      <c r="C848" s="16"/>
      <c r="D848" s="11"/>
      <c r="E848" s="12"/>
    </row>
    <row r="849" hidden="1">
      <c r="A849" s="55" t="s">
        <v>4238</v>
      </c>
      <c r="B849" s="7"/>
      <c r="C849" s="16"/>
      <c r="D849" s="56" t="s">
        <v>4239</v>
      </c>
      <c r="E849" s="7"/>
    </row>
    <row r="850" hidden="1">
      <c r="A850" s="10"/>
      <c r="B850" s="12"/>
      <c r="C850" s="16"/>
      <c r="D850" s="11"/>
      <c r="E850" s="12"/>
    </row>
    <row r="851" hidden="1">
      <c r="A851" s="19" t="s">
        <v>3383</v>
      </c>
      <c r="B851" s="6"/>
      <c r="C851" s="6"/>
      <c r="D851" s="6"/>
      <c r="E851" s="7"/>
    </row>
    <row r="852" hidden="1">
      <c r="A852" s="20" t="s">
        <v>3384</v>
      </c>
      <c r="B852" s="21" t="s">
        <v>3385</v>
      </c>
      <c r="C852" s="22" t="s">
        <v>3386</v>
      </c>
      <c r="D852" s="21" t="s">
        <v>3387</v>
      </c>
      <c r="E852" s="23" t="s">
        <v>13</v>
      </c>
    </row>
    <row r="853" hidden="1">
      <c r="A853" s="57" t="s">
        <v>3388</v>
      </c>
      <c r="B853" s="25">
        <v>28044.0</v>
      </c>
      <c r="C853" s="26">
        <v>28045.0</v>
      </c>
      <c r="D853" s="27">
        <v>1.0</v>
      </c>
      <c r="E853" s="41"/>
    </row>
    <row r="854" hidden="1">
      <c r="A854" s="57" t="s">
        <v>3389</v>
      </c>
      <c r="B854" s="29">
        <v>8000.0</v>
      </c>
      <c r="C854" s="26">
        <v>8000.0</v>
      </c>
      <c r="D854" s="27">
        <v>0.0</v>
      </c>
      <c r="E854" s="40"/>
    </row>
    <row r="855" hidden="1">
      <c r="A855" s="57" t="s">
        <v>3390</v>
      </c>
      <c r="B855" s="25">
        <v>360.0</v>
      </c>
      <c r="C855" s="26">
        <v>360.0</v>
      </c>
      <c r="D855" s="27">
        <v>0.0</v>
      </c>
      <c r="E855" s="41"/>
    </row>
    <row r="856" hidden="1">
      <c r="A856" s="57" t="s">
        <v>3392</v>
      </c>
      <c r="B856" s="29">
        <v>1000.0</v>
      </c>
      <c r="C856" s="26">
        <v>1000.0</v>
      </c>
      <c r="D856" s="27">
        <v>0.0</v>
      </c>
      <c r="E856" s="41"/>
    </row>
    <row r="857" hidden="1">
      <c r="A857" s="31" t="s">
        <v>3394</v>
      </c>
      <c r="B857" s="29">
        <v>120.0</v>
      </c>
      <c r="C857" s="26">
        <v>120.0</v>
      </c>
      <c r="D857" s="27">
        <v>0.0</v>
      </c>
      <c r="E857" s="40"/>
    </row>
    <row r="858" hidden="1">
      <c r="A858" s="31" t="s">
        <v>3395</v>
      </c>
      <c r="B858" s="29">
        <v>0.0</v>
      </c>
      <c r="C858" s="26"/>
      <c r="D858" s="27">
        <v>0.0</v>
      </c>
      <c r="E858" s="41"/>
    </row>
    <row r="859" hidden="1">
      <c r="A859" s="31" t="s">
        <v>3397</v>
      </c>
      <c r="B859" s="29">
        <v>2000.0</v>
      </c>
      <c r="C859" s="26">
        <v>2000.0</v>
      </c>
      <c r="D859" s="27">
        <v>0.0</v>
      </c>
      <c r="E859" s="28" t="s">
        <v>7951</v>
      </c>
    </row>
    <row r="860" hidden="1">
      <c r="A860" s="31" t="s">
        <v>3399</v>
      </c>
      <c r="B860" s="29">
        <v>720.0</v>
      </c>
      <c r="C860" s="26">
        <v>720.0</v>
      </c>
      <c r="D860" s="27">
        <v>0.0</v>
      </c>
      <c r="E860" s="40"/>
    </row>
    <row r="861" hidden="1">
      <c r="A861" s="58" t="s">
        <v>3400</v>
      </c>
      <c r="B861" s="29">
        <v>54800.0</v>
      </c>
      <c r="C861" s="29">
        <v>54800.0</v>
      </c>
      <c r="D861" s="27">
        <v>0.0</v>
      </c>
      <c r="E861" s="41"/>
    </row>
    <row r="862" hidden="1">
      <c r="A862" s="58" t="s">
        <v>3401</v>
      </c>
      <c r="B862" s="29">
        <v>64253.249999999985</v>
      </c>
      <c r="C862" s="59">
        <v>64253.2500000001</v>
      </c>
      <c r="D862" s="27">
        <v>1.1641532182693481E-10</v>
      </c>
      <c r="E862" s="41"/>
    </row>
    <row r="863" hidden="1">
      <c r="A863" s="58" t="s">
        <v>3402</v>
      </c>
      <c r="B863" s="29">
        <v>51658.0</v>
      </c>
      <c r="C863" s="59">
        <v>51347.0</v>
      </c>
      <c r="D863" s="27">
        <v>-311.0</v>
      </c>
      <c r="E863" s="41"/>
    </row>
    <row r="864" hidden="1">
      <c r="A864" s="58" t="s">
        <v>3403</v>
      </c>
      <c r="B864" s="29">
        <v>25162.0</v>
      </c>
      <c r="C864" s="59">
        <v>25162.0</v>
      </c>
      <c r="D864" s="27">
        <v>0.0</v>
      </c>
      <c r="E864" s="41"/>
    </row>
    <row r="865" hidden="1">
      <c r="A865" s="58" t="s">
        <v>3405</v>
      </c>
      <c r="B865" s="29">
        <v>0.0</v>
      </c>
      <c r="C865" s="59">
        <v>0.0</v>
      </c>
      <c r="D865" s="27">
        <v>0.0</v>
      </c>
      <c r="E865" s="41"/>
    </row>
    <row r="866" hidden="1">
      <c r="A866" s="58" t="s">
        <v>3406</v>
      </c>
      <c r="B866" s="29">
        <v>13346.0</v>
      </c>
      <c r="C866" s="59">
        <v>13346.0</v>
      </c>
      <c r="D866" s="27">
        <v>0.0</v>
      </c>
      <c r="E866" s="41"/>
    </row>
    <row r="867" hidden="1">
      <c r="A867" s="35" t="s">
        <v>3407</v>
      </c>
      <c r="B867" s="29">
        <v>236117.25000000006</v>
      </c>
      <c r="C867" s="59">
        <v>235806.24999999962</v>
      </c>
      <c r="D867" s="27">
        <v>-311.00000000043656</v>
      </c>
      <c r="E867" s="41"/>
    </row>
    <row r="868" hidden="1">
      <c r="A868" s="36" t="s">
        <v>3408</v>
      </c>
      <c r="B868" s="42">
        <v>-6.184563972055912E-11</v>
      </c>
      <c r="C868" s="65">
        <v>1.0000000004947651</v>
      </c>
      <c r="D868" s="66">
        <v>1.0000000005566108</v>
      </c>
      <c r="E868" s="45"/>
    </row>
    <row r="869" hidden="1"/>
    <row r="870" hidden="1"/>
    <row r="871" hidden="1">
      <c r="A871" s="5" t="s">
        <v>4230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5" t="s">
        <v>3381</v>
      </c>
      <c r="B873" s="6"/>
      <c r="C873" s="6"/>
      <c r="D873" s="6"/>
      <c r="E873" s="7"/>
    </row>
    <row r="874" hidden="1">
      <c r="A874" s="10"/>
      <c r="B874" s="11"/>
      <c r="C874" s="11"/>
      <c r="D874" s="11"/>
      <c r="E874" s="12"/>
    </row>
    <row r="875" hidden="1">
      <c r="A875" s="13">
        <v>45698.0</v>
      </c>
      <c r="B875" s="6"/>
      <c r="C875" s="54" t="s">
        <v>3382</v>
      </c>
      <c r="D875" s="15">
        <v>45704.0</v>
      </c>
      <c r="E875" s="7"/>
    </row>
    <row r="876" hidden="1">
      <c r="A876" s="10"/>
      <c r="B876" s="11"/>
      <c r="C876" s="16"/>
      <c r="D876" s="11"/>
      <c r="E876" s="12"/>
    </row>
    <row r="877" hidden="1">
      <c r="A877" s="55" t="s">
        <v>4238</v>
      </c>
      <c r="B877" s="7"/>
      <c r="C877" s="16"/>
      <c r="D877" s="56" t="s">
        <v>4239</v>
      </c>
      <c r="E877" s="7"/>
    </row>
    <row r="878" hidden="1">
      <c r="A878" s="10"/>
      <c r="B878" s="12"/>
      <c r="C878" s="16"/>
      <c r="D878" s="11"/>
      <c r="E878" s="12"/>
    </row>
    <row r="879" hidden="1">
      <c r="A879" s="19" t="s">
        <v>3383</v>
      </c>
      <c r="B879" s="6"/>
      <c r="C879" s="6"/>
      <c r="D879" s="6"/>
      <c r="E879" s="7"/>
    </row>
    <row r="880" hidden="1">
      <c r="A880" s="20" t="s">
        <v>3384</v>
      </c>
      <c r="B880" s="21" t="s">
        <v>3385</v>
      </c>
      <c r="C880" s="22" t="s">
        <v>3386</v>
      </c>
      <c r="D880" s="21" t="s">
        <v>3387</v>
      </c>
      <c r="E880" s="23" t="s">
        <v>13</v>
      </c>
    </row>
    <row r="881" hidden="1">
      <c r="A881" s="57" t="s">
        <v>3388</v>
      </c>
      <c r="B881" s="25">
        <v>26890.0</v>
      </c>
      <c r="C881" s="26">
        <v>26890.0</v>
      </c>
      <c r="D881" s="27">
        <v>0.0</v>
      </c>
      <c r="E881" s="41"/>
    </row>
    <row r="882" hidden="1">
      <c r="A882" s="57" t="s">
        <v>3389</v>
      </c>
      <c r="B882" s="29">
        <v>4430.0</v>
      </c>
      <c r="C882" s="26">
        <v>4430.0</v>
      </c>
      <c r="D882" s="27">
        <v>0.0</v>
      </c>
      <c r="E882" s="40"/>
    </row>
    <row r="883" hidden="1">
      <c r="A883" s="57" t="s">
        <v>3390</v>
      </c>
      <c r="B883" s="25">
        <v>280.0</v>
      </c>
      <c r="C883" s="26">
        <v>280.0</v>
      </c>
      <c r="D883" s="27">
        <v>0.0</v>
      </c>
      <c r="E883" s="41"/>
    </row>
    <row r="884" hidden="1">
      <c r="A884" s="57" t="s">
        <v>3392</v>
      </c>
      <c r="B884" s="29">
        <v>500.0</v>
      </c>
      <c r="C884" s="26">
        <v>500.0</v>
      </c>
      <c r="D884" s="27">
        <v>0.0</v>
      </c>
      <c r="E884" s="41"/>
    </row>
    <row r="885" hidden="1">
      <c r="A885" s="31" t="s">
        <v>3394</v>
      </c>
      <c r="B885" s="29">
        <v>160.0</v>
      </c>
      <c r="C885" s="26"/>
      <c r="D885" s="27">
        <v>-160.0</v>
      </c>
      <c r="E885" s="40"/>
    </row>
    <row r="886" hidden="1">
      <c r="A886" s="31" t="s">
        <v>3395</v>
      </c>
      <c r="B886" s="29">
        <v>0.0</v>
      </c>
      <c r="C886" s="26"/>
      <c r="D886" s="27">
        <v>0.0</v>
      </c>
      <c r="E886" s="41"/>
    </row>
    <row r="887" hidden="1">
      <c r="A887" s="31" t="s">
        <v>3397</v>
      </c>
      <c r="B887" s="29">
        <v>2000.0</v>
      </c>
      <c r="C887" s="26">
        <v>2000.0</v>
      </c>
      <c r="D887" s="27">
        <v>0.0</v>
      </c>
      <c r="E887" s="28" t="s">
        <v>7952</v>
      </c>
    </row>
    <row r="888" hidden="1">
      <c r="A888" s="31" t="s">
        <v>3399</v>
      </c>
      <c r="B888" s="29">
        <v>1160.0</v>
      </c>
      <c r="C888" s="26">
        <v>1320.0</v>
      </c>
      <c r="D888" s="27">
        <v>160.0</v>
      </c>
      <c r="E888" s="40"/>
    </row>
    <row r="889" hidden="1">
      <c r="A889" s="58" t="s">
        <v>3400</v>
      </c>
      <c r="B889" s="29">
        <v>60131.0</v>
      </c>
      <c r="C889" s="29">
        <v>60131.0</v>
      </c>
      <c r="D889" s="27">
        <v>0.0</v>
      </c>
      <c r="E889" s="41"/>
    </row>
    <row r="890" hidden="1">
      <c r="A890" s="58" t="s">
        <v>3401</v>
      </c>
      <c r="B890" s="29">
        <v>34176.0</v>
      </c>
      <c r="C890" s="59">
        <v>34176.0</v>
      </c>
      <c r="D890" s="27">
        <v>0.0</v>
      </c>
      <c r="E890" s="41"/>
    </row>
    <row r="891" hidden="1">
      <c r="A891" s="58" t="s">
        <v>3402</v>
      </c>
      <c r="B891" s="29">
        <v>52023.0</v>
      </c>
      <c r="C891" s="59">
        <v>51694.0</v>
      </c>
      <c r="D891" s="27">
        <v>-329.0</v>
      </c>
      <c r="E891" s="41"/>
    </row>
    <row r="892" hidden="1">
      <c r="A892" s="58" t="s">
        <v>3403</v>
      </c>
      <c r="B892" s="29">
        <v>31023.0</v>
      </c>
      <c r="C892" s="59">
        <v>31023.0</v>
      </c>
      <c r="D892" s="27">
        <v>0.0</v>
      </c>
      <c r="E892" s="41"/>
    </row>
    <row r="893" hidden="1">
      <c r="A893" s="58" t="s">
        <v>3405</v>
      </c>
      <c r="B893" s="29">
        <v>249.0</v>
      </c>
      <c r="C893" s="59">
        <v>249.0</v>
      </c>
      <c r="D893" s="27">
        <v>0.0</v>
      </c>
      <c r="E893" s="41"/>
    </row>
    <row r="894" hidden="1">
      <c r="A894" s="58" t="s">
        <v>3406</v>
      </c>
      <c r="B894" s="29">
        <v>12059.0</v>
      </c>
      <c r="C894" s="59">
        <v>12059.0</v>
      </c>
      <c r="D894" s="27">
        <v>0.0</v>
      </c>
      <c r="E894" s="41"/>
    </row>
    <row r="895" hidden="1">
      <c r="A895" s="35" t="s">
        <v>3407</v>
      </c>
      <c r="B895" s="29">
        <v>213022.0</v>
      </c>
      <c r="C895" s="59">
        <v>212693.0</v>
      </c>
      <c r="D895" s="27">
        <v>-329.0</v>
      </c>
      <c r="E895" s="41"/>
    </row>
    <row r="896" hidden="1">
      <c r="A896" s="36" t="s">
        <v>3408</v>
      </c>
      <c r="B896" s="42">
        <v>0.0</v>
      </c>
      <c r="C896" s="65">
        <v>0.0</v>
      </c>
      <c r="D896" s="66">
        <v>0.0</v>
      </c>
      <c r="E896" s="45"/>
    </row>
    <row r="897" hidden="1"/>
    <row r="898" hidden="1"/>
    <row r="899" hidden="1">
      <c r="A899" s="5" t="s">
        <v>4230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5" t="s">
        <v>3381</v>
      </c>
      <c r="B901" s="6"/>
      <c r="C901" s="6"/>
      <c r="D901" s="6"/>
      <c r="E901" s="7"/>
    </row>
    <row r="902" hidden="1">
      <c r="A902" s="10"/>
      <c r="B902" s="11"/>
      <c r="C902" s="11"/>
      <c r="D902" s="11"/>
      <c r="E902" s="12"/>
    </row>
    <row r="903" hidden="1">
      <c r="A903" s="13">
        <v>45705.0</v>
      </c>
      <c r="B903" s="6"/>
      <c r="C903" s="54" t="s">
        <v>3382</v>
      </c>
      <c r="D903" s="15">
        <v>45711.0</v>
      </c>
      <c r="E903" s="7"/>
    </row>
    <row r="904" hidden="1">
      <c r="A904" s="10"/>
      <c r="B904" s="11"/>
      <c r="C904" s="16"/>
      <c r="D904" s="11"/>
      <c r="E904" s="12"/>
    </row>
    <row r="905" hidden="1">
      <c r="A905" s="55" t="s">
        <v>4238</v>
      </c>
      <c r="B905" s="7"/>
      <c r="C905" s="16"/>
      <c r="D905" s="56" t="s">
        <v>4239</v>
      </c>
      <c r="E905" s="7"/>
    </row>
    <row r="906" hidden="1">
      <c r="A906" s="10"/>
      <c r="B906" s="12"/>
      <c r="C906" s="16"/>
      <c r="D906" s="11"/>
      <c r="E906" s="12"/>
    </row>
    <row r="907" hidden="1">
      <c r="A907" s="19" t="s">
        <v>3383</v>
      </c>
      <c r="B907" s="6"/>
      <c r="C907" s="6"/>
      <c r="D907" s="6"/>
      <c r="E907" s="7"/>
    </row>
    <row r="908" hidden="1">
      <c r="A908" s="20" t="s">
        <v>3384</v>
      </c>
      <c r="B908" s="21" t="s">
        <v>3385</v>
      </c>
      <c r="C908" s="22" t="s">
        <v>3386</v>
      </c>
      <c r="D908" s="21" t="s">
        <v>3387</v>
      </c>
      <c r="E908" s="23" t="s">
        <v>13</v>
      </c>
    </row>
    <row r="909" hidden="1">
      <c r="A909" s="57" t="s">
        <v>3388</v>
      </c>
      <c r="B909" s="25">
        <v>20262.0</v>
      </c>
      <c r="C909" s="26">
        <v>20562.0</v>
      </c>
      <c r="D909" s="27">
        <v>300.0</v>
      </c>
      <c r="E909" s="28" t="s">
        <v>7953</v>
      </c>
    </row>
    <row r="910" hidden="1">
      <c r="A910" s="57" t="s">
        <v>3389</v>
      </c>
      <c r="B910" s="29">
        <v>5805.0</v>
      </c>
      <c r="C910" s="26">
        <v>5805.0</v>
      </c>
      <c r="D910" s="27">
        <v>0.0</v>
      </c>
      <c r="E910" s="40"/>
    </row>
    <row r="911" hidden="1">
      <c r="A911" s="57" t="s">
        <v>3390</v>
      </c>
      <c r="B911" s="25">
        <v>660.0</v>
      </c>
      <c r="C911" s="26">
        <v>660.0</v>
      </c>
      <c r="D911" s="27">
        <v>0.0</v>
      </c>
      <c r="E911" s="41"/>
    </row>
    <row r="912" hidden="1">
      <c r="A912" s="57" t="s">
        <v>3392</v>
      </c>
      <c r="B912" s="29">
        <v>500.0</v>
      </c>
      <c r="C912" s="26">
        <v>506.0</v>
      </c>
      <c r="D912" s="27">
        <v>6.0</v>
      </c>
      <c r="E912" s="41"/>
    </row>
    <row r="913" hidden="1">
      <c r="A913" s="31" t="s">
        <v>3394</v>
      </c>
      <c r="B913" s="29">
        <v>0.0</v>
      </c>
      <c r="C913" s="26"/>
      <c r="D913" s="27">
        <v>0.0</v>
      </c>
      <c r="E913" s="40"/>
    </row>
    <row r="914" hidden="1">
      <c r="A914" s="31" t="s">
        <v>3395</v>
      </c>
      <c r="B914" s="29">
        <v>0.0</v>
      </c>
      <c r="C914" s="26"/>
      <c r="D914" s="27">
        <v>0.0</v>
      </c>
      <c r="E914" s="41"/>
    </row>
    <row r="915" hidden="1">
      <c r="A915" s="31" t="s">
        <v>3397</v>
      </c>
      <c r="B915" s="29">
        <v>4310.0</v>
      </c>
      <c r="C915" s="26">
        <v>4310.0</v>
      </c>
      <c r="D915" s="27">
        <v>0.0</v>
      </c>
      <c r="E915" s="28" t="s">
        <v>7954</v>
      </c>
    </row>
    <row r="916" hidden="1">
      <c r="A916" s="31" t="s">
        <v>3399</v>
      </c>
      <c r="B916" s="29">
        <v>1560.0</v>
      </c>
      <c r="C916" s="26">
        <v>1560.0</v>
      </c>
      <c r="D916" s="27">
        <v>0.0</v>
      </c>
      <c r="E916" s="40"/>
    </row>
    <row r="917" hidden="1">
      <c r="A917" s="58" t="s">
        <v>3400</v>
      </c>
      <c r="B917" s="29">
        <v>46736.0</v>
      </c>
      <c r="C917" s="29">
        <v>46736.0</v>
      </c>
      <c r="D917" s="27">
        <v>0.0</v>
      </c>
      <c r="E917" s="41"/>
    </row>
    <row r="918" hidden="1">
      <c r="A918" s="58" t="s">
        <v>3401</v>
      </c>
      <c r="B918" s="29">
        <v>38080.0</v>
      </c>
      <c r="C918" s="59">
        <v>38080.0</v>
      </c>
      <c r="D918" s="27">
        <v>0.0</v>
      </c>
      <c r="E918" s="41"/>
    </row>
    <row r="919" hidden="1">
      <c r="A919" s="58" t="s">
        <v>3402</v>
      </c>
      <c r="B919" s="29">
        <v>42223.0</v>
      </c>
      <c r="C919" s="59">
        <v>42223.0</v>
      </c>
      <c r="D919" s="27">
        <v>0.0</v>
      </c>
      <c r="E919" s="41"/>
    </row>
    <row r="920" hidden="1">
      <c r="A920" s="58" t="s">
        <v>3403</v>
      </c>
      <c r="B920" s="29">
        <v>29913.0</v>
      </c>
      <c r="C920" s="59">
        <v>29913.0</v>
      </c>
      <c r="D920" s="27">
        <v>0.0</v>
      </c>
      <c r="E920" s="41"/>
    </row>
    <row r="921" hidden="1">
      <c r="A921" s="58" t="s">
        <v>3405</v>
      </c>
      <c r="B921" s="29">
        <v>509.0</v>
      </c>
      <c r="C921" s="59">
        <v>509.0</v>
      </c>
      <c r="D921" s="27">
        <v>0.0</v>
      </c>
      <c r="E921" s="41"/>
    </row>
    <row r="922" hidden="1">
      <c r="A922" s="58" t="s">
        <v>3406</v>
      </c>
      <c r="B922" s="29">
        <v>8893.0</v>
      </c>
      <c r="C922" s="59">
        <v>8893.0</v>
      </c>
      <c r="D922" s="27">
        <v>0.0</v>
      </c>
      <c r="E922" s="41"/>
    </row>
    <row r="923" hidden="1">
      <c r="A923" s="35" t="s">
        <v>3407</v>
      </c>
      <c r="B923" s="29">
        <v>190557.9</v>
      </c>
      <c r="C923" s="59">
        <v>190557.9</v>
      </c>
      <c r="D923" s="27">
        <v>0.0</v>
      </c>
      <c r="E923" s="41"/>
    </row>
    <row r="924" hidden="1">
      <c r="A924" s="36" t="s">
        <v>3408</v>
      </c>
      <c r="B924" s="42">
        <v>0.09999999999854481</v>
      </c>
      <c r="C924" s="65">
        <v>306.1000000000058</v>
      </c>
      <c r="D924" s="66">
        <v>306.0000000000073</v>
      </c>
      <c r="E924" s="45"/>
    </row>
    <row r="925" hidden="1"/>
    <row r="926" hidden="1"/>
    <row r="927" hidden="1">
      <c r="A927" s="5" t="s">
        <v>4230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5" t="s">
        <v>3381</v>
      </c>
      <c r="B929" s="6"/>
      <c r="C929" s="6"/>
      <c r="D929" s="6"/>
      <c r="E929" s="7"/>
    </row>
    <row r="930" hidden="1">
      <c r="A930" s="10"/>
      <c r="B930" s="11"/>
      <c r="C930" s="11"/>
      <c r="D930" s="11"/>
      <c r="E930" s="12"/>
    </row>
    <row r="931" hidden="1">
      <c r="A931" s="13">
        <v>45712.0</v>
      </c>
      <c r="B931" s="6"/>
      <c r="C931" s="54" t="s">
        <v>3382</v>
      </c>
      <c r="D931" s="15">
        <v>45716.0</v>
      </c>
      <c r="E931" s="7"/>
    </row>
    <row r="932" hidden="1">
      <c r="A932" s="10"/>
      <c r="B932" s="11"/>
      <c r="C932" s="16"/>
      <c r="D932" s="11"/>
      <c r="E932" s="12"/>
    </row>
    <row r="933" hidden="1">
      <c r="A933" s="55" t="s">
        <v>4238</v>
      </c>
      <c r="B933" s="7"/>
      <c r="C933" s="16"/>
      <c r="D933" s="56" t="s">
        <v>4245</v>
      </c>
      <c r="E933" s="7"/>
    </row>
    <row r="934" hidden="1">
      <c r="A934" s="10"/>
      <c r="B934" s="12"/>
      <c r="C934" s="16"/>
      <c r="D934" s="11"/>
      <c r="E934" s="12"/>
    </row>
    <row r="935" hidden="1">
      <c r="A935" s="19" t="s">
        <v>3383</v>
      </c>
      <c r="B935" s="6"/>
      <c r="C935" s="6"/>
      <c r="D935" s="6"/>
      <c r="E935" s="7"/>
    </row>
    <row r="936" hidden="1">
      <c r="A936" s="20" t="s">
        <v>3384</v>
      </c>
      <c r="B936" s="21" t="s">
        <v>3385</v>
      </c>
      <c r="C936" s="22" t="s">
        <v>3386</v>
      </c>
      <c r="D936" s="21" t="s">
        <v>3387</v>
      </c>
      <c r="E936" s="23" t="s">
        <v>13</v>
      </c>
    </row>
    <row r="937" hidden="1">
      <c r="A937" s="57" t="s">
        <v>3388</v>
      </c>
      <c r="B937" s="25">
        <v>5197.0</v>
      </c>
      <c r="C937" s="26">
        <v>5200.0</v>
      </c>
      <c r="D937" s="27">
        <v>3.0</v>
      </c>
      <c r="E937" s="28"/>
    </row>
    <row r="938" hidden="1">
      <c r="A938" s="57" t="s">
        <v>3389</v>
      </c>
      <c r="B938" s="29">
        <v>4908.0</v>
      </c>
      <c r="C938" s="26">
        <v>4908.0</v>
      </c>
      <c r="D938" s="27">
        <v>0.0</v>
      </c>
      <c r="E938" s="40"/>
    </row>
    <row r="939" hidden="1">
      <c r="A939" s="57" t="s">
        <v>3390</v>
      </c>
      <c r="B939" s="25">
        <v>360.0</v>
      </c>
      <c r="C939" s="26">
        <v>360.0</v>
      </c>
      <c r="D939" s="27">
        <v>0.0</v>
      </c>
      <c r="E939" s="41"/>
    </row>
    <row r="940" hidden="1">
      <c r="A940" s="57" t="s">
        <v>3392</v>
      </c>
      <c r="B940" s="29">
        <v>0.0</v>
      </c>
      <c r="C940" s="26"/>
      <c r="D940" s="27">
        <v>0.0</v>
      </c>
      <c r="E940" s="41"/>
    </row>
    <row r="941" hidden="1">
      <c r="A941" s="31" t="s">
        <v>3394</v>
      </c>
      <c r="B941" s="29">
        <v>0.0</v>
      </c>
      <c r="C941" s="26"/>
      <c r="D941" s="27">
        <v>0.0</v>
      </c>
      <c r="E941" s="40"/>
    </row>
    <row r="942" hidden="1">
      <c r="A942" s="31" t="s">
        <v>3395</v>
      </c>
      <c r="B942" s="29">
        <v>0.0</v>
      </c>
      <c r="C942" s="26"/>
      <c r="D942" s="27">
        <v>0.0</v>
      </c>
      <c r="E942" s="41"/>
    </row>
    <row r="943" hidden="1">
      <c r="A943" s="31" t="s">
        <v>3397</v>
      </c>
      <c r="B943" s="29">
        <v>6695.0</v>
      </c>
      <c r="C943" s="26">
        <v>6695.0</v>
      </c>
      <c r="D943" s="27">
        <v>0.0</v>
      </c>
      <c r="E943" s="28" t="s">
        <v>7955</v>
      </c>
    </row>
    <row r="944" hidden="1">
      <c r="A944" s="31" t="s">
        <v>3399</v>
      </c>
      <c r="B944" s="29">
        <v>1840.0</v>
      </c>
      <c r="C944" s="26">
        <v>1840.0</v>
      </c>
      <c r="D944" s="27">
        <v>0.0</v>
      </c>
      <c r="E944" s="40"/>
    </row>
    <row r="945" hidden="1">
      <c r="A945" s="58" t="s">
        <v>3400</v>
      </c>
      <c r="B945" s="29">
        <v>32757.0</v>
      </c>
      <c r="C945" s="29">
        <v>32757.0</v>
      </c>
      <c r="D945" s="27">
        <v>0.0</v>
      </c>
      <c r="E945" s="41"/>
    </row>
    <row r="946" hidden="1">
      <c r="A946" s="58" t="s">
        <v>3401</v>
      </c>
      <c r="B946" s="29">
        <v>17564.0</v>
      </c>
      <c r="C946" s="59">
        <v>17564.0</v>
      </c>
      <c r="D946" s="27">
        <v>0.0</v>
      </c>
      <c r="E946" s="41"/>
    </row>
    <row r="947" hidden="1">
      <c r="A947" s="58" t="s">
        <v>3402</v>
      </c>
      <c r="B947" s="29">
        <v>33033.0</v>
      </c>
      <c r="C947" s="59">
        <v>32669.0</v>
      </c>
      <c r="D947" s="27">
        <v>-364.0</v>
      </c>
      <c r="E947" s="41"/>
    </row>
    <row r="948" hidden="1">
      <c r="A948" s="58" t="s">
        <v>3403</v>
      </c>
      <c r="B948" s="29">
        <v>29705.2</v>
      </c>
      <c r="C948" s="59">
        <v>29705.2</v>
      </c>
      <c r="D948" s="27">
        <v>0.0</v>
      </c>
      <c r="E948" s="41"/>
    </row>
    <row r="949" hidden="1">
      <c r="A949" s="58" t="s">
        <v>3405</v>
      </c>
      <c r="B949" s="29">
        <v>2951.8</v>
      </c>
      <c r="C949" s="59">
        <v>2951.8</v>
      </c>
      <c r="D949" s="27">
        <v>0.0</v>
      </c>
      <c r="E949" s="41"/>
    </row>
    <row r="950" hidden="1">
      <c r="A950" s="58" t="s">
        <v>3406</v>
      </c>
      <c r="B950" s="29">
        <v>4608.0</v>
      </c>
      <c r="C950" s="59">
        <v>4608.0</v>
      </c>
      <c r="D950" s="27">
        <v>0.0</v>
      </c>
      <c r="E950" s="41"/>
    </row>
    <row r="951" hidden="1">
      <c r="A951" s="35" t="s">
        <v>3407</v>
      </c>
      <c r="B951" s="29">
        <v>135011.4</v>
      </c>
      <c r="C951" s="59">
        <v>134647.39999999997</v>
      </c>
      <c r="D951" s="27">
        <v>-364.0000000000291</v>
      </c>
      <c r="E951" s="41"/>
    </row>
    <row r="952" hidden="1">
      <c r="A952" s="36" t="s">
        <v>3408</v>
      </c>
      <c r="B952" s="42">
        <v>-0.3999999999869033</v>
      </c>
      <c r="C952" s="65">
        <v>2.6000000000349246</v>
      </c>
      <c r="D952" s="66">
        <v>3.000000000021828</v>
      </c>
      <c r="E952" s="45"/>
    </row>
    <row r="953" hidden="1"/>
    <row r="954" hidden="1"/>
    <row r="955" hidden="1">
      <c r="A955" s="5" t="s">
        <v>4230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5" t="s">
        <v>3381</v>
      </c>
      <c r="B957" s="6"/>
      <c r="C957" s="6"/>
      <c r="D957" s="6"/>
      <c r="E957" s="7"/>
    </row>
    <row r="958" hidden="1">
      <c r="A958" s="10"/>
      <c r="B958" s="11"/>
      <c r="C958" s="11"/>
      <c r="D958" s="11"/>
      <c r="E958" s="12"/>
    </row>
    <row r="959" hidden="1">
      <c r="A959" s="13">
        <v>45717.0</v>
      </c>
      <c r="B959" s="6"/>
      <c r="C959" s="54" t="s">
        <v>3382</v>
      </c>
      <c r="D959" s="15">
        <v>45718.0</v>
      </c>
      <c r="E959" s="7"/>
    </row>
    <row r="960" hidden="1">
      <c r="A960" s="10"/>
      <c r="B960" s="11"/>
      <c r="C960" s="16"/>
      <c r="D960" s="11"/>
      <c r="E960" s="12"/>
    </row>
    <row r="961" hidden="1">
      <c r="A961" s="55" t="s">
        <v>4247</v>
      </c>
      <c r="B961" s="7"/>
      <c r="C961" s="16"/>
      <c r="D961" s="56" t="s">
        <v>4239</v>
      </c>
      <c r="E961" s="7"/>
    </row>
    <row r="962" hidden="1">
      <c r="A962" s="10"/>
      <c r="B962" s="12"/>
      <c r="C962" s="16"/>
      <c r="D962" s="11"/>
      <c r="E962" s="12"/>
    </row>
    <row r="963" hidden="1">
      <c r="A963" s="19" t="s">
        <v>3383</v>
      </c>
      <c r="B963" s="6"/>
      <c r="C963" s="6"/>
      <c r="D963" s="6"/>
      <c r="E963" s="7"/>
    </row>
    <row r="964" hidden="1">
      <c r="A964" s="20" t="s">
        <v>3384</v>
      </c>
      <c r="B964" s="21" t="s">
        <v>3385</v>
      </c>
      <c r="C964" s="22" t="s">
        <v>3386</v>
      </c>
      <c r="D964" s="21" t="s">
        <v>3387</v>
      </c>
      <c r="E964" s="23" t="s">
        <v>13</v>
      </c>
    </row>
    <row r="965" hidden="1">
      <c r="A965" s="57" t="s">
        <v>3388</v>
      </c>
      <c r="B965" s="25">
        <v>11773.0</v>
      </c>
      <c r="C965" s="26">
        <v>11773.0</v>
      </c>
      <c r="D965" s="27">
        <v>0.0</v>
      </c>
      <c r="E965" s="28"/>
    </row>
    <row r="966" hidden="1">
      <c r="A966" s="57" t="s">
        <v>3389</v>
      </c>
      <c r="B966" s="29">
        <v>2677.0</v>
      </c>
      <c r="C966" s="26">
        <v>2677.0</v>
      </c>
      <c r="D966" s="27">
        <v>0.0</v>
      </c>
      <c r="E966" s="40"/>
    </row>
    <row r="967" hidden="1">
      <c r="A967" s="57" t="s">
        <v>3390</v>
      </c>
      <c r="B967" s="25">
        <v>360.0</v>
      </c>
      <c r="C967" s="26">
        <v>360.0</v>
      </c>
      <c r="D967" s="27">
        <v>0.0</v>
      </c>
      <c r="E967" s="41"/>
    </row>
    <row r="968" hidden="1">
      <c r="A968" s="57" t="s">
        <v>3392</v>
      </c>
      <c r="B968" s="29">
        <v>500.0</v>
      </c>
      <c r="C968" s="26">
        <v>500.0</v>
      </c>
      <c r="D968" s="27">
        <v>0.0</v>
      </c>
      <c r="E968" s="41"/>
    </row>
    <row r="969" hidden="1">
      <c r="A969" s="31" t="s">
        <v>3394</v>
      </c>
      <c r="B969" s="29">
        <v>100.0</v>
      </c>
      <c r="C969" s="26">
        <v>99.0</v>
      </c>
      <c r="D969" s="27">
        <v>-1.0</v>
      </c>
      <c r="E969" s="40"/>
    </row>
    <row r="970" hidden="1">
      <c r="A970" s="31" t="s">
        <v>3395</v>
      </c>
      <c r="B970" s="29">
        <v>0.0</v>
      </c>
      <c r="C970" s="26"/>
      <c r="D970" s="27">
        <v>0.0</v>
      </c>
      <c r="E970" s="41"/>
    </row>
    <row r="971" hidden="1">
      <c r="A971" s="31" t="s">
        <v>3397</v>
      </c>
      <c r="B971" s="29">
        <v>0.0</v>
      </c>
      <c r="C971" s="26"/>
      <c r="D971" s="27">
        <v>0.0</v>
      </c>
      <c r="E971" s="28"/>
    </row>
    <row r="972" hidden="1">
      <c r="A972" s="31" t="s">
        <v>3399</v>
      </c>
      <c r="B972" s="29">
        <v>880.0</v>
      </c>
      <c r="C972" s="26">
        <v>880.0</v>
      </c>
      <c r="D972" s="27">
        <v>0.0</v>
      </c>
      <c r="E972" s="40"/>
    </row>
    <row r="973" hidden="1">
      <c r="A973" s="58" t="s">
        <v>3400</v>
      </c>
      <c r="B973" s="29">
        <v>14914.0</v>
      </c>
      <c r="C973" s="29">
        <v>14914.0</v>
      </c>
      <c r="D973" s="27">
        <v>0.0</v>
      </c>
      <c r="E973" s="41"/>
    </row>
    <row r="974" hidden="1">
      <c r="A974" s="58" t="s">
        <v>3401</v>
      </c>
      <c r="B974" s="29">
        <v>8318.0</v>
      </c>
      <c r="C974" s="59">
        <v>8647.0</v>
      </c>
      <c r="D974" s="27">
        <v>329.0</v>
      </c>
      <c r="E974" s="41"/>
    </row>
    <row r="975" hidden="1">
      <c r="A975" s="58" t="s">
        <v>3402</v>
      </c>
      <c r="B975" s="29">
        <v>16011.0</v>
      </c>
      <c r="C975" s="59">
        <v>16011.0</v>
      </c>
      <c r="D975" s="27">
        <v>0.0</v>
      </c>
      <c r="E975" s="41"/>
    </row>
    <row r="976" hidden="1">
      <c r="A976" s="58" t="s">
        <v>3403</v>
      </c>
      <c r="B976" s="29">
        <v>15758.6</v>
      </c>
      <c r="C976" s="59">
        <v>15758.599999999999</v>
      </c>
      <c r="D976" s="27">
        <v>-1.8189894035458565E-12</v>
      </c>
      <c r="E976" s="41"/>
    </row>
    <row r="977" hidden="1">
      <c r="A977" s="58" t="s">
        <v>3405</v>
      </c>
      <c r="B977" s="29">
        <v>1426.0</v>
      </c>
      <c r="C977" s="59">
        <v>1426.0</v>
      </c>
      <c r="D977" s="27">
        <v>0.0</v>
      </c>
      <c r="E977" s="41"/>
    </row>
    <row r="978" hidden="1">
      <c r="A978" s="58" t="s">
        <v>3406</v>
      </c>
      <c r="B978" s="29">
        <v>7848.0</v>
      </c>
      <c r="C978" s="59">
        <v>7848.0</v>
      </c>
      <c r="D978" s="27">
        <v>0.0</v>
      </c>
      <c r="E978" s="41"/>
    </row>
    <row r="979" hidden="1">
      <c r="A979" s="35" t="s">
        <v>3407</v>
      </c>
      <c r="B979" s="29">
        <v>72717.1</v>
      </c>
      <c r="C979" s="59">
        <v>73046.09999999999</v>
      </c>
      <c r="D979" s="27">
        <v>328.99999999998545</v>
      </c>
      <c r="E979" s="41"/>
    </row>
    <row r="980" hidden="1">
      <c r="A980" s="36" t="s">
        <v>3408</v>
      </c>
      <c r="B980" s="42">
        <v>0.500000000003638</v>
      </c>
      <c r="C980" s="65">
        <v>-0.4999999999854481</v>
      </c>
      <c r="D980" s="66">
        <v>-0.9999999999890861</v>
      </c>
      <c r="E980" s="45"/>
    </row>
    <row r="981" hidden="1"/>
    <row r="982" hidden="1"/>
    <row r="983" hidden="1">
      <c r="A983" s="5" t="s">
        <v>4230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5" t="s">
        <v>3381</v>
      </c>
      <c r="B985" s="6"/>
      <c r="C985" s="6"/>
      <c r="D985" s="6"/>
      <c r="E985" s="7"/>
    </row>
    <row r="986" hidden="1">
      <c r="A986" s="10"/>
      <c r="B986" s="11"/>
      <c r="C986" s="11"/>
      <c r="D986" s="11"/>
      <c r="E986" s="12"/>
    </row>
    <row r="987" hidden="1">
      <c r="A987" s="13">
        <v>45719.0</v>
      </c>
      <c r="B987" s="6"/>
      <c r="C987" s="54" t="s">
        <v>3382</v>
      </c>
      <c r="D987" s="15">
        <v>45725.0</v>
      </c>
      <c r="E987" s="7"/>
    </row>
    <row r="988" hidden="1">
      <c r="A988" s="10"/>
      <c r="B988" s="11"/>
      <c r="C988" s="16"/>
      <c r="D988" s="11"/>
      <c r="E988" s="12"/>
    </row>
    <row r="989" hidden="1">
      <c r="A989" s="55" t="s">
        <v>4238</v>
      </c>
      <c r="B989" s="7"/>
      <c r="C989" s="16"/>
      <c r="D989" s="56" t="s">
        <v>4239</v>
      </c>
      <c r="E989" s="7"/>
    </row>
    <row r="990" hidden="1">
      <c r="A990" s="10"/>
      <c r="B990" s="12"/>
      <c r="C990" s="16"/>
      <c r="D990" s="11"/>
      <c r="E990" s="12"/>
    </row>
    <row r="991" hidden="1">
      <c r="A991" s="19" t="s">
        <v>3383</v>
      </c>
      <c r="B991" s="6"/>
      <c r="C991" s="6"/>
      <c r="D991" s="6"/>
      <c r="E991" s="7"/>
    </row>
    <row r="992" hidden="1">
      <c r="A992" s="20" t="s">
        <v>3384</v>
      </c>
      <c r="B992" s="21" t="s">
        <v>3385</v>
      </c>
      <c r="C992" s="22" t="s">
        <v>3386</v>
      </c>
      <c r="D992" s="21" t="s">
        <v>3387</v>
      </c>
      <c r="E992" s="23" t="s">
        <v>13</v>
      </c>
    </row>
    <row r="993" hidden="1">
      <c r="A993" s="57" t="s">
        <v>3388</v>
      </c>
      <c r="B993" s="25">
        <v>25386.0</v>
      </c>
      <c r="C993" s="26">
        <v>25386.0</v>
      </c>
      <c r="D993" s="27">
        <v>0.0</v>
      </c>
      <c r="E993" s="28"/>
    </row>
    <row r="994" hidden="1">
      <c r="A994" s="57" t="s">
        <v>3389</v>
      </c>
      <c r="B994" s="29">
        <v>4936.0</v>
      </c>
      <c r="C994" s="26">
        <v>4936.0</v>
      </c>
      <c r="D994" s="27">
        <v>0.0</v>
      </c>
      <c r="E994" s="40"/>
    </row>
    <row r="995" hidden="1">
      <c r="A995" s="57" t="s">
        <v>3390</v>
      </c>
      <c r="B995" s="25">
        <v>360.0</v>
      </c>
      <c r="C995" s="26">
        <v>360.0</v>
      </c>
      <c r="D995" s="27">
        <v>0.0</v>
      </c>
      <c r="E995" s="41"/>
    </row>
    <row r="996" hidden="1">
      <c r="A996" s="57" t="s">
        <v>3392</v>
      </c>
      <c r="B996" s="29">
        <v>1000.0</v>
      </c>
      <c r="C996" s="26">
        <v>1001.0</v>
      </c>
      <c r="D996" s="27">
        <v>1.0</v>
      </c>
      <c r="E996" s="41"/>
    </row>
    <row r="997" hidden="1">
      <c r="A997" s="31" t="s">
        <v>3394</v>
      </c>
      <c r="B997" s="29">
        <v>0.0</v>
      </c>
      <c r="C997" s="26"/>
      <c r="D997" s="27">
        <v>0.0</v>
      </c>
      <c r="E997" s="40"/>
    </row>
    <row r="998" hidden="1">
      <c r="A998" s="31" t="s">
        <v>3395</v>
      </c>
      <c r="B998" s="29">
        <v>0.0</v>
      </c>
      <c r="C998" s="26"/>
      <c r="D998" s="27">
        <v>0.0</v>
      </c>
      <c r="E998" s="41"/>
    </row>
    <row r="999" hidden="1">
      <c r="A999" s="31" t="s">
        <v>3397</v>
      </c>
      <c r="B999" s="29">
        <v>1000.0</v>
      </c>
      <c r="C999" s="26">
        <v>1000.0</v>
      </c>
      <c r="D999" s="27">
        <v>0.0</v>
      </c>
      <c r="E999" s="28" t="s">
        <v>7956</v>
      </c>
    </row>
    <row r="1000" hidden="1">
      <c r="A1000" s="31" t="s">
        <v>3399</v>
      </c>
      <c r="B1000" s="29">
        <v>1080.0</v>
      </c>
      <c r="C1000" s="26">
        <v>1080.0</v>
      </c>
      <c r="D1000" s="27">
        <v>0.0</v>
      </c>
      <c r="E1000" s="40"/>
    </row>
    <row r="1001" hidden="1">
      <c r="A1001" s="58" t="s">
        <v>3400</v>
      </c>
      <c r="B1001" s="29">
        <v>41089.0</v>
      </c>
      <c r="C1001" s="29">
        <v>41089.0</v>
      </c>
      <c r="D1001" s="27">
        <v>0.0</v>
      </c>
      <c r="E1001" s="41"/>
    </row>
    <row r="1002" hidden="1">
      <c r="A1002" s="58" t="s">
        <v>3401</v>
      </c>
      <c r="B1002" s="29">
        <v>27025.0</v>
      </c>
      <c r="C1002" s="59">
        <v>27025.0</v>
      </c>
      <c r="D1002" s="27">
        <v>0.0</v>
      </c>
      <c r="E1002" s="41"/>
    </row>
    <row r="1003" hidden="1">
      <c r="A1003" s="58" t="s">
        <v>3402</v>
      </c>
      <c r="B1003" s="29">
        <v>42818.0</v>
      </c>
      <c r="C1003" s="59">
        <v>42818.0</v>
      </c>
      <c r="D1003" s="27">
        <v>0.0</v>
      </c>
      <c r="E1003" s="41"/>
    </row>
    <row r="1004" hidden="1">
      <c r="A1004" s="58" t="s">
        <v>3403</v>
      </c>
      <c r="B1004" s="29">
        <v>31455.100000000002</v>
      </c>
      <c r="C1004" s="59">
        <v>31901.5</v>
      </c>
      <c r="D1004" s="27">
        <v>446.3999999999978</v>
      </c>
      <c r="E1004" s="41"/>
    </row>
    <row r="1005" hidden="1">
      <c r="A1005" s="58" t="s">
        <v>3405</v>
      </c>
      <c r="B1005" s="29">
        <v>952.0</v>
      </c>
      <c r="C1005" s="59">
        <v>952.0</v>
      </c>
      <c r="D1005" s="27">
        <v>0.0</v>
      </c>
      <c r="E1005" s="41"/>
    </row>
    <row r="1006" hidden="1">
      <c r="A1006" s="58" t="s">
        <v>3406</v>
      </c>
      <c r="B1006" s="29">
        <v>6964.0</v>
      </c>
      <c r="C1006" s="59">
        <v>6964.0</v>
      </c>
      <c r="D1006" s="27">
        <v>0.0</v>
      </c>
      <c r="E1006" s="41"/>
    </row>
    <row r="1007" hidden="1">
      <c r="A1007" s="35" t="s">
        <v>3407</v>
      </c>
      <c r="B1007" s="29">
        <v>177099.69999999998</v>
      </c>
      <c r="C1007" s="59">
        <v>177546.09999999998</v>
      </c>
      <c r="D1007" s="27">
        <v>446.3999999999942</v>
      </c>
      <c r="E1007" s="41"/>
    </row>
    <row r="1008" hidden="1">
      <c r="A1008" s="36" t="s">
        <v>3408</v>
      </c>
      <c r="B1008" s="42">
        <v>1.3999999999905413</v>
      </c>
      <c r="C1008" s="65">
        <v>2.400000000023283</v>
      </c>
      <c r="D1008" s="66">
        <v>1.0000000000327418</v>
      </c>
      <c r="E1008" s="45"/>
    </row>
    <row r="1009" hidden="1"/>
    <row r="1010" hidden="1"/>
    <row r="1011" hidden="1">
      <c r="A1011" s="5" t="s">
        <v>4230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5" t="s">
        <v>3381</v>
      </c>
      <c r="B1013" s="6"/>
      <c r="C1013" s="6"/>
      <c r="D1013" s="6"/>
      <c r="E1013" s="7"/>
    </row>
    <row r="1014" hidden="1">
      <c r="A1014" s="10"/>
      <c r="B1014" s="11"/>
      <c r="C1014" s="11"/>
      <c r="D1014" s="11"/>
      <c r="E1014" s="12"/>
    </row>
    <row r="1015" hidden="1">
      <c r="A1015" s="13">
        <v>45726.0</v>
      </c>
      <c r="B1015" s="6"/>
      <c r="C1015" s="54" t="s">
        <v>3382</v>
      </c>
      <c r="D1015" s="15">
        <v>45732.0</v>
      </c>
      <c r="E1015" s="7"/>
    </row>
    <row r="1016" hidden="1">
      <c r="A1016" s="10"/>
      <c r="B1016" s="11"/>
      <c r="C1016" s="16"/>
      <c r="D1016" s="11"/>
      <c r="E1016" s="12"/>
    </row>
    <row r="1017" hidden="1">
      <c r="A1017" s="55" t="s">
        <v>4238</v>
      </c>
      <c r="B1017" s="7"/>
      <c r="C1017" s="16"/>
      <c r="D1017" s="56" t="s">
        <v>4239</v>
      </c>
      <c r="E1017" s="7"/>
    </row>
    <row r="1018" hidden="1">
      <c r="A1018" s="10"/>
      <c r="B1018" s="12"/>
      <c r="C1018" s="16"/>
      <c r="D1018" s="11"/>
      <c r="E1018" s="12"/>
    </row>
    <row r="1019" hidden="1">
      <c r="A1019" s="19" t="s">
        <v>3383</v>
      </c>
      <c r="B1019" s="6"/>
      <c r="C1019" s="6"/>
      <c r="D1019" s="6"/>
      <c r="E1019" s="7"/>
    </row>
    <row r="1020" hidden="1">
      <c r="A1020" s="20" t="s">
        <v>3384</v>
      </c>
      <c r="B1020" s="21" t="s">
        <v>3385</v>
      </c>
      <c r="C1020" s="22" t="s">
        <v>3386</v>
      </c>
      <c r="D1020" s="21" t="s">
        <v>3387</v>
      </c>
      <c r="E1020" s="23" t="s">
        <v>13</v>
      </c>
    </row>
    <row r="1021" hidden="1">
      <c r="A1021" s="57" t="s">
        <v>3388</v>
      </c>
      <c r="B1021" s="25">
        <v>29461.0</v>
      </c>
      <c r="C1021" s="26">
        <v>29541.0</v>
      </c>
      <c r="D1021" s="27">
        <v>80.0</v>
      </c>
      <c r="E1021" s="28" t="s">
        <v>7957</v>
      </c>
    </row>
    <row r="1022" hidden="1">
      <c r="A1022" s="57" t="s">
        <v>3389</v>
      </c>
      <c r="B1022" s="29">
        <v>6863.0</v>
      </c>
      <c r="C1022" s="26">
        <v>6863.0</v>
      </c>
      <c r="D1022" s="27">
        <v>0.0</v>
      </c>
      <c r="E1022" s="40"/>
    </row>
    <row r="1023" hidden="1">
      <c r="A1023" s="57" t="s">
        <v>3390</v>
      </c>
      <c r="B1023" s="25">
        <v>660.0</v>
      </c>
      <c r="C1023" s="26">
        <v>660.0</v>
      </c>
      <c r="D1023" s="27">
        <v>0.0</v>
      </c>
      <c r="E1023" s="41"/>
    </row>
    <row r="1024" hidden="1">
      <c r="A1024" s="57" t="s">
        <v>3392</v>
      </c>
      <c r="B1024" s="29">
        <v>500.0</v>
      </c>
      <c r="C1024" s="26">
        <v>500.0</v>
      </c>
      <c r="D1024" s="27">
        <v>0.0</v>
      </c>
      <c r="E1024" s="41"/>
    </row>
    <row r="1025" hidden="1">
      <c r="A1025" s="31" t="s">
        <v>3394</v>
      </c>
      <c r="B1025" s="29">
        <v>0.0</v>
      </c>
      <c r="C1025" s="26"/>
      <c r="D1025" s="27">
        <v>0.0</v>
      </c>
      <c r="E1025" s="40"/>
    </row>
    <row r="1026" hidden="1">
      <c r="A1026" s="31" t="s">
        <v>3395</v>
      </c>
      <c r="B1026" s="29">
        <v>0.0</v>
      </c>
      <c r="C1026" s="26"/>
      <c r="D1026" s="27">
        <v>0.0</v>
      </c>
      <c r="E1026" s="41"/>
    </row>
    <row r="1027" hidden="1">
      <c r="A1027" s="31" t="s">
        <v>3397</v>
      </c>
      <c r="B1027" s="29">
        <v>0.0</v>
      </c>
      <c r="C1027" s="26"/>
      <c r="D1027" s="27">
        <v>0.0</v>
      </c>
      <c r="E1027" s="28"/>
    </row>
    <row r="1028" hidden="1">
      <c r="A1028" s="31" t="s">
        <v>3399</v>
      </c>
      <c r="B1028" s="29">
        <v>3480.0</v>
      </c>
      <c r="C1028" s="26">
        <v>3400.0</v>
      </c>
      <c r="D1028" s="27">
        <v>-80.0</v>
      </c>
      <c r="E1028" s="40"/>
    </row>
    <row r="1029" hidden="1">
      <c r="A1029" s="58" t="s">
        <v>3400</v>
      </c>
      <c r="B1029" s="29">
        <v>54207.0</v>
      </c>
      <c r="C1029" s="29">
        <v>54207.0</v>
      </c>
      <c r="D1029" s="27">
        <v>0.0</v>
      </c>
      <c r="E1029" s="41"/>
    </row>
    <row r="1030" hidden="1">
      <c r="A1030" s="58" t="s">
        <v>3401</v>
      </c>
      <c r="B1030" s="29">
        <v>37628.0</v>
      </c>
      <c r="C1030" s="59">
        <v>37628.0</v>
      </c>
      <c r="D1030" s="27">
        <v>0.0</v>
      </c>
      <c r="E1030" s="41"/>
    </row>
    <row r="1031" hidden="1">
      <c r="A1031" s="58" t="s">
        <v>3402</v>
      </c>
      <c r="B1031" s="29">
        <v>39596.0</v>
      </c>
      <c r="C1031" s="59">
        <v>39596.0</v>
      </c>
      <c r="D1031" s="27">
        <v>0.0</v>
      </c>
      <c r="E1031" s="41"/>
    </row>
    <row r="1032" hidden="1">
      <c r="A1032" s="58" t="s">
        <v>3403</v>
      </c>
      <c r="B1032" s="29">
        <v>43538.0</v>
      </c>
      <c r="C1032" s="59">
        <v>43538.0</v>
      </c>
      <c r="D1032" s="27">
        <v>0.0</v>
      </c>
      <c r="E1032" s="41"/>
    </row>
    <row r="1033" hidden="1">
      <c r="A1033" s="58" t="s">
        <v>3405</v>
      </c>
      <c r="B1033" s="29">
        <v>485.0</v>
      </c>
      <c r="C1033" s="59">
        <v>485.0</v>
      </c>
      <c r="D1033" s="27">
        <v>0.0</v>
      </c>
      <c r="E1033" s="41"/>
    </row>
    <row r="1034" hidden="1">
      <c r="A1034" s="58" t="s">
        <v>3406</v>
      </c>
      <c r="B1034" s="29">
        <v>12787.0</v>
      </c>
      <c r="C1034" s="59">
        <v>12787.0</v>
      </c>
      <c r="D1034" s="27">
        <v>0.0</v>
      </c>
      <c r="E1034" s="41"/>
    </row>
    <row r="1035" hidden="1">
      <c r="A1035" s="35" t="s">
        <v>3407</v>
      </c>
      <c r="B1035" s="29">
        <v>216417.8</v>
      </c>
      <c r="C1035" s="59">
        <v>216417.8</v>
      </c>
      <c r="D1035" s="27">
        <v>0.0</v>
      </c>
      <c r="E1035" s="41"/>
    </row>
    <row r="1036" hidden="1">
      <c r="A1036" s="36" t="s">
        <v>3408</v>
      </c>
      <c r="B1036" s="42">
        <v>0.2000000000007276</v>
      </c>
      <c r="C1036" s="65">
        <v>0.20000000001164153</v>
      </c>
      <c r="D1036" s="66">
        <v>1.0913936421275139E-11</v>
      </c>
      <c r="E1036" s="45"/>
    </row>
    <row r="1037" hidden="1"/>
    <row r="1038" hidden="1"/>
    <row r="1039" hidden="1">
      <c r="A1039" s="5" t="s">
        <v>4230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5" t="s">
        <v>3381</v>
      </c>
      <c r="B1041" s="6"/>
      <c r="C1041" s="6"/>
      <c r="D1041" s="6"/>
      <c r="E1041" s="7"/>
    </row>
    <row r="1042" hidden="1">
      <c r="A1042" s="10"/>
      <c r="B1042" s="11"/>
      <c r="C1042" s="11"/>
      <c r="D1042" s="11"/>
      <c r="E1042" s="12"/>
    </row>
    <row r="1043" hidden="1">
      <c r="A1043" s="13">
        <v>45733.0</v>
      </c>
      <c r="B1043" s="6"/>
      <c r="C1043" s="54" t="s">
        <v>3382</v>
      </c>
      <c r="D1043" s="15">
        <v>45739.0</v>
      </c>
      <c r="E1043" s="7"/>
    </row>
    <row r="1044" hidden="1">
      <c r="A1044" s="10"/>
      <c r="B1044" s="11"/>
      <c r="C1044" s="16"/>
      <c r="D1044" s="11"/>
      <c r="E1044" s="12"/>
    </row>
    <row r="1045" hidden="1">
      <c r="A1045" s="55" t="s">
        <v>4238</v>
      </c>
      <c r="B1045" s="7"/>
      <c r="C1045" s="16"/>
      <c r="D1045" s="56" t="s">
        <v>4239</v>
      </c>
      <c r="E1045" s="7"/>
    </row>
    <row r="1046" hidden="1">
      <c r="A1046" s="10"/>
      <c r="B1046" s="12"/>
      <c r="C1046" s="16"/>
      <c r="D1046" s="11"/>
      <c r="E1046" s="12"/>
    </row>
    <row r="1047" hidden="1">
      <c r="A1047" s="19" t="s">
        <v>3383</v>
      </c>
      <c r="B1047" s="6"/>
      <c r="C1047" s="6"/>
      <c r="D1047" s="6"/>
      <c r="E1047" s="7"/>
    </row>
    <row r="1048" hidden="1">
      <c r="A1048" s="20" t="s">
        <v>3384</v>
      </c>
      <c r="B1048" s="21" t="s">
        <v>3385</v>
      </c>
      <c r="C1048" s="22" t="s">
        <v>3386</v>
      </c>
      <c r="D1048" s="21" t="s">
        <v>3387</v>
      </c>
      <c r="E1048" s="23" t="s">
        <v>13</v>
      </c>
    </row>
    <row r="1049" hidden="1">
      <c r="A1049" s="57" t="s">
        <v>3388</v>
      </c>
      <c r="B1049" s="25">
        <v>27805.0</v>
      </c>
      <c r="C1049" s="26">
        <v>27805.0</v>
      </c>
      <c r="D1049" s="27">
        <v>0.0</v>
      </c>
      <c r="E1049" s="28"/>
    </row>
    <row r="1050" hidden="1">
      <c r="A1050" s="57" t="s">
        <v>3389</v>
      </c>
      <c r="B1050" s="29">
        <v>8311.0</v>
      </c>
      <c r="C1050" s="26">
        <v>8311.0</v>
      </c>
      <c r="D1050" s="27">
        <v>0.0</v>
      </c>
      <c r="E1050" s="40"/>
    </row>
    <row r="1051" hidden="1">
      <c r="A1051" s="57" t="s">
        <v>3390</v>
      </c>
      <c r="B1051" s="25">
        <v>0.0</v>
      </c>
      <c r="C1051" s="26"/>
      <c r="D1051" s="27">
        <v>0.0</v>
      </c>
      <c r="E1051" s="41"/>
    </row>
    <row r="1052" hidden="1">
      <c r="A1052" s="57" t="s">
        <v>3392</v>
      </c>
      <c r="B1052" s="29">
        <v>500.0</v>
      </c>
      <c r="C1052" s="26">
        <v>500.0</v>
      </c>
      <c r="D1052" s="27">
        <v>0.0</v>
      </c>
      <c r="E1052" s="41"/>
    </row>
    <row r="1053" hidden="1">
      <c r="A1053" s="31" t="s">
        <v>3394</v>
      </c>
      <c r="B1053" s="29">
        <v>40.0</v>
      </c>
      <c r="C1053" s="26"/>
      <c r="D1053" s="27">
        <v>-40.0</v>
      </c>
      <c r="E1053" s="40"/>
    </row>
    <row r="1054" hidden="1">
      <c r="A1054" s="31" t="s">
        <v>3395</v>
      </c>
      <c r="B1054" s="29">
        <v>0.0</v>
      </c>
      <c r="C1054" s="26"/>
      <c r="D1054" s="27">
        <v>0.0</v>
      </c>
      <c r="E1054" s="41"/>
    </row>
    <row r="1055" hidden="1">
      <c r="A1055" s="31" t="s">
        <v>3397</v>
      </c>
      <c r="B1055" s="29">
        <v>0.0</v>
      </c>
      <c r="C1055" s="26"/>
      <c r="D1055" s="27">
        <v>0.0</v>
      </c>
      <c r="E1055" s="28"/>
    </row>
    <row r="1056" hidden="1">
      <c r="A1056" s="31" t="s">
        <v>3399</v>
      </c>
      <c r="B1056" s="29">
        <v>2400.0</v>
      </c>
      <c r="C1056" s="26">
        <v>2440.0</v>
      </c>
      <c r="D1056" s="27">
        <v>40.0</v>
      </c>
      <c r="E1056" s="40"/>
    </row>
    <row r="1057" hidden="1">
      <c r="A1057" s="58" t="s">
        <v>3400</v>
      </c>
      <c r="B1057" s="29">
        <v>57670.0</v>
      </c>
      <c r="C1057" s="29">
        <v>57670.0</v>
      </c>
      <c r="D1057" s="27">
        <v>0.0</v>
      </c>
      <c r="E1057" s="41"/>
    </row>
    <row r="1058" hidden="1">
      <c r="A1058" s="58" t="s">
        <v>3401</v>
      </c>
      <c r="B1058" s="29">
        <v>36530.0</v>
      </c>
      <c r="C1058" s="59">
        <v>36530.0</v>
      </c>
      <c r="D1058" s="27">
        <v>0.0</v>
      </c>
      <c r="E1058" s="41"/>
    </row>
    <row r="1059" hidden="1">
      <c r="A1059" s="58" t="s">
        <v>3402</v>
      </c>
      <c r="B1059" s="29">
        <v>45912.0</v>
      </c>
      <c r="C1059" s="59">
        <v>45912.0</v>
      </c>
      <c r="D1059" s="27">
        <v>0.0</v>
      </c>
      <c r="E1059" s="41"/>
    </row>
    <row r="1060" hidden="1">
      <c r="A1060" s="58" t="s">
        <v>3403</v>
      </c>
      <c r="B1060" s="29">
        <v>36493.9</v>
      </c>
      <c r="C1060" s="59">
        <v>36493.899999999994</v>
      </c>
      <c r="D1060" s="27">
        <v>-7.275957614183426E-12</v>
      </c>
      <c r="E1060" s="41"/>
    </row>
    <row r="1061" hidden="1">
      <c r="A1061" s="58" t="s">
        <v>3405</v>
      </c>
      <c r="B1061" s="29">
        <v>0.0</v>
      </c>
      <c r="C1061" s="59">
        <v>0.0</v>
      </c>
      <c r="D1061" s="27">
        <v>0.0</v>
      </c>
      <c r="E1061" s="41"/>
    </row>
    <row r="1062" hidden="1">
      <c r="A1062" s="58" t="s">
        <v>3406</v>
      </c>
      <c r="B1062" s="29">
        <v>11264.0</v>
      </c>
      <c r="C1062" s="59">
        <v>11264.0</v>
      </c>
      <c r="D1062" s="27">
        <v>0.0</v>
      </c>
      <c r="E1062" s="41"/>
    </row>
    <row r="1063" hidden="1">
      <c r="A1063" s="35" t="s">
        <v>3407</v>
      </c>
      <c r="B1063" s="29">
        <v>215661.75</v>
      </c>
      <c r="C1063" s="59">
        <v>215661.75</v>
      </c>
      <c r="D1063" s="27">
        <v>0.0</v>
      </c>
      <c r="E1063" s="41"/>
    </row>
    <row r="1064" hidden="1">
      <c r="A1064" s="36" t="s">
        <v>3408</v>
      </c>
      <c r="B1064" s="42">
        <v>0.1499999999978172</v>
      </c>
      <c r="C1064" s="65">
        <v>0.14999999999417923</v>
      </c>
      <c r="D1064" s="66">
        <v>-3.637978807091713E-12</v>
      </c>
      <c r="E1064" s="45"/>
    </row>
    <row r="1065" hidden="1"/>
    <row r="1066" hidden="1"/>
    <row r="1067" hidden="1">
      <c r="A1067" s="5" t="s">
        <v>4230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5" t="s">
        <v>3381</v>
      </c>
      <c r="B1069" s="6"/>
      <c r="C1069" s="6"/>
      <c r="D1069" s="6"/>
      <c r="E1069" s="7"/>
    </row>
    <row r="1070" hidden="1">
      <c r="A1070" s="10"/>
      <c r="B1070" s="11"/>
      <c r="C1070" s="11"/>
      <c r="D1070" s="11"/>
      <c r="E1070" s="12"/>
    </row>
    <row r="1071" hidden="1">
      <c r="A1071" s="13">
        <v>45740.0</v>
      </c>
      <c r="B1071" s="6"/>
      <c r="C1071" s="54" t="s">
        <v>3382</v>
      </c>
      <c r="D1071" s="15">
        <v>45746.0</v>
      </c>
      <c r="E1071" s="7"/>
    </row>
    <row r="1072" hidden="1">
      <c r="A1072" s="10"/>
      <c r="B1072" s="11"/>
      <c r="C1072" s="16"/>
      <c r="D1072" s="11"/>
      <c r="E1072" s="12"/>
    </row>
    <row r="1073" hidden="1">
      <c r="A1073" s="55" t="s">
        <v>4238</v>
      </c>
      <c r="B1073" s="7"/>
      <c r="C1073" s="16"/>
      <c r="D1073" s="56" t="s">
        <v>4239</v>
      </c>
      <c r="E1073" s="7"/>
    </row>
    <row r="1074" hidden="1">
      <c r="A1074" s="10"/>
      <c r="B1074" s="12"/>
      <c r="C1074" s="16"/>
      <c r="D1074" s="11"/>
      <c r="E1074" s="12"/>
    </row>
    <row r="1075" hidden="1">
      <c r="A1075" s="19" t="s">
        <v>3383</v>
      </c>
      <c r="B1075" s="6"/>
      <c r="C1075" s="6"/>
      <c r="D1075" s="6"/>
      <c r="E1075" s="7"/>
    </row>
    <row r="1076" hidden="1">
      <c r="A1076" s="20" t="s">
        <v>3384</v>
      </c>
      <c r="B1076" s="21" t="s">
        <v>3385</v>
      </c>
      <c r="C1076" s="22" t="s">
        <v>3386</v>
      </c>
      <c r="D1076" s="21" t="s">
        <v>3387</v>
      </c>
      <c r="E1076" s="23" t="s">
        <v>13</v>
      </c>
    </row>
    <row r="1077" hidden="1">
      <c r="A1077" s="57" t="s">
        <v>3388</v>
      </c>
      <c r="B1077" s="25">
        <v>22852.0</v>
      </c>
      <c r="C1077" s="26">
        <v>22852.0</v>
      </c>
      <c r="D1077" s="27">
        <v>0.0</v>
      </c>
      <c r="E1077" s="28"/>
    </row>
    <row r="1078" hidden="1">
      <c r="A1078" s="57" t="s">
        <v>3389</v>
      </c>
      <c r="B1078" s="29">
        <v>6491.0</v>
      </c>
      <c r="C1078" s="26">
        <v>6491.0</v>
      </c>
      <c r="D1078" s="27">
        <v>0.0</v>
      </c>
      <c r="E1078" s="40"/>
    </row>
    <row r="1079" hidden="1">
      <c r="A1079" s="57" t="s">
        <v>3390</v>
      </c>
      <c r="B1079" s="25">
        <v>400.0</v>
      </c>
      <c r="C1079" s="26">
        <v>400.0</v>
      </c>
      <c r="D1079" s="27">
        <v>0.0</v>
      </c>
      <c r="E1079" s="41"/>
    </row>
    <row r="1080" hidden="1">
      <c r="A1080" s="57" t="s">
        <v>3392</v>
      </c>
      <c r="B1080" s="29">
        <v>500.0</v>
      </c>
      <c r="C1080" s="26">
        <v>500.0</v>
      </c>
      <c r="D1080" s="27">
        <v>0.0</v>
      </c>
      <c r="E1080" s="41"/>
    </row>
    <row r="1081" hidden="1">
      <c r="A1081" s="31" t="s">
        <v>3394</v>
      </c>
      <c r="B1081" s="29">
        <v>0.0</v>
      </c>
      <c r="C1081" s="26"/>
      <c r="D1081" s="27">
        <v>0.0</v>
      </c>
      <c r="E1081" s="40"/>
    </row>
    <row r="1082" hidden="1">
      <c r="A1082" s="31" t="s">
        <v>3395</v>
      </c>
      <c r="B1082" s="29">
        <v>0.0</v>
      </c>
      <c r="C1082" s="26"/>
      <c r="D1082" s="27">
        <v>0.0</v>
      </c>
      <c r="E1082" s="41"/>
    </row>
    <row r="1083" hidden="1">
      <c r="A1083" s="31" t="s">
        <v>3397</v>
      </c>
      <c r="B1083" s="29">
        <v>1477.0</v>
      </c>
      <c r="C1083" s="26">
        <v>1476.0</v>
      </c>
      <c r="D1083" s="27">
        <v>-1.0</v>
      </c>
      <c r="E1083" s="28"/>
    </row>
    <row r="1084" hidden="1">
      <c r="A1084" s="31" t="s">
        <v>3399</v>
      </c>
      <c r="B1084" s="29">
        <v>2800.0</v>
      </c>
      <c r="C1084" s="26">
        <v>2800.0</v>
      </c>
      <c r="D1084" s="27">
        <v>0.0</v>
      </c>
      <c r="E1084" s="40"/>
    </row>
    <row r="1085" hidden="1">
      <c r="A1085" s="58" t="s">
        <v>3400</v>
      </c>
      <c r="B1085" s="29">
        <v>55691.39000000001</v>
      </c>
      <c r="C1085" s="29">
        <v>55691.38999999999</v>
      </c>
      <c r="D1085" s="27">
        <v>-1.4551915228366852E-11</v>
      </c>
      <c r="E1085" s="41"/>
    </row>
    <row r="1086" hidden="1">
      <c r="A1086" s="58" t="s">
        <v>3401</v>
      </c>
      <c r="B1086" s="29">
        <v>29908.0</v>
      </c>
      <c r="C1086" s="59">
        <v>29908.0</v>
      </c>
      <c r="D1086" s="27">
        <v>0.0</v>
      </c>
      <c r="E1086" s="41"/>
    </row>
    <row r="1087" hidden="1">
      <c r="A1087" s="58" t="s">
        <v>3402</v>
      </c>
      <c r="B1087" s="29">
        <v>45243.0</v>
      </c>
      <c r="C1087" s="59">
        <v>44650.0</v>
      </c>
      <c r="D1087" s="27">
        <v>-593.0</v>
      </c>
      <c r="E1087" s="41"/>
    </row>
    <row r="1088" hidden="1">
      <c r="A1088" s="58" t="s">
        <v>3403</v>
      </c>
      <c r="B1088" s="29">
        <v>32300.25</v>
      </c>
      <c r="C1088" s="59">
        <v>32300.25</v>
      </c>
      <c r="D1088" s="27">
        <v>0.0</v>
      </c>
      <c r="E1088" s="41"/>
    </row>
    <row r="1089" hidden="1">
      <c r="A1089" s="58" t="s">
        <v>3405</v>
      </c>
      <c r="B1089" s="29">
        <v>588.0</v>
      </c>
      <c r="C1089" s="59">
        <v>588.0</v>
      </c>
      <c r="D1089" s="27">
        <v>0.0</v>
      </c>
      <c r="E1089" s="41"/>
    </row>
    <row r="1090" hidden="1">
      <c r="A1090" s="58" t="s">
        <v>3406</v>
      </c>
      <c r="B1090" s="29">
        <v>9557.0</v>
      </c>
      <c r="C1090" s="59">
        <v>9557.0</v>
      </c>
      <c r="D1090" s="27">
        <v>0.0</v>
      </c>
      <c r="E1090" s="41"/>
    </row>
    <row r="1091" hidden="1">
      <c r="A1091" s="35" t="s">
        <v>3407</v>
      </c>
      <c r="B1091" s="29">
        <v>198251.14</v>
      </c>
      <c r="C1091" s="59">
        <v>197658.13999999998</v>
      </c>
      <c r="D1091" s="27">
        <v>-593.0000000000291</v>
      </c>
      <c r="E1091" s="41"/>
    </row>
    <row r="1092" hidden="1">
      <c r="A1092" s="36" t="s">
        <v>3408</v>
      </c>
      <c r="B1092" s="42">
        <v>-0.500000000007276</v>
      </c>
      <c r="C1092" s="65">
        <v>-1.5</v>
      </c>
      <c r="D1092" s="66">
        <v>-0.999999999992724</v>
      </c>
      <c r="E1092" s="45"/>
    </row>
    <row r="1093" hidden="1"/>
    <row r="1094" hidden="1"/>
    <row r="1095" hidden="1">
      <c r="A1095" s="5" t="s">
        <v>4230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5" t="s">
        <v>3381</v>
      </c>
      <c r="B1097" s="6"/>
      <c r="C1097" s="6"/>
      <c r="D1097" s="6"/>
      <c r="E1097" s="7"/>
    </row>
    <row r="1098" hidden="1">
      <c r="A1098" s="10"/>
      <c r="B1098" s="11"/>
      <c r="C1098" s="11"/>
      <c r="D1098" s="11"/>
      <c r="E1098" s="12"/>
    </row>
    <row r="1099" hidden="1">
      <c r="A1099" s="13">
        <v>45747.0</v>
      </c>
      <c r="B1099" s="6"/>
      <c r="C1099" s="54" t="s">
        <v>3382</v>
      </c>
      <c r="D1099" s="15">
        <v>45747.0</v>
      </c>
      <c r="E1099" s="7"/>
    </row>
    <row r="1100" hidden="1">
      <c r="A1100" s="10"/>
      <c r="B1100" s="11"/>
      <c r="C1100" s="16"/>
      <c r="D1100" s="11"/>
      <c r="E1100" s="12"/>
    </row>
    <row r="1101" hidden="1">
      <c r="A1101" s="55" t="s">
        <v>4238</v>
      </c>
      <c r="B1101" s="7"/>
      <c r="C1101" s="16"/>
      <c r="D1101" s="56" t="s">
        <v>4238</v>
      </c>
      <c r="E1101" s="7"/>
    </row>
    <row r="1102" hidden="1">
      <c r="A1102" s="10"/>
      <c r="B1102" s="12"/>
      <c r="C1102" s="16"/>
      <c r="D1102" s="11"/>
      <c r="E1102" s="12"/>
    </row>
    <row r="1103" hidden="1">
      <c r="A1103" s="19" t="s">
        <v>3383</v>
      </c>
      <c r="B1103" s="6"/>
      <c r="C1103" s="6"/>
      <c r="D1103" s="6"/>
      <c r="E1103" s="7"/>
    </row>
    <row r="1104" hidden="1">
      <c r="A1104" s="20" t="s">
        <v>3384</v>
      </c>
      <c r="B1104" s="21" t="s">
        <v>3385</v>
      </c>
      <c r="C1104" s="22" t="s">
        <v>3386</v>
      </c>
      <c r="D1104" s="21" t="s">
        <v>3387</v>
      </c>
      <c r="E1104" s="23" t="s">
        <v>13</v>
      </c>
    </row>
    <row r="1105" hidden="1">
      <c r="A1105" s="57" t="s">
        <v>3388</v>
      </c>
      <c r="B1105" s="25">
        <v>635.0</v>
      </c>
      <c r="C1105" s="26">
        <v>635.0</v>
      </c>
      <c r="D1105" s="27">
        <v>0.0</v>
      </c>
      <c r="E1105" s="28"/>
    </row>
    <row r="1106" hidden="1">
      <c r="A1106" s="57" t="s">
        <v>3389</v>
      </c>
      <c r="B1106" s="29">
        <v>45.0</v>
      </c>
      <c r="C1106" s="26">
        <v>45.0</v>
      </c>
      <c r="D1106" s="27">
        <v>0.0</v>
      </c>
      <c r="E1106" s="40"/>
    </row>
    <row r="1107" hidden="1">
      <c r="A1107" s="57" t="s">
        <v>3390</v>
      </c>
      <c r="B1107" s="25">
        <v>0.0</v>
      </c>
      <c r="C1107" s="26"/>
      <c r="D1107" s="27">
        <v>0.0</v>
      </c>
      <c r="E1107" s="41"/>
    </row>
    <row r="1108" hidden="1">
      <c r="A1108" s="57" t="s">
        <v>3392</v>
      </c>
      <c r="B1108" s="29">
        <v>0.0</v>
      </c>
      <c r="C1108" s="26"/>
      <c r="D1108" s="27">
        <v>0.0</v>
      </c>
      <c r="E1108" s="41"/>
    </row>
    <row r="1109" hidden="1">
      <c r="A1109" s="31" t="s">
        <v>3394</v>
      </c>
      <c r="B1109" s="29">
        <v>0.0</v>
      </c>
      <c r="C1109" s="26"/>
      <c r="D1109" s="27">
        <v>0.0</v>
      </c>
      <c r="E1109" s="40"/>
    </row>
    <row r="1110" hidden="1">
      <c r="A1110" s="31" t="s">
        <v>3395</v>
      </c>
      <c r="B1110" s="29">
        <v>0.0</v>
      </c>
      <c r="C1110" s="26"/>
      <c r="D1110" s="27">
        <v>0.0</v>
      </c>
      <c r="E1110" s="41"/>
    </row>
    <row r="1111" hidden="1">
      <c r="A1111" s="31" t="s">
        <v>3397</v>
      </c>
      <c r="B1111" s="29">
        <v>1000.0</v>
      </c>
      <c r="C1111" s="26">
        <v>1000.0</v>
      </c>
      <c r="D1111" s="27">
        <v>0.0</v>
      </c>
      <c r="E1111" s="28" t="s">
        <v>7958</v>
      </c>
    </row>
    <row r="1112" hidden="1">
      <c r="A1112" s="31" t="s">
        <v>3399</v>
      </c>
      <c r="B1112" s="29">
        <v>200.0</v>
      </c>
      <c r="C1112" s="26">
        <v>200.0</v>
      </c>
      <c r="D1112" s="27">
        <v>0.0</v>
      </c>
      <c r="E1112" s="40"/>
    </row>
    <row r="1113" hidden="1">
      <c r="A1113" s="58" t="s">
        <v>3400</v>
      </c>
      <c r="B1113" s="29">
        <v>7168.0</v>
      </c>
      <c r="C1113" s="29">
        <v>7168.0</v>
      </c>
      <c r="D1113" s="27">
        <v>0.0</v>
      </c>
      <c r="E1113" s="41"/>
    </row>
    <row r="1114" hidden="1">
      <c r="A1114" s="58" t="s">
        <v>3401</v>
      </c>
      <c r="B1114" s="29">
        <v>5651.0</v>
      </c>
      <c r="C1114" s="59">
        <v>5651.0</v>
      </c>
      <c r="D1114" s="27">
        <v>0.0</v>
      </c>
      <c r="E1114" s="41"/>
    </row>
    <row r="1115" hidden="1">
      <c r="A1115" s="58" t="s">
        <v>3402</v>
      </c>
      <c r="B1115" s="29">
        <v>6111.0</v>
      </c>
      <c r="C1115" s="59">
        <v>6111.0</v>
      </c>
      <c r="D1115" s="27">
        <v>0.0</v>
      </c>
      <c r="E1115" s="41"/>
    </row>
    <row r="1116" hidden="1">
      <c r="A1116" s="58" t="s">
        <v>3403</v>
      </c>
      <c r="B1116" s="29">
        <v>4635.0</v>
      </c>
      <c r="C1116" s="59">
        <v>4635.0</v>
      </c>
      <c r="D1116" s="27">
        <v>0.0</v>
      </c>
      <c r="E1116" s="41"/>
    </row>
    <row r="1117" hidden="1">
      <c r="A1117" s="58" t="s">
        <v>3405</v>
      </c>
      <c r="B1117" s="29">
        <v>0.0</v>
      </c>
      <c r="C1117" s="59">
        <v>0.0</v>
      </c>
      <c r="D1117" s="27">
        <v>0.0</v>
      </c>
      <c r="E1117" s="41"/>
    </row>
    <row r="1118" hidden="1">
      <c r="A1118" s="58" t="s">
        <v>3406</v>
      </c>
      <c r="B1118" s="29">
        <v>1396.0</v>
      </c>
      <c r="C1118" s="59">
        <v>1396.0</v>
      </c>
      <c r="D1118" s="27">
        <v>0.0</v>
      </c>
      <c r="E1118" s="41"/>
    </row>
    <row r="1119" hidden="1">
      <c r="A1119" s="35" t="s">
        <v>3407</v>
      </c>
      <c r="B1119" s="29">
        <v>25445.0</v>
      </c>
      <c r="C1119" s="59">
        <v>25445.0</v>
      </c>
      <c r="D1119" s="27">
        <v>0.0</v>
      </c>
      <c r="E1119" s="41"/>
    </row>
    <row r="1120" hidden="1">
      <c r="A1120" s="36" t="s">
        <v>3408</v>
      </c>
      <c r="B1120" s="42">
        <v>0.0</v>
      </c>
      <c r="C1120" s="65">
        <v>0.0</v>
      </c>
      <c r="D1120" s="66">
        <v>0.0</v>
      </c>
      <c r="E1120" s="45"/>
    </row>
    <row r="1121" hidden="1"/>
    <row r="1122" hidden="1"/>
    <row r="1123" hidden="1">
      <c r="A1123" s="5" t="s">
        <v>4230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5" t="s">
        <v>3381</v>
      </c>
      <c r="B1125" s="6"/>
      <c r="C1125" s="6"/>
      <c r="D1125" s="6"/>
      <c r="E1125" s="7"/>
    </row>
    <row r="1126" hidden="1">
      <c r="A1126" s="10"/>
      <c r="B1126" s="11"/>
      <c r="C1126" s="11"/>
      <c r="D1126" s="11"/>
      <c r="E1126" s="12"/>
    </row>
    <row r="1127" hidden="1">
      <c r="A1127" s="13">
        <v>45748.0</v>
      </c>
      <c r="B1127" s="6"/>
      <c r="C1127" s="54" t="s">
        <v>3382</v>
      </c>
      <c r="D1127" s="15">
        <v>45753.0</v>
      </c>
      <c r="E1127" s="7"/>
    </row>
    <row r="1128" hidden="1">
      <c r="A1128" s="10"/>
      <c r="B1128" s="11"/>
      <c r="C1128" s="16"/>
      <c r="D1128" s="11"/>
      <c r="E1128" s="12"/>
    </row>
    <row r="1129" hidden="1">
      <c r="A1129" s="55" t="s">
        <v>4240</v>
      </c>
      <c r="B1129" s="7"/>
      <c r="C1129" s="16"/>
      <c r="D1129" s="56" t="s">
        <v>4239</v>
      </c>
      <c r="E1129" s="7"/>
    </row>
    <row r="1130" hidden="1">
      <c r="A1130" s="10"/>
      <c r="B1130" s="12"/>
      <c r="C1130" s="16"/>
      <c r="D1130" s="11"/>
      <c r="E1130" s="12"/>
    </row>
    <row r="1131" hidden="1">
      <c r="A1131" s="19" t="s">
        <v>3383</v>
      </c>
      <c r="B1131" s="6"/>
      <c r="C1131" s="6"/>
      <c r="D1131" s="6"/>
      <c r="E1131" s="7"/>
    </row>
    <row r="1132" hidden="1">
      <c r="A1132" s="20" t="s">
        <v>3384</v>
      </c>
      <c r="B1132" s="21" t="s">
        <v>3385</v>
      </c>
      <c r="C1132" s="22" t="s">
        <v>3386</v>
      </c>
      <c r="D1132" s="21" t="s">
        <v>3387</v>
      </c>
      <c r="E1132" s="23" t="s">
        <v>13</v>
      </c>
    </row>
    <row r="1133" hidden="1">
      <c r="A1133" s="57" t="s">
        <v>3388</v>
      </c>
      <c r="B1133" s="25">
        <v>21306.0</v>
      </c>
      <c r="C1133" s="26">
        <v>20840.0</v>
      </c>
      <c r="D1133" s="27">
        <v>-466.0</v>
      </c>
      <c r="E1133" s="28" t="s">
        <v>7959</v>
      </c>
    </row>
    <row r="1134" hidden="1">
      <c r="A1134" s="57" t="s">
        <v>3389</v>
      </c>
      <c r="B1134" s="29">
        <v>10317.0</v>
      </c>
      <c r="C1134" s="26">
        <v>10317.0</v>
      </c>
      <c r="D1134" s="27">
        <v>0.0</v>
      </c>
      <c r="E1134" s="40"/>
    </row>
    <row r="1135" hidden="1">
      <c r="A1135" s="57" t="s">
        <v>3390</v>
      </c>
      <c r="B1135" s="25">
        <v>0.0</v>
      </c>
      <c r="C1135" s="26"/>
      <c r="D1135" s="27">
        <v>0.0</v>
      </c>
      <c r="E1135" s="41"/>
    </row>
    <row r="1136" hidden="1">
      <c r="A1136" s="57" t="s">
        <v>3392</v>
      </c>
      <c r="B1136" s="29">
        <v>501.0</v>
      </c>
      <c r="C1136" s="26">
        <v>501.0</v>
      </c>
      <c r="D1136" s="27">
        <v>0.0</v>
      </c>
      <c r="E1136" s="41"/>
    </row>
    <row r="1137" hidden="1">
      <c r="A1137" s="31" t="s">
        <v>3394</v>
      </c>
      <c r="B1137" s="29">
        <v>160.0</v>
      </c>
      <c r="C1137" s="26"/>
      <c r="D1137" s="27">
        <v>-160.0</v>
      </c>
      <c r="E1137" s="40"/>
    </row>
    <row r="1138" hidden="1">
      <c r="A1138" s="31" t="s">
        <v>3395</v>
      </c>
      <c r="B1138" s="29">
        <v>0.0</v>
      </c>
      <c r="C1138" s="26"/>
      <c r="D1138" s="27">
        <v>0.0</v>
      </c>
      <c r="E1138" s="41"/>
    </row>
    <row r="1139" hidden="1">
      <c r="A1139" s="31" t="s">
        <v>3397</v>
      </c>
      <c r="B1139" s="29">
        <v>933.0</v>
      </c>
      <c r="C1139" s="26">
        <v>933.0</v>
      </c>
      <c r="D1139" s="27">
        <v>0.0</v>
      </c>
      <c r="E1139" s="28"/>
    </row>
    <row r="1140" hidden="1">
      <c r="A1140" s="31" t="s">
        <v>3399</v>
      </c>
      <c r="B1140" s="29">
        <v>2160.0</v>
      </c>
      <c r="C1140" s="26">
        <v>2320.0</v>
      </c>
      <c r="D1140" s="27">
        <v>160.0</v>
      </c>
      <c r="E1140" s="40"/>
    </row>
    <row r="1141" hidden="1">
      <c r="A1141" s="58" t="s">
        <v>3400</v>
      </c>
      <c r="B1141" s="29">
        <v>36481.0</v>
      </c>
      <c r="C1141" s="29">
        <v>36257.0</v>
      </c>
      <c r="D1141" s="27">
        <v>-224.0</v>
      </c>
      <c r="E1141" s="41"/>
    </row>
    <row r="1142" hidden="1">
      <c r="A1142" s="58" t="s">
        <v>3401</v>
      </c>
      <c r="B1142" s="29">
        <v>32342.0</v>
      </c>
      <c r="C1142" s="59">
        <v>32342.0</v>
      </c>
      <c r="D1142" s="27">
        <v>0.0</v>
      </c>
      <c r="E1142" s="41"/>
    </row>
    <row r="1143" hidden="1">
      <c r="A1143" s="58" t="s">
        <v>3402</v>
      </c>
      <c r="B1143" s="29">
        <v>40260.0</v>
      </c>
      <c r="C1143" s="59">
        <v>39808.0</v>
      </c>
      <c r="D1143" s="27">
        <v>-452.0</v>
      </c>
      <c r="E1143" s="41"/>
    </row>
    <row r="1144" hidden="1">
      <c r="A1144" s="58" t="s">
        <v>3403</v>
      </c>
      <c r="B1144" s="29">
        <v>34131.0</v>
      </c>
      <c r="C1144" s="59">
        <v>34131.0</v>
      </c>
      <c r="D1144" s="27">
        <v>0.0</v>
      </c>
      <c r="E1144" s="41"/>
    </row>
    <row r="1145" hidden="1">
      <c r="A1145" s="58" t="s">
        <v>3405</v>
      </c>
      <c r="B1145" s="29">
        <v>0.0</v>
      </c>
      <c r="C1145" s="59">
        <v>0.0</v>
      </c>
      <c r="D1145" s="27">
        <v>0.0</v>
      </c>
      <c r="E1145" s="41"/>
    </row>
    <row r="1146" hidden="1">
      <c r="A1146" s="58" t="s">
        <v>3406</v>
      </c>
      <c r="B1146" s="29">
        <v>9922.0</v>
      </c>
      <c r="C1146" s="59">
        <v>9922.0</v>
      </c>
      <c r="D1146" s="27">
        <v>0.0</v>
      </c>
      <c r="E1146" s="41"/>
    </row>
    <row r="1147" hidden="1">
      <c r="A1147" s="35" t="s">
        <v>3407</v>
      </c>
      <c r="B1147" s="29">
        <v>178591.0</v>
      </c>
      <c r="C1147" s="59">
        <v>177441.0</v>
      </c>
      <c r="D1147" s="27">
        <v>-1150.0</v>
      </c>
      <c r="E1147" s="41"/>
    </row>
    <row r="1148" hidden="1">
      <c r="A1148" s="36" t="s">
        <v>3408</v>
      </c>
      <c r="B1148" s="42">
        <v>0.0</v>
      </c>
      <c r="C1148" s="65">
        <v>8.0</v>
      </c>
      <c r="D1148" s="66">
        <v>8.0</v>
      </c>
      <c r="E1148" s="45"/>
    </row>
    <row r="1149" hidden="1"/>
    <row r="1150" hidden="1"/>
    <row r="1151" hidden="1">
      <c r="A1151" s="5" t="s">
        <v>4230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5" t="s">
        <v>3381</v>
      </c>
      <c r="B1153" s="6"/>
      <c r="C1153" s="6"/>
      <c r="D1153" s="6"/>
      <c r="E1153" s="7"/>
    </row>
    <row r="1154" hidden="1">
      <c r="A1154" s="10"/>
      <c r="B1154" s="11"/>
      <c r="C1154" s="11"/>
      <c r="D1154" s="11"/>
      <c r="E1154" s="12"/>
    </row>
    <row r="1155" hidden="1">
      <c r="A1155" s="13">
        <v>45754.0</v>
      </c>
      <c r="B1155" s="6"/>
      <c r="C1155" s="54" t="s">
        <v>3382</v>
      </c>
      <c r="D1155" s="15">
        <v>45760.0</v>
      </c>
      <c r="E1155" s="7"/>
    </row>
    <row r="1156" hidden="1">
      <c r="A1156" s="10"/>
      <c r="B1156" s="11"/>
      <c r="C1156" s="16"/>
      <c r="D1156" s="11"/>
      <c r="E1156" s="12"/>
    </row>
    <row r="1157" hidden="1">
      <c r="A1157" s="55" t="s">
        <v>4238</v>
      </c>
      <c r="B1157" s="7"/>
      <c r="C1157" s="16"/>
      <c r="D1157" s="56" t="s">
        <v>4239</v>
      </c>
      <c r="E1157" s="7"/>
    </row>
    <row r="1158" hidden="1">
      <c r="A1158" s="10"/>
      <c r="B1158" s="12"/>
      <c r="C1158" s="16"/>
      <c r="D1158" s="11"/>
      <c r="E1158" s="12"/>
    </row>
    <row r="1159" hidden="1">
      <c r="A1159" s="19" t="s">
        <v>3383</v>
      </c>
      <c r="B1159" s="6"/>
      <c r="C1159" s="6"/>
      <c r="D1159" s="6"/>
      <c r="E1159" s="7"/>
    </row>
    <row r="1160" hidden="1">
      <c r="A1160" s="20" t="s">
        <v>3384</v>
      </c>
      <c r="B1160" s="21" t="s">
        <v>3385</v>
      </c>
      <c r="C1160" s="22" t="s">
        <v>3386</v>
      </c>
      <c r="D1160" s="21" t="s">
        <v>3387</v>
      </c>
      <c r="E1160" s="23" t="s">
        <v>13</v>
      </c>
    </row>
    <row r="1161" hidden="1">
      <c r="A1161" s="57" t="s">
        <v>3388</v>
      </c>
      <c r="B1161" s="25">
        <v>21474.0</v>
      </c>
      <c r="C1161" s="26">
        <v>21475.0</v>
      </c>
      <c r="D1161" s="27">
        <v>1.0</v>
      </c>
      <c r="E1161" s="28"/>
    </row>
    <row r="1162" hidden="1">
      <c r="A1162" s="57" t="s">
        <v>3389</v>
      </c>
      <c r="B1162" s="29">
        <v>12328.0</v>
      </c>
      <c r="C1162" s="26">
        <v>12328.0</v>
      </c>
      <c r="D1162" s="27">
        <v>0.0</v>
      </c>
      <c r="E1162" s="40"/>
    </row>
    <row r="1163" hidden="1">
      <c r="A1163" s="57" t="s">
        <v>3390</v>
      </c>
      <c r="B1163" s="25">
        <v>720.0</v>
      </c>
      <c r="C1163" s="26">
        <v>720.0</v>
      </c>
      <c r="D1163" s="27">
        <v>0.0</v>
      </c>
      <c r="E1163" s="41"/>
    </row>
    <row r="1164" hidden="1">
      <c r="A1164" s="57" t="s">
        <v>3392</v>
      </c>
      <c r="B1164" s="29">
        <v>500.0</v>
      </c>
      <c r="C1164" s="26">
        <v>501.0</v>
      </c>
      <c r="D1164" s="27">
        <v>1.0</v>
      </c>
      <c r="E1164" s="41"/>
    </row>
    <row r="1165" hidden="1">
      <c r="A1165" s="31" t="s">
        <v>3394</v>
      </c>
      <c r="B1165" s="29">
        <v>0.0</v>
      </c>
      <c r="C1165" s="26"/>
      <c r="D1165" s="27">
        <v>0.0</v>
      </c>
      <c r="E1165" s="40"/>
    </row>
    <row r="1166" hidden="1">
      <c r="A1166" s="31" t="s">
        <v>3395</v>
      </c>
      <c r="B1166" s="29">
        <v>0.0</v>
      </c>
      <c r="C1166" s="26"/>
      <c r="D1166" s="27">
        <v>0.0</v>
      </c>
      <c r="E1166" s="41"/>
    </row>
    <row r="1167" hidden="1">
      <c r="A1167" s="31" t="s">
        <v>3397</v>
      </c>
      <c r="B1167" s="29">
        <v>1000.0</v>
      </c>
      <c r="C1167" s="26">
        <v>1000.0</v>
      </c>
      <c r="D1167" s="27">
        <v>0.0</v>
      </c>
      <c r="E1167" s="28" t="s">
        <v>7960</v>
      </c>
    </row>
    <row r="1168" hidden="1">
      <c r="A1168" s="31" t="s">
        <v>3399</v>
      </c>
      <c r="B1168" s="29">
        <v>2800.0</v>
      </c>
      <c r="C1168" s="26">
        <v>2800.0</v>
      </c>
      <c r="D1168" s="27">
        <v>0.0</v>
      </c>
      <c r="E1168" s="40"/>
    </row>
    <row r="1169" hidden="1">
      <c r="A1169" s="58" t="s">
        <v>3400</v>
      </c>
      <c r="B1169" s="29">
        <v>46321.0</v>
      </c>
      <c r="C1169" s="29">
        <v>46321.0</v>
      </c>
      <c r="D1169" s="27">
        <v>0.0</v>
      </c>
      <c r="E1169" s="41"/>
    </row>
    <row r="1170" hidden="1">
      <c r="A1170" s="58" t="s">
        <v>3401</v>
      </c>
      <c r="B1170" s="29">
        <v>31142.0</v>
      </c>
      <c r="C1170" s="59">
        <v>31142.0</v>
      </c>
      <c r="D1170" s="27">
        <v>0.0</v>
      </c>
      <c r="E1170" s="41"/>
    </row>
    <row r="1171" hidden="1">
      <c r="A1171" s="58" t="s">
        <v>3402</v>
      </c>
      <c r="B1171" s="29">
        <v>51905.0</v>
      </c>
      <c r="C1171" s="59">
        <v>51641.0</v>
      </c>
      <c r="D1171" s="27">
        <v>-264.0</v>
      </c>
      <c r="E1171" s="41"/>
    </row>
    <row r="1172" hidden="1">
      <c r="A1172" s="58" t="s">
        <v>3403</v>
      </c>
      <c r="B1172" s="29">
        <v>32084.0</v>
      </c>
      <c r="C1172" s="59">
        <v>32084.0</v>
      </c>
      <c r="D1172" s="27">
        <v>0.0</v>
      </c>
      <c r="E1172" s="41"/>
    </row>
    <row r="1173" hidden="1">
      <c r="A1173" s="58" t="s">
        <v>3405</v>
      </c>
      <c r="B1173" s="29">
        <v>374.0</v>
      </c>
      <c r="C1173" s="59">
        <v>374.0</v>
      </c>
      <c r="D1173" s="27">
        <v>0.0</v>
      </c>
      <c r="E1173" s="41"/>
    </row>
    <row r="1174" hidden="1">
      <c r="A1174" s="58" t="s">
        <v>3406</v>
      </c>
      <c r="B1174" s="29">
        <v>5562.0</v>
      </c>
      <c r="C1174" s="59">
        <v>5562.0</v>
      </c>
      <c r="D1174" s="27">
        <v>0.0</v>
      </c>
      <c r="E1174" s="41"/>
    </row>
    <row r="1175" hidden="1">
      <c r="A1175" s="35" t="s">
        <v>3407</v>
      </c>
      <c r="B1175" s="29">
        <v>200647.2</v>
      </c>
      <c r="C1175" s="59">
        <v>200383.2</v>
      </c>
      <c r="D1175" s="27">
        <v>-264.0</v>
      </c>
      <c r="E1175" s="41"/>
    </row>
    <row r="1176" hidden="1">
      <c r="A1176" s="36" t="s">
        <v>3408</v>
      </c>
      <c r="B1176" s="42">
        <v>0.7999999999992724</v>
      </c>
      <c r="C1176" s="65">
        <v>2.7999999999883585</v>
      </c>
      <c r="D1176" s="66">
        <v>1.999999999989086</v>
      </c>
      <c r="E1176" s="45"/>
    </row>
    <row r="1177" hidden="1"/>
    <row r="1178" hidden="1"/>
    <row r="1179" hidden="1">
      <c r="A1179" s="5" t="s">
        <v>4230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5" t="s">
        <v>3381</v>
      </c>
      <c r="B1181" s="6"/>
      <c r="C1181" s="6"/>
      <c r="D1181" s="6"/>
      <c r="E1181" s="7"/>
    </row>
    <row r="1182" hidden="1">
      <c r="A1182" s="10"/>
      <c r="B1182" s="11"/>
      <c r="C1182" s="11"/>
      <c r="D1182" s="11"/>
      <c r="E1182" s="12"/>
    </row>
    <row r="1183" hidden="1">
      <c r="A1183" s="13">
        <v>45761.0</v>
      </c>
      <c r="B1183" s="6"/>
      <c r="C1183" s="54" t="s">
        <v>3382</v>
      </c>
      <c r="D1183" s="15">
        <v>45767.0</v>
      </c>
      <c r="E1183" s="7"/>
    </row>
    <row r="1184" hidden="1">
      <c r="A1184" s="10"/>
      <c r="B1184" s="11"/>
      <c r="C1184" s="16"/>
      <c r="D1184" s="11"/>
      <c r="E1184" s="12"/>
    </row>
    <row r="1185" hidden="1">
      <c r="A1185" s="55" t="s">
        <v>4238</v>
      </c>
      <c r="B1185" s="7"/>
      <c r="C1185" s="16"/>
      <c r="D1185" s="56" t="s">
        <v>4239</v>
      </c>
      <c r="E1185" s="7"/>
    </row>
    <row r="1186" hidden="1">
      <c r="A1186" s="10"/>
      <c r="B1186" s="12"/>
      <c r="C1186" s="16"/>
      <c r="D1186" s="11"/>
      <c r="E1186" s="12"/>
    </row>
    <row r="1187" hidden="1">
      <c r="A1187" s="19" t="s">
        <v>3383</v>
      </c>
      <c r="B1187" s="6"/>
      <c r="C1187" s="6"/>
      <c r="D1187" s="6"/>
      <c r="E1187" s="7"/>
    </row>
    <row r="1188" hidden="1">
      <c r="A1188" s="20" t="s">
        <v>3384</v>
      </c>
      <c r="B1188" s="21" t="s">
        <v>3385</v>
      </c>
      <c r="C1188" s="22" t="s">
        <v>3386</v>
      </c>
      <c r="D1188" s="21" t="s">
        <v>3387</v>
      </c>
      <c r="E1188" s="23" t="s">
        <v>13</v>
      </c>
    </row>
    <row r="1189" hidden="1">
      <c r="A1189" s="57" t="s">
        <v>3388</v>
      </c>
      <c r="B1189" s="25">
        <v>21181.0</v>
      </c>
      <c r="C1189" s="26">
        <v>21181.0</v>
      </c>
      <c r="D1189" s="27">
        <v>0.0</v>
      </c>
      <c r="E1189" s="28"/>
    </row>
    <row r="1190" hidden="1">
      <c r="A1190" s="57" t="s">
        <v>3389</v>
      </c>
      <c r="B1190" s="29">
        <v>7719.0</v>
      </c>
      <c r="C1190" s="26">
        <v>7719.0</v>
      </c>
      <c r="D1190" s="27">
        <v>0.0</v>
      </c>
      <c r="E1190" s="40"/>
    </row>
    <row r="1191" hidden="1">
      <c r="A1191" s="57" t="s">
        <v>3390</v>
      </c>
      <c r="B1191" s="25">
        <v>360.0</v>
      </c>
      <c r="C1191" s="26">
        <v>360.0</v>
      </c>
      <c r="D1191" s="27">
        <v>0.0</v>
      </c>
      <c r="E1191" s="41"/>
    </row>
    <row r="1192" hidden="1">
      <c r="A1192" s="57" t="s">
        <v>3392</v>
      </c>
      <c r="B1192" s="29">
        <v>0.0</v>
      </c>
      <c r="C1192" s="26"/>
      <c r="D1192" s="27">
        <v>0.0</v>
      </c>
      <c r="E1192" s="41"/>
    </row>
    <row r="1193" hidden="1">
      <c r="A1193" s="31" t="s">
        <v>3394</v>
      </c>
      <c r="B1193" s="29">
        <v>0.0</v>
      </c>
      <c r="C1193" s="26"/>
      <c r="D1193" s="27">
        <v>0.0</v>
      </c>
      <c r="E1193" s="40"/>
    </row>
    <row r="1194" hidden="1">
      <c r="A1194" s="31" t="s">
        <v>3395</v>
      </c>
      <c r="B1194" s="29">
        <v>0.0</v>
      </c>
      <c r="C1194" s="26"/>
      <c r="D1194" s="27">
        <v>0.0</v>
      </c>
      <c r="E1194" s="41"/>
    </row>
    <row r="1195" hidden="1">
      <c r="A1195" s="31" t="s">
        <v>3397</v>
      </c>
      <c r="B1195" s="29">
        <v>2790.0</v>
      </c>
      <c r="C1195" s="26">
        <v>2790.0</v>
      </c>
      <c r="D1195" s="27">
        <v>0.0</v>
      </c>
      <c r="E1195" s="28" t="s">
        <v>7961</v>
      </c>
    </row>
    <row r="1196" hidden="1">
      <c r="A1196" s="31" t="s">
        <v>3399</v>
      </c>
      <c r="B1196" s="29">
        <v>1640.0</v>
      </c>
      <c r="C1196" s="26">
        <v>1640.0</v>
      </c>
      <c r="D1196" s="27">
        <v>0.0</v>
      </c>
      <c r="E1196" s="40"/>
    </row>
    <row r="1197" hidden="1">
      <c r="A1197" s="58" t="s">
        <v>3400</v>
      </c>
      <c r="B1197" s="29">
        <v>44716.0</v>
      </c>
      <c r="C1197" s="29">
        <v>44716.0</v>
      </c>
      <c r="D1197" s="27">
        <v>0.0</v>
      </c>
      <c r="E1197" s="41"/>
    </row>
    <row r="1198" hidden="1">
      <c r="A1198" s="58" t="s">
        <v>3401</v>
      </c>
      <c r="B1198" s="29">
        <v>32846.0</v>
      </c>
      <c r="C1198" s="59">
        <v>32846.0</v>
      </c>
      <c r="D1198" s="27">
        <v>0.0</v>
      </c>
      <c r="E1198" s="41"/>
    </row>
    <row r="1199" hidden="1">
      <c r="A1199" s="58" t="s">
        <v>3402</v>
      </c>
      <c r="B1199" s="29">
        <v>40051.0</v>
      </c>
      <c r="C1199" s="59">
        <v>38930.0</v>
      </c>
      <c r="D1199" s="27">
        <v>-1121.0</v>
      </c>
      <c r="E1199" s="41"/>
    </row>
    <row r="1200" hidden="1">
      <c r="A1200" s="58" t="s">
        <v>3403</v>
      </c>
      <c r="B1200" s="29">
        <v>28364.0</v>
      </c>
      <c r="C1200" s="59">
        <v>28731.0</v>
      </c>
      <c r="D1200" s="27">
        <v>367.0</v>
      </c>
      <c r="E1200" s="41"/>
    </row>
    <row r="1201" hidden="1">
      <c r="A1201" s="58" t="s">
        <v>3405</v>
      </c>
      <c r="B1201" s="29">
        <v>987.0</v>
      </c>
      <c r="C1201" s="59">
        <v>987.0</v>
      </c>
      <c r="D1201" s="27">
        <v>0.0</v>
      </c>
      <c r="E1201" s="41"/>
    </row>
    <row r="1202" hidden="1">
      <c r="A1202" s="58" t="s">
        <v>3406</v>
      </c>
      <c r="B1202" s="29">
        <v>11279.0</v>
      </c>
      <c r="C1202" s="59">
        <v>11279.0</v>
      </c>
      <c r="D1202" s="27">
        <v>0.0</v>
      </c>
      <c r="E1202" s="41"/>
    </row>
    <row r="1203" hidden="1">
      <c r="A1203" s="35" t="s">
        <v>3407</v>
      </c>
      <c r="B1203" s="29">
        <v>180653.0</v>
      </c>
      <c r="C1203" s="59">
        <v>179899.0</v>
      </c>
      <c r="D1203" s="27">
        <v>-754.0</v>
      </c>
      <c r="E1203" s="41"/>
    </row>
    <row r="1204" hidden="1">
      <c r="A1204" s="36" t="s">
        <v>3408</v>
      </c>
      <c r="B1204" s="42">
        <v>1.0</v>
      </c>
      <c r="C1204" s="65">
        <v>1.0</v>
      </c>
      <c r="D1204" s="66">
        <v>0.0</v>
      </c>
      <c r="E1204" s="45"/>
    </row>
    <row r="1205" hidden="1"/>
    <row r="1206" hidden="1"/>
    <row r="1207" hidden="1">
      <c r="A1207" s="5" t="s">
        <v>4230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5" t="s">
        <v>3381</v>
      </c>
      <c r="B1209" s="6"/>
      <c r="C1209" s="6"/>
      <c r="D1209" s="6"/>
      <c r="E1209" s="7"/>
    </row>
    <row r="1210" hidden="1">
      <c r="A1210" s="10"/>
      <c r="B1210" s="11"/>
      <c r="C1210" s="11"/>
      <c r="D1210" s="11"/>
      <c r="E1210" s="12"/>
    </row>
    <row r="1211" hidden="1">
      <c r="A1211" s="13">
        <v>45768.0</v>
      </c>
      <c r="B1211" s="6"/>
      <c r="C1211" s="54" t="s">
        <v>3382</v>
      </c>
      <c r="D1211" s="15">
        <v>45774.0</v>
      </c>
      <c r="E1211" s="7"/>
    </row>
    <row r="1212" hidden="1">
      <c r="A1212" s="10"/>
      <c r="B1212" s="11"/>
      <c r="C1212" s="16"/>
      <c r="D1212" s="11"/>
      <c r="E1212" s="12"/>
    </row>
    <row r="1213" hidden="1">
      <c r="A1213" s="55" t="s">
        <v>4238</v>
      </c>
      <c r="B1213" s="7"/>
      <c r="C1213" s="16"/>
      <c r="D1213" s="56" t="s">
        <v>4239</v>
      </c>
      <c r="E1213" s="7"/>
    </row>
    <row r="1214" hidden="1">
      <c r="A1214" s="10"/>
      <c r="B1214" s="12"/>
      <c r="C1214" s="16"/>
      <c r="D1214" s="11"/>
      <c r="E1214" s="12"/>
    </row>
    <row r="1215" hidden="1">
      <c r="A1215" s="19" t="s">
        <v>3383</v>
      </c>
      <c r="B1215" s="6"/>
      <c r="C1215" s="6"/>
      <c r="D1215" s="6"/>
      <c r="E1215" s="7"/>
    </row>
    <row r="1216" hidden="1">
      <c r="A1216" s="20" t="s">
        <v>3384</v>
      </c>
      <c r="B1216" s="21" t="s">
        <v>3385</v>
      </c>
      <c r="C1216" s="22" t="s">
        <v>3386</v>
      </c>
      <c r="D1216" s="21" t="s">
        <v>3387</v>
      </c>
      <c r="E1216" s="23" t="s">
        <v>13</v>
      </c>
    </row>
    <row r="1217" hidden="1">
      <c r="A1217" s="57" t="s">
        <v>3388</v>
      </c>
      <c r="B1217" s="25">
        <v>25868.0</v>
      </c>
      <c r="C1217" s="26">
        <v>25870.0</v>
      </c>
      <c r="D1217" s="27">
        <v>2.0</v>
      </c>
      <c r="E1217" s="28"/>
    </row>
    <row r="1218" hidden="1">
      <c r="A1218" s="57" t="s">
        <v>3389</v>
      </c>
      <c r="B1218" s="29">
        <v>9208.0</v>
      </c>
      <c r="C1218" s="26">
        <v>9208.0</v>
      </c>
      <c r="D1218" s="27">
        <v>0.0</v>
      </c>
      <c r="E1218" s="40"/>
    </row>
    <row r="1219" hidden="1">
      <c r="A1219" s="57" t="s">
        <v>3390</v>
      </c>
      <c r="B1219" s="25">
        <v>0.0</v>
      </c>
      <c r="C1219" s="26"/>
      <c r="D1219" s="27">
        <v>0.0</v>
      </c>
      <c r="E1219" s="41"/>
    </row>
    <row r="1220" hidden="1">
      <c r="A1220" s="57" t="s">
        <v>3392</v>
      </c>
      <c r="B1220" s="29">
        <v>501.0</v>
      </c>
      <c r="C1220" s="26">
        <v>501.0</v>
      </c>
      <c r="D1220" s="27">
        <v>0.0</v>
      </c>
      <c r="E1220" s="41"/>
    </row>
    <row r="1221" hidden="1">
      <c r="A1221" s="31" t="s">
        <v>3394</v>
      </c>
      <c r="B1221" s="29">
        <v>0.0</v>
      </c>
      <c r="C1221" s="26"/>
      <c r="D1221" s="27">
        <v>0.0</v>
      </c>
      <c r="E1221" s="40"/>
    </row>
    <row r="1222" hidden="1">
      <c r="A1222" s="31" t="s">
        <v>3395</v>
      </c>
      <c r="B1222" s="29">
        <v>0.0</v>
      </c>
      <c r="C1222" s="26"/>
      <c r="D1222" s="27">
        <v>0.0</v>
      </c>
      <c r="E1222" s="41"/>
    </row>
    <row r="1223" hidden="1">
      <c r="A1223" s="31" t="s">
        <v>3397</v>
      </c>
      <c r="B1223" s="29">
        <v>4050.0</v>
      </c>
      <c r="C1223" s="26">
        <v>4050.0</v>
      </c>
      <c r="D1223" s="27">
        <v>0.0</v>
      </c>
      <c r="E1223" s="28" t="s">
        <v>7962</v>
      </c>
    </row>
    <row r="1224" hidden="1">
      <c r="A1224" s="31" t="s">
        <v>3399</v>
      </c>
      <c r="B1224" s="29">
        <v>3040.0</v>
      </c>
      <c r="C1224" s="26">
        <v>3040.0</v>
      </c>
      <c r="D1224" s="27">
        <v>0.0</v>
      </c>
      <c r="E1224" s="40"/>
    </row>
    <row r="1225" hidden="1">
      <c r="A1225" s="58" t="s">
        <v>3400</v>
      </c>
      <c r="B1225" s="29">
        <v>49686.25</v>
      </c>
      <c r="C1225" s="29">
        <v>49686.25000000003</v>
      </c>
      <c r="D1225" s="27">
        <v>2.9103830456733704E-11</v>
      </c>
      <c r="E1225" s="41"/>
    </row>
    <row r="1226" hidden="1">
      <c r="A1226" s="58" t="s">
        <v>3401</v>
      </c>
      <c r="B1226" s="29">
        <v>28903.0</v>
      </c>
      <c r="C1226" s="59">
        <v>28903.0</v>
      </c>
      <c r="D1226" s="27">
        <v>0.0</v>
      </c>
      <c r="E1226" s="41"/>
    </row>
    <row r="1227" hidden="1">
      <c r="A1227" s="58" t="s">
        <v>3402</v>
      </c>
      <c r="B1227" s="29">
        <v>52338.0</v>
      </c>
      <c r="C1227" s="59">
        <v>52338.0</v>
      </c>
      <c r="D1227" s="27">
        <v>0.0</v>
      </c>
      <c r="E1227" s="41"/>
    </row>
    <row r="1228" hidden="1">
      <c r="A1228" s="58" t="s">
        <v>3403</v>
      </c>
      <c r="B1228" s="29">
        <v>45543.0</v>
      </c>
      <c r="C1228" s="59">
        <v>45543.0</v>
      </c>
      <c r="D1228" s="27">
        <v>0.0</v>
      </c>
      <c r="E1228" s="41"/>
    </row>
    <row r="1229" hidden="1">
      <c r="A1229" s="58" t="s">
        <v>3405</v>
      </c>
      <c r="B1229" s="29">
        <v>751.0</v>
      </c>
      <c r="C1229" s="59">
        <v>751.0</v>
      </c>
      <c r="D1229" s="27">
        <v>0.0</v>
      </c>
      <c r="E1229" s="41"/>
    </row>
    <row r="1230" hidden="1">
      <c r="A1230" s="58" t="s">
        <v>3406</v>
      </c>
      <c r="B1230" s="29">
        <v>11224.0</v>
      </c>
      <c r="C1230" s="59">
        <v>11224.0</v>
      </c>
      <c r="D1230" s="27">
        <v>0.0</v>
      </c>
      <c r="E1230" s="41"/>
    </row>
    <row r="1231" hidden="1">
      <c r="A1231" s="35" t="s">
        <v>3407</v>
      </c>
      <c r="B1231" s="29">
        <v>219888.25</v>
      </c>
      <c r="C1231" s="59">
        <v>219888.2499999999</v>
      </c>
      <c r="D1231" s="27">
        <v>-8.731149137020111E-11</v>
      </c>
      <c r="E1231" s="41"/>
    </row>
    <row r="1232" hidden="1">
      <c r="A1232" s="36" t="s">
        <v>3408</v>
      </c>
      <c r="B1232" s="42">
        <v>-2.9103830456733704E-11</v>
      </c>
      <c r="C1232" s="65">
        <v>2.0000000001164153</v>
      </c>
      <c r="D1232" s="66">
        <v>2.000000000145519</v>
      </c>
      <c r="E1232" s="45"/>
    </row>
    <row r="1233" hidden="1"/>
    <row r="1234" hidden="1"/>
    <row r="1235" hidden="1">
      <c r="A1235" s="5" t="s">
        <v>4230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5" t="s">
        <v>3381</v>
      </c>
      <c r="B1237" s="6"/>
      <c r="C1237" s="6"/>
      <c r="D1237" s="6"/>
      <c r="E1237" s="7"/>
    </row>
    <row r="1238" hidden="1">
      <c r="A1238" s="10"/>
      <c r="B1238" s="11"/>
      <c r="C1238" s="11"/>
      <c r="D1238" s="11"/>
      <c r="E1238" s="12"/>
    </row>
    <row r="1239" hidden="1">
      <c r="A1239" s="13">
        <v>45775.0</v>
      </c>
      <c r="B1239" s="6"/>
      <c r="C1239" s="54" t="s">
        <v>3382</v>
      </c>
      <c r="D1239" s="15">
        <v>45777.0</v>
      </c>
      <c r="E1239" s="7"/>
    </row>
    <row r="1240" hidden="1">
      <c r="A1240" s="10"/>
      <c r="B1240" s="11"/>
      <c r="C1240" s="16"/>
      <c r="D1240" s="11"/>
      <c r="E1240" s="12"/>
    </row>
    <row r="1241" hidden="1">
      <c r="A1241" s="55" t="s">
        <v>4238</v>
      </c>
      <c r="B1241" s="7"/>
      <c r="C1241" s="16"/>
      <c r="D1241" s="56" t="s">
        <v>4241</v>
      </c>
      <c r="E1241" s="7"/>
    </row>
    <row r="1242" hidden="1">
      <c r="A1242" s="10"/>
      <c r="B1242" s="12"/>
      <c r="C1242" s="16"/>
      <c r="D1242" s="11"/>
      <c r="E1242" s="12"/>
    </row>
    <row r="1243" hidden="1">
      <c r="A1243" s="19" t="s">
        <v>3383</v>
      </c>
      <c r="B1243" s="6"/>
      <c r="C1243" s="6"/>
      <c r="D1243" s="6"/>
      <c r="E1243" s="7"/>
    </row>
    <row r="1244" hidden="1">
      <c r="A1244" s="20" t="s">
        <v>3384</v>
      </c>
      <c r="B1244" s="21" t="s">
        <v>3385</v>
      </c>
      <c r="C1244" s="22" t="s">
        <v>3386</v>
      </c>
      <c r="D1244" s="21" t="s">
        <v>3387</v>
      </c>
      <c r="E1244" s="23" t="s">
        <v>13</v>
      </c>
    </row>
    <row r="1245" hidden="1">
      <c r="A1245" s="57" t="s">
        <v>3388</v>
      </c>
      <c r="B1245" s="25">
        <v>10493.0</v>
      </c>
      <c r="C1245" s="26">
        <v>10493.0</v>
      </c>
      <c r="D1245" s="27">
        <v>0.0</v>
      </c>
      <c r="E1245" s="28"/>
    </row>
    <row r="1246" hidden="1">
      <c r="A1246" s="57" t="s">
        <v>3389</v>
      </c>
      <c r="B1246" s="29">
        <v>2223.0</v>
      </c>
      <c r="C1246" s="26">
        <v>2223.0</v>
      </c>
      <c r="D1246" s="27">
        <v>0.0</v>
      </c>
      <c r="E1246" s="40"/>
    </row>
    <row r="1247" hidden="1">
      <c r="A1247" s="57" t="s">
        <v>3390</v>
      </c>
      <c r="B1247" s="25">
        <v>0.0</v>
      </c>
      <c r="C1247" s="26"/>
      <c r="D1247" s="27">
        <v>0.0</v>
      </c>
      <c r="E1247" s="41"/>
    </row>
    <row r="1248" hidden="1">
      <c r="A1248" s="57" t="s">
        <v>3392</v>
      </c>
      <c r="B1248" s="29">
        <v>500.0</v>
      </c>
      <c r="C1248" s="26">
        <v>500.0</v>
      </c>
      <c r="D1248" s="27">
        <v>0.0</v>
      </c>
      <c r="E1248" s="41"/>
    </row>
    <row r="1249" hidden="1">
      <c r="A1249" s="31" t="s">
        <v>3394</v>
      </c>
      <c r="B1249" s="29">
        <v>0.0</v>
      </c>
      <c r="C1249" s="26"/>
      <c r="D1249" s="27">
        <v>0.0</v>
      </c>
      <c r="E1249" s="40"/>
    </row>
    <row r="1250" hidden="1">
      <c r="A1250" s="31" t="s">
        <v>3395</v>
      </c>
      <c r="B1250" s="29">
        <v>0.0</v>
      </c>
      <c r="C1250" s="26"/>
      <c r="D1250" s="27">
        <v>0.0</v>
      </c>
      <c r="E1250" s="41"/>
    </row>
    <row r="1251" hidden="1">
      <c r="A1251" s="31" t="s">
        <v>3397</v>
      </c>
      <c r="B1251" s="29">
        <v>0.0</v>
      </c>
      <c r="C1251" s="26"/>
      <c r="D1251" s="27">
        <v>0.0</v>
      </c>
      <c r="E1251" s="28"/>
    </row>
    <row r="1252" hidden="1">
      <c r="A1252" s="31" t="s">
        <v>3399</v>
      </c>
      <c r="B1252" s="29">
        <v>560.0</v>
      </c>
      <c r="C1252" s="26">
        <v>560.0</v>
      </c>
      <c r="D1252" s="27">
        <v>0.0</v>
      </c>
      <c r="E1252" s="40"/>
    </row>
    <row r="1253" hidden="1">
      <c r="A1253" s="58" t="s">
        <v>3400</v>
      </c>
      <c r="B1253" s="29">
        <v>18195.0</v>
      </c>
      <c r="C1253" s="29">
        <v>18195.0</v>
      </c>
      <c r="D1253" s="27">
        <v>0.0</v>
      </c>
      <c r="E1253" s="41"/>
    </row>
    <row r="1254" hidden="1">
      <c r="A1254" s="58" t="s">
        <v>3401</v>
      </c>
      <c r="B1254" s="29">
        <v>20500.0</v>
      </c>
      <c r="C1254" s="59">
        <v>20171.0</v>
      </c>
      <c r="D1254" s="27">
        <v>-329.0</v>
      </c>
      <c r="E1254" s="41"/>
    </row>
    <row r="1255" hidden="1">
      <c r="A1255" s="58" t="s">
        <v>3402</v>
      </c>
      <c r="B1255" s="29">
        <v>13703.0</v>
      </c>
      <c r="C1255" s="59">
        <v>13429.0</v>
      </c>
      <c r="D1255" s="27">
        <v>-274.0</v>
      </c>
      <c r="E1255" s="41"/>
    </row>
    <row r="1256" hidden="1">
      <c r="A1256" s="58" t="s">
        <v>3403</v>
      </c>
      <c r="B1256" s="29">
        <v>13464.0</v>
      </c>
      <c r="C1256" s="59">
        <v>13464.0</v>
      </c>
      <c r="D1256" s="27">
        <v>0.0</v>
      </c>
      <c r="E1256" s="41"/>
    </row>
    <row r="1257" hidden="1">
      <c r="A1257" s="58" t="s">
        <v>3405</v>
      </c>
      <c r="B1257" s="29">
        <v>309.0</v>
      </c>
      <c r="C1257" s="59">
        <v>309.0</v>
      </c>
      <c r="D1257" s="27">
        <v>0.0</v>
      </c>
      <c r="E1257" s="41"/>
    </row>
    <row r="1258" hidden="1">
      <c r="A1258" s="58" t="s">
        <v>3406</v>
      </c>
      <c r="B1258" s="29">
        <v>3998.0</v>
      </c>
      <c r="C1258" s="59">
        <v>3998.0</v>
      </c>
      <c r="D1258" s="27">
        <v>0.0</v>
      </c>
      <c r="E1258" s="41"/>
    </row>
    <row r="1259" hidden="1">
      <c r="A1259" s="35" t="s">
        <v>3407</v>
      </c>
      <c r="B1259" s="29">
        <v>79947.6</v>
      </c>
      <c r="C1259" s="59">
        <v>79344.6</v>
      </c>
      <c r="D1259" s="27">
        <v>-603.0</v>
      </c>
      <c r="E1259" s="41"/>
    </row>
    <row r="1260" hidden="1">
      <c r="A1260" s="36" t="s">
        <v>3408</v>
      </c>
      <c r="B1260" s="42">
        <v>-0.5999999999985448</v>
      </c>
      <c r="C1260" s="65">
        <v>-0.6000000000058208</v>
      </c>
      <c r="D1260" s="66">
        <v>-7.275957614183426E-12</v>
      </c>
      <c r="E1260" s="45"/>
    </row>
    <row r="1261" hidden="1"/>
    <row r="1262" hidden="1"/>
    <row r="1263" hidden="1">
      <c r="A1263" s="5" t="s">
        <v>4230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5" t="s">
        <v>3381</v>
      </c>
      <c r="B1265" s="6"/>
      <c r="C1265" s="6"/>
      <c r="D1265" s="6"/>
      <c r="E1265" s="7"/>
    </row>
    <row r="1266" hidden="1">
      <c r="A1266" s="10"/>
      <c r="B1266" s="11"/>
      <c r="C1266" s="11"/>
      <c r="D1266" s="11"/>
      <c r="E1266" s="12"/>
    </row>
    <row r="1267" hidden="1">
      <c r="A1267" s="13">
        <v>45778.0</v>
      </c>
      <c r="B1267" s="6"/>
      <c r="C1267" s="54" t="s">
        <v>3382</v>
      </c>
      <c r="D1267" s="15">
        <v>45781.0</v>
      </c>
      <c r="E1267" s="7"/>
    </row>
    <row r="1268" hidden="1">
      <c r="A1268" s="10"/>
      <c r="B1268" s="11"/>
      <c r="C1268" s="16"/>
      <c r="D1268" s="11"/>
      <c r="E1268" s="12"/>
    </row>
    <row r="1269" hidden="1">
      <c r="A1269" s="55" t="s">
        <v>4253</v>
      </c>
      <c r="B1269" s="7"/>
      <c r="C1269" s="16"/>
      <c r="D1269" s="56" t="s">
        <v>4239</v>
      </c>
      <c r="E1269" s="7"/>
    </row>
    <row r="1270" hidden="1">
      <c r="A1270" s="10"/>
      <c r="B1270" s="12"/>
      <c r="C1270" s="16"/>
      <c r="D1270" s="11"/>
      <c r="E1270" s="12"/>
    </row>
    <row r="1271" hidden="1">
      <c r="A1271" s="19" t="s">
        <v>3383</v>
      </c>
      <c r="B1271" s="6"/>
      <c r="C1271" s="6"/>
      <c r="D1271" s="6"/>
      <c r="E1271" s="7"/>
    </row>
    <row r="1272" hidden="1">
      <c r="A1272" s="20" t="s">
        <v>3384</v>
      </c>
      <c r="B1272" s="21" t="s">
        <v>3385</v>
      </c>
      <c r="C1272" s="22" t="s">
        <v>3386</v>
      </c>
      <c r="D1272" s="21" t="s">
        <v>3387</v>
      </c>
      <c r="E1272" s="23" t="s">
        <v>13</v>
      </c>
    </row>
    <row r="1273" hidden="1">
      <c r="A1273" s="57" t="s">
        <v>3388</v>
      </c>
      <c r="B1273" s="25">
        <v>10369.0</v>
      </c>
      <c r="C1273" s="26">
        <v>10370.0</v>
      </c>
      <c r="D1273" s="27">
        <v>1.0</v>
      </c>
      <c r="E1273" s="28"/>
    </row>
    <row r="1274" hidden="1">
      <c r="A1274" s="57" t="s">
        <v>3389</v>
      </c>
      <c r="B1274" s="29">
        <v>8339.0</v>
      </c>
      <c r="C1274" s="26">
        <v>8339.0</v>
      </c>
      <c r="D1274" s="27">
        <v>0.0</v>
      </c>
      <c r="E1274" s="40"/>
    </row>
    <row r="1275" hidden="1">
      <c r="A1275" s="57" t="s">
        <v>3390</v>
      </c>
      <c r="B1275" s="25">
        <v>280.0</v>
      </c>
      <c r="C1275" s="26">
        <v>280.0</v>
      </c>
      <c r="D1275" s="27">
        <v>0.0</v>
      </c>
      <c r="E1275" s="41"/>
    </row>
    <row r="1276" hidden="1">
      <c r="A1276" s="57" t="s">
        <v>3392</v>
      </c>
      <c r="B1276" s="29">
        <v>500.0</v>
      </c>
      <c r="C1276" s="26">
        <v>500.0</v>
      </c>
      <c r="D1276" s="27">
        <v>0.0</v>
      </c>
      <c r="E1276" s="41"/>
    </row>
    <row r="1277" hidden="1">
      <c r="A1277" s="31" t="s">
        <v>3394</v>
      </c>
      <c r="B1277" s="29">
        <v>0.0</v>
      </c>
      <c r="C1277" s="26"/>
      <c r="D1277" s="27">
        <v>0.0</v>
      </c>
      <c r="E1277" s="40"/>
    </row>
    <row r="1278" hidden="1">
      <c r="A1278" s="31" t="s">
        <v>3395</v>
      </c>
      <c r="B1278" s="29">
        <v>0.0</v>
      </c>
      <c r="C1278" s="26"/>
      <c r="D1278" s="27">
        <v>0.0</v>
      </c>
      <c r="E1278" s="41"/>
    </row>
    <row r="1279" hidden="1">
      <c r="A1279" s="31" t="s">
        <v>3397</v>
      </c>
      <c r="B1279" s="29">
        <v>4747.0</v>
      </c>
      <c r="C1279" s="26">
        <v>4747.0</v>
      </c>
      <c r="D1279" s="27">
        <v>0.0</v>
      </c>
      <c r="E1279" s="28" t="s">
        <v>7963</v>
      </c>
    </row>
    <row r="1280" hidden="1">
      <c r="A1280" s="31" t="s">
        <v>3399</v>
      </c>
      <c r="B1280" s="29">
        <v>1960.0</v>
      </c>
      <c r="C1280" s="26">
        <v>1960.0</v>
      </c>
      <c r="D1280" s="27">
        <v>0.0</v>
      </c>
      <c r="E1280" s="40"/>
    </row>
    <row r="1281" hidden="1">
      <c r="A1281" s="58" t="s">
        <v>3400</v>
      </c>
      <c r="B1281" s="29">
        <v>28464.0</v>
      </c>
      <c r="C1281" s="29">
        <v>28464.0</v>
      </c>
      <c r="D1281" s="27">
        <v>0.0</v>
      </c>
      <c r="E1281" s="41"/>
    </row>
    <row r="1282" hidden="1">
      <c r="A1282" s="58" t="s">
        <v>3401</v>
      </c>
      <c r="B1282" s="29">
        <v>20801.0</v>
      </c>
      <c r="C1282" s="59">
        <v>20801.0</v>
      </c>
      <c r="D1282" s="27">
        <v>0.0</v>
      </c>
      <c r="E1282" s="41"/>
    </row>
    <row r="1283" hidden="1">
      <c r="A1283" s="58" t="s">
        <v>3402</v>
      </c>
      <c r="B1283" s="29">
        <v>32351.0</v>
      </c>
      <c r="C1283" s="59">
        <v>32351.0</v>
      </c>
      <c r="D1283" s="27">
        <v>0.0</v>
      </c>
      <c r="E1283" s="41"/>
    </row>
    <row r="1284" hidden="1">
      <c r="A1284" s="58" t="s">
        <v>3403</v>
      </c>
      <c r="B1284" s="29">
        <v>28381.0</v>
      </c>
      <c r="C1284" s="59">
        <v>28381.0</v>
      </c>
      <c r="D1284" s="27">
        <v>0.0</v>
      </c>
      <c r="E1284" s="41"/>
    </row>
    <row r="1285" hidden="1">
      <c r="A1285" s="58" t="s">
        <v>3405</v>
      </c>
      <c r="B1285" s="29">
        <v>0.0</v>
      </c>
      <c r="C1285" s="59">
        <v>0.0</v>
      </c>
      <c r="D1285" s="27">
        <v>0.0</v>
      </c>
      <c r="E1285" s="41"/>
    </row>
    <row r="1286" hidden="1">
      <c r="A1286" s="58" t="s">
        <v>3406</v>
      </c>
      <c r="B1286" s="29">
        <v>6492.0</v>
      </c>
      <c r="C1286" s="59">
        <v>6492.0</v>
      </c>
      <c r="D1286" s="27">
        <v>0.0</v>
      </c>
      <c r="E1286" s="41"/>
    </row>
    <row r="1287" hidden="1">
      <c r="A1287" s="35" t="s">
        <v>3407</v>
      </c>
      <c r="B1287" s="29">
        <v>136192.45</v>
      </c>
      <c r="C1287" s="59">
        <v>136302.45</v>
      </c>
      <c r="D1287" s="27">
        <v>110.0</v>
      </c>
      <c r="E1287" s="41"/>
    </row>
    <row r="1288" hidden="1">
      <c r="A1288" s="36" t="s">
        <v>3408</v>
      </c>
      <c r="B1288" s="42">
        <v>-0.4500000000007276</v>
      </c>
      <c r="C1288" s="65">
        <v>-109.45000000001164</v>
      </c>
      <c r="D1288" s="66">
        <v>-109.00000000001091</v>
      </c>
      <c r="E1288" s="45"/>
    </row>
    <row r="1289" hidden="1"/>
    <row r="1290" hidden="1"/>
    <row r="1291" hidden="1">
      <c r="A1291" s="5" t="s">
        <v>4230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5" t="s">
        <v>3381</v>
      </c>
      <c r="B1293" s="6"/>
      <c r="C1293" s="6"/>
      <c r="D1293" s="6"/>
      <c r="E1293" s="7"/>
    </row>
    <row r="1294" hidden="1">
      <c r="A1294" s="10"/>
      <c r="B1294" s="11"/>
      <c r="C1294" s="11"/>
      <c r="D1294" s="11"/>
      <c r="E1294" s="12"/>
    </row>
    <row r="1295" hidden="1">
      <c r="A1295" s="13">
        <v>45782.0</v>
      </c>
      <c r="B1295" s="6"/>
      <c r="C1295" s="54" t="s">
        <v>3382</v>
      </c>
      <c r="D1295" s="15">
        <v>45788.0</v>
      </c>
      <c r="E1295" s="7"/>
    </row>
    <row r="1296" hidden="1">
      <c r="A1296" s="10"/>
      <c r="B1296" s="11"/>
      <c r="C1296" s="16"/>
      <c r="D1296" s="11"/>
      <c r="E1296" s="12"/>
    </row>
    <row r="1297" hidden="1">
      <c r="A1297" s="55" t="s">
        <v>4238</v>
      </c>
      <c r="B1297" s="7"/>
      <c r="C1297" s="16"/>
      <c r="D1297" s="56" t="s">
        <v>4239</v>
      </c>
      <c r="E1297" s="7"/>
    </row>
    <row r="1298" hidden="1">
      <c r="A1298" s="10"/>
      <c r="B1298" s="12"/>
      <c r="C1298" s="16"/>
      <c r="D1298" s="11"/>
      <c r="E1298" s="12"/>
    </row>
    <row r="1299" hidden="1">
      <c r="A1299" s="19" t="s">
        <v>3383</v>
      </c>
      <c r="B1299" s="6"/>
      <c r="C1299" s="6"/>
      <c r="D1299" s="6"/>
      <c r="E1299" s="7"/>
    </row>
    <row r="1300" hidden="1">
      <c r="A1300" s="20" t="s">
        <v>3384</v>
      </c>
      <c r="B1300" s="21" t="s">
        <v>3385</v>
      </c>
      <c r="C1300" s="22" t="s">
        <v>3386</v>
      </c>
      <c r="D1300" s="21" t="s">
        <v>3387</v>
      </c>
      <c r="E1300" s="23" t="s">
        <v>13</v>
      </c>
    </row>
    <row r="1301" hidden="1">
      <c r="A1301" s="57" t="s">
        <v>3388</v>
      </c>
      <c r="B1301" s="25">
        <v>24342.0</v>
      </c>
      <c r="C1301" s="26">
        <v>24342.0</v>
      </c>
      <c r="D1301" s="27">
        <v>0.0</v>
      </c>
      <c r="E1301" s="28"/>
    </row>
    <row r="1302" hidden="1">
      <c r="A1302" s="57" t="s">
        <v>3389</v>
      </c>
      <c r="B1302" s="29">
        <v>8624.0</v>
      </c>
      <c r="C1302" s="26">
        <v>8624.0</v>
      </c>
      <c r="D1302" s="27">
        <v>0.0</v>
      </c>
      <c r="E1302" s="40"/>
    </row>
    <row r="1303" hidden="1">
      <c r="A1303" s="57" t="s">
        <v>3390</v>
      </c>
      <c r="B1303" s="25">
        <v>300.0</v>
      </c>
      <c r="C1303" s="26">
        <v>300.0</v>
      </c>
      <c r="D1303" s="27">
        <v>0.0</v>
      </c>
      <c r="E1303" s="41"/>
    </row>
    <row r="1304" hidden="1">
      <c r="A1304" s="57" t="s">
        <v>3392</v>
      </c>
      <c r="B1304" s="29">
        <v>500.0</v>
      </c>
      <c r="C1304" s="26">
        <v>501.0</v>
      </c>
      <c r="D1304" s="27">
        <v>1.0</v>
      </c>
      <c r="E1304" s="41"/>
    </row>
    <row r="1305" hidden="1">
      <c r="A1305" s="31" t="s">
        <v>3394</v>
      </c>
      <c r="B1305" s="29">
        <v>0.0</v>
      </c>
      <c r="C1305" s="26"/>
      <c r="D1305" s="27">
        <v>0.0</v>
      </c>
      <c r="E1305" s="40"/>
    </row>
    <row r="1306" hidden="1">
      <c r="A1306" s="31" t="s">
        <v>3395</v>
      </c>
      <c r="B1306" s="29">
        <v>0.0</v>
      </c>
      <c r="C1306" s="26"/>
      <c r="D1306" s="27">
        <v>0.0</v>
      </c>
      <c r="E1306" s="41"/>
    </row>
    <row r="1307" hidden="1">
      <c r="A1307" s="31" t="s">
        <v>3397</v>
      </c>
      <c r="B1307" s="29">
        <v>4412.0</v>
      </c>
      <c r="C1307" s="26">
        <v>4412.0</v>
      </c>
      <c r="D1307" s="27">
        <v>0.0</v>
      </c>
      <c r="E1307" s="28" t="s">
        <v>7964</v>
      </c>
    </row>
    <row r="1308" hidden="1">
      <c r="A1308" s="31" t="s">
        <v>3399</v>
      </c>
      <c r="B1308" s="29">
        <v>3280.0</v>
      </c>
      <c r="C1308" s="26">
        <v>3280.0</v>
      </c>
      <c r="D1308" s="27">
        <v>0.0</v>
      </c>
      <c r="E1308" s="40"/>
    </row>
    <row r="1309" hidden="1">
      <c r="A1309" s="58" t="s">
        <v>3400</v>
      </c>
      <c r="B1309" s="29">
        <v>52571.0</v>
      </c>
      <c r="C1309" s="29">
        <v>52571.0</v>
      </c>
      <c r="D1309" s="27">
        <v>0.0</v>
      </c>
      <c r="E1309" s="41"/>
    </row>
    <row r="1310" hidden="1">
      <c r="A1310" s="58" t="s">
        <v>3401</v>
      </c>
      <c r="B1310" s="29">
        <v>39050.0</v>
      </c>
      <c r="C1310" s="59">
        <v>39050.0</v>
      </c>
      <c r="D1310" s="27">
        <v>0.0</v>
      </c>
      <c r="E1310" s="41"/>
    </row>
    <row r="1311" hidden="1">
      <c r="A1311" s="58" t="s">
        <v>3402</v>
      </c>
      <c r="B1311" s="29">
        <v>47258.0</v>
      </c>
      <c r="C1311" s="59">
        <v>47258.0</v>
      </c>
      <c r="D1311" s="27">
        <v>0.0</v>
      </c>
      <c r="E1311" s="41"/>
    </row>
    <row r="1312" hidden="1">
      <c r="A1312" s="58" t="s">
        <v>3403</v>
      </c>
      <c r="B1312" s="29">
        <v>38846.0</v>
      </c>
      <c r="C1312" s="59">
        <v>38846.0</v>
      </c>
      <c r="D1312" s="27">
        <v>0.0</v>
      </c>
      <c r="E1312" s="41"/>
    </row>
    <row r="1313" hidden="1">
      <c r="A1313" s="58" t="s">
        <v>3405</v>
      </c>
      <c r="B1313" s="29">
        <v>677.0</v>
      </c>
      <c r="C1313" s="59">
        <v>677.0</v>
      </c>
      <c r="D1313" s="27">
        <v>0.0</v>
      </c>
      <c r="E1313" s="41"/>
    </row>
    <row r="1314" hidden="1">
      <c r="A1314" s="58" t="s">
        <v>3406</v>
      </c>
      <c r="B1314" s="29">
        <v>10487.0</v>
      </c>
      <c r="C1314" s="59">
        <v>10487.0</v>
      </c>
      <c r="D1314" s="27">
        <v>0.0</v>
      </c>
      <c r="E1314" s="41"/>
    </row>
    <row r="1315" hidden="1">
      <c r="A1315" s="35" t="s">
        <v>3407</v>
      </c>
      <c r="B1315" s="29">
        <v>220139.0</v>
      </c>
      <c r="C1315" s="59">
        <v>220139.0</v>
      </c>
      <c r="D1315" s="27">
        <v>0.0</v>
      </c>
      <c r="E1315" s="41"/>
    </row>
    <row r="1316" hidden="1">
      <c r="A1316" s="36" t="s">
        <v>3408</v>
      </c>
      <c r="B1316" s="42">
        <v>-279.0</v>
      </c>
      <c r="C1316" s="65">
        <v>-278.0</v>
      </c>
      <c r="D1316" s="66">
        <v>1.0</v>
      </c>
      <c r="E1316" s="45"/>
    </row>
    <row r="1317" hidden="1"/>
    <row r="1318" hidden="1"/>
    <row r="1319" hidden="1">
      <c r="A1319" s="5" t="s">
        <v>4230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5" t="s">
        <v>3381</v>
      </c>
      <c r="B1321" s="6"/>
      <c r="C1321" s="6"/>
      <c r="D1321" s="6"/>
      <c r="E1321" s="7"/>
    </row>
    <row r="1322" hidden="1">
      <c r="A1322" s="10"/>
      <c r="B1322" s="11"/>
      <c r="C1322" s="11"/>
      <c r="D1322" s="11"/>
      <c r="E1322" s="12"/>
    </row>
    <row r="1323" hidden="1">
      <c r="A1323" s="13">
        <v>45789.0</v>
      </c>
      <c r="B1323" s="6"/>
      <c r="C1323" s="54" t="s">
        <v>3382</v>
      </c>
      <c r="D1323" s="15">
        <v>45795.0</v>
      </c>
      <c r="E1323" s="7"/>
    </row>
    <row r="1324" hidden="1">
      <c r="A1324" s="10"/>
      <c r="B1324" s="11"/>
      <c r="C1324" s="16"/>
      <c r="D1324" s="11"/>
      <c r="E1324" s="12"/>
    </row>
    <row r="1325" hidden="1">
      <c r="A1325" s="55" t="s">
        <v>4238</v>
      </c>
      <c r="B1325" s="7"/>
      <c r="C1325" s="16"/>
      <c r="D1325" s="56" t="s">
        <v>4239</v>
      </c>
      <c r="E1325" s="7"/>
    </row>
    <row r="1326" hidden="1">
      <c r="A1326" s="10"/>
      <c r="B1326" s="12"/>
      <c r="C1326" s="16"/>
      <c r="D1326" s="11"/>
      <c r="E1326" s="12"/>
    </row>
    <row r="1327" hidden="1">
      <c r="A1327" s="19" t="s">
        <v>3383</v>
      </c>
      <c r="B1327" s="6"/>
      <c r="C1327" s="6"/>
      <c r="D1327" s="6"/>
      <c r="E1327" s="7"/>
    </row>
    <row r="1328" hidden="1">
      <c r="A1328" s="20" t="s">
        <v>3384</v>
      </c>
      <c r="B1328" s="21" t="s">
        <v>3385</v>
      </c>
      <c r="C1328" s="22" t="s">
        <v>3386</v>
      </c>
      <c r="D1328" s="21" t="s">
        <v>3387</v>
      </c>
      <c r="E1328" s="23" t="s">
        <v>13</v>
      </c>
    </row>
    <row r="1329" hidden="1">
      <c r="A1329" s="57" t="s">
        <v>3388</v>
      </c>
      <c r="B1329" s="25">
        <v>30161.0</v>
      </c>
      <c r="C1329" s="26">
        <v>30161.0</v>
      </c>
      <c r="D1329" s="27">
        <v>0.0</v>
      </c>
      <c r="E1329" s="28"/>
    </row>
    <row r="1330" hidden="1">
      <c r="A1330" s="57" t="s">
        <v>3389</v>
      </c>
      <c r="B1330" s="29">
        <v>6661.0</v>
      </c>
      <c r="C1330" s="26">
        <v>6661.0</v>
      </c>
      <c r="D1330" s="27">
        <v>0.0</v>
      </c>
      <c r="E1330" s="40"/>
    </row>
    <row r="1331" hidden="1">
      <c r="A1331" s="57" t="s">
        <v>3390</v>
      </c>
      <c r="B1331" s="25">
        <v>785.0</v>
      </c>
      <c r="C1331" s="26">
        <v>785.0</v>
      </c>
      <c r="D1331" s="27">
        <v>0.0</v>
      </c>
      <c r="E1331" s="41"/>
    </row>
    <row r="1332" hidden="1">
      <c r="A1332" s="57" t="s">
        <v>3392</v>
      </c>
      <c r="B1332" s="29">
        <v>1000.0</v>
      </c>
      <c r="C1332" s="26">
        <v>1002.0</v>
      </c>
      <c r="D1332" s="27">
        <v>2.0</v>
      </c>
      <c r="E1332" s="41"/>
    </row>
    <row r="1333" hidden="1">
      <c r="A1333" s="31" t="s">
        <v>3394</v>
      </c>
      <c r="B1333" s="29">
        <v>0.0</v>
      </c>
      <c r="C1333" s="26"/>
      <c r="D1333" s="27">
        <v>0.0</v>
      </c>
      <c r="E1333" s="40"/>
    </row>
    <row r="1334" hidden="1">
      <c r="A1334" s="31" t="s">
        <v>3395</v>
      </c>
      <c r="B1334" s="29">
        <v>0.0</v>
      </c>
      <c r="C1334" s="26"/>
      <c r="D1334" s="27">
        <v>0.0</v>
      </c>
      <c r="E1334" s="41"/>
    </row>
    <row r="1335" hidden="1">
      <c r="A1335" s="31" t="s">
        <v>3397</v>
      </c>
      <c r="B1335" s="29">
        <v>0.0</v>
      </c>
      <c r="C1335" s="26"/>
      <c r="D1335" s="27">
        <v>0.0</v>
      </c>
      <c r="E1335" s="28"/>
    </row>
    <row r="1336" hidden="1">
      <c r="A1336" s="31" t="s">
        <v>3399</v>
      </c>
      <c r="B1336" s="29">
        <v>1320.0</v>
      </c>
      <c r="C1336" s="26">
        <v>1320.0</v>
      </c>
      <c r="D1336" s="27">
        <v>0.0</v>
      </c>
      <c r="E1336" s="40"/>
    </row>
    <row r="1337" hidden="1">
      <c r="A1337" s="58" t="s">
        <v>3400</v>
      </c>
      <c r="B1337" s="29">
        <v>57768.0</v>
      </c>
      <c r="C1337" s="29">
        <v>57768.0</v>
      </c>
      <c r="D1337" s="27">
        <v>0.0</v>
      </c>
      <c r="E1337" s="41"/>
    </row>
    <row r="1338" hidden="1">
      <c r="A1338" s="58" t="s">
        <v>3401</v>
      </c>
      <c r="B1338" s="29">
        <v>39918.0</v>
      </c>
      <c r="C1338" s="59">
        <v>39918.0</v>
      </c>
      <c r="D1338" s="27">
        <v>0.0</v>
      </c>
      <c r="E1338" s="41"/>
    </row>
    <row r="1339" hidden="1">
      <c r="A1339" s="58" t="s">
        <v>3402</v>
      </c>
      <c r="B1339" s="29">
        <v>48389.0</v>
      </c>
      <c r="C1339" s="59">
        <v>48389.0</v>
      </c>
      <c r="D1339" s="27">
        <v>0.0</v>
      </c>
      <c r="E1339" s="41"/>
    </row>
    <row r="1340" hidden="1">
      <c r="A1340" s="58" t="s">
        <v>3403</v>
      </c>
      <c r="B1340" s="29">
        <v>41876.0</v>
      </c>
      <c r="C1340" s="59">
        <v>41876.0</v>
      </c>
      <c r="D1340" s="27">
        <v>0.0</v>
      </c>
      <c r="E1340" s="41"/>
    </row>
    <row r="1341" hidden="1">
      <c r="A1341" s="58" t="s">
        <v>3405</v>
      </c>
      <c r="B1341" s="29">
        <v>448.0</v>
      </c>
      <c r="C1341" s="59">
        <v>448.0</v>
      </c>
      <c r="D1341" s="27">
        <v>0.0</v>
      </c>
      <c r="E1341" s="41"/>
    </row>
    <row r="1342" hidden="1">
      <c r="A1342" s="58" t="s">
        <v>3406</v>
      </c>
      <c r="B1342" s="29">
        <v>9062.0</v>
      </c>
      <c r="C1342" s="59">
        <v>9062.0</v>
      </c>
      <c r="D1342" s="27">
        <v>0.0</v>
      </c>
      <c r="E1342" s="41"/>
    </row>
    <row r="1343" hidden="1">
      <c r="A1343" s="35" t="s">
        <v>3407</v>
      </c>
      <c r="B1343" s="29">
        <v>228325.5</v>
      </c>
      <c r="C1343" s="59">
        <v>228325.5</v>
      </c>
      <c r="D1343" s="27">
        <v>0.0</v>
      </c>
      <c r="E1343" s="41"/>
    </row>
    <row r="1344" hidden="1">
      <c r="A1344" s="36" t="s">
        <v>3408</v>
      </c>
      <c r="B1344" s="42">
        <v>0.5</v>
      </c>
      <c r="C1344" s="65">
        <v>2.5</v>
      </c>
      <c r="D1344" s="66">
        <v>2.0</v>
      </c>
      <c r="E1344" s="45"/>
    </row>
    <row r="1345" hidden="1"/>
    <row r="1346" hidden="1"/>
    <row r="1347" hidden="1">
      <c r="A1347" s="5" t="s">
        <v>4230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5" t="s">
        <v>3381</v>
      </c>
      <c r="B1349" s="6"/>
      <c r="C1349" s="6"/>
      <c r="D1349" s="6"/>
      <c r="E1349" s="7"/>
    </row>
    <row r="1350" hidden="1">
      <c r="A1350" s="10"/>
      <c r="B1350" s="11"/>
      <c r="C1350" s="11"/>
      <c r="D1350" s="11"/>
      <c r="E1350" s="12"/>
    </row>
    <row r="1351" hidden="1">
      <c r="A1351" s="13">
        <v>45796.0</v>
      </c>
      <c r="B1351" s="6"/>
      <c r="C1351" s="54" t="s">
        <v>3382</v>
      </c>
      <c r="D1351" s="15">
        <v>45802.0</v>
      </c>
      <c r="E1351" s="7"/>
    </row>
    <row r="1352" hidden="1">
      <c r="A1352" s="10"/>
      <c r="B1352" s="11"/>
      <c r="C1352" s="16"/>
      <c r="D1352" s="11"/>
      <c r="E1352" s="12"/>
    </row>
    <row r="1353" hidden="1">
      <c r="A1353" s="55" t="s">
        <v>4238</v>
      </c>
      <c r="B1353" s="7"/>
      <c r="C1353" s="16"/>
      <c r="D1353" s="56" t="s">
        <v>4239</v>
      </c>
      <c r="E1353" s="7"/>
    </row>
    <row r="1354" hidden="1">
      <c r="A1354" s="10"/>
      <c r="B1354" s="12"/>
      <c r="C1354" s="16"/>
      <c r="D1354" s="11"/>
      <c r="E1354" s="12"/>
    </row>
    <row r="1355" hidden="1">
      <c r="A1355" s="19" t="s">
        <v>3383</v>
      </c>
      <c r="B1355" s="6"/>
      <c r="C1355" s="6"/>
      <c r="D1355" s="6"/>
      <c r="E1355" s="7"/>
    </row>
    <row r="1356" hidden="1">
      <c r="A1356" s="20" t="s">
        <v>3384</v>
      </c>
      <c r="B1356" s="21" t="s">
        <v>3385</v>
      </c>
      <c r="C1356" s="22" t="s">
        <v>3386</v>
      </c>
      <c r="D1356" s="21" t="s">
        <v>3387</v>
      </c>
      <c r="E1356" s="23" t="s">
        <v>13</v>
      </c>
    </row>
    <row r="1357" hidden="1">
      <c r="A1357" s="57" t="s">
        <v>3388</v>
      </c>
      <c r="B1357" s="25">
        <v>29289.0</v>
      </c>
      <c r="C1357" s="26">
        <v>29290.0</v>
      </c>
      <c r="D1357" s="27">
        <v>1.0</v>
      </c>
      <c r="E1357" s="28"/>
    </row>
    <row r="1358" hidden="1">
      <c r="A1358" s="57" t="s">
        <v>3389</v>
      </c>
      <c r="B1358" s="29">
        <v>9656.0</v>
      </c>
      <c r="C1358" s="26">
        <v>9656.0</v>
      </c>
      <c r="D1358" s="27">
        <v>0.0</v>
      </c>
      <c r="E1358" s="40"/>
    </row>
    <row r="1359" hidden="1">
      <c r="A1359" s="57" t="s">
        <v>3390</v>
      </c>
      <c r="B1359" s="25">
        <v>0.0</v>
      </c>
      <c r="C1359" s="26"/>
      <c r="D1359" s="27">
        <v>0.0</v>
      </c>
      <c r="E1359" s="41"/>
    </row>
    <row r="1360" hidden="1">
      <c r="A1360" s="57" t="s">
        <v>3392</v>
      </c>
      <c r="B1360" s="29">
        <v>1007.0</v>
      </c>
      <c r="C1360" s="26">
        <v>1007.0</v>
      </c>
      <c r="D1360" s="27">
        <v>0.0</v>
      </c>
      <c r="E1360" s="41"/>
    </row>
    <row r="1361" hidden="1">
      <c r="A1361" s="31" t="s">
        <v>3394</v>
      </c>
      <c r="B1361" s="29">
        <v>0.0</v>
      </c>
      <c r="C1361" s="26"/>
      <c r="D1361" s="27">
        <v>0.0</v>
      </c>
      <c r="E1361" s="40"/>
    </row>
    <row r="1362" hidden="1">
      <c r="A1362" s="31" t="s">
        <v>3395</v>
      </c>
      <c r="B1362" s="29">
        <v>0.0</v>
      </c>
      <c r="C1362" s="26"/>
      <c r="D1362" s="27">
        <v>0.0</v>
      </c>
      <c r="E1362" s="41"/>
    </row>
    <row r="1363" hidden="1">
      <c r="A1363" s="31" t="s">
        <v>3397</v>
      </c>
      <c r="B1363" s="29">
        <v>5000.0</v>
      </c>
      <c r="C1363" s="26">
        <v>5000.0</v>
      </c>
      <c r="D1363" s="27">
        <v>0.0</v>
      </c>
      <c r="E1363" s="28" t="s">
        <v>7965</v>
      </c>
    </row>
    <row r="1364" hidden="1">
      <c r="A1364" s="31" t="s">
        <v>3399</v>
      </c>
      <c r="B1364" s="29">
        <v>1720.0</v>
      </c>
      <c r="C1364" s="26">
        <v>1720.0</v>
      </c>
      <c r="D1364" s="27">
        <v>0.0</v>
      </c>
      <c r="E1364" s="40"/>
    </row>
    <row r="1365" hidden="1">
      <c r="A1365" s="58" t="s">
        <v>3400</v>
      </c>
      <c r="B1365" s="29">
        <v>48210.0</v>
      </c>
      <c r="C1365" s="29">
        <v>48210.0</v>
      </c>
      <c r="D1365" s="27">
        <v>0.0</v>
      </c>
      <c r="E1365" s="41"/>
    </row>
    <row r="1366" hidden="1">
      <c r="A1366" s="58" t="s">
        <v>3401</v>
      </c>
      <c r="B1366" s="29">
        <v>36683.0</v>
      </c>
      <c r="C1366" s="59">
        <v>36683.0</v>
      </c>
      <c r="D1366" s="27">
        <v>0.0</v>
      </c>
      <c r="E1366" s="41"/>
    </row>
    <row r="1367" hidden="1">
      <c r="A1367" s="58" t="s">
        <v>3402</v>
      </c>
      <c r="B1367" s="29">
        <v>55963.0</v>
      </c>
      <c r="C1367" s="59">
        <v>55963.0</v>
      </c>
      <c r="D1367" s="27">
        <v>0.0</v>
      </c>
      <c r="E1367" s="41"/>
    </row>
    <row r="1368" hidden="1">
      <c r="A1368" s="58" t="s">
        <v>3403</v>
      </c>
      <c r="B1368" s="29">
        <v>39313.0</v>
      </c>
      <c r="C1368" s="59">
        <v>39313.0</v>
      </c>
      <c r="D1368" s="27">
        <v>0.0</v>
      </c>
      <c r="E1368" s="41"/>
    </row>
    <row r="1369" hidden="1">
      <c r="A1369" s="58" t="s">
        <v>3405</v>
      </c>
      <c r="B1369" s="29">
        <v>1484.0</v>
      </c>
      <c r="C1369" s="59">
        <v>1484.0</v>
      </c>
      <c r="D1369" s="27">
        <v>0.0</v>
      </c>
      <c r="E1369" s="41"/>
    </row>
    <row r="1370" hidden="1">
      <c r="A1370" s="58" t="s">
        <v>3406</v>
      </c>
      <c r="B1370" s="29">
        <v>10227.0</v>
      </c>
      <c r="C1370" s="59">
        <v>10227.0</v>
      </c>
      <c r="D1370" s="27">
        <v>0.0</v>
      </c>
      <c r="E1370" s="41"/>
    </row>
    <row r="1371" hidden="1">
      <c r="A1371" s="35" t="s">
        <v>3407</v>
      </c>
      <c r="B1371" s="29">
        <v>228324.5</v>
      </c>
      <c r="C1371" s="59">
        <v>228324.5</v>
      </c>
      <c r="D1371" s="27">
        <v>0.0</v>
      </c>
      <c r="E1371" s="41"/>
    </row>
    <row r="1372" hidden="1">
      <c r="A1372" s="36" t="s">
        <v>3408</v>
      </c>
      <c r="B1372" s="42">
        <v>0.5</v>
      </c>
      <c r="C1372" s="65">
        <v>1.5</v>
      </c>
      <c r="D1372" s="66">
        <v>1.0</v>
      </c>
      <c r="E1372" s="45"/>
    </row>
    <row r="1373" hidden="1"/>
    <row r="1374" hidden="1"/>
    <row r="1375" hidden="1">
      <c r="A1375" s="5" t="s">
        <v>4230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5" t="s">
        <v>3381</v>
      </c>
      <c r="B1377" s="6"/>
      <c r="C1377" s="6"/>
      <c r="D1377" s="6"/>
      <c r="E1377" s="7"/>
    </row>
    <row r="1378" hidden="1">
      <c r="A1378" s="10"/>
      <c r="B1378" s="11"/>
      <c r="C1378" s="11"/>
      <c r="D1378" s="11"/>
      <c r="E1378" s="12"/>
    </row>
    <row r="1379" hidden="1">
      <c r="A1379" s="13">
        <v>45803.0</v>
      </c>
      <c r="B1379" s="6"/>
      <c r="C1379" s="54" t="s">
        <v>3382</v>
      </c>
      <c r="D1379" s="15">
        <v>45808.0</v>
      </c>
      <c r="E1379" s="7"/>
    </row>
    <row r="1380" hidden="1">
      <c r="A1380" s="10"/>
      <c r="B1380" s="11"/>
      <c r="C1380" s="16"/>
      <c r="D1380" s="11"/>
      <c r="E1380" s="12"/>
    </row>
    <row r="1381" hidden="1">
      <c r="A1381" s="55" t="s">
        <v>4238</v>
      </c>
      <c r="B1381" s="7"/>
      <c r="C1381" s="16"/>
      <c r="D1381" s="56" t="s">
        <v>4247</v>
      </c>
      <c r="E1381" s="7"/>
    </row>
    <row r="1382" hidden="1">
      <c r="A1382" s="10"/>
      <c r="B1382" s="12"/>
      <c r="C1382" s="16"/>
      <c r="D1382" s="11"/>
      <c r="E1382" s="12"/>
    </row>
    <row r="1383" hidden="1">
      <c r="A1383" s="19" t="s">
        <v>3383</v>
      </c>
      <c r="B1383" s="6"/>
      <c r="C1383" s="6"/>
      <c r="D1383" s="6"/>
      <c r="E1383" s="7"/>
    </row>
    <row r="1384" hidden="1">
      <c r="A1384" s="20" t="s">
        <v>3384</v>
      </c>
      <c r="B1384" s="21" t="s">
        <v>3385</v>
      </c>
      <c r="C1384" s="22" t="s">
        <v>3386</v>
      </c>
      <c r="D1384" s="21" t="s">
        <v>3387</v>
      </c>
      <c r="E1384" s="23" t="s">
        <v>13</v>
      </c>
    </row>
    <row r="1385" hidden="1">
      <c r="A1385" s="57" t="s">
        <v>3388</v>
      </c>
      <c r="B1385" s="25">
        <v>22710.0</v>
      </c>
      <c r="C1385" s="26">
        <v>22710.0</v>
      </c>
      <c r="D1385" s="27">
        <v>0.0</v>
      </c>
      <c r="E1385" s="28"/>
    </row>
    <row r="1386" hidden="1">
      <c r="A1386" s="57" t="s">
        <v>3389</v>
      </c>
      <c r="B1386" s="29">
        <v>9123.0</v>
      </c>
      <c r="C1386" s="26">
        <v>8625.0</v>
      </c>
      <c r="D1386" s="27">
        <v>-498.0</v>
      </c>
      <c r="E1386" s="40"/>
    </row>
    <row r="1387" hidden="1">
      <c r="A1387" s="57" t="s">
        <v>3390</v>
      </c>
      <c r="B1387" s="25">
        <v>0.0</v>
      </c>
      <c r="C1387" s="26"/>
      <c r="D1387" s="27">
        <v>0.0</v>
      </c>
      <c r="E1387" s="41"/>
    </row>
    <row r="1388" hidden="1">
      <c r="A1388" s="57" t="s">
        <v>3392</v>
      </c>
      <c r="B1388" s="29">
        <v>500.0</v>
      </c>
      <c r="C1388" s="26">
        <v>500.0</v>
      </c>
      <c r="D1388" s="27">
        <v>0.0</v>
      </c>
      <c r="E1388" s="41"/>
    </row>
    <row r="1389" hidden="1">
      <c r="A1389" s="31" t="s">
        <v>3394</v>
      </c>
      <c r="B1389" s="29">
        <v>0.0</v>
      </c>
      <c r="C1389" s="26"/>
      <c r="D1389" s="27">
        <v>0.0</v>
      </c>
      <c r="E1389" s="40"/>
    </row>
    <row r="1390" hidden="1">
      <c r="A1390" s="31" t="s">
        <v>3395</v>
      </c>
      <c r="B1390" s="29">
        <v>0.0</v>
      </c>
      <c r="C1390" s="26"/>
      <c r="D1390" s="27">
        <v>0.0</v>
      </c>
      <c r="E1390" s="41"/>
    </row>
    <row r="1391" hidden="1">
      <c r="A1391" s="31" t="s">
        <v>3397</v>
      </c>
      <c r="B1391" s="29">
        <v>0.0</v>
      </c>
      <c r="C1391" s="26"/>
      <c r="D1391" s="27">
        <v>0.0</v>
      </c>
      <c r="E1391" s="28"/>
    </row>
    <row r="1392" hidden="1">
      <c r="A1392" s="31" t="s">
        <v>3399</v>
      </c>
      <c r="B1392" s="29">
        <v>2240.0</v>
      </c>
      <c r="C1392" s="26">
        <v>2240.0</v>
      </c>
      <c r="D1392" s="27">
        <v>0.0</v>
      </c>
      <c r="E1392" s="40"/>
    </row>
    <row r="1393" hidden="1">
      <c r="A1393" s="58" t="s">
        <v>3400</v>
      </c>
      <c r="B1393" s="29">
        <v>40625.0</v>
      </c>
      <c r="C1393" s="29">
        <v>40336.0</v>
      </c>
      <c r="D1393" s="27">
        <v>-289.0</v>
      </c>
      <c r="E1393" s="41"/>
    </row>
    <row r="1394" hidden="1">
      <c r="A1394" s="58" t="s">
        <v>3401</v>
      </c>
      <c r="B1394" s="29">
        <v>30685.0</v>
      </c>
      <c r="C1394" s="59">
        <v>30685.0</v>
      </c>
      <c r="D1394" s="27">
        <v>0.0</v>
      </c>
      <c r="E1394" s="41"/>
    </row>
    <row r="1395" hidden="1">
      <c r="A1395" s="58" t="s">
        <v>3402</v>
      </c>
      <c r="B1395" s="29">
        <v>45457.0</v>
      </c>
      <c r="C1395" s="59">
        <v>45457.0</v>
      </c>
      <c r="D1395" s="27">
        <v>0.0</v>
      </c>
      <c r="E1395" s="41"/>
    </row>
    <row r="1396" hidden="1">
      <c r="A1396" s="58" t="s">
        <v>3403</v>
      </c>
      <c r="B1396" s="29">
        <v>41193.0</v>
      </c>
      <c r="C1396" s="59">
        <v>41193.0</v>
      </c>
      <c r="D1396" s="27">
        <v>0.0</v>
      </c>
      <c r="E1396" s="41"/>
    </row>
    <row r="1397" hidden="1">
      <c r="A1397" s="58" t="s">
        <v>3405</v>
      </c>
      <c r="B1397" s="29">
        <v>946.0</v>
      </c>
      <c r="C1397" s="59">
        <v>946.0</v>
      </c>
      <c r="D1397" s="27">
        <v>0.0</v>
      </c>
      <c r="E1397" s="41"/>
    </row>
    <row r="1398" hidden="1">
      <c r="A1398" s="58" t="s">
        <v>3406</v>
      </c>
      <c r="B1398" s="29">
        <v>11425.0</v>
      </c>
      <c r="C1398" s="59">
        <v>11425.0</v>
      </c>
      <c r="D1398" s="27">
        <v>0.0</v>
      </c>
      <c r="E1398" s="41"/>
    </row>
    <row r="1399" hidden="1">
      <c r="A1399" s="35" t="s">
        <v>3407</v>
      </c>
      <c r="B1399" s="29">
        <v>193478.5</v>
      </c>
      <c r="C1399" s="59">
        <v>193189.5</v>
      </c>
      <c r="D1399" s="27">
        <v>-289.0</v>
      </c>
      <c r="E1399" s="41"/>
    </row>
    <row r="1400" hidden="1">
      <c r="A1400" s="36" t="s">
        <v>3408</v>
      </c>
      <c r="B1400" s="42">
        <v>0.5</v>
      </c>
      <c r="C1400" s="65">
        <v>-497.5</v>
      </c>
      <c r="D1400" s="66">
        <v>-498.0</v>
      </c>
      <c r="E1400" s="45"/>
    </row>
    <row r="1401" hidden="1"/>
    <row r="1402" hidden="1"/>
    <row r="1403" hidden="1">
      <c r="A1403" s="5" t="s">
        <v>4230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5" t="s">
        <v>3381</v>
      </c>
      <c r="B1405" s="6"/>
      <c r="C1405" s="6"/>
      <c r="D1405" s="6"/>
      <c r="E1405" s="7"/>
    </row>
    <row r="1406" hidden="1">
      <c r="A1406" s="10"/>
      <c r="B1406" s="11"/>
      <c r="C1406" s="11"/>
      <c r="D1406" s="11"/>
      <c r="E1406" s="12"/>
    </row>
    <row r="1407" hidden="1">
      <c r="A1407" s="13">
        <v>45809.0</v>
      </c>
      <c r="B1407" s="6"/>
      <c r="C1407" s="54" t="s">
        <v>3382</v>
      </c>
      <c r="D1407" s="15">
        <v>45809.0</v>
      </c>
      <c r="E1407" s="7"/>
    </row>
    <row r="1408" hidden="1">
      <c r="A1408" s="10"/>
      <c r="B1408" s="11"/>
      <c r="C1408" s="16"/>
      <c r="D1408" s="11"/>
      <c r="E1408" s="12"/>
    </row>
    <row r="1409" hidden="1">
      <c r="A1409" s="55" t="s">
        <v>4239</v>
      </c>
      <c r="B1409" s="7"/>
      <c r="C1409" s="16"/>
      <c r="D1409" s="56" t="s">
        <v>4239</v>
      </c>
      <c r="E1409" s="7"/>
    </row>
    <row r="1410" hidden="1">
      <c r="A1410" s="10"/>
      <c r="B1410" s="12"/>
      <c r="C1410" s="16"/>
      <c r="D1410" s="11"/>
      <c r="E1410" s="12"/>
    </row>
    <row r="1411" hidden="1">
      <c r="A1411" s="19" t="s">
        <v>3383</v>
      </c>
      <c r="B1411" s="6"/>
      <c r="C1411" s="6"/>
      <c r="D1411" s="6"/>
      <c r="E1411" s="7"/>
    </row>
    <row r="1412" hidden="1">
      <c r="A1412" s="20" t="s">
        <v>3384</v>
      </c>
      <c r="B1412" s="21" t="s">
        <v>3385</v>
      </c>
      <c r="C1412" s="22" t="s">
        <v>3386</v>
      </c>
      <c r="D1412" s="21" t="s">
        <v>3387</v>
      </c>
      <c r="E1412" s="23" t="s">
        <v>13</v>
      </c>
    </row>
    <row r="1413" hidden="1">
      <c r="A1413" s="57" t="s">
        <v>3388</v>
      </c>
      <c r="B1413" s="25">
        <v>6148.0</v>
      </c>
      <c r="C1413" s="26">
        <v>6150.0</v>
      </c>
      <c r="D1413" s="27">
        <v>2.0</v>
      </c>
      <c r="E1413" s="28"/>
    </row>
    <row r="1414" hidden="1">
      <c r="A1414" s="57" t="s">
        <v>3389</v>
      </c>
      <c r="B1414" s="29">
        <v>817.0</v>
      </c>
      <c r="C1414" s="26">
        <v>817.0</v>
      </c>
      <c r="D1414" s="27">
        <v>0.0</v>
      </c>
      <c r="E1414" s="40"/>
    </row>
    <row r="1415" hidden="1">
      <c r="A1415" s="57" t="s">
        <v>3390</v>
      </c>
      <c r="B1415" s="25">
        <v>0.0</v>
      </c>
      <c r="C1415" s="26"/>
      <c r="D1415" s="27">
        <v>0.0</v>
      </c>
      <c r="E1415" s="41"/>
    </row>
    <row r="1416" hidden="1">
      <c r="A1416" s="57" t="s">
        <v>3392</v>
      </c>
      <c r="B1416" s="29">
        <v>500.0</v>
      </c>
      <c r="C1416" s="26">
        <v>500.0</v>
      </c>
      <c r="D1416" s="27">
        <v>0.0</v>
      </c>
      <c r="E1416" s="41"/>
    </row>
    <row r="1417" hidden="1">
      <c r="A1417" s="31" t="s">
        <v>3394</v>
      </c>
      <c r="B1417" s="29">
        <v>0.0</v>
      </c>
      <c r="C1417" s="26"/>
      <c r="D1417" s="27">
        <v>0.0</v>
      </c>
      <c r="E1417" s="40"/>
    </row>
    <row r="1418" hidden="1">
      <c r="A1418" s="31" t="s">
        <v>3395</v>
      </c>
      <c r="B1418" s="29">
        <v>0.0</v>
      </c>
      <c r="C1418" s="26"/>
      <c r="D1418" s="27">
        <v>0.0</v>
      </c>
      <c r="E1418" s="41"/>
    </row>
    <row r="1419" hidden="1">
      <c r="A1419" s="31" t="s">
        <v>3397</v>
      </c>
      <c r="B1419" s="29">
        <v>0.0</v>
      </c>
      <c r="C1419" s="26"/>
      <c r="D1419" s="27">
        <v>0.0</v>
      </c>
      <c r="E1419" s="28"/>
    </row>
    <row r="1420" hidden="1">
      <c r="A1420" s="31" t="s">
        <v>3399</v>
      </c>
      <c r="B1420" s="29">
        <v>80.0</v>
      </c>
      <c r="C1420" s="26">
        <v>80.0</v>
      </c>
      <c r="D1420" s="27">
        <v>0.0</v>
      </c>
      <c r="E1420" s="40"/>
    </row>
    <row r="1421" hidden="1">
      <c r="A1421" s="58" t="s">
        <v>3400</v>
      </c>
      <c r="B1421" s="29">
        <v>8258.0</v>
      </c>
      <c r="C1421" s="29">
        <v>8258.0</v>
      </c>
      <c r="D1421" s="27">
        <v>0.0</v>
      </c>
      <c r="E1421" s="41"/>
    </row>
    <row r="1422" hidden="1">
      <c r="A1422" s="58" t="s">
        <v>3401</v>
      </c>
      <c r="B1422" s="29">
        <v>3215.0</v>
      </c>
      <c r="C1422" s="59">
        <v>3215.0</v>
      </c>
      <c r="D1422" s="27">
        <v>0.0</v>
      </c>
      <c r="E1422" s="41"/>
    </row>
    <row r="1423" hidden="1">
      <c r="A1423" s="58" t="s">
        <v>3402</v>
      </c>
      <c r="B1423" s="29">
        <v>4450.0</v>
      </c>
      <c r="C1423" s="59">
        <v>4450.0</v>
      </c>
      <c r="D1423" s="27">
        <v>0.0</v>
      </c>
      <c r="E1423" s="41"/>
    </row>
    <row r="1424" hidden="1">
      <c r="A1424" s="58" t="s">
        <v>3403</v>
      </c>
      <c r="B1424" s="29">
        <v>5797.0</v>
      </c>
      <c r="C1424" s="59">
        <v>5797.0</v>
      </c>
      <c r="D1424" s="27">
        <v>0.0</v>
      </c>
      <c r="E1424" s="41"/>
    </row>
    <row r="1425" hidden="1">
      <c r="A1425" s="58" t="s">
        <v>3405</v>
      </c>
      <c r="B1425" s="29">
        <v>0.0</v>
      </c>
      <c r="C1425" s="59">
        <v>0.0</v>
      </c>
      <c r="D1425" s="27">
        <v>0.0</v>
      </c>
      <c r="E1425" s="41"/>
    </row>
    <row r="1426" hidden="1">
      <c r="A1426" s="58" t="s">
        <v>3406</v>
      </c>
      <c r="B1426" s="29">
        <v>1760.0</v>
      </c>
      <c r="C1426" s="59">
        <v>1760.0</v>
      </c>
      <c r="D1426" s="27">
        <v>0.0</v>
      </c>
      <c r="E1426" s="41"/>
    </row>
    <row r="1427" hidden="1">
      <c r="A1427" s="35" t="s">
        <v>3407</v>
      </c>
      <c r="B1427" s="29">
        <v>29265.0</v>
      </c>
      <c r="C1427" s="59">
        <v>29265.0</v>
      </c>
      <c r="D1427" s="27">
        <v>0.0</v>
      </c>
      <c r="E1427" s="41"/>
    </row>
    <row r="1428" hidden="1">
      <c r="A1428" s="36" t="s">
        <v>3408</v>
      </c>
      <c r="B1428" s="42">
        <v>0.0</v>
      </c>
      <c r="C1428" s="65">
        <v>2.0</v>
      </c>
      <c r="D1428" s="66">
        <v>2.0</v>
      </c>
      <c r="E1428" s="45"/>
    </row>
    <row r="1429" hidden="1"/>
    <row r="1430" hidden="1"/>
    <row r="1431" hidden="1">
      <c r="A1431" s="5" t="s">
        <v>4230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5" t="s">
        <v>3381</v>
      </c>
      <c r="B1433" s="6"/>
      <c r="C1433" s="6"/>
      <c r="D1433" s="6"/>
      <c r="E1433" s="7"/>
    </row>
    <row r="1434" hidden="1">
      <c r="A1434" s="10"/>
      <c r="B1434" s="11"/>
      <c r="C1434" s="11"/>
      <c r="D1434" s="11"/>
      <c r="E1434" s="12"/>
    </row>
    <row r="1435" hidden="1">
      <c r="A1435" s="13">
        <v>45810.0</v>
      </c>
      <c r="B1435" s="6"/>
      <c r="C1435" s="54" t="s">
        <v>3382</v>
      </c>
      <c r="D1435" s="15">
        <v>45816.0</v>
      </c>
      <c r="E1435" s="7"/>
    </row>
    <row r="1436" hidden="1">
      <c r="A1436" s="10"/>
      <c r="B1436" s="11"/>
      <c r="C1436" s="16"/>
      <c r="D1436" s="11"/>
      <c r="E1436" s="12"/>
    </row>
    <row r="1437" hidden="1">
      <c r="A1437" s="55" t="s">
        <v>4238</v>
      </c>
      <c r="B1437" s="7"/>
      <c r="C1437" s="16"/>
      <c r="D1437" s="56" t="s">
        <v>4239</v>
      </c>
      <c r="E1437" s="7"/>
    </row>
    <row r="1438" hidden="1">
      <c r="A1438" s="10"/>
      <c r="B1438" s="12"/>
      <c r="C1438" s="16"/>
      <c r="D1438" s="11"/>
      <c r="E1438" s="12"/>
    </row>
    <row r="1439" hidden="1">
      <c r="A1439" s="19" t="s">
        <v>3383</v>
      </c>
      <c r="B1439" s="6"/>
      <c r="C1439" s="6"/>
      <c r="D1439" s="6"/>
      <c r="E1439" s="7"/>
    </row>
    <row r="1440" hidden="1">
      <c r="A1440" s="20" t="s">
        <v>3384</v>
      </c>
      <c r="B1440" s="21" t="s">
        <v>3385</v>
      </c>
      <c r="C1440" s="22" t="s">
        <v>3386</v>
      </c>
      <c r="D1440" s="21" t="s">
        <v>3387</v>
      </c>
      <c r="E1440" s="23" t="s">
        <v>13</v>
      </c>
    </row>
    <row r="1441" hidden="1">
      <c r="A1441" s="57" t="s">
        <v>3388</v>
      </c>
      <c r="B1441" s="25">
        <v>25809.0</v>
      </c>
      <c r="C1441" s="26">
        <v>25810.0</v>
      </c>
      <c r="D1441" s="27">
        <v>1.0</v>
      </c>
      <c r="E1441" s="28"/>
    </row>
    <row r="1442" hidden="1">
      <c r="A1442" s="57" t="s">
        <v>3389</v>
      </c>
      <c r="B1442" s="29">
        <v>9202.0</v>
      </c>
      <c r="C1442" s="26">
        <v>9202.0</v>
      </c>
      <c r="D1442" s="27">
        <v>0.0</v>
      </c>
      <c r="E1442" s="40"/>
    </row>
    <row r="1443" hidden="1">
      <c r="A1443" s="57" t="s">
        <v>3390</v>
      </c>
      <c r="B1443" s="25">
        <v>360.0</v>
      </c>
      <c r="C1443" s="26">
        <v>360.0</v>
      </c>
      <c r="D1443" s="27">
        <v>0.0</v>
      </c>
      <c r="E1443" s="41"/>
    </row>
    <row r="1444" hidden="1">
      <c r="A1444" s="57" t="s">
        <v>3392</v>
      </c>
      <c r="B1444" s="29">
        <v>1500.0</v>
      </c>
      <c r="C1444" s="26">
        <v>1501.0</v>
      </c>
      <c r="D1444" s="27">
        <v>1.0</v>
      </c>
      <c r="E1444" s="41"/>
    </row>
    <row r="1445" hidden="1">
      <c r="A1445" s="31" t="s">
        <v>3394</v>
      </c>
      <c r="B1445" s="29">
        <v>0.0</v>
      </c>
      <c r="C1445" s="26"/>
      <c r="D1445" s="27">
        <v>0.0</v>
      </c>
      <c r="E1445" s="40"/>
    </row>
    <row r="1446" hidden="1">
      <c r="A1446" s="31" t="s">
        <v>3395</v>
      </c>
      <c r="B1446" s="29">
        <v>0.0</v>
      </c>
      <c r="C1446" s="26"/>
      <c r="D1446" s="27">
        <v>0.0</v>
      </c>
      <c r="E1446" s="41"/>
    </row>
    <row r="1447" hidden="1">
      <c r="A1447" s="31" t="s">
        <v>3397</v>
      </c>
      <c r="B1447" s="29">
        <v>0.0</v>
      </c>
      <c r="C1447" s="26"/>
      <c r="D1447" s="27">
        <v>0.0</v>
      </c>
      <c r="E1447" s="28"/>
    </row>
    <row r="1448" hidden="1">
      <c r="A1448" s="31" t="s">
        <v>3399</v>
      </c>
      <c r="B1448" s="29">
        <v>240.0</v>
      </c>
      <c r="C1448" s="26">
        <v>240.0</v>
      </c>
      <c r="D1448" s="27">
        <v>0.0</v>
      </c>
      <c r="E1448" s="40"/>
    </row>
    <row r="1449" hidden="1">
      <c r="A1449" s="58" t="s">
        <v>3400</v>
      </c>
      <c r="B1449" s="29">
        <v>47089.0</v>
      </c>
      <c r="C1449" s="29">
        <v>47089.0</v>
      </c>
      <c r="D1449" s="27">
        <v>0.0</v>
      </c>
      <c r="E1449" s="41"/>
    </row>
    <row r="1450" hidden="1">
      <c r="A1450" s="58" t="s">
        <v>3401</v>
      </c>
      <c r="B1450" s="29">
        <v>45365.0</v>
      </c>
      <c r="C1450" s="59">
        <v>45365.0</v>
      </c>
      <c r="D1450" s="27">
        <v>0.0</v>
      </c>
      <c r="E1450" s="41"/>
    </row>
    <row r="1451" hidden="1">
      <c r="A1451" s="58" t="s">
        <v>3402</v>
      </c>
      <c r="B1451" s="29">
        <v>46391.0</v>
      </c>
      <c r="C1451" s="59">
        <v>46391.0</v>
      </c>
      <c r="D1451" s="27">
        <v>0.0</v>
      </c>
      <c r="E1451" s="41"/>
    </row>
    <row r="1452" hidden="1">
      <c r="A1452" s="58" t="s">
        <v>3403</v>
      </c>
      <c r="B1452" s="29">
        <v>38177.0</v>
      </c>
      <c r="C1452" s="59">
        <v>38177.0</v>
      </c>
      <c r="D1452" s="27">
        <v>0.0</v>
      </c>
      <c r="E1452" s="41"/>
    </row>
    <row r="1453" hidden="1">
      <c r="A1453" s="58" t="s">
        <v>3405</v>
      </c>
      <c r="B1453" s="29">
        <v>649.0</v>
      </c>
      <c r="C1453" s="59">
        <v>649.0</v>
      </c>
      <c r="D1453" s="27">
        <v>0.0</v>
      </c>
      <c r="E1453" s="41"/>
    </row>
    <row r="1454" hidden="1">
      <c r="A1454" s="58" t="s">
        <v>3406</v>
      </c>
      <c r="B1454" s="29">
        <v>10729.0</v>
      </c>
      <c r="C1454" s="59">
        <v>10729.0</v>
      </c>
      <c r="D1454" s="27">
        <v>0.0</v>
      </c>
      <c r="E1454" s="41"/>
    </row>
    <row r="1455" hidden="1">
      <c r="A1455" s="35" t="s">
        <v>3407</v>
      </c>
      <c r="B1455" s="29">
        <v>214782.0</v>
      </c>
      <c r="C1455" s="59">
        <v>214782.0</v>
      </c>
      <c r="D1455" s="27">
        <v>0.0</v>
      </c>
      <c r="E1455" s="41"/>
    </row>
    <row r="1456" hidden="1">
      <c r="A1456" s="36" t="s">
        <v>3408</v>
      </c>
      <c r="B1456" s="42">
        <v>0.0</v>
      </c>
      <c r="C1456" s="65">
        <v>2.0</v>
      </c>
      <c r="D1456" s="66">
        <v>2.0</v>
      </c>
      <c r="E1456" s="45"/>
    </row>
    <row r="1457" hidden="1"/>
    <row r="1458" hidden="1"/>
    <row r="1459" hidden="1">
      <c r="A1459" s="5" t="s">
        <v>4230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5" t="s">
        <v>3381</v>
      </c>
      <c r="B1461" s="6"/>
      <c r="C1461" s="6"/>
      <c r="D1461" s="6"/>
      <c r="E1461" s="7"/>
    </row>
    <row r="1462" hidden="1">
      <c r="A1462" s="10"/>
      <c r="B1462" s="11"/>
      <c r="C1462" s="11"/>
      <c r="D1462" s="11"/>
      <c r="E1462" s="12"/>
    </row>
    <row r="1463" hidden="1">
      <c r="A1463" s="13">
        <v>45817.0</v>
      </c>
      <c r="B1463" s="6"/>
      <c r="C1463" s="54" t="s">
        <v>3382</v>
      </c>
      <c r="D1463" s="15">
        <v>45823.0</v>
      </c>
      <c r="E1463" s="7"/>
    </row>
    <row r="1464" hidden="1">
      <c r="A1464" s="10"/>
      <c r="B1464" s="11"/>
      <c r="C1464" s="16"/>
      <c r="D1464" s="11"/>
      <c r="E1464" s="12"/>
    </row>
    <row r="1465" hidden="1">
      <c r="A1465" s="55" t="s">
        <v>4238</v>
      </c>
      <c r="B1465" s="7"/>
      <c r="C1465" s="16"/>
      <c r="D1465" s="56" t="s">
        <v>4239</v>
      </c>
      <c r="E1465" s="7"/>
    </row>
    <row r="1466" hidden="1">
      <c r="A1466" s="10"/>
      <c r="B1466" s="12"/>
      <c r="C1466" s="16"/>
      <c r="D1466" s="11"/>
      <c r="E1466" s="12"/>
    </row>
    <row r="1467" hidden="1">
      <c r="A1467" s="19" t="s">
        <v>3383</v>
      </c>
      <c r="B1467" s="6"/>
      <c r="C1467" s="6"/>
      <c r="D1467" s="6"/>
      <c r="E1467" s="7"/>
    </row>
    <row r="1468" hidden="1">
      <c r="A1468" s="20" t="s">
        <v>3384</v>
      </c>
      <c r="B1468" s="21" t="s">
        <v>3385</v>
      </c>
      <c r="C1468" s="22" t="s">
        <v>3386</v>
      </c>
      <c r="D1468" s="21" t="s">
        <v>3387</v>
      </c>
      <c r="E1468" s="23" t="s">
        <v>13</v>
      </c>
    </row>
    <row r="1469" hidden="1">
      <c r="A1469" s="57" t="s">
        <v>3388</v>
      </c>
      <c r="B1469" s="25">
        <v>30853.0</v>
      </c>
      <c r="C1469" s="26">
        <v>30853.0</v>
      </c>
      <c r="D1469" s="27">
        <v>0.0</v>
      </c>
      <c r="E1469" s="28"/>
    </row>
    <row r="1470" hidden="1">
      <c r="A1470" s="57" t="s">
        <v>3389</v>
      </c>
      <c r="B1470" s="29">
        <v>8763.0</v>
      </c>
      <c r="C1470" s="26">
        <v>8763.0</v>
      </c>
      <c r="D1470" s="27">
        <v>0.0</v>
      </c>
      <c r="E1470" s="40"/>
    </row>
    <row r="1471" hidden="1">
      <c r="A1471" s="57" t="s">
        <v>3390</v>
      </c>
      <c r="B1471" s="25">
        <v>440.0</v>
      </c>
      <c r="C1471" s="26">
        <v>440.0</v>
      </c>
      <c r="D1471" s="27">
        <v>0.0</v>
      </c>
      <c r="E1471" s="41"/>
    </row>
    <row r="1472" hidden="1">
      <c r="A1472" s="57" t="s">
        <v>3392</v>
      </c>
      <c r="B1472" s="29">
        <v>500.0</v>
      </c>
      <c r="C1472" s="26">
        <v>500.0</v>
      </c>
      <c r="D1472" s="27">
        <v>0.0</v>
      </c>
      <c r="E1472" s="41"/>
    </row>
    <row r="1473" hidden="1">
      <c r="A1473" s="31" t="s">
        <v>3394</v>
      </c>
      <c r="B1473" s="29">
        <v>440.0</v>
      </c>
      <c r="C1473" s="26"/>
      <c r="D1473" s="27">
        <v>-440.0</v>
      </c>
      <c r="E1473" s="40"/>
    </row>
    <row r="1474" hidden="1">
      <c r="A1474" s="31" t="s">
        <v>3395</v>
      </c>
      <c r="B1474" s="29">
        <v>0.0</v>
      </c>
      <c r="C1474" s="26"/>
      <c r="D1474" s="27">
        <v>0.0</v>
      </c>
      <c r="E1474" s="41"/>
    </row>
    <row r="1475" hidden="1">
      <c r="A1475" s="31" t="s">
        <v>3397</v>
      </c>
      <c r="B1475" s="29">
        <v>2520.0</v>
      </c>
      <c r="C1475" s="26">
        <v>2520.0</v>
      </c>
      <c r="D1475" s="27">
        <v>0.0</v>
      </c>
      <c r="E1475" s="28" t="s">
        <v>7966</v>
      </c>
    </row>
    <row r="1476" hidden="1">
      <c r="A1476" s="31" t="s">
        <v>3399</v>
      </c>
      <c r="B1476" s="29">
        <v>2360.0</v>
      </c>
      <c r="C1476" s="26">
        <v>2800.0</v>
      </c>
      <c r="D1476" s="27">
        <v>440.0</v>
      </c>
      <c r="E1476" s="40"/>
    </row>
    <row r="1477" hidden="1">
      <c r="A1477" s="58" t="s">
        <v>3400</v>
      </c>
      <c r="B1477" s="29">
        <v>38206.0</v>
      </c>
      <c r="C1477" s="29">
        <v>38206.0</v>
      </c>
      <c r="D1477" s="27">
        <v>0.0</v>
      </c>
      <c r="E1477" s="41"/>
    </row>
    <row r="1478" hidden="1">
      <c r="A1478" s="58" t="s">
        <v>3401</v>
      </c>
      <c r="B1478" s="29">
        <v>37131.0</v>
      </c>
      <c r="C1478" s="59">
        <v>37131.0</v>
      </c>
      <c r="D1478" s="27">
        <v>0.0</v>
      </c>
      <c r="E1478" s="41"/>
    </row>
    <row r="1479" hidden="1">
      <c r="A1479" s="58" t="s">
        <v>3402</v>
      </c>
      <c r="B1479" s="29">
        <v>49905.0</v>
      </c>
      <c r="C1479" s="59">
        <v>49905.0</v>
      </c>
      <c r="D1479" s="27">
        <v>0.0</v>
      </c>
      <c r="E1479" s="41"/>
    </row>
    <row r="1480" hidden="1">
      <c r="A1480" s="58" t="s">
        <v>3403</v>
      </c>
      <c r="B1480" s="29">
        <v>48027.0</v>
      </c>
      <c r="C1480" s="59">
        <v>48027.0</v>
      </c>
      <c r="D1480" s="27">
        <v>0.0</v>
      </c>
      <c r="E1480" s="41"/>
    </row>
    <row r="1481" hidden="1">
      <c r="A1481" s="58" t="s">
        <v>3405</v>
      </c>
      <c r="B1481" s="29">
        <v>300.0</v>
      </c>
      <c r="C1481" s="59">
        <v>300.0</v>
      </c>
      <c r="D1481" s="27">
        <v>0.0</v>
      </c>
      <c r="E1481" s="41"/>
    </row>
    <row r="1482" hidden="1">
      <c r="A1482" s="58" t="s">
        <v>3406</v>
      </c>
      <c r="B1482" s="29">
        <v>8261.0</v>
      </c>
      <c r="C1482" s="59">
        <v>8261.0</v>
      </c>
      <c r="D1482" s="27">
        <v>0.0</v>
      </c>
      <c r="E1482" s="41"/>
    </row>
    <row r="1483" hidden="1">
      <c r="A1483" s="35" t="s">
        <v>3407</v>
      </c>
      <c r="B1483" s="29">
        <v>219445.0</v>
      </c>
      <c r="C1483" s="59">
        <v>219445.0</v>
      </c>
      <c r="D1483" s="27">
        <v>0.0</v>
      </c>
      <c r="E1483" s="41"/>
    </row>
    <row r="1484" hidden="1">
      <c r="A1484" s="36" t="s">
        <v>3408</v>
      </c>
      <c r="B1484" s="42">
        <v>0.0</v>
      </c>
      <c r="C1484" s="65">
        <v>0.0</v>
      </c>
      <c r="D1484" s="66">
        <v>0.0</v>
      </c>
      <c r="E1484" s="45"/>
    </row>
    <row r="1485" hidden="1"/>
    <row r="1486" hidden="1"/>
    <row r="1487" hidden="1">
      <c r="A1487" s="5" t="s">
        <v>4230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5" t="s">
        <v>3381</v>
      </c>
      <c r="B1489" s="6"/>
      <c r="C1489" s="6"/>
      <c r="D1489" s="6"/>
      <c r="E1489" s="7"/>
    </row>
    <row r="1490" hidden="1">
      <c r="A1490" s="10"/>
      <c r="B1490" s="11"/>
      <c r="C1490" s="11"/>
      <c r="D1490" s="11"/>
      <c r="E1490" s="12"/>
    </row>
    <row r="1491" hidden="1">
      <c r="A1491" s="13">
        <v>45824.0</v>
      </c>
      <c r="B1491" s="6"/>
      <c r="C1491" s="54" t="s">
        <v>3382</v>
      </c>
      <c r="D1491" s="15">
        <v>45830.0</v>
      </c>
      <c r="E1491" s="7"/>
    </row>
    <row r="1492" hidden="1">
      <c r="A1492" s="10"/>
      <c r="B1492" s="11"/>
      <c r="C1492" s="16"/>
      <c r="D1492" s="11"/>
      <c r="E1492" s="12"/>
    </row>
    <row r="1493" hidden="1">
      <c r="A1493" s="55" t="s">
        <v>4238</v>
      </c>
      <c r="B1493" s="7"/>
      <c r="C1493" s="16"/>
      <c r="D1493" s="56" t="s">
        <v>4239</v>
      </c>
      <c r="E1493" s="7"/>
    </row>
    <row r="1494" hidden="1">
      <c r="A1494" s="10"/>
      <c r="B1494" s="12"/>
      <c r="C1494" s="16"/>
      <c r="D1494" s="11"/>
      <c r="E1494" s="12"/>
    </row>
    <row r="1495" hidden="1">
      <c r="A1495" s="19" t="s">
        <v>3383</v>
      </c>
      <c r="B1495" s="6"/>
      <c r="C1495" s="6"/>
      <c r="D1495" s="6"/>
      <c r="E1495" s="7"/>
    </row>
    <row r="1496" hidden="1">
      <c r="A1496" s="20" t="s">
        <v>3384</v>
      </c>
      <c r="B1496" s="21" t="s">
        <v>3385</v>
      </c>
      <c r="C1496" s="22" t="s">
        <v>3386</v>
      </c>
      <c r="D1496" s="21" t="s">
        <v>3387</v>
      </c>
      <c r="E1496" s="23" t="s">
        <v>13</v>
      </c>
    </row>
    <row r="1497" hidden="1">
      <c r="A1497" s="57" t="s">
        <v>3388</v>
      </c>
      <c r="B1497" s="25">
        <v>24008.0</v>
      </c>
      <c r="C1497" s="26">
        <v>24010.0</v>
      </c>
      <c r="D1497" s="27">
        <v>2.0</v>
      </c>
      <c r="E1497" s="28"/>
    </row>
    <row r="1498" hidden="1">
      <c r="A1498" s="57" t="s">
        <v>3389</v>
      </c>
      <c r="B1498" s="29">
        <v>7668.0</v>
      </c>
      <c r="C1498" s="26">
        <v>7668.0</v>
      </c>
      <c r="D1498" s="27">
        <v>0.0</v>
      </c>
      <c r="E1498" s="40"/>
    </row>
    <row r="1499" hidden="1">
      <c r="A1499" s="57" t="s">
        <v>3390</v>
      </c>
      <c r="B1499" s="25">
        <v>0.0</v>
      </c>
      <c r="C1499" s="26"/>
      <c r="D1499" s="27">
        <v>0.0</v>
      </c>
      <c r="E1499" s="41"/>
    </row>
    <row r="1500" hidden="1">
      <c r="A1500" s="57" t="s">
        <v>3392</v>
      </c>
      <c r="B1500" s="29">
        <v>500.0</v>
      </c>
      <c r="C1500" s="26">
        <v>500.0</v>
      </c>
      <c r="D1500" s="27">
        <v>0.0</v>
      </c>
      <c r="E1500" s="41"/>
    </row>
    <row r="1501" hidden="1">
      <c r="A1501" s="31" t="s">
        <v>3394</v>
      </c>
      <c r="B1501" s="29">
        <v>240.0</v>
      </c>
      <c r="C1501" s="26">
        <v>240.0</v>
      </c>
      <c r="D1501" s="27">
        <v>0.0</v>
      </c>
      <c r="E1501" s="40"/>
    </row>
    <row r="1502" hidden="1">
      <c r="A1502" s="31" t="s">
        <v>3395</v>
      </c>
      <c r="B1502" s="29">
        <v>0.0</v>
      </c>
      <c r="C1502" s="26"/>
      <c r="D1502" s="27">
        <v>0.0</v>
      </c>
      <c r="E1502" s="41"/>
    </row>
    <row r="1503" hidden="1">
      <c r="A1503" s="31" t="s">
        <v>3397</v>
      </c>
      <c r="B1503" s="29">
        <v>0.0</v>
      </c>
      <c r="C1503" s="26"/>
      <c r="D1503" s="27">
        <v>0.0</v>
      </c>
      <c r="E1503" s="28"/>
    </row>
    <row r="1504" hidden="1">
      <c r="A1504" s="31" t="s">
        <v>3399</v>
      </c>
      <c r="B1504" s="29">
        <v>2760.0</v>
      </c>
      <c r="C1504" s="26">
        <v>2760.0</v>
      </c>
      <c r="D1504" s="27">
        <v>0.0</v>
      </c>
      <c r="E1504" s="40"/>
    </row>
    <row r="1505" hidden="1">
      <c r="A1505" s="58" t="s">
        <v>3400</v>
      </c>
      <c r="B1505" s="29">
        <v>45194.0</v>
      </c>
      <c r="C1505" s="29">
        <v>45194.0</v>
      </c>
      <c r="D1505" s="27">
        <v>0.0</v>
      </c>
      <c r="E1505" s="41"/>
    </row>
    <row r="1506" hidden="1">
      <c r="A1506" s="58" t="s">
        <v>3401</v>
      </c>
      <c r="B1506" s="29">
        <v>36329.0</v>
      </c>
      <c r="C1506" s="59">
        <v>35965.0</v>
      </c>
      <c r="D1506" s="27">
        <v>-364.0</v>
      </c>
      <c r="E1506" s="41"/>
    </row>
    <row r="1507" hidden="1">
      <c r="A1507" s="58" t="s">
        <v>3402</v>
      </c>
      <c r="B1507" s="29">
        <v>52527.0</v>
      </c>
      <c r="C1507" s="59">
        <v>52081.0</v>
      </c>
      <c r="D1507" s="27">
        <v>-446.0</v>
      </c>
      <c r="E1507" s="41"/>
    </row>
    <row r="1508" hidden="1">
      <c r="A1508" s="58" t="s">
        <v>3403</v>
      </c>
      <c r="B1508" s="29">
        <v>51650.0</v>
      </c>
      <c r="C1508" s="59">
        <v>51650.0</v>
      </c>
      <c r="D1508" s="27">
        <v>0.0</v>
      </c>
      <c r="E1508" s="41"/>
    </row>
    <row r="1509" hidden="1">
      <c r="A1509" s="58" t="s">
        <v>3405</v>
      </c>
      <c r="B1509" s="29">
        <v>1261.0</v>
      </c>
      <c r="C1509" s="59">
        <v>1261.0</v>
      </c>
      <c r="D1509" s="27">
        <v>0.0</v>
      </c>
      <c r="E1509" s="41"/>
    </row>
    <row r="1510" hidden="1">
      <c r="A1510" s="58" t="s">
        <v>3406</v>
      </c>
      <c r="B1510" s="29">
        <v>9759.0</v>
      </c>
      <c r="C1510" s="59">
        <v>9759.0</v>
      </c>
      <c r="D1510" s="27">
        <v>0.0</v>
      </c>
      <c r="E1510" s="41"/>
    </row>
    <row r="1511" hidden="1">
      <c r="A1511" s="35" t="s">
        <v>3407</v>
      </c>
      <c r="B1511" s="29">
        <v>222071.5</v>
      </c>
      <c r="C1511" s="59">
        <v>221261.5</v>
      </c>
      <c r="D1511" s="27">
        <v>-810.0</v>
      </c>
      <c r="E1511" s="41"/>
    </row>
    <row r="1512" hidden="1">
      <c r="A1512" s="36" t="s">
        <v>3408</v>
      </c>
      <c r="B1512" s="42">
        <v>65.5</v>
      </c>
      <c r="C1512" s="65">
        <v>67.5</v>
      </c>
      <c r="D1512" s="66">
        <v>2.0</v>
      </c>
      <c r="E1512" s="45"/>
    </row>
    <row r="1513" hidden="1"/>
    <row r="1514" hidden="1"/>
    <row r="1515" hidden="1">
      <c r="A1515" s="5" t="s">
        <v>4230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5" t="s">
        <v>3381</v>
      </c>
      <c r="B1517" s="6"/>
      <c r="C1517" s="6"/>
      <c r="D1517" s="6"/>
      <c r="E1517" s="7"/>
    </row>
    <row r="1518" hidden="1">
      <c r="A1518" s="10"/>
      <c r="B1518" s="11"/>
      <c r="C1518" s="11"/>
      <c r="D1518" s="11"/>
      <c r="E1518" s="12"/>
    </row>
    <row r="1519" hidden="1">
      <c r="A1519" s="13">
        <v>45831.0</v>
      </c>
      <c r="B1519" s="6"/>
      <c r="C1519" s="54" t="s">
        <v>3382</v>
      </c>
      <c r="D1519" s="15">
        <v>45838.0</v>
      </c>
      <c r="E1519" s="7"/>
    </row>
    <row r="1520" hidden="1">
      <c r="A1520" s="10"/>
      <c r="B1520" s="11"/>
      <c r="C1520" s="16"/>
      <c r="D1520" s="11"/>
      <c r="E1520" s="12"/>
    </row>
    <row r="1521" hidden="1">
      <c r="A1521" s="55" t="s">
        <v>4238</v>
      </c>
      <c r="B1521" s="7"/>
      <c r="C1521" s="16"/>
      <c r="D1521" s="56" t="s">
        <v>4238</v>
      </c>
      <c r="E1521" s="7"/>
    </row>
    <row r="1522" hidden="1">
      <c r="A1522" s="10"/>
      <c r="B1522" s="12"/>
      <c r="C1522" s="16"/>
      <c r="D1522" s="11"/>
      <c r="E1522" s="12"/>
    </row>
    <row r="1523" hidden="1">
      <c r="A1523" s="19" t="s">
        <v>3383</v>
      </c>
      <c r="B1523" s="6"/>
      <c r="C1523" s="6"/>
      <c r="D1523" s="6"/>
      <c r="E1523" s="7"/>
    </row>
    <row r="1524" hidden="1">
      <c r="A1524" s="20" t="s">
        <v>3384</v>
      </c>
      <c r="B1524" s="21" t="s">
        <v>3385</v>
      </c>
      <c r="C1524" s="22" t="s">
        <v>3386</v>
      </c>
      <c r="D1524" s="21" t="s">
        <v>3387</v>
      </c>
      <c r="E1524" s="23" t="s">
        <v>13</v>
      </c>
    </row>
    <row r="1525" hidden="1">
      <c r="A1525" s="57" t="s">
        <v>3388</v>
      </c>
      <c r="B1525" s="25">
        <v>36174.0</v>
      </c>
      <c r="C1525" s="26">
        <v>36175.0</v>
      </c>
      <c r="D1525" s="27">
        <v>1.0</v>
      </c>
      <c r="E1525" s="28"/>
    </row>
    <row r="1526" hidden="1">
      <c r="A1526" s="57" t="s">
        <v>3389</v>
      </c>
      <c r="B1526" s="29">
        <v>7086.0</v>
      </c>
      <c r="C1526" s="26">
        <v>7086.0</v>
      </c>
      <c r="D1526" s="27">
        <v>0.0</v>
      </c>
      <c r="E1526" s="40"/>
    </row>
    <row r="1527" hidden="1">
      <c r="A1527" s="57" t="s">
        <v>3390</v>
      </c>
      <c r="B1527" s="25">
        <v>360.0</v>
      </c>
      <c r="C1527" s="26">
        <v>360.0</v>
      </c>
      <c r="D1527" s="27">
        <v>0.0</v>
      </c>
      <c r="E1527" s="41"/>
    </row>
    <row r="1528" hidden="1">
      <c r="A1528" s="57" t="s">
        <v>3392</v>
      </c>
      <c r="B1528" s="29">
        <v>0.0</v>
      </c>
      <c r="C1528" s="26"/>
      <c r="D1528" s="27">
        <v>0.0</v>
      </c>
      <c r="E1528" s="41"/>
    </row>
    <row r="1529" hidden="1">
      <c r="A1529" s="31" t="s">
        <v>3394</v>
      </c>
      <c r="B1529" s="29">
        <v>0.0</v>
      </c>
      <c r="C1529" s="26"/>
      <c r="D1529" s="27">
        <v>0.0</v>
      </c>
      <c r="E1529" s="40"/>
    </row>
    <row r="1530" hidden="1">
      <c r="A1530" s="31" t="s">
        <v>3395</v>
      </c>
      <c r="B1530" s="29">
        <v>0.0</v>
      </c>
      <c r="C1530" s="26"/>
      <c r="D1530" s="27">
        <v>0.0</v>
      </c>
      <c r="E1530" s="41"/>
    </row>
    <row r="1531" hidden="1">
      <c r="A1531" s="31" t="s">
        <v>3397</v>
      </c>
      <c r="B1531" s="29">
        <v>6427.0</v>
      </c>
      <c r="C1531" s="26">
        <v>6427.0</v>
      </c>
      <c r="D1531" s="27">
        <v>0.0</v>
      </c>
      <c r="E1531" s="28" t="s">
        <v>7967</v>
      </c>
    </row>
    <row r="1532" hidden="1">
      <c r="A1532" s="31" t="s">
        <v>3399</v>
      </c>
      <c r="B1532" s="29">
        <v>4720.0</v>
      </c>
      <c r="C1532" s="26">
        <v>4720.0</v>
      </c>
      <c r="D1532" s="27">
        <v>0.0</v>
      </c>
      <c r="E1532" s="40"/>
    </row>
    <row r="1533" hidden="1">
      <c r="A1533" s="58" t="s">
        <v>3400</v>
      </c>
      <c r="B1533" s="29">
        <v>44146.8</v>
      </c>
      <c r="C1533" s="29">
        <v>44146.80000000001</v>
      </c>
      <c r="D1533" s="27">
        <v>7.275957614183426E-12</v>
      </c>
      <c r="E1533" s="41"/>
    </row>
    <row r="1534" hidden="1">
      <c r="A1534" s="58" t="s">
        <v>3401</v>
      </c>
      <c r="B1534" s="29">
        <v>45112.0</v>
      </c>
      <c r="C1534" s="59">
        <v>45112.0</v>
      </c>
      <c r="D1534" s="27">
        <v>0.0</v>
      </c>
      <c r="E1534" s="41"/>
    </row>
    <row r="1535" hidden="1">
      <c r="A1535" s="58" t="s">
        <v>3402</v>
      </c>
      <c r="B1535" s="29">
        <v>65365.0</v>
      </c>
      <c r="C1535" s="59">
        <v>65365.0</v>
      </c>
      <c r="D1535" s="27">
        <v>0.0</v>
      </c>
      <c r="E1535" s="41"/>
    </row>
    <row r="1536" hidden="1">
      <c r="A1536" s="58" t="s">
        <v>3403</v>
      </c>
      <c r="B1536" s="29">
        <v>50345.0</v>
      </c>
      <c r="C1536" s="59">
        <v>50345.0</v>
      </c>
      <c r="D1536" s="27">
        <v>0.0</v>
      </c>
      <c r="E1536" s="41"/>
    </row>
    <row r="1537" hidden="1">
      <c r="A1537" s="58" t="s">
        <v>3405</v>
      </c>
      <c r="B1537" s="29">
        <v>573.0</v>
      </c>
      <c r="C1537" s="59">
        <v>573.0</v>
      </c>
      <c r="D1537" s="27">
        <v>0.0</v>
      </c>
      <c r="E1537" s="41"/>
    </row>
    <row r="1538" hidden="1">
      <c r="A1538" s="58" t="s">
        <v>3406</v>
      </c>
      <c r="B1538" s="29">
        <v>14781.0</v>
      </c>
      <c r="C1538" s="59">
        <v>14781.0</v>
      </c>
      <c r="D1538" s="27">
        <v>0.0</v>
      </c>
      <c r="E1538" s="41"/>
    </row>
    <row r="1539" hidden="1">
      <c r="A1539" s="35" t="s">
        <v>3407</v>
      </c>
      <c r="B1539" s="29">
        <v>260309.19999999998</v>
      </c>
      <c r="C1539" s="59">
        <v>260309.19999999998</v>
      </c>
      <c r="D1539" s="27">
        <v>0.0</v>
      </c>
      <c r="E1539" s="41"/>
    </row>
    <row r="1540" hidden="1">
      <c r="A1540" s="36" t="s">
        <v>3408</v>
      </c>
      <c r="B1540" s="42">
        <v>-0.39999999999417923</v>
      </c>
      <c r="C1540" s="65">
        <v>0.6000000000349246</v>
      </c>
      <c r="D1540" s="66">
        <v>1.0000000000291038</v>
      </c>
      <c r="E1540" s="45"/>
    </row>
    <row r="1541" hidden="1"/>
    <row r="1542" hidden="1"/>
    <row r="1543" hidden="1">
      <c r="A1543" s="5" t="s">
        <v>4230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5" t="s">
        <v>3381</v>
      </c>
      <c r="B1545" s="6"/>
      <c r="C1545" s="6"/>
      <c r="D1545" s="6"/>
      <c r="E1545" s="7"/>
    </row>
    <row r="1546" hidden="1">
      <c r="A1546" s="10"/>
      <c r="B1546" s="11"/>
      <c r="C1546" s="11"/>
      <c r="D1546" s="11"/>
      <c r="E1546" s="12"/>
    </row>
    <row r="1547" hidden="1">
      <c r="A1547" s="13">
        <v>45839.0</v>
      </c>
      <c r="B1547" s="6"/>
      <c r="C1547" s="54" t="s">
        <v>3382</v>
      </c>
      <c r="D1547" s="15">
        <v>45844.0</v>
      </c>
      <c r="E1547" s="7"/>
    </row>
    <row r="1548" hidden="1">
      <c r="A1548" s="10"/>
      <c r="B1548" s="11"/>
      <c r="C1548" s="16"/>
      <c r="D1548" s="11"/>
      <c r="E1548" s="12"/>
    </row>
    <row r="1549" hidden="1">
      <c r="A1549" s="55" t="s">
        <v>4240</v>
      </c>
      <c r="B1549" s="7"/>
      <c r="C1549" s="16"/>
      <c r="D1549" s="56" t="s">
        <v>4239</v>
      </c>
      <c r="E1549" s="7"/>
    </row>
    <row r="1550" hidden="1">
      <c r="A1550" s="10"/>
      <c r="B1550" s="12"/>
      <c r="C1550" s="16"/>
      <c r="D1550" s="11"/>
      <c r="E1550" s="12"/>
    </row>
    <row r="1551" hidden="1">
      <c r="A1551" s="19" t="s">
        <v>3383</v>
      </c>
      <c r="B1551" s="6"/>
      <c r="C1551" s="6"/>
      <c r="D1551" s="6"/>
      <c r="E1551" s="7"/>
    </row>
    <row r="1552" hidden="1">
      <c r="A1552" s="20" t="s">
        <v>3384</v>
      </c>
      <c r="B1552" s="21" t="s">
        <v>3385</v>
      </c>
      <c r="C1552" s="22" t="s">
        <v>3386</v>
      </c>
      <c r="D1552" s="21" t="s">
        <v>3387</v>
      </c>
      <c r="E1552" s="23" t="s">
        <v>13</v>
      </c>
    </row>
    <row r="1553" hidden="1">
      <c r="A1553" s="57" t="s">
        <v>3388</v>
      </c>
      <c r="B1553" s="25">
        <v>25644.0</v>
      </c>
      <c r="C1553" s="26">
        <v>25645.0</v>
      </c>
      <c r="D1553" s="27">
        <v>1.0</v>
      </c>
      <c r="E1553" s="28"/>
    </row>
    <row r="1554" hidden="1">
      <c r="A1554" s="57" t="s">
        <v>3389</v>
      </c>
      <c r="B1554" s="29">
        <v>6439.0</v>
      </c>
      <c r="C1554" s="26">
        <v>6439.0</v>
      </c>
      <c r="D1554" s="27">
        <v>0.0</v>
      </c>
      <c r="E1554" s="40"/>
    </row>
    <row r="1555" hidden="1">
      <c r="A1555" s="57" t="s">
        <v>3390</v>
      </c>
      <c r="B1555" s="25">
        <v>240.0</v>
      </c>
      <c r="C1555" s="26">
        <v>240.0</v>
      </c>
      <c r="D1555" s="27">
        <v>0.0</v>
      </c>
      <c r="E1555" s="41"/>
    </row>
    <row r="1556" hidden="1">
      <c r="A1556" s="57" t="s">
        <v>3392</v>
      </c>
      <c r="B1556" s="29">
        <v>504.0</v>
      </c>
      <c r="C1556" s="26">
        <v>504.0</v>
      </c>
      <c r="D1556" s="27">
        <v>0.0</v>
      </c>
      <c r="E1556" s="41"/>
    </row>
    <row r="1557" hidden="1">
      <c r="A1557" s="31" t="s">
        <v>3394</v>
      </c>
      <c r="B1557" s="29">
        <v>0.0</v>
      </c>
      <c r="C1557" s="26"/>
      <c r="D1557" s="27">
        <v>0.0</v>
      </c>
      <c r="E1557" s="40"/>
    </row>
    <row r="1558" hidden="1">
      <c r="A1558" s="31" t="s">
        <v>3395</v>
      </c>
      <c r="B1558" s="29">
        <v>0.0</v>
      </c>
      <c r="C1558" s="26"/>
      <c r="D1558" s="27">
        <v>0.0</v>
      </c>
      <c r="E1558" s="41"/>
    </row>
    <row r="1559" hidden="1">
      <c r="A1559" s="31" t="s">
        <v>3397</v>
      </c>
      <c r="B1559" s="29">
        <v>928.0</v>
      </c>
      <c r="C1559" s="26">
        <v>928.0</v>
      </c>
      <c r="D1559" s="27">
        <v>0.0</v>
      </c>
      <c r="E1559" s="28"/>
    </row>
    <row r="1560" hidden="1">
      <c r="A1560" s="31" t="s">
        <v>3399</v>
      </c>
      <c r="B1560" s="29">
        <v>2960.0</v>
      </c>
      <c r="C1560" s="26">
        <v>2920.0</v>
      </c>
      <c r="D1560" s="27">
        <v>-40.0</v>
      </c>
      <c r="E1560" s="40"/>
    </row>
    <row r="1561" hidden="1">
      <c r="A1561" s="58" t="s">
        <v>3400</v>
      </c>
      <c r="B1561" s="29">
        <v>43188.0</v>
      </c>
      <c r="C1561" s="29">
        <v>43188.0</v>
      </c>
      <c r="D1561" s="27">
        <v>0.0</v>
      </c>
      <c r="E1561" s="41"/>
    </row>
    <row r="1562" hidden="1">
      <c r="A1562" s="58" t="s">
        <v>3401</v>
      </c>
      <c r="B1562" s="29">
        <v>40145.0</v>
      </c>
      <c r="C1562" s="59">
        <v>40145.0</v>
      </c>
      <c r="D1562" s="27">
        <v>0.0</v>
      </c>
      <c r="E1562" s="41"/>
    </row>
    <row r="1563" hidden="1">
      <c r="A1563" s="58" t="s">
        <v>3402</v>
      </c>
      <c r="B1563" s="29">
        <v>35747.0</v>
      </c>
      <c r="C1563" s="59">
        <v>35747.0</v>
      </c>
      <c r="D1563" s="27">
        <v>0.0</v>
      </c>
      <c r="E1563" s="41"/>
    </row>
    <row r="1564" hidden="1">
      <c r="A1564" s="58" t="s">
        <v>3403</v>
      </c>
      <c r="B1564" s="29">
        <v>33611.0</v>
      </c>
      <c r="C1564" s="59">
        <v>33611.0</v>
      </c>
      <c r="D1564" s="27">
        <v>0.0</v>
      </c>
      <c r="E1564" s="41"/>
    </row>
    <row r="1565" hidden="1">
      <c r="A1565" s="58" t="s">
        <v>3405</v>
      </c>
      <c r="B1565" s="29">
        <v>872.0</v>
      </c>
      <c r="C1565" s="59">
        <v>872.0</v>
      </c>
      <c r="D1565" s="27">
        <v>0.0</v>
      </c>
      <c r="E1565" s="41"/>
    </row>
    <row r="1566" hidden="1">
      <c r="A1566" s="58" t="s">
        <v>3406</v>
      </c>
      <c r="B1566" s="29">
        <v>9798.0</v>
      </c>
      <c r="C1566" s="59">
        <v>9798.0</v>
      </c>
      <c r="D1566" s="27">
        <v>0.0</v>
      </c>
      <c r="E1566" s="41"/>
    </row>
    <row r="1567" hidden="1">
      <c r="A1567" s="35" t="s">
        <v>3407</v>
      </c>
      <c r="B1567" s="29">
        <v>190238.0</v>
      </c>
      <c r="C1567" s="59">
        <v>190238.0</v>
      </c>
      <c r="D1567" s="27">
        <v>0.0</v>
      </c>
      <c r="E1567" s="41"/>
    </row>
    <row r="1568" hidden="1">
      <c r="A1568" s="36" t="s">
        <v>3408</v>
      </c>
      <c r="B1568" s="42">
        <v>40.0</v>
      </c>
      <c r="C1568" s="65">
        <v>1.0</v>
      </c>
      <c r="D1568" s="66">
        <v>-39.0</v>
      </c>
      <c r="E1568" s="45"/>
    </row>
    <row r="1569" hidden="1"/>
    <row r="1570" hidden="1"/>
    <row r="1571" hidden="1">
      <c r="A1571" s="5" t="s">
        <v>4230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5" t="s">
        <v>3381</v>
      </c>
      <c r="B1573" s="6"/>
      <c r="C1573" s="6"/>
      <c r="D1573" s="6"/>
      <c r="E1573" s="7"/>
    </row>
    <row r="1574" hidden="1">
      <c r="A1574" s="10"/>
      <c r="B1574" s="11"/>
      <c r="C1574" s="11"/>
      <c r="D1574" s="11"/>
      <c r="E1574" s="12"/>
    </row>
    <row r="1575" hidden="1">
      <c r="A1575" s="13">
        <v>45845.0</v>
      </c>
      <c r="B1575" s="6"/>
      <c r="C1575" s="54" t="s">
        <v>3382</v>
      </c>
      <c r="D1575" s="15">
        <v>45851.0</v>
      </c>
      <c r="E1575" s="7"/>
    </row>
    <row r="1576" hidden="1">
      <c r="A1576" s="10"/>
      <c r="B1576" s="11"/>
      <c r="C1576" s="16"/>
      <c r="D1576" s="11"/>
      <c r="E1576" s="12"/>
    </row>
    <row r="1577" hidden="1">
      <c r="A1577" s="55" t="s">
        <v>4238</v>
      </c>
      <c r="B1577" s="7"/>
      <c r="C1577" s="16"/>
      <c r="D1577" s="56" t="s">
        <v>4239</v>
      </c>
      <c r="E1577" s="7"/>
    </row>
    <row r="1578" hidden="1">
      <c r="A1578" s="10"/>
      <c r="B1578" s="12"/>
      <c r="C1578" s="16"/>
      <c r="D1578" s="11"/>
      <c r="E1578" s="12"/>
    </row>
    <row r="1579" hidden="1">
      <c r="A1579" s="19" t="s">
        <v>3383</v>
      </c>
      <c r="B1579" s="6"/>
      <c r="C1579" s="6"/>
      <c r="D1579" s="6"/>
      <c r="E1579" s="7"/>
    </row>
    <row r="1580" hidden="1">
      <c r="A1580" s="20" t="s">
        <v>3384</v>
      </c>
      <c r="B1580" s="21" t="s">
        <v>3385</v>
      </c>
      <c r="C1580" s="22" t="s">
        <v>3386</v>
      </c>
      <c r="D1580" s="21" t="s">
        <v>3387</v>
      </c>
      <c r="E1580" s="23" t="s">
        <v>13</v>
      </c>
    </row>
    <row r="1581" hidden="1">
      <c r="A1581" s="57" t="s">
        <v>3388</v>
      </c>
      <c r="B1581" s="25">
        <v>29881.0</v>
      </c>
      <c r="C1581" s="26">
        <v>30463.0</v>
      </c>
      <c r="D1581" s="27">
        <v>582.0</v>
      </c>
      <c r="E1581" s="28" t="s">
        <v>7968</v>
      </c>
    </row>
    <row r="1582" hidden="1">
      <c r="A1582" s="57" t="s">
        <v>3389</v>
      </c>
      <c r="B1582" s="29">
        <v>10623.0</v>
      </c>
      <c r="C1582" s="26">
        <v>10623.0</v>
      </c>
      <c r="D1582" s="27">
        <v>0.0</v>
      </c>
      <c r="E1582" s="40"/>
    </row>
    <row r="1583" hidden="1">
      <c r="A1583" s="57" t="s">
        <v>3390</v>
      </c>
      <c r="B1583" s="25">
        <v>180.0</v>
      </c>
      <c r="C1583" s="26">
        <v>180.0</v>
      </c>
      <c r="D1583" s="27">
        <v>0.0</v>
      </c>
      <c r="E1583" s="41"/>
    </row>
    <row r="1584" hidden="1">
      <c r="A1584" s="57" t="s">
        <v>3392</v>
      </c>
      <c r="B1584" s="29">
        <v>500.0</v>
      </c>
      <c r="C1584" s="26">
        <v>500.0</v>
      </c>
      <c r="D1584" s="27">
        <v>0.0</v>
      </c>
      <c r="E1584" s="41"/>
    </row>
    <row r="1585" hidden="1">
      <c r="A1585" s="31" t="s">
        <v>3394</v>
      </c>
      <c r="B1585" s="29">
        <v>0.0</v>
      </c>
      <c r="C1585" s="26"/>
      <c r="D1585" s="27">
        <v>0.0</v>
      </c>
      <c r="E1585" s="40"/>
    </row>
    <row r="1586" hidden="1">
      <c r="A1586" s="31" t="s">
        <v>3395</v>
      </c>
      <c r="B1586" s="29">
        <v>0.0</v>
      </c>
      <c r="C1586" s="26"/>
      <c r="D1586" s="27">
        <v>0.0</v>
      </c>
      <c r="E1586" s="41"/>
    </row>
    <row r="1587" hidden="1">
      <c r="A1587" s="31" t="s">
        <v>3397</v>
      </c>
      <c r="B1587" s="29">
        <v>2380.0</v>
      </c>
      <c r="C1587" s="26">
        <v>2380.0</v>
      </c>
      <c r="D1587" s="27">
        <v>0.0</v>
      </c>
      <c r="E1587" s="28" t="s">
        <v>7969</v>
      </c>
    </row>
    <row r="1588" hidden="1">
      <c r="A1588" s="31" t="s">
        <v>3399</v>
      </c>
      <c r="B1588" s="29">
        <v>3840.0</v>
      </c>
      <c r="C1588" s="26">
        <v>3840.0</v>
      </c>
      <c r="D1588" s="27">
        <v>0.0</v>
      </c>
      <c r="E1588" s="40"/>
    </row>
    <row r="1589" hidden="1">
      <c r="A1589" s="58" t="s">
        <v>3400</v>
      </c>
      <c r="B1589" s="29">
        <v>62956.0</v>
      </c>
      <c r="C1589" s="29">
        <v>62956.0</v>
      </c>
      <c r="D1589" s="27">
        <v>0.0</v>
      </c>
      <c r="E1589" s="41"/>
    </row>
    <row r="1590" hidden="1">
      <c r="A1590" s="58" t="s">
        <v>3401</v>
      </c>
      <c r="B1590" s="29">
        <v>37422.0</v>
      </c>
      <c r="C1590" s="59">
        <v>37950.0</v>
      </c>
      <c r="D1590" s="27">
        <v>528.0</v>
      </c>
      <c r="E1590" s="41"/>
    </row>
    <row r="1591" hidden="1">
      <c r="A1591" s="58" t="s">
        <v>3402</v>
      </c>
      <c r="B1591" s="29">
        <v>40992.0</v>
      </c>
      <c r="C1591" s="59">
        <v>40992.0</v>
      </c>
      <c r="D1591" s="27">
        <v>0.0</v>
      </c>
      <c r="E1591" s="41"/>
    </row>
    <row r="1592" hidden="1">
      <c r="A1592" s="58" t="s">
        <v>3403</v>
      </c>
      <c r="B1592" s="29">
        <v>41581.0</v>
      </c>
      <c r="C1592" s="59">
        <v>41581.0</v>
      </c>
      <c r="D1592" s="27">
        <v>0.0</v>
      </c>
      <c r="E1592" s="41"/>
    </row>
    <row r="1593" hidden="1">
      <c r="A1593" s="58" t="s">
        <v>3405</v>
      </c>
      <c r="B1593" s="29">
        <v>772.0</v>
      </c>
      <c r="C1593" s="59">
        <v>772.0</v>
      </c>
      <c r="D1593" s="27">
        <v>0.0</v>
      </c>
      <c r="E1593" s="41"/>
    </row>
    <row r="1594" hidden="1">
      <c r="A1594" s="58" t="s">
        <v>3406</v>
      </c>
      <c r="B1594" s="29">
        <v>14429.0</v>
      </c>
      <c r="C1594" s="59">
        <v>14429.0</v>
      </c>
      <c r="D1594" s="27">
        <v>0.0</v>
      </c>
      <c r="E1594" s="41"/>
    </row>
    <row r="1595" hidden="1">
      <c r="A1595" s="35" t="s">
        <v>3407</v>
      </c>
      <c r="B1595" s="29">
        <v>231126.5</v>
      </c>
      <c r="C1595" s="59">
        <v>231654.5</v>
      </c>
      <c r="D1595" s="27">
        <v>528.0</v>
      </c>
      <c r="E1595" s="41"/>
    </row>
    <row r="1596" hidden="1">
      <c r="A1596" s="36" t="s">
        <v>3408</v>
      </c>
      <c r="B1596" s="42">
        <v>0.5</v>
      </c>
      <c r="C1596" s="65">
        <v>582.5</v>
      </c>
      <c r="D1596" s="66">
        <v>582.0</v>
      </c>
      <c r="E1596" s="45"/>
    </row>
    <row r="1597" hidden="1"/>
    <row r="1598" hidden="1"/>
    <row r="1599" hidden="1">
      <c r="A1599" s="5" t="s">
        <v>4230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5" t="s">
        <v>3381</v>
      </c>
      <c r="B1601" s="6"/>
      <c r="C1601" s="6"/>
      <c r="D1601" s="6"/>
      <c r="E1601" s="7"/>
    </row>
    <row r="1602" hidden="1">
      <c r="A1602" s="10"/>
      <c r="B1602" s="11"/>
      <c r="C1602" s="11"/>
      <c r="D1602" s="11"/>
      <c r="E1602" s="12"/>
    </row>
    <row r="1603" hidden="1">
      <c r="A1603" s="13">
        <v>45852.0</v>
      </c>
      <c r="B1603" s="6"/>
      <c r="C1603" s="54" t="s">
        <v>3382</v>
      </c>
      <c r="D1603" s="15">
        <v>45858.0</v>
      </c>
      <c r="E1603" s="7"/>
    </row>
    <row r="1604" hidden="1">
      <c r="A1604" s="10"/>
      <c r="B1604" s="11"/>
      <c r="C1604" s="16"/>
      <c r="D1604" s="11"/>
      <c r="E1604" s="12"/>
    </row>
    <row r="1605" hidden="1">
      <c r="A1605" s="55" t="s">
        <v>4238</v>
      </c>
      <c r="B1605" s="7"/>
      <c r="C1605" s="16"/>
      <c r="D1605" s="56" t="s">
        <v>4239</v>
      </c>
      <c r="E1605" s="7"/>
    </row>
    <row r="1606" hidden="1">
      <c r="A1606" s="10"/>
      <c r="B1606" s="12"/>
      <c r="C1606" s="16"/>
      <c r="D1606" s="11"/>
      <c r="E1606" s="12"/>
    </row>
    <row r="1607" hidden="1">
      <c r="A1607" s="19" t="s">
        <v>3383</v>
      </c>
      <c r="B1607" s="6"/>
      <c r="C1607" s="6"/>
      <c r="D1607" s="6"/>
      <c r="E1607" s="7"/>
    </row>
    <row r="1608" hidden="1">
      <c r="A1608" s="20" t="s">
        <v>3384</v>
      </c>
      <c r="B1608" s="21" t="s">
        <v>3385</v>
      </c>
      <c r="C1608" s="22" t="s">
        <v>3386</v>
      </c>
      <c r="D1608" s="21" t="s">
        <v>3387</v>
      </c>
      <c r="E1608" s="23" t="s">
        <v>13</v>
      </c>
    </row>
    <row r="1609" hidden="1">
      <c r="A1609" s="57" t="s">
        <v>3388</v>
      </c>
      <c r="B1609" s="25">
        <v>25104.0</v>
      </c>
      <c r="C1609" s="26">
        <v>25105.0</v>
      </c>
      <c r="D1609" s="27">
        <v>1.0</v>
      </c>
      <c r="E1609" s="28"/>
    </row>
    <row r="1610" hidden="1">
      <c r="A1610" s="57" t="s">
        <v>3389</v>
      </c>
      <c r="B1610" s="29">
        <v>10601.0</v>
      </c>
      <c r="C1610" s="26">
        <v>10601.0</v>
      </c>
      <c r="D1610" s="27">
        <v>0.0</v>
      </c>
      <c r="E1610" s="40"/>
    </row>
    <row r="1611" hidden="1">
      <c r="A1611" s="57" t="s">
        <v>3390</v>
      </c>
      <c r="B1611" s="25">
        <v>540.0</v>
      </c>
      <c r="C1611" s="26">
        <v>540.0</v>
      </c>
      <c r="D1611" s="27">
        <v>0.0</v>
      </c>
      <c r="E1611" s="41"/>
    </row>
    <row r="1612" hidden="1">
      <c r="A1612" s="57" t="s">
        <v>3392</v>
      </c>
      <c r="B1612" s="29">
        <v>500.0</v>
      </c>
      <c r="C1612" s="26">
        <v>500.0</v>
      </c>
      <c r="D1612" s="27">
        <v>0.0</v>
      </c>
      <c r="E1612" s="41"/>
    </row>
    <row r="1613" hidden="1">
      <c r="A1613" s="31" t="s">
        <v>3394</v>
      </c>
      <c r="B1613" s="29">
        <v>80.0</v>
      </c>
      <c r="C1613" s="26"/>
      <c r="D1613" s="27">
        <v>-80.0</v>
      </c>
      <c r="E1613" s="40"/>
    </row>
    <row r="1614" hidden="1">
      <c r="A1614" s="31" t="s">
        <v>3395</v>
      </c>
      <c r="B1614" s="29">
        <v>0.0</v>
      </c>
      <c r="C1614" s="26"/>
      <c r="D1614" s="27">
        <v>0.0</v>
      </c>
      <c r="E1614" s="41"/>
    </row>
    <row r="1615" hidden="1">
      <c r="A1615" s="31" t="s">
        <v>3397</v>
      </c>
      <c r="B1615" s="29">
        <v>1000.0</v>
      </c>
      <c r="C1615" s="26">
        <v>1000.0</v>
      </c>
      <c r="D1615" s="27">
        <v>0.0</v>
      </c>
      <c r="E1615" s="28" t="s">
        <v>7970</v>
      </c>
    </row>
    <row r="1616" hidden="1">
      <c r="A1616" s="31" t="s">
        <v>3399</v>
      </c>
      <c r="B1616" s="29">
        <v>2720.0</v>
      </c>
      <c r="C1616" s="26">
        <v>2800.0</v>
      </c>
      <c r="D1616" s="27">
        <v>80.0</v>
      </c>
      <c r="E1616" s="40"/>
    </row>
    <row r="1617" hidden="1">
      <c r="A1617" s="58" t="s">
        <v>3400</v>
      </c>
      <c r="B1617" s="29">
        <v>59318.0</v>
      </c>
      <c r="C1617" s="29">
        <v>59318.0</v>
      </c>
      <c r="D1617" s="27">
        <v>0.0</v>
      </c>
      <c r="E1617" s="41"/>
    </row>
    <row r="1618" hidden="1">
      <c r="A1618" s="58" t="s">
        <v>3401</v>
      </c>
      <c r="B1618" s="29">
        <v>39123.0</v>
      </c>
      <c r="C1618" s="59">
        <v>39123.0</v>
      </c>
      <c r="D1618" s="27">
        <v>0.0</v>
      </c>
      <c r="E1618" s="41"/>
    </row>
    <row r="1619" hidden="1">
      <c r="A1619" s="58" t="s">
        <v>3402</v>
      </c>
      <c r="B1619" s="29">
        <v>46650.0</v>
      </c>
      <c r="C1619" s="59">
        <v>46650.0</v>
      </c>
      <c r="D1619" s="27">
        <v>0.0</v>
      </c>
      <c r="E1619" s="41"/>
    </row>
    <row r="1620" hidden="1">
      <c r="A1620" s="58" t="s">
        <v>3403</v>
      </c>
      <c r="B1620" s="29">
        <v>50194.0</v>
      </c>
      <c r="C1620" s="59">
        <v>50523.0</v>
      </c>
      <c r="D1620" s="27">
        <v>329.0</v>
      </c>
      <c r="E1620" s="41"/>
    </row>
    <row r="1621" hidden="1">
      <c r="A1621" s="58" t="s">
        <v>3405</v>
      </c>
      <c r="B1621" s="29">
        <v>1610.0</v>
      </c>
      <c r="C1621" s="59">
        <v>1610.0</v>
      </c>
      <c r="D1621" s="27">
        <v>0.0</v>
      </c>
      <c r="E1621" s="41"/>
    </row>
    <row r="1622" hidden="1">
      <c r="A1622" s="58" t="s">
        <v>3406</v>
      </c>
      <c r="B1622" s="29">
        <v>9150.0</v>
      </c>
      <c r="C1622" s="59">
        <v>9150.0</v>
      </c>
      <c r="D1622" s="27">
        <v>0.0</v>
      </c>
      <c r="E1622" s="41"/>
    </row>
    <row r="1623" hidden="1">
      <c r="A1623" s="35" t="s">
        <v>3407</v>
      </c>
      <c r="B1623" s="29">
        <v>237440.0</v>
      </c>
      <c r="C1623" s="59">
        <v>237769.0</v>
      </c>
      <c r="D1623" s="27">
        <v>329.0</v>
      </c>
      <c r="E1623" s="41"/>
    </row>
    <row r="1624" hidden="1">
      <c r="A1624" s="36" t="s">
        <v>3408</v>
      </c>
      <c r="B1624" s="42">
        <v>0.0</v>
      </c>
      <c r="C1624" s="65">
        <v>1.0</v>
      </c>
      <c r="D1624" s="66">
        <v>1.0</v>
      </c>
      <c r="E1624" s="45"/>
    </row>
    <row r="1625" hidden="1"/>
    <row r="1626" hidden="1"/>
    <row r="1627" hidden="1">
      <c r="A1627" s="5" t="s">
        <v>4230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5" t="s">
        <v>3381</v>
      </c>
      <c r="B1629" s="6"/>
      <c r="C1629" s="6"/>
      <c r="D1629" s="6"/>
      <c r="E1629" s="7"/>
    </row>
    <row r="1630" hidden="1">
      <c r="A1630" s="10"/>
      <c r="B1630" s="11"/>
      <c r="C1630" s="11"/>
      <c r="D1630" s="11"/>
      <c r="E1630" s="12"/>
    </row>
    <row r="1631" hidden="1">
      <c r="A1631" s="13">
        <v>45866.0</v>
      </c>
      <c r="B1631" s="6"/>
      <c r="C1631" s="54" t="s">
        <v>3382</v>
      </c>
      <c r="D1631" s="15">
        <v>45869.0</v>
      </c>
      <c r="E1631" s="7"/>
    </row>
    <row r="1632" hidden="1">
      <c r="A1632" s="10"/>
      <c r="B1632" s="11"/>
      <c r="C1632" s="16"/>
      <c r="D1632" s="11"/>
      <c r="E1632" s="12"/>
    </row>
    <row r="1633" hidden="1">
      <c r="A1633" s="55" t="s">
        <v>4238</v>
      </c>
      <c r="B1633" s="7"/>
      <c r="C1633" s="16"/>
      <c r="D1633" s="56" t="s">
        <v>4253</v>
      </c>
      <c r="E1633" s="7"/>
    </row>
    <row r="1634" hidden="1">
      <c r="A1634" s="10"/>
      <c r="B1634" s="12"/>
      <c r="C1634" s="16"/>
      <c r="D1634" s="11"/>
      <c r="E1634" s="12"/>
    </row>
    <row r="1635" hidden="1">
      <c r="A1635" s="19" t="s">
        <v>3383</v>
      </c>
      <c r="B1635" s="6"/>
      <c r="C1635" s="6"/>
      <c r="D1635" s="6"/>
      <c r="E1635" s="7"/>
    </row>
    <row r="1636" hidden="1">
      <c r="A1636" s="20" t="s">
        <v>3384</v>
      </c>
      <c r="B1636" s="21" t="s">
        <v>3385</v>
      </c>
      <c r="C1636" s="22" t="s">
        <v>3386</v>
      </c>
      <c r="D1636" s="21" t="s">
        <v>3387</v>
      </c>
      <c r="E1636" s="23" t="s">
        <v>13</v>
      </c>
    </row>
    <row r="1637" hidden="1">
      <c r="A1637" s="57" t="s">
        <v>3388</v>
      </c>
      <c r="B1637" s="25">
        <v>15019.0</v>
      </c>
      <c r="C1637" s="26">
        <v>15025.0</v>
      </c>
      <c r="D1637" s="27">
        <v>6.0</v>
      </c>
      <c r="E1637" s="28"/>
    </row>
    <row r="1638" hidden="1">
      <c r="A1638" s="57" t="s">
        <v>3389</v>
      </c>
      <c r="B1638" s="29">
        <v>6320.0</v>
      </c>
      <c r="C1638" s="26">
        <v>6320.0</v>
      </c>
      <c r="D1638" s="27">
        <v>0.0</v>
      </c>
      <c r="E1638" s="40"/>
    </row>
    <row r="1639" hidden="1">
      <c r="A1639" s="57" t="s">
        <v>3390</v>
      </c>
      <c r="B1639" s="25">
        <v>0.0</v>
      </c>
      <c r="C1639" s="26"/>
      <c r="D1639" s="27">
        <v>0.0</v>
      </c>
      <c r="E1639" s="41"/>
    </row>
    <row r="1640" hidden="1">
      <c r="A1640" s="57" t="s">
        <v>3392</v>
      </c>
      <c r="B1640" s="29">
        <v>0.0</v>
      </c>
      <c r="C1640" s="26"/>
      <c r="D1640" s="27">
        <v>0.0</v>
      </c>
      <c r="E1640" s="41"/>
    </row>
    <row r="1641" hidden="1">
      <c r="A1641" s="31" t="s">
        <v>3394</v>
      </c>
      <c r="B1641" s="29">
        <v>0.0</v>
      </c>
      <c r="C1641" s="26"/>
      <c r="D1641" s="27">
        <v>0.0</v>
      </c>
      <c r="E1641" s="40"/>
    </row>
    <row r="1642" hidden="1">
      <c r="A1642" s="31" t="s">
        <v>3395</v>
      </c>
      <c r="B1642" s="29">
        <v>0.0</v>
      </c>
      <c r="C1642" s="26"/>
      <c r="D1642" s="27">
        <v>0.0</v>
      </c>
      <c r="E1642" s="41"/>
    </row>
    <row r="1643" hidden="1">
      <c r="A1643" s="31" t="s">
        <v>3397</v>
      </c>
      <c r="B1643" s="29">
        <v>2000.0</v>
      </c>
      <c r="C1643" s="26">
        <v>2000.0</v>
      </c>
      <c r="D1643" s="27">
        <v>0.0</v>
      </c>
      <c r="E1643" s="28" t="s">
        <v>7971</v>
      </c>
    </row>
    <row r="1644" hidden="1">
      <c r="A1644" s="31" t="s">
        <v>3399</v>
      </c>
      <c r="B1644" s="29">
        <v>1720.0</v>
      </c>
      <c r="C1644" s="26">
        <v>1720.0</v>
      </c>
      <c r="D1644" s="27">
        <v>0.0</v>
      </c>
      <c r="E1644" s="40"/>
    </row>
    <row r="1645" hidden="1">
      <c r="A1645" s="58" t="s">
        <v>3400</v>
      </c>
      <c r="B1645" s="29">
        <v>28329.0</v>
      </c>
      <c r="C1645" s="29">
        <v>28329.0</v>
      </c>
      <c r="D1645" s="27">
        <v>0.0</v>
      </c>
      <c r="E1645" s="41"/>
    </row>
    <row r="1646" hidden="1">
      <c r="A1646" s="58" t="s">
        <v>3401</v>
      </c>
      <c r="B1646" s="29">
        <v>19469.0</v>
      </c>
      <c r="C1646" s="59">
        <v>19469.0</v>
      </c>
      <c r="D1646" s="27">
        <v>0.0</v>
      </c>
      <c r="E1646" s="41"/>
    </row>
    <row r="1647" hidden="1">
      <c r="A1647" s="58" t="s">
        <v>3402</v>
      </c>
      <c r="B1647" s="29">
        <v>25131.0</v>
      </c>
      <c r="C1647" s="59">
        <v>25131.0</v>
      </c>
      <c r="D1647" s="27">
        <v>0.0</v>
      </c>
      <c r="E1647" s="41"/>
    </row>
    <row r="1648" hidden="1">
      <c r="A1648" s="58" t="s">
        <v>3403</v>
      </c>
      <c r="B1648" s="29">
        <v>16365.0</v>
      </c>
      <c r="C1648" s="59">
        <v>16365.0</v>
      </c>
      <c r="D1648" s="27">
        <v>0.0</v>
      </c>
      <c r="E1648" s="41"/>
    </row>
    <row r="1649" hidden="1">
      <c r="A1649" s="58" t="s">
        <v>3405</v>
      </c>
      <c r="B1649" s="29">
        <v>349.0</v>
      </c>
      <c r="C1649" s="59">
        <v>349.0</v>
      </c>
      <c r="D1649" s="27">
        <v>0.0</v>
      </c>
      <c r="E1649" s="41"/>
    </row>
    <row r="1650" hidden="1">
      <c r="A1650" s="58" t="s">
        <v>3406</v>
      </c>
      <c r="B1650" s="29">
        <v>7979.0</v>
      </c>
      <c r="C1650" s="59">
        <v>7979.0</v>
      </c>
      <c r="D1650" s="27">
        <v>0.0</v>
      </c>
      <c r="E1650" s="41"/>
    </row>
    <row r="1651" hidden="1">
      <c r="A1651" s="35" t="s">
        <v>3407</v>
      </c>
      <c r="B1651" s="29">
        <v>114701.0</v>
      </c>
      <c r="C1651" s="59">
        <v>115628.0</v>
      </c>
      <c r="D1651" s="27">
        <v>927.0</v>
      </c>
      <c r="E1651" s="41"/>
    </row>
    <row r="1652" hidden="1">
      <c r="A1652" s="36" t="s">
        <v>3408</v>
      </c>
      <c r="B1652" s="42">
        <v>1.0</v>
      </c>
      <c r="C1652" s="65">
        <v>-920.0</v>
      </c>
      <c r="D1652" s="66">
        <v>-921.0</v>
      </c>
      <c r="E1652" s="45"/>
    </row>
    <row r="1653" hidden="1"/>
    <row r="1654" hidden="1"/>
    <row r="1655" hidden="1">
      <c r="A1655" s="5" t="s">
        <v>4230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5" t="s">
        <v>3381</v>
      </c>
      <c r="B1657" s="6"/>
      <c r="C1657" s="6"/>
      <c r="D1657" s="6"/>
      <c r="E1657" s="7"/>
    </row>
    <row r="1658" hidden="1">
      <c r="A1658" s="10"/>
      <c r="B1658" s="11"/>
      <c r="C1658" s="11"/>
      <c r="D1658" s="11"/>
      <c r="E1658" s="12"/>
    </row>
    <row r="1659" hidden="1">
      <c r="A1659" s="13">
        <v>45870.0</v>
      </c>
      <c r="B1659" s="6"/>
      <c r="C1659" s="54" t="s">
        <v>3382</v>
      </c>
      <c r="D1659" s="15">
        <v>45872.0</v>
      </c>
      <c r="E1659" s="7"/>
    </row>
    <row r="1660" hidden="1">
      <c r="A1660" s="10"/>
      <c r="B1660" s="11"/>
      <c r="C1660" s="16"/>
      <c r="D1660" s="11"/>
      <c r="E1660" s="12"/>
    </row>
    <row r="1661" hidden="1">
      <c r="A1661" s="55" t="s">
        <v>4245</v>
      </c>
      <c r="B1661" s="7"/>
      <c r="C1661" s="16"/>
      <c r="D1661" s="56" t="s">
        <v>4239</v>
      </c>
      <c r="E1661" s="7"/>
    </row>
    <row r="1662" hidden="1">
      <c r="A1662" s="10"/>
      <c r="B1662" s="12"/>
      <c r="C1662" s="16"/>
      <c r="D1662" s="11"/>
      <c r="E1662" s="12"/>
    </row>
    <row r="1663" hidden="1">
      <c r="A1663" s="19" t="s">
        <v>3383</v>
      </c>
      <c r="B1663" s="6"/>
      <c r="C1663" s="6"/>
      <c r="D1663" s="6"/>
      <c r="E1663" s="7"/>
    </row>
    <row r="1664" hidden="1">
      <c r="A1664" s="20" t="s">
        <v>3384</v>
      </c>
      <c r="B1664" s="21" t="s">
        <v>3385</v>
      </c>
      <c r="C1664" s="22" t="s">
        <v>3386</v>
      </c>
      <c r="D1664" s="21" t="s">
        <v>3387</v>
      </c>
      <c r="E1664" s="23" t="s">
        <v>13</v>
      </c>
    </row>
    <row r="1665" hidden="1">
      <c r="A1665" s="57" t="s">
        <v>3388</v>
      </c>
      <c r="B1665" s="25">
        <v>12268.0</v>
      </c>
      <c r="C1665" s="26">
        <v>12268.0</v>
      </c>
      <c r="D1665" s="27">
        <v>0.0</v>
      </c>
      <c r="E1665" s="28"/>
    </row>
    <row r="1666" hidden="1">
      <c r="A1666" s="57" t="s">
        <v>3389</v>
      </c>
      <c r="B1666" s="29">
        <v>4162.0</v>
      </c>
      <c r="C1666" s="26">
        <v>4162.0</v>
      </c>
      <c r="D1666" s="27">
        <v>0.0</v>
      </c>
      <c r="E1666" s="40"/>
    </row>
    <row r="1667" hidden="1">
      <c r="A1667" s="57" t="s">
        <v>3390</v>
      </c>
      <c r="B1667" s="25">
        <v>360.0</v>
      </c>
      <c r="C1667" s="26">
        <v>360.0</v>
      </c>
      <c r="D1667" s="27">
        <v>0.0</v>
      </c>
      <c r="E1667" s="41"/>
    </row>
    <row r="1668" hidden="1">
      <c r="A1668" s="57" t="s">
        <v>3392</v>
      </c>
      <c r="B1668" s="29">
        <v>500.0</v>
      </c>
      <c r="C1668" s="26">
        <v>500.0</v>
      </c>
      <c r="D1668" s="27">
        <v>0.0</v>
      </c>
      <c r="E1668" s="41"/>
    </row>
    <row r="1669" hidden="1">
      <c r="A1669" s="31" t="s">
        <v>3394</v>
      </c>
      <c r="B1669" s="29">
        <v>0.0</v>
      </c>
      <c r="C1669" s="26"/>
      <c r="D1669" s="27">
        <v>0.0</v>
      </c>
      <c r="E1669" s="40"/>
    </row>
    <row r="1670" hidden="1">
      <c r="A1670" s="31" t="s">
        <v>3395</v>
      </c>
      <c r="B1670" s="29">
        <v>0.0</v>
      </c>
      <c r="C1670" s="26"/>
      <c r="D1670" s="27">
        <v>0.0</v>
      </c>
      <c r="E1670" s="41"/>
    </row>
    <row r="1671" hidden="1">
      <c r="A1671" s="31" t="s">
        <v>3397</v>
      </c>
      <c r="B1671" s="29">
        <v>0.0</v>
      </c>
      <c r="C1671" s="26"/>
      <c r="D1671" s="27">
        <v>0.0</v>
      </c>
      <c r="E1671" s="28"/>
    </row>
    <row r="1672" hidden="1">
      <c r="A1672" s="31" t="s">
        <v>3399</v>
      </c>
      <c r="B1672" s="29">
        <v>1280.0</v>
      </c>
      <c r="C1672" s="26">
        <v>1280.0</v>
      </c>
      <c r="D1672" s="27">
        <v>0.0</v>
      </c>
      <c r="E1672" s="40"/>
    </row>
    <row r="1673" hidden="1">
      <c r="A1673" s="58" t="s">
        <v>3400</v>
      </c>
      <c r="B1673" s="29">
        <v>18052.0</v>
      </c>
      <c r="C1673" s="29">
        <v>18052.0</v>
      </c>
      <c r="D1673" s="27">
        <v>0.0</v>
      </c>
      <c r="E1673" s="41"/>
    </row>
    <row r="1674" hidden="1">
      <c r="A1674" s="58" t="s">
        <v>3401</v>
      </c>
      <c r="B1674" s="29">
        <v>22427.0</v>
      </c>
      <c r="C1674" s="59">
        <v>22427.0</v>
      </c>
      <c r="D1674" s="27">
        <v>0.0</v>
      </c>
      <c r="E1674" s="41"/>
    </row>
    <row r="1675" hidden="1">
      <c r="A1675" s="58" t="s">
        <v>3402</v>
      </c>
      <c r="B1675" s="29">
        <v>25584.0</v>
      </c>
      <c r="C1675" s="59">
        <v>25584.0</v>
      </c>
      <c r="D1675" s="27">
        <v>0.0</v>
      </c>
      <c r="E1675" s="41"/>
    </row>
    <row r="1676" hidden="1">
      <c r="A1676" s="58" t="s">
        <v>3403</v>
      </c>
      <c r="B1676" s="29">
        <v>20808.0</v>
      </c>
      <c r="C1676" s="59">
        <v>20808.0</v>
      </c>
      <c r="D1676" s="27">
        <v>0.0</v>
      </c>
      <c r="E1676" s="41"/>
    </row>
    <row r="1677" hidden="1">
      <c r="A1677" s="58" t="s">
        <v>3405</v>
      </c>
      <c r="B1677" s="29">
        <v>942.0</v>
      </c>
      <c r="C1677" s="59">
        <v>942.0</v>
      </c>
      <c r="D1677" s="27">
        <v>0.0</v>
      </c>
      <c r="E1677" s="41"/>
    </row>
    <row r="1678" hidden="1">
      <c r="A1678" s="58" t="s">
        <v>3406</v>
      </c>
      <c r="B1678" s="29">
        <v>5287.0</v>
      </c>
      <c r="C1678" s="59">
        <v>5287.0</v>
      </c>
      <c r="D1678" s="27">
        <v>0.0</v>
      </c>
      <c r="E1678" s="41"/>
    </row>
    <row r="1679" hidden="1">
      <c r="A1679" s="35" t="s">
        <v>3407</v>
      </c>
      <c r="B1679" s="29">
        <v>106383.4</v>
      </c>
      <c r="C1679" s="59">
        <v>106383.4</v>
      </c>
      <c r="D1679" s="27">
        <v>0.0</v>
      </c>
      <c r="E1679" s="41"/>
    </row>
    <row r="1680" hidden="1">
      <c r="A1680" s="36" t="s">
        <v>3408</v>
      </c>
      <c r="B1680" s="42">
        <v>-0.39999999999417923</v>
      </c>
      <c r="C1680" s="65">
        <v>-0.39999999999417923</v>
      </c>
      <c r="D1680" s="66">
        <v>0.0</v>
      </c>
      <c r="E1680" s="45"/>
    </row>
    <row r="1681" hidden="1"/>
    <row r="1682" hidden="1"/>
    <row r="1683" hidden="1">
      <c r="A1683" s="5" t="s">
        <v>4230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5" t="s">
        <v>3381</v>
      </c>
      <c r="B1685" s="6"/>
      <c r="C1685" s="6"/>
      <c r="D1685" s="6"/>
      <c r="E1685" s="7"/>
    </row>
    <row r="1686" hidden="1">
      <c r="A1686" s="10"/>
      <c r="B1686" s="11"/>
      <c r="C1686" s="11"/>
      <c r="D1686" s="11"/>
      <c r="E1686" s="12"/>
    </row>
    <row r="1687" hidden="1">
      <c r="A1687" s="13">
        <v>45873.0</v>
      </c>
      <c r="B1687" s="6"/>
      <c r="C1687" s="54" t="s">
        <v>3382</v>
      </c>
      <c r="D1687" s="15">
        <v>45879.0</v>
      </c>
      <c r="E1687" s="7"/>
    </row>
    <row r="1688" hidden="1">
      <c r="A1688" s="10"/>
      <c r="B1688" s="11"/>
      <c r="C1688" s="16"/>
      <c r="D1688" s="11"/>
      <c r="E1688" s="12"/>
    </row>
    <row r="1689" hidden="1">
      <c r="A1689" s="55" t="s">
        <v>4238</v>
      </c>
      <c r="B1689" s="7"/>
      <c r="C1689" s="16"/>
      <c r="D1689" s="56" t="s">
        <v>4239</v>
      </c>
      <c r="E1689" s="7"/>
    </row>
    <row r="1690" hidden="1">
      <c r="A1690" s="10"/>
      <c r="B1690" s="12"/>
      <c r="C1690" s="16"/>
      <c r="D1690" s="11"/>
      <c r="E1690" s="12"/>
    </row>
    <row r="1691" hidden="1">
      <c r="A1691" s="19" t="s">
        <v>3383</v>
      </c>
      <c r="B1691" s="6"/>
      <c r="C1691" s="6"/>
      <c r="D1691" s="6"/>
      <c r="E1691" s="7"/>
    </row>
    <row r="1692" hidden="1">
      <c r="A1692" s="20" t="s">
        <v>3384</v>
      </c>
      <c r="B1692" s="21" t="s">
        <v>3385</v>
      </c>
      <c r="C1692" s="22" t="s">
        <v>3386</v>
      </c>
      <c r="D1692" s="21" t="s">
        <v>3387</v>
      </c>
      <c r="E1692" s="23" t="s">
        <v>13</v>
      </c>
    </row>
    <row r="1693" hidden="1">
      <c r="A1693" s="57" t="s">
        <v>3388</v>
      </c>
      <c r="B1693" s="25">
        <v>35364.0</v>
      </c>
      <c r="C1693" s="26">
        <v>35365.0</v>
      </c>
      <c r="D1693" s="27">
        <v>1.0</v>
      </c>
      <c r="E1693" s="28"/>
    </row>
    <row r="1694" hidden="1">
      <c r="A1694" s="57" t="s">
        <v>3389</v>
      </c>
      <c r="B1694" s="29">
        <v>5674.0</v>
      </c>
      <c r="C1694" s="26">
        <v>5674.0</v>
      </c>
      <c r="D1694" s="27">
        <v>0.0</v>
      </c>
      <c r="E1694" s="40"/>
    </row>
    <row r="1695" hidden="1">
      <c r="A1695" s="57" t="s">
        <v>3390</v>
      </c>
      <c r="B1695" s="25">
        <v>0.0</v>
      </c>
      <c r="C1695" s="26"/>
      <c r="D1695" s="27">
        <v>0.0</v>
      </c>
      <c r="E1695" s="41"/>
    </row>
    <row r="1696" hidden="1">
      <c r="A1696" s="57" t="s">
        <v>3392</v>
      </c>
      <c r="B1696" s="29">
        <v>997.0</v>
      </c>
      <c r="C1696" s="26">
        <v>997.0</v>
      </c>
      <c r="D1696" s="27">
        <v>0.0</v>
      </c>
      <c r="E1696" s="41"/>
    </row>
    <row r="1697" hidden="1">
      <c r="A1697" s="31" t="s">
        <v>3394</v>
      </c>
      <c r="B1697" s="29">
        <v>0.0</v>
      </c>
      <c r="C1697" s="26"/>
      <c r="D1697" s="27">
        <v>0.0</v>
      </c>
      <c r="E1697" s="40"/>
    </row>
    <row r="1698" hidden="1">
      <c r="A1698" s="31" t="s">
        <v>3395</v>
      </c>
      <c r="B1698" s="29">
        <v>0.0</v>
      </c>
      <c r="C1698" s="26"/>
      <c r="D1698" s="27">
        <v>0.0</v>
      </c>
      <c r="E1698" s="41"/>
    </row>
    <row r="1699" hidden="1">
      <c r="A1699" s="31" t="s">
        <v>3397</v>
      </c>
      <c r="B1699" s="29">
        <v>550.0</v>
      </c>
      <c r="C1699" s="26">
        <v>550.0</v>
      </c>
      <c r="D1699" s="27">
        <v>0.0</v>
      </c>
      <c r="E1699" s="28" t="s">
        <v>7972</v>
      </c>
    </row>
    <row r="1700" hidden="1">
      <c r="A1700" s="31" t="s">
        <v>3399</v>
      </c>
      <c r="B1700" s="29">
        <v>2400.0</v>
      </c>
      <c r="C1700" s="26">
        <v>2400.0</v>
      </c>
      <c r="D1700" s="27">
        <v>0.0</v>
      </c>
      <c r="E1700" s="40"/>
    </row>
    <row r="1701" hidden="1">
      <c r="A1701" s="58" t="s">
        <v>3400</v>
      </c>
      <c r="B1701" s="29">
        <v>44776.0</v>
      </c>
      <c r="C1701" s="29">
        <v>44776.0</v>
      </c>
      <c r="D1701" s="27">
        <v>0.0</v>
      </c>
      <c r="E1701" s="41"/>
    </row>
    <row r="1702" hidden="1">
      <c r="A1702" s="58" t="s">
        <v>3401</v>
      </c>
      <c r="B1702" s="29">
        <v>35955.0</v>
      </c>
      <c r="C1702" s="59">
        <v>35955.0</v>
      </c>
      <c r="D1702" s="27">
        <v>0.0</v>
      </c>
      <c r="E1702" s="41"/>
    </row>
    <row r="1703" hidden="1">
      <c r="A1703" s="58" t="s">
        <v>3402</v>
      </c>
      <c r="B1703" s="29">
        <v>57849.0</v>
      </c>
      <c r="C1703" s="59">
        <v>57520.0</v>
      </c>
      <c r="D1703" s="27">
        <v>-329.0</v>
      </c>
      <c r="E1703" s="41"/>
    </row>
    <row r="1704" hidden="1">
      <c r="A1704" s="58" t="s">
        <v>3403</v>
      </c>
      <c r="B1704" s="29">
        <v>36129.0</v>
      </c>
      <c r="C1704" s="59">
        <v>36129.0</v>
      </c>
      <c r="D1704" s="27">
        <v>0.0</v>
      </c>
      <c r="E1704" s="41"/>
    </row>
    <row r="1705" hidden="1">
      <c r="A1705" s="58" t="s">
        <v>3405</v>
      </c>
      <c r="B1705" s="29">
        <v>2416.0</v>
      </c>
      <c r="C1705" s="59">
        <v>2416.0</v>
      </c>
      <c r="D1705" s="27">
        <v>0.0</v>
      </c>
      <c r="E1705" s="41"/>
    </row>
    <row r="1706" hidden="1">
      <c r="A1706" s="58" t="s">
        <v>3406</v>
      </c>
      <c r="B1706" s="29">
        <v>15126.0</v>
      </c>
      <c r="C1706" s="59">
        <v>15126.0</v>
      </c>
      <c r="D1706" s="27">
        <v>0.0</v>
      </c>
      <c r="E1706" s="41"/>
    </row>
    <row r="1707" hidden="1">
      <c r="A1707" s="35" t="s">
        <v>3407</v>
      </c>
      <c r="B1707" s="29">
        <v>222109.5</v>
      </c>
      <c r="C1707" s="59">
        <v>221780.5</v>
      </c>
      <c r="D1707" s="27">
        <v>-329.0</v>
      </c>
      <c r="E1707" s="41"/>
    </row>
    <row r="1708" hidden="1">
      <c r="A1708" s="36" t="s">
        <v>3408</v>
      </c>
      <c r="B1708" s="42">
        <v>0.5</v>
      </c>
      <c r="C1708" s="65">
        <v>1.5</v>
      </c>
      <c r="D1708" s="66">
        <v>1.0</v>
      </c>
      <c r="E1708" s="45"/>
    </row>
    <row r="1709" hidden="1"/>
    <row r="1710" hidden="1"/>
    <row r="1711" hidden="1">
      <c r="A1711" s="5" t="s">
        <v>4230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5" t="s">
        <v>3381</v>
      </c>
      <c r="B1713" s="6"/>
      <c r="C1713" s="6"/>
      <c r="D1713" s="6"/>
      <c r="E1713" s="7"/>
    </row>
    <row r="1714" hidden="1">
      <c r="A1714" s="10"/>
      <c r="B1714" s="11"/>
      <c r="C1714" s="11"/>
      <c r="D1714" s="11"/>
      <c r="E1714" s="12"/>
    </row>
    <row r="1715" hidden="1">
      <c r="A1715" s="13">
        <v>45880.0</v>
      </c>
      <c r="B1715" s="6"/>
      <c r="C1715" s="54" t="s">
        <v>3382</v>
      </c>
      <c r="D1715" s="15">
        <v>45886.0</v>
      </c>
      <c r="E1715" s="7"/>
    </row>
    <row r="1716" hidden="1">
      <c r="A1716" s="10"/>
      <c r="B1716" s="11"/>
      <c r="C1716" s="16"/>
      <c r="D1716" s="11"/>
      <c r="E1716" s="12"/>
    </row>
    <row r="1717" hidden="1">
      <c r="A1717" s="55" t="s">
        <v>4238</v>
      </c>
      <c r="B1717" s="7"/>
      <c r="C1717" s="16"/>
      <c r="D1717" s="56" t="s">
        <v>4239</v>
      </c>
      <c r="E1717" s="7"/>
    </row>
    <row r="1718" hidden="1">
      <c r="A1718" s="10"/>
      <c r="B1718" s="12"/>
      <c r="C1718" s="16"/>
      <c r="D1718" s="11"/>
      <c r="E1718" s="12"/>
    </row>
    <row r="1719" hidden="1">
      <c r="A1719" s="19" t="s">
        <v>3383</v>
      </c>
      <c r="B1719" s="6"/>
      <c r="C1719" s="6"/>
      <c r="D1719" s="6"/>
      <c r="E1719" s="7"/>
    </row>
    <row r="1720" hidden="1">
      <c r="A1720" s="20" t="s">
        <v>3384</v>
      </c>
      <c r="B1720" s="21" t="s">
        <v>3385</v>
      </c>
      <c r="C1720" s="22" t="s">
        <v>3386</v>
      </c>
      <c r="D1720" s="21" t="s">
        <v>3387</v>
      </c>
      <c r="E1720" s="23" t="s">
        <v>13</v>
      </c>
    </row>
    <row r="1721" hidden="1">
      <c r="A1721" s="57" t="s">
        <v>3388</v>
      </c>
      <c r="B1721" s="25">
        <v>31890.0</v>
      </c>
      <c r="C1721" s="26">
        <v>31890.0</v>
      </c>
      <c r="D1721" s="27">
        <v>0.0</v>
      </c>
      <c r="E1721" s="28"/>
    </row>
    <row r="1722" hidden="1">
      <c r="A1722" s="57" t="s">
        <v>3389</v>
      </c>
      <c r="B1722" s="29">
        <v>13520.0</v>
      </c>
      <c r="C1722" s="26">
        <v>13520.0</v>
      </c>
      <c r="D1722" s="27">
        <v>0.0</v>
      </c>
      <c r="E1722" s="40"/>
    </row>
    <row r="1723" hidden="1">
      <c r="A1723" s="57" t="s">
        <v>3390</v>
      </c>
      <c r="B1723" s="25">
        <v>450.0</v>
      </c>
      <c r="C1723" s="26">
        <v>450.0</v>
      </c>
      <c r="D1723" s="27">
        <v>0.0</v>
      </c>
      <c r="E1723" s="41"/>
    </row>
    <row r="1724" hidden="1">
      <c r="A1724" s="57" t="s">
        <v>3392</v>
      </c>
      <c r="B1724" s="29">
        <v>1000.0</v>
      </c>
      <c r="C1724" s="26">
        <v>1000.0</v>
      </c>
      <c r="D1724" s="27">
        <v>0.0</v>
      </c>
      <c r="E1724" s="41"/>
    </row>
    <row r="1725" hidden="1">
      <c r="A1725" s="31" t="s">
        <v>3394</v>
      </c>
      <c r="B1725" s="29">
        <v>0.0</v>
      </c>
      <c r="C1725" s="26"/>
      <c r="D1725" s="27">
        <v>0.0</v>
      </c>
      <c r="E1725" s="40"/>
    </row>
    <row r="1726" hidden="1">
      <c r="A1726" s="31" t="s">
        <v>3395</v>
      </c>
      <c r="B1726" s="29">
        <v>0.0</v>
      </c>
      <c r="C1726" s="26"/>
      <c r="D1726" s="27">
        <v>0.0</v>
      </c>
      <c r="E1726" s="41"/>
    </row>
    <row r="1727" hidden="1">
      <c r="A1727" s="31" t="s">
        <v>3397</v>
      </c>
      <c r="B1727" s="29">
        <v>315.0</v>
      </c>
      <c r="C1727" s="26">
        <v>315.0</v>
      </c>
      <c r="D1727" s="27">
        <v>0.0</v>
      </c>
      <c r="E1727" s="28" t="s">
        <v>7973</v>
      </c>
    </row>
    <row r="1728" hidden="1">
      <c r="A1728" s="31" t="s">
        <v>3399</v>
      </c>
      <c r="B1728" s="29">
        <v>1200.0</v>
      </c>
      <c r="C1728" s="26">
        <v>1200.0</v>
      </c>
      <c r="D1728" s="27">
        <v>0.0</v>
      </c>
      <c r="E1728" s="40"/>
    </row>
    <row r="1729" hidden="1">
      <c r="A1729" s="58" t="s">
        <v>3400</v>
      </c>
      <c r="B1729" s="29">
        <v>48055.0</v>
      </c>
      <c r="C1729" s="29">
        <v>47726.0</v>
      </c>
      <c r="D1729" s="27">
        <v>-329.0</v>
      </c>
      <c r="E1729" s="41"/>
    </row>
    <row r="1730" hidden="1">
      <c r="A1730" s="58" t="s">
        <v>3401</v>
      </c>
      <c r="B1730" s="29">
        <v>45576.0</v>
      </c>
      <c r="C1730" s="59">
        <v>45576.0</v>
      </c>
      <c r="D1730" s="27">
        <v>0.0</v>
      </c>
      <c r="E1730" s="41"/>
    </row>
    <row r="1731" hidden="1">
      <c r="A1731" s="58" t="s">
        <v>3402</v>
      </c>
      <c r="B1731" s="29">
        <v>47938.0</v>
      </c>
      <c r="C1731" s="59">
        <v>47938.0</v>
      </c>
      <c r="D1731" s="27">
        <v>0.0</v>
      </c>
      <c r="E1731" s="41"/>
    </row>
    <row r="1732" hidden="1">
      <c r="A1732" s="58" t="s">
        <v>3403</v>
      </c>
      <c r="B1732" s="29">
        <v>47455.0</v>
      </c>
      <c r="C1732" s="59">
        <v>47455.0</v>
      </c>
      <c r="D1732" s="27">
        <v>0.0</v>
      </c>
      <c r="E1732" s="41"/>
    </row>
    <row r="1733" hidden="1">
      <c r="A1733" s="58" t="s">
        <v>3405</v>
      </c>
      <c r="B1733" s="29">
        <v>1875.0</v>
      </c>
      <c r="C1733" s="59">
        <v>2224.0</v>
      </c>
      <c r="D1733" s="27">
        <v>349.0</v>
      </c>
      <c r="E1733" s="41"/>
    </row>
    <row r="1734" hidden="1">
      <c r="A1734" s="58" t="s">
        <v>3406</v>
      </c>
      <c r="B1734" s="29">
        <v>15995.0</v>
      </c>
      <c r="C1734" s="59">
        <v>15995.0</v>
      </c>
      <c r="D1734" s="27">
        <v>0.0</v>
      </c>
      <c r="E1734" s="41"/>
    </row>
    <row r="1735" hidden="1">
      <c r="A1735" s="35" t="s">
        <v>3407</v>
      </c>
      <c r="B1735" s="29">
        <v>239274.2</v>
      </c>
      <c r="C1735" s="59">
        <v>238945.2</v>
      </c>
      <c r="D1735" s="27">
        <v>-329.0</v>
      </c>
      <c r="E1735" s="41"/>
    </row>
    <row r="1736" hidden="1">
      <c r="A1736" s="36" t="s">
        <v>3408</v>
      </c>
      <c r="B1736" s="42">
        <v>-0.19999999999708962</v>
      </c>
      <c r="C1736" s="65">
        <v>348.79999999998836</v>
      </c>
      <c r="D1736" s="66">
        <v>348.99999999998545</v>
      </c>
      <c r="E1736" s="45"/>
    </row>
    <row r="1737" hidden="1"/>
    <row r="1738" hidden="1"/>
    <row r="1739" hidden="1">
      <c r="A1739" s="5" t="s">
        <v>4230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5" t="s">
        <v>3381</v>
      </c>
      <c r="B1741" s="6"/>
      <c r="C1741" s="6"/>
      <c r="D1741" s="6"/>
      <c r="E1741" s="7"/>
    </row>
    <row r="1742" hidden="1">
      <c r="A1742" s="10"/>
      <c r="B1742" s="11"/>
      <c r="C1742" s="11"/>
      <c r="D1742" s="11"/>
      <c r="E1742" s="12"/>
    </row>
    <row r="1743" hidden="1">
      <c r="A1743" s="13">
        <v>45887.0</v>
      </c>
      <c r="B1743" s="6"/>
      <c r="C1743" s="54" t="s">
        <v>3382</v>
      </c>
      <c r="D1743" s="15">
        <v>45893.0</v>
      </c>
      <c r="E1743" s="7"/>
    </row>
    <row r="1744" hidden="1">
      <c r="A1744" s="10"/>
      <c r="B1744" s="11"/>
      <c r="C1744" s="16"/>
      <c r="D1744" s="11"/>
      <c r="E1744" s="12"/>
    </row>
    <row r="1745" hidden="1">
      <c r="A1745" s="55" t="s">
        <v>4238</v>
      </c>
      <c r="B1745" s="7"/>
      <c r="C1745" s="16"/>
      <c r="D1745" s="56" t="s">
        <v>4239</v>
      </c>
      <c r="E1745" s="7"/>
    </row>
    <row r="1746" hidden="1">
      <c r="A1746" s="10"/>
      <c r="B1746" s="12"/>
      <c r="C1746" s="16"/>
      <c r="D1746" s="11"/>
      <c r="E1746" s="12"/>
    </row>
    <row r="1747" hidden="1">
      <c r="A1747" s="19" t="s">
        <v>3383</v>
      </c>
      <c r="B1747" s="6"/>
      <c r="C1747" s="6"/>
      <c r="D1747" s="6"/>
      <c r="E1747" s="7"/>
    </row>
    <row r="1748" hidden="1">
      <c r="A1748" s="20" t="s">
        <v>3384</v>
      </c>
      <c r="B1748" s="21" t="s">
        <v>3385</v>
      </c>
      <c r="C1748" s="22" t="s">
        <v>3386</v>
      </c>
      <c r="D1748" s="21" t="s">
        <v>3387</v>
      </c>
      <c r="E1748" s="23" t="s">
        <v>13</v>
      </c>
    </row>
    <row r="1749" hidden="1">
      <c r="A1749" s="57" t="s">
        <v>3388</v>
      </c>
      <c r="B1749" s="25">
        <v>31133.0</v>
      </c>
      <c r="C1749" s="26">
        <v>31133.0</v>
      </c>
      <c r="D1749" s="27">
        <v>0.0</v>
      </c>
      <c r="E1749" s="28"/>
    </row>
    <row r="1750" hidden="1">
      <c r="A1750" s="57" t="s">
        <v>3389</v>
      </c>
      <c r="B1750" s="29">
        <v>10799.0</v>
      </c>
      <c r="C1750" s="26">
        <v>10799.0</v>
      </c>
      <c r="D1750" s="27">
        <v>0.0</v>
      </c>
      <c r="E1750" s="40"/>
    </row>
    <row r="1751" hidden="1">
      <c r="A1751" s="57" t="s">
        <v>3390</v>
      </c>
      <c r="B1751" s="25">
        <v>0.0</v>
      </c>
      <c r="C1751" s="26"/>
      <c r="D1751" s="27">
        <v>0.0</v>
      </c>
      <c r="E1751" s="41"/>
    </row>
    <row r="1752" hidden="1">
      <c r="A1752" s="57" t="s">
        <v>3392</v>
      </c>
      <c r="B1752" s="29">
        <v>0.0</v>
      </c>
      <c r="C1752" s="26"/>
      <c r="D1752" s="27">
        <v>0.0</v>
      </c>
      <c r="E1752" s="41"/>
    </row>
    <row r="1753" hidden="1">
      <c r="A1753" s="31" t="s">
        <v>3394</v>
      </c>
      <c r="B1753" s="29">
        <v>920.0</v>
      </c>
      <c r="C1753" s="26"/>
      <c r="D1753" s="27">
        <v>-920.0</v>
      </c>
      <c r="E1753" s="40"/>
    </row>
    <row r="1754" hidden="1">
      <c r="A1754" s="31" t="s">
        <v>3395</v>
      </c>
      <c r="B1754" s="29">
        <v>0.0</v>
      </c>
      <c r="C1754" s="26"/>
      <c r="D1754" s="27">
        <v>0.0</v>
      </c>
      <c r="E1754" s="41"/>
    </row>
    <row r="1755" hidden="1">
      <c r="A1755" s="31" t="s">
        <v>3397</v>
      </c>
      <c r="B1755" s="29">
        <v>0.0</v>
      </c>
      <c r="C1755" s="26"/>
      <c r="D1755" s="27">
        <v>0.0</v>
      </c>
      <c r="E1755" s="28"/>
    </row>
    <row r="1756" hidden="1">
      <c r="A1756" s="31" t="s">
        <v>3399</v>
      </c>
      <c r="B1756" s="29">
        <v>2520.0</v>
      </c>
      <c r="C1756" s="26">
        <v>3440.0</v>
      </c>
      <c r="D1756" s="27">
        <v>920.0</v>
      </c>
      <c r="E1756" s="40"/>
    </row>
    <row r="1757" hidden="1">
      <c r="A1757" s="58" t="s">
        <v>3400</v>
      </c>
      <c r="B1757" s="29">
        <v>56317.0</v>
      </c>
      <c r="C1757" s="29">
        <v>56317.0</v>
      </c>
      <c r="D1757" s="27">
        <v>0.0</v>
      </c>
      <c r="E1757" s="41"/>
    </row>
    <row r="1758" hidden="1">
      <c r="A1758" s="58" t="s">
        <v>3401</v>
      </c>
      <c r="B1758" s="29">
        <v>46984.0</v>
      </c>
      <c r="C1758" s="59">
        <v>46984.0</v>
      </c>
      <c r="D1758" s="27">
        <v>0.0</v>
      </c>
      <c r="E1758" s="41"/>
    </row>
    <row r="1759" hidden="1">
      <c r="A1759" s="58" t="s">
        <v>3402</v>
      </c>
      <c r="B1759" s="29">
        <v>62304.0</v>
      </c>
      <c r="C1759" s="59">
        <v>61890.0</v>
      </c>
      <c r="D1759" s="27">
        <v>-414.0</v>
      </c>
      <c r="E1759" s="41"/>
    </row>
    <row r="1760" hidden="1">
      <c r="A1760" s="58" t="s">
        <v>3403</v>
      </c>
      <c r="B1760" s="29">
        <v>37144.0</v>
      </c>
      <c r="C1760" s="59">
        <v>37144.0</v>
      </c>
      <c r="D1760" s="27">
        <v>0.0</v>
      </c>
      <c r="E1760" s="41"/>
    </row>
    <row r="1761" hidden="1">
      <c r="A1761" s="58" t="s">
        <v>3405</v>
      </c>
      <c r="B1761" s="29">
        <v>1255.0</v>
      </c>
      <c r="C1761" s="59">
        <v>1255.0</v>
      </c>
      <c r="D1761" s="27">
        <v>0.0</v>
      </c>
      <c r="E1761" s="41"/>
    </row>
    <row r="1762" hidden="1">
      <c r="A1762" s="58" t="s">
        <v>3406</v>
      </c>
      <c r="B1762" s="29">
        <v>13602.0</v>
      </c>
      <c r="C1762" s="59">
        <v>13602.0</v>
      </c>
      <c r="D1762" s="27">
        <v>0.0</v>
      </c>
      <c r="E1762" s="41"/>
    </row>
    <row r="1763" hidden="1">
      <c r="A1763" s="35" t="s">
        <v>3407</v>
      </c>
      <c r="B1763" s="29">
        <v>249376.0</v>
      </c>
      <c r="C1763" s="59">
        <v>248962.0</v>
      </c>
      <c r="D1763" s="27">
        <v>-414.0</v>
      </c>
      <c r="E1763" s="41"/>
    </row>
    <row r="1764" hidden="1">
      <c r="A1764" s="36" t="s">
        <v>3408</v>
      </c>
      <c r="B1764" s="42">
        <v>0.0</v>
      </c>
      <c r="C1764" s="65">
        <v>0.0</v>
      </c>
      <c r="D1764" s="66">
        <v>0.0</v>
      </c>
      <c r="E1764" s="45"/>
    </row>
    <row r="1765" hidden="1"/>
    <row r="1766" hidden="1"/>
    <row r="1767" hidden="1">
      <c r="A1767" s="5" t="s">
        <v>4230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5" t="s">
        <v>3381</v>
      </c>
      <c r="B1769" s="6"/>
      <c r="C1769" s="6"/>
      <c r="D1769" s="6"/>
      <c r="E1769" s="7"/>
    </row>
    <row r="1770" hidden="1">
      <c r="A1770" s="10"/>
      <c r="B1770" s="11"/>
      <c r="C1770" s="11"/>
      <c r="D1770" s="11"/>
      <c r="E1770" s="12"/>
    </row>
    <row r="1771" hidden="1">
      <c r="A1771" s="13">
        <v>45894.0</v>
      </c>
      <c r="B1771" s="6"/>
      <c r="C1771" s="54" t="s">
        <v>3382</v>
      </c>
      <c r="D1771" s="15">
        <v>45900.0</v>
      </c>
      <c r="E1771" s="7"/>
    </row>
    <row r="1772" hidden="1">
      <c r="A1772" s="10"/>
      <c r="B1772" s="11"/>
      <c r="C1772" s="16"/>
      <c r="D1772" s="11"/>
      <c r="E1772" s="12"/>
    </row>
    <row r="1773" hidden="1">
      <c r="A1773" s="55" t="s">
        <v>4238</v>
      </c>
      <c r="B1773" s="7"/>
      <c r="C1773" s="16"/>
      <c r="D1773" s="56" t="s">
        <v>4239</v>
      </c>
      <c r="E1773" s="7"/>
    </row>
    <row r="1774" hidden="1">
      <c r="A1774" s="10"/>
      <c r="B1774" s="12"/>
      <c r="C1774" s="16"/>
      <c r="D1774" s="11"/>
      <c r="E1774" s="12"/>
    </row>
    <row r="1775" hidden="1">
      <c r="A1775" s="19" t="s">
        <v>3383</v>
      </c>
      <c r="B1775" s="6"/>
      <c r="C1775" s="6"/>
      <c r="D1775" s="6"/>
      <c r="E1775" s="7"/>
    </row>
    <row r="1776" hidden="1">
      <c r="A1776" s="20" t="s">
        <v>3384</v>
      </c>
      <c r="B1776" s="21" t="s">
        <v>3385</v>
      </c>
      <c r="C1776" s="22" t="s">
        <v>3386</v>
      </c>
      <c r="D1776" s="21" t="s">
        <v>3387</v>
      </c>
      <c r="E1776" s="23" t="s">
        <v>13</v>
      </c>
    </row>
    <row r="1777" hidden="1">
      <c r="A1777" s="57" t="s">
        <v>3388</v>
      </c>
      <c r="B1777" s="25">
        <v>30982.0</v>
      </c>
      <c r="C1777" s="26">
        <v>30982.0</v>
      </c>
      <c r="D1777" s="27">
        <v>0.0</v>
      </c>
      <c r="E1777" s="28"/>
    </row>
    <row r="1778" hidden="1">
      <c r="A1778" s="57" t="s">
        <v>3389</v>
      </c>
      <c r="B1778" s="29">
        <v>6739.0</v>
      </c>
      <c r="C1778" s="26">
        <v>6739.0</v>
      </c>
      <c r="D1778" s="27">
        <v>0.0</v>
      </c>
      <c r="E1778" s="40"/>
    </row>
    <row r="1779" hidden="1">
      <c r="A1779" s="57" t="s">
        <v>3390</v>
      </c>
      <c r="B1779" s="25">
        <v>660.0</v>
      </c>
      <c r="C1779" s="26">
        <v>660.0</v>
      </c>
      <c r="D1779" s="27">
        <v>0.0</v>
      </c>
      <c r="E1779" s="41"/>
    </row>
    <row r="1780" hidden="1">
      <c r="A1780" s="57" t="s">
        <v>3392</v>
      </c>
      <c r="B1780" s="29">
        <v>500.0</v>
      </c>
      <c r="C1780" s="26">
        <v>500.0</v>
      </c>
      <c r="D1780" s="27">
        <v>0.0</v>
      </c>
      <c r="E1780" s="41"/>
    </row>
    <row r="1781" hidden="1">
      <c r="A1781" s="31" t="s">
        <v>3394</v>
      </c>
      <c r="B1781" s="29">
        <v>80.0</v>
      </c>
      <c r="C1781" s="26"/>
      <c r="D1781" s="27">
        <v>-80.0</v>
      </c>
      <c r="E1781" s="40"/>
    </row>
    <row r="1782" hidden="1">
      <c r="A1782" s="31" t="s">
        <v>3395</v>
      </c>
      <c r="B1782" s="29">
        <v>0.0</v>
      </c>
      <c r="C1782" s="26"/>
      <c r="D1782" s="27">
        <v>0.0</v>
      </c>
      <c r="E1782" s="41"/>
    </row>
    <row r="1783" hidden="1">
      <c r="A1783" s="31" t="s">
        <v>3397</v>
      </c>
      <c r="B1783" s="29">
        <v>1692.0</v>
      </c>
      <c r="C1783" s="26">
        <v>1692.0</v>
      </c>
      <c r="D1783" s="27">
        <v>0.0</v>
      </c>
      <c r="E1783" s="28"/>
    </row>
    <row r="1784" hidden="1">
      <c r="A1784" s="31" t="s">
        <v>3399</v>
      </c>
      <c r="B1784" s="29">
        <v>3120.0</v>
      </c>
      <c r="C1784" s="26">
        <v>3200.0</v>
      </c>
      <c r="D1784" s="27">
        <v>80.0</v>
      </c>
      <c r="E1784" s="40"/>
    </row>
    <row r="1785" hidden="1">
      <c r="A1785" s="58" t="s">
        <v>3400</v>
      </c>
      <c r="B1785" s="29">
        <v>49610.0</v>
      </c>
      <c r="C1785" s="29">
        <v>49610.0</v>
      </c>
      <c r="D1785" s="27">
        <v>0.0</v>
      </c>
      <c r="E1785" s="41"/>
    </row>
    <row r="1786" hidden="1">
      <c r="A1786" s="58" t="s">
        <v>3401</v>
      </c>
      <c r="B1786" s="29">
        <v>42728.0</v>
      </c>
      <c r="C1786" s="59">
        <v>42728.0</v>
      </c>
      <c r="D1786" s="27">
        <v>0.0</v>
      </c>
      <c r="E1786" s="41"/>
    </row>
    <row r="1787" hidden="1">
      <c r="A1787" s="58" t="s">
        <v>3402</v>
      </c>
      <c r="B1787" s="29">
        <v>51758.0</v>
      </c>
      <c r="C1787" s="59">
        <v>51758.0</v>
      </c>
      <c r="D1787" s="27">
        <v>0.0</v>
      </c>
      <c r="E1787" s="41"/>
    </row>
    <row r="1788" hidden="1">
      <c r="A1788" s="58" t="s">
        <v>3403</v>
      </c>
      <c r="B1788" s="29">
        <v>37603.0</v>
      </c>
      <c r="C1788" s="59">
        <v>37603.0</v>
      </c>
      <c r="D1788" s="27">
        <v>0.0</v>
      </c>
      <c r="E1788" s="41"/>
    </row>
    <row r="1789" hidden="1">
      <c r="A1789" s="58" t="s">
        <v>3405</v>
      </c>
      <c r="B1789" s="29">
        <v>1300.0</v>
      </c>
      <c r="C1789" s="59">
        <v>1300.0</v>
      </c>
      <c r="D1789" s="27">
        <v>0.0</v>
      </c>
      <c r="E1789" s="41"/>
    </row>
    <row r="1790" hidden="1">
      <c r="A1790" s="58" t="s">
        <v>3406</v>
      </c>
      <c r="B1790" s="29">
        <v>13542.0</v>
      </c>
      <c r="C1790" s="59">
        <v>13542.0</v>
      </c>
      <c r="D1790" s="27">
        <v>0.0</v>
      </c>
      <c r="E1790" s="41"/>
    </row>
    <row r="1791" hidden="1">
      <c r="A1791" s="35" t="s">
        <v>3407</v>
      </c>
      <c r="B1791" s="29">
        <v>226772.0</v>
      </c>
      <c r="C1791" s="59">
        <v>226772.0</v>
      </c>
      <c r="D1791" s="27">
        <v>0.0</v>
      </c>
      <c r="E1791" s="41"/>
    </row>
    <row r="1792" hidden="1">
      <c r="A1792" s="36" t="s">
        <v>3408</v>
      </c>
      <c r="B1792" s="42">
        <v>0.0</v>
      </c>
      <c r="C1792" s="65">
        <v>0.0</v>
      </c>
      <c r="D1792" s="66">
        <v>0.0</v>
      </c>
      <c r="E1792" s="45"/>
    </row>
    <row r="1793" hidden="1"/>
    <row r="1794" hidden="1"/>
    <row r="1795" hidden="1">
      <c r="A1795" s="5" t="s">
        <v>4230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5" t="s">
        <v>3381</v>
      </c>
      <c r="B1797" s="6"/>
      <c r="C1797" s="6"/>
      <c r="D1797" s="6"/>
      <c r="E1797" s="7"/>
    </row>
    <row r="1798" hidden="1">
      <c r="A1798" s="10"/>
      <c r="B1798" s="11"/>
      <c r="C1798" s="11"/>
      <c r="D1798" s="11"/>
      <c r="E1798" s="12"/>
    </row>
    <row r="1799" hidden="1">
      <c r="A1799" s="13">
        <v>45901.0</v>
      </c>
      <c r="B1799" s="6"/>
      <c r="C1799" s="54" t="s">
        <v>3382</v>
      </c>
      <c r="D1799" s="15">
        <v>45907.0</v>
      </c>
      <c r="E1799" s="7"/>
    </row>
    <row r="1800" hidden="1">
      <c r="A1800" s="10"/>
      <c r="B1800" s="11"/>
      <c r="C1800" s="16"/>
      <c r="D1800" s="11"/>
      <c r="E1800" s="12"/>
    </row>
    <row r="1801" hidden="1">
      <c r="A1801" s="55" t="s">
        <v>4238</v>
      </c>
      <c r="B1801" s="7"/>
      <c r="C1801" s="16"/>
      <c r="D1801" s="56" t="s">
        <v>4239</v>
      </c>
      <c r="E1801" s="7"/>
    </row>
    <row r="1802" hidden="1">
      <c r="A1802" s="10"/>
      <c r="B1802" s="12"/>
      <c r="C1802" s="16"/>
      <c r="D1802" s="11"/>
      <c r="E1802" s="12"/>
    </row>
    <row r="1803" hidden="1">
      <c r="A1803" s="19" t="s">
        <v>3383</v>
      </c>
      <c r="B1803" s="6"/>
      <c r="C1803" s="6"/>
      <c r="D1803" s="6"/>
      <c r="E1803" s="7"/>
    </row>
    <row r="1804" hidden="1">
      <c r="A1804" s="20" t="s">
        <v>3384</v>
      </c>
      <c r="B1804" s="21" t="s">
        <v>3385</v>
      </c>
      <c r="C1804" s="22" t="s">
        <v>3386</v>
      </c>
      <c r="D1804" s="21" t="s">
        <v>3387</v>
      </c>
      <c r="E1804" s="23" t="s">
        <v>13</v>
      </c>
    </row>
    <row r="1805" hidden="1">
      <c r="A1805" s="57" t="s">
        <v>3388</v>
      </c>
      <c r="B1805" s="25">
        <v>26631.0</v>
      </c>
      <c r="C1805" s="26">
        <v>26632.0</v>
      </c>
      <c r="D1805" s="27">
        <v>1.0</v>
      </c>
      <c r="E1805" s="28"/>
    </row>
    <row r="1806" hidden="1">
      <c r="A1806" s="57" t="s">
        <v>3389</v>
      </c>
      <c r="B1806" s="29">
        <v>9300.0</v>
      </c>
      <c r="C1806" s="26">
        <v>9300.0</v>
      </c>
      <c r="D1806" s="27">
        <v>0.0</v>
      </c>
      <c r="E1806" s="40"/>
    </row>
    <row r="1807" hidden="1">
      <c r="A1807" s="57" t="s">
        <v>3390</v>
      </c>
      <c r="B1807" s="25">
        <v>0.0</v>
      </c>
      <c r="C1807" s="26"/>
      <c r="D1807" s="27">
        <v>0.0</v>
      </c>
      <c r="E1807" s="41"/>
    </row>
    <row r="1808" hidden="1">
      <c r="A1808" s="57" t="s">
        <v>3392</v>
      </c>
      <c r="B1808" s="29">
        <v>0.0</v>
      </c>
      <c r="C1808" s="26"/>
      <c r="D1808" s="27">
        <v>0.0</v>
      </c>
      <c r="E1808" s="41"/>
    </row>
    <row r="1809" hidden="1">
      <c r="A1809" s="31" t="s">
        <v>3394</v>
      </c>
      <c r="B1809" s="29">
        <v>0.0</v>
      </c>
      <c r="C1809" s="26"/>
      <c r="D1809" s="27">
        <v>0.0</v>
      </c>
      <c r="E1809" s="40"/>
    </row>
    <row r="1810" hidden="1">
      <c r="A1810" s="31" t="s">
        <v>3395</v>
      </c>
      <c r="B1810" s="29">
        <v>0.0</v>
      </c>
      <c r="C1810" s="26"/>
      <c r="D1810" s="27">
        <v>0.0</v>
      </c>
      <c r="E1810" s="41"/>
    </row>
    <row r="1811" hidden="1">
      <c r="A1811" s="31" t="s">
        <v>3397</v>
      </c>
      <c r="B1811" s="29">
        <v>0.0</v>
      </c>
      <c r="C1811" s="26"/>
      <c r="D1811" s="27">
        <v>0.0</v>
      </c>
      <c r="E1811" s="28"/>
    </row>
    <row r="1812" hidden="1">
      <c r="A1812" s="31" t="s">
        <v>3399</v>
      </c>
      <c r="B1812" s="29">
        <v>3200.0</v>
      </c>
      <c r="C1812" s="26">
        <v>3200.0</v>
      </c>
      <c r="D1812" s="27">
        <v>0.0</v>
      </c>
      <c r="E1812" s="40"/>
    </row>
    <row r="1813" hidden="1">
      <c r="A1813" s="58" t="s">
        <v>3400</v>
      </c>
      <c r="B1813" s="29">
        <v>54891.0</v>
      </c>
      <c r="C1813" s="29">
        <v>54472.0</v>
      </c>
      <c r="D1813" s="27">
        <v>-419.0</v>
      </c>
      <c r="E1813" s="41"/>
    </row>
    <row r="1814" hidden="1">
      <c r="A1814" s="58" t="s">
        <v>3401</v>
      </c>
      <c r="B1814" s="29">
        <v>38252.0</v>
      </c>
      <c r="C1814" s="59">
        <v>38252.0</v>
      </c>
      <c r="D1814" s="27">
        <v>0.0</v>
      </c>
      <c r="E1814" s="41"/>
    </row>
    <row r="1815" hidden="1">
      <c r="A1815" s="58" t="s">
        <v>3402</v>
      </c>
      <c r="B1815" s="29">
        <v>60958.0</v>
      </c>
      <c r="C1815" s="59">
        <v>60958.0</v>
      </c>
      <c r="D1815" s="27">
        <v>0.0</v>
      </c>
      <c r="E1815" s="41"/>
    </row>
    <row r="1816" hidden="1">
      <c r="A1816" s="58" t="s">
        <v>3403</v>
      </c>
      <c r="B1816" s="29">
        <v>37264.0</v>
      </c>
      <c r="C1816" s="59">
        <v>37264.0</v>
      </c>
      <c r="D1816" s="27">
        <v>0.0</v>
      </c>
      <c r="E1816" s="41"/>
    </row>
    <row r="1817" hidden="1">
      <c r="A1817" s="58" t="s">
        <v>3405</v>
      </c>
      <c r="B1817" s="29">
        <v>3540.0</v>
      </c>
      <c r="C1817" s="59">
        <v>3540.0</v>
      </c>
      <c r="D1817" s="27">
        <v>0.0</v>
      </c>
      <c r="E1817" s="41"/>
    </row>
    <row r="1818" hidden="1">
      <c r="A1818" s="58" t="s">
        <v>3406</v>
      </c>
      <c r="B1818" s="29">
        <v>9817.0</v>
      </c>
      <c r="C1818" s="59">
        <v>9817.0</v>
      </c>
      <c r="D1818" s="27">
        <v>0.0</v>
      </c>
      <c r="E1818" s="41"/>
    </row>
    <row r="1819" hidden="1">
      <c r="A1819" s="35" t="s">
        <v>3407</v>
      </c>
      <c r="B1819" s="29">
        <v>234035.5</v>
      </c>
      <c r="C1819" s="59">
        <v>233616.5</v>
      </c>
      <c r="D1819" s="27">
        <v>-419.0</v>
      </c>
      <c r="E1819" s="41"/>
    </row>
    <row r="1820" hidden="1">
      <c r="A1820" s="36" t="s">
        <v>3408</v>
      </c>
      <c r="B1820" s="42">
        <v>0.5</v>
      </c>
      <c r="C1820" s="65">
        <v>1.5</v>
      </c>
      <c r="D1820" s="66">
        <v>1.0</v>
      </c>
      <c r="E1820" s="45"/>
    </row>
    <row r="1821" hidden="1"/>
    <row r="1822" hidden="1"/>
    <row r="1823" hidden="1">
      <c r="A1823" s="5" t="s">
        <v>4230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5" t="s">
        <v>3381</v>
      </c>
      <c r="B1825" s="6"/>
      <c r="C1825" s="6"/>
      <c r="D1825" s="6"/>
      <c r="E1825" s="7"/>
    </row>
    <row r="1826" hidden="1">
      <c r="A1826" s="10"/>
      <c r="B1826" s="11"/>
      <c r="C1826" s="11"/>
      <c r="D1826" s="11"/>
      <c r="E1826" s="12"/>
    </row>
    <row r="1827" hidden="1">
      <c r="A1827" s="13">
        <v>45908.0</v>
      </c>
      <c r="B1827" s="6"/>
      <c r="C1827" s="54" t="s">
        <v>3382</v>
      </c>
      <c r="D1827" s="15">
        <v>45914.0</v>
      </c>
      <c r="E1827" s="7"/>
    </row>
    <row r="1828" hidden="1">
      <c r="A1828" s="10"/>
      <c r="B1828" s="11"/>
      <c r="C1828" s="16"/>
      <c r="D1828" s="11"/>
      <c r="E1828" s="12"/>
    </row>
    <row r="1829" hidden="1">
      <c r="A1829" s="55" t="s">
        <v>4238</v>
      </c>
      <c r="B1829" s="7"/>
      <c r="C1829" s="16"/>
      <c r="D1829" s="56" t="s">
        <v>4239</v>
      </c>
      <c r="E1829" s="7"/>
    </row>
    <row r="1830" hidden="1">
      <c r="A1830" s="10"/>
      <c r="B1830" s="12"/>
      <c r="C1830" s="16"/>
      <c r="D1830" s="11"/>
      <c r="E1830" s="12"/>
    </row>
    <row r="1831" hidden="1">
      <c r="A1831" s="19" t="s">
        <v>3383</v>
      </c>
      <c r="B1831" s="6"/>
      <c r="C1831" s="6"/>
      <c r="D1831" s="6"/>
      <c r="E1831" s="7"/>
    </row>
    <row r="1832" hidden="1">
      <c r="A1832" s="20" t="s">
        <v>3384</v>
      </c>
      <c r="B1832" s="21" t="s">
        <v>3385</v>
      </c>
      <c r="C1832" s="22" t="s">
        <v>3386</v>
      </c>
      <c r="D1832" s="21" t="s">
        <v>3387</v>
      </c>
      <c r="E1832" s="23" t="s">
        <v>13</v>
      </c>
    </row>
    <row r="1833" hidden="1">
      <c r="A1833" s="57" t="s">
        <v>3388</v>
      </c>
      <c r="B1833" s="25">
        <v>32074.0</v>
      </c>
      <c r="C1833" s="26">
        <v>32075.0</v>
      </c>
      <c r="D1833" s="27">
        <v>1.0</v>
      </c>
      <c r="E1833" s="28"/>
    </row>
    <row r="1834" hidden="1">
      <c r="A1834" s="57" t="s">
        <v>3389</v>
      </c>
      <c r="B1834" s="29">
        <v>14552.0</v>
      </c>
      <c r="C1834" s="26">
        <v>14552.0</v>
      </c>
      <c r="D1834" s="27">
        <v>0.0</v>
      </c>
      <c r="E1834" s="40"/>
    </row>
    <row r="1835" hidden="1">
      <c r="A1835" s="57" t="s">
        <v>3390</v>
      </c>
      <c r="B1835" s="25">
        <v>180.0</v>
      </c>
      <c r="C1835" s="26">
        <v>180.0</v>
      </c>
      <c r="D1835" s="27">
        <v>0.0</v>
      </c>
      <c r="E1835" s="41"/>
    </row>
    <row r="1836" hidden="1">
      <c r="A1836" s="57" t="s">
        <v>3392</v>
      </c>
      <c r="B1836" s="29">
        <v>0.0</v>
      </c>
      <c r="C1836" s="26"/>
      <c r="D1836" s="27">
        <v>0.0</v>
      </c>
      <c r="E1836" s="41"/>
    </row>
    <row r="1837" hidden="1">
      <c r="A1837" s="31" t="s">
        <v>3394</v>
      </c>
      <c r="B1837" s="29">
        <v>0.0</v>
      </c>
      <c r="C1837" s="26"/>
      <c r="D1837" s="27">
        <v>0.0</v>
      </c>
      <c r="E1837" s="40"/>
    </row>
    <row r="1838" hidden="1">
      <c r="A1838" s="31" t="s">
        <v>3395</v>
      </c>
      <c r="B1838" s="29">
        <v>0.0</v>
      </c>
      <c r="C1838" s="26"/>
      <c r="D1838" s="27">
        <v>0.0</v>
      </c>
      <c r="E1838" s="41"/>
    </row>
    <row r="1839" hidden="1">
      <c r="A1839" s="31" t="s">
        <v>3397</v>
      </c>
      <c r="B1839" s="29">
        <v>0.0</v>
      </c>
      <c r="C1839" s="26"/>
      <c r="D1839" s="27">
        <v>0.0</v>
      </c>
      <c r="E1839" s="28"/>
    </row>
    <row r="1840" hidden="1">
      <c r="A1840" s="31" t="s">
        <v>3399</v>
      </c>
      <c r="B1840" s="29">
        <v>2720.0</v>
      </c>
      <c r="C1840" s="26">
        <v>2720.0</v>
      </c>
      <c r="D1840" s="27">
        <v>0.0</v>
      </c>
      <c r="E1840" s="40"/>
    </row>
    <row r="1841" hidden="1">
      <c r="A1841" s="58" t="s">
        <v>3400</v>
      </c>
      <c r="B1841" s="29">
        <v>56371.0</v>
      </c>
      <c r="C1841" s="29">
        <v>56371.0</v>
      </c>
      <c r="D1841" s="27">
        <v>0.0</v>
      </c>
      <c r="E1841" s="41"/>
    </row>
    <row r="1842" hidden="1">
      <c r="A1842" s="58" t="s">
        <v>3401</v>
      </c>
      <c r="B1842" s="29">
        <v>38067.0</v>
      </c>
      <c r="C1842" s="59">
        <v>38067.0</v>
      </c>
      <c r="D1842" s="27">
        <v>0.0</v>
      </c>
      <c r="E1842" s="41"/>
    </row>
    <row r="1843" hidden="1">
      <c r="A1843" s="58" t="s">
        <v>3402</v>
      </c>
      <c r="B1843" s="29">
        <v>69492.0</v>
      </c>
      <c r="C1843" s="59">
        <v>69113.0</v>
      </c>
      <c r="D1843" s="27">
        <v>-379.0</v>
      </c>
      <c r="E1843" s="41"/>
    </row>
    <row r="1844" hidden="1">
      <c r="A1844" s="58" t="s">
        <v>3403</v>
      </c>
      <c r="B1844" s="29">
        <v>38606.0</v>
      </c>
      <c r="C1844" s="59">
        <v>39015.0</v>
      </c>
      <c r="D1844" s="27">
        <v>409.0</v>
      </c>
      <c r="E1844" s="41"/>
    </row>
    <row r="1845" hidden="1">
      <c r="A1845" s="58" t="s">
        <v>3405</v>
      </c>
      <c r="B1845" s="29">
        <v>1723.0</v>
      </c>
      <c r="C1845" s="59">
        <v>1723.0</v>
      </c>
      <c r="D1845" s="27">
        <v>0.0</v>
      </c>
      <c r="E1845" s="41"/>
    </row>
    <row r="1846" hidden="1">
      <c r="A1846" s="58" t="s">
        <v>3406</v>
      </c>
      <c r="B1846" s="29">
        <v>9400.0</v>
      </c>
      <c r="C1846" s="59">
        <v>9400.0</v>
      </c>
      <c r="D1846" s="27">
        <v>0.0</v>
      </c>
      <c r="E1846" s="41"/>
    </row>
    <row r="1847" hidden="1">
      <c r="A1847" s="35" t="s">
        <v>3407</v>
      </c>
      <c r="B1847" s="29">
        <v>253784.5</v>
      </c>
      <c r="C1847" s="59">
        <v>251932.5</v>
      </c>
      <c r="D1847" s="27">
        <v>-1852.0</v>
      </c>
      <c r="E1847" s="41"/>
    </row>
    <row r="1848" hidden="1">
      <c r="A1848" s="36" t="s">
        <v>3408</v>
      </c>
      <c r="B1848" s="42">
        <v>0.5</v>
      </c>
      <c r="C1848" s="65">
        <v>1883.5</v>
      </c>
      <c r="D1848" s="66">
        <v>1883.0</v>
      </c>
      <c r="E1848" s="45"/>
    </row>
    <row r="1849" hidden="1"/>
    <row r="1850" hidden="1"/>
    <row r="1851" hidden="1">
      <c r="A1851" s="5" t="s">
        <v>4230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5" t="s">
        <v>3381</v>
      </c>
      <c r="B1853" s="6"/>
      <c r="C1853" s="6"/>
      <c r="D1853" s="6"/>
      <c r="E1853" s="7"/>
    </row>
    <row r="1854" hidden="1">
      <c r="A1854" s="10"/>
      <c r="B1854" s="11"/>
      <c r="C1854" s="11"/>
      <c r="D1854" s="11"/>
      <c r="E1854" s="12"/>
    </row>
    <row r="1855" hidden="1">
      <c r="A1855" s="13">
        <v>45922.0</v>
      </c>
      <c r="B1855" s="6"/>
      <c r="C1855" s="54" t="s">
        <v>3382</v>
      </c>
      <c r="D1855" s="15">
        <v>45928.0</v>
      </c>
      <c r="E1855" s="7"/>
    </row>
    <row r="1856" hidden="1">
      <c r="A1856" s="10"/>
      <c r="B1856" s="11"/>
      <c r="C1856" s="16"/>
      <c r="D1856" s="11"/>
      <c r="E1856" s="12"/>
    </row>
    <row r="1857" hidden="1">
      <c r="A1857" s="55" t="s">
        <v>4238</v>
      </c>
      <c r="B1857" s="7"/>
      <c r="C1857" s="16"/>
      <c r="D1857" s="56" t="s">
        <v>4239</v>
      </c>
      <c r="E1857" s="7"/>
    </row>
    <row r="1858" hidden="1">
      <c r="A1858" s="10"/>
      <c r="B1858" s="12"/>
      <c r="C1858" s="16"/>
      <c r="D1858" s="11"/>
      <c r="E1858" s="12"/>
    </row>
    <row r="1859" hidden="1">
      <c r="A1859" s="19" t="s">
        <v>3383</v>
      </c>
      <c r="B1859" s="6"/>
      <c r="C1859" s="6"/>
      <c r="D1859" s="6"/>
      <c r="E1859" s="7"/>
    </row>
    <row r="1860" hidden="1">
      <c r="A1860" s="20" t="s">
        <v>3384</v>
      </c>
      <c r="B1860" s="21" t="s">
        <v>3385</v>
      </c>
      <c r="C1860" s="22" t="s">
        <v>3386</v>
      </c>
      <c r="D1860" s="21" t="s">
        <v>3387</v>
      </c>
      <c r="E1860" s="23" t="s">
        <v>13</v>
      </c>
    </row>
    <row r="1861" hidden="1">
      <c r="A1861" s="57" t="s">
        <v>3388</v>
      </c>
      <c r="B1861" s="25">
        <v>32665.0</v>
      </c>
      <c r="C1861" s="26">
        <v>32665.0</v>
      </c>
      <c r="D1861" s="27">
        <v>0.0</v>
      </c>
      <c r="E1861" s="28"/>
    </row>
    <row r="1862" hidden="1">
      <c r="A1862" s="57" t="s">
        <v>3389</v>
      </c>
      <c r="B1862" s="29">
        <v>13946.0</v>
      </c>
      <c r="C1862" s="26">
        <v>13946.0</v>
      </c>
      <c r="D1862" s="27">
        <v>0.0</v>
      </c>
      <c r="E1862" s="40"/>
    </row>
    <row r="1863" hidden="1">
      <c r="A1863" s="57" t="s">
        <v>3390</v>
      </c>
      <c r="B1863" s="25">
        <v>820.0</v>
      </c>
      <c r="C1863" s="26">
        <v>820.0</v>
      </c>
      <c r="D1863" s="27">
        <v>0.0</v>
      </c>
      <c r="E1863" s="41"/>
    </row>
    <row r="1864" hidden="1">
      <c r="A1864" s="57" t="s">
        <v>3392</v>
      </c>
      <c r="B1864" s="29">
        <v>500.0</v>
      </c>
      <c r="C1864" s="26">
        <v>500.0</v>
      </c>
      <c r="D1864" s="27">
        <v>0.0</v>
      </c>
      <c r="E1864" s="41"/>
    </row>
    <row r="1865" hidden="1">
      <c r="A1865" s="31" t="s">
        <v>3394</v>
      </c>
      <c r="B1865" s="29">
        <v>800.0</v>
      </c>
      <c r="C1865" s="26"/>
      <c r="D1865" s="27">
        <v>-800.0</v>
      </c>
      <c r="E1865" s="40"/>
    </row>
    <row r="1866" hidden="1">
      <c r="A1866" s="31" t="s">
        <v>3395</v>
      </c>
      <c r="B1866" s="29">
        <v>0.0</v>
      </c>
      <c r="C1866" s="26"/>
      <c r="D1866" s="27">
        <v>0.0</v>
      </c>
      <c r="E1866" s="41"/>
    </row>
    <row r="1867" hidden="1">
      <c r="A1867" s="31" t="s">
        <v>3397</v>
      </c>
      <c r="B1867" s="29">
        <v>2753.0</v>
      </c>
      <c r="C1867" s="26">
        <v>2753.0</v>
      </c>
      <c r="D1867" s="27">
        <v>0.0</v>
      </c>
      <c r="E1867" s="28" t="s">
        <v>7974</v>
      </c>
    </row>
    <row r="1868" hidden="1">
      <c r="A1868" s="31" t="s">
        <v>3399</v>
      </c>
      <c r="B1868" s="29">
        <v>2640.0</v>
      </c>
      <c r="C1868" s="26">
        <v>3440.0</v>
      </c>
      <c r="D1868" s="27">
        <v>800.0</v>
      </c>
      <c r="E1868" s="40"/>
    </row>
    <row r="1869" hidden="1">
      <c r="A1869" s="58" t="s">
        <v>3400</v>
      </c>
      <c r="B1869" s="29">
        <v>50026.0</v>
      </c>
      <c r="C1869" s="29">
        <v>50026.0</v>
      </c>
      <c r="D1869" s="27">
        <v>0.0</v>
      </c>
      <c r="E1869" s="41"/>
    </row>
    <row r="1870" hidden="1">
      <c r="A1870" s="58" t="s">
        <v>3401</v>
      </c>
      <c r="B1870" s="29">
        <v>40449.0</v>
      </c>
      <c r="C1870" s="59">
        <v>40449.0</v>
      </c>
      <c r="D1870" s="27">
        <v>0.0</v>
      </c>
      <c r="E1870" s="41"/>
    </row>
    <row r="1871" hidden="1">
      <c r="A1871" s="58" t="s">
        <v>3402</v>
      </c>
      <c r="B1871" s="29">
        <v>73600.01000000001</v>
      </c>
      <c r="C1871" s="59">
        <v>73600.00999999997</v>
      </c>
      <c r="D1871" s="27">
        <v>-4.3655745685100555E-11</v>
      </c>
      <c r="E1871" s="41"/>
    </row>
    <row r="1872" hidden="1">
      <c r="A1872" s="58" t="s">
        <v>3403</v>
      </c>
      <c r="B1872" s="29">
        <v>37760.0</v>
      </c>
      <c r="C1872" s="59">
        <v>37760.0</v>
      </c>
      <c r="D1872" s="27">
        <v>0.0</v>
      </c>
      <c r="E1872" s="41"/>
    </row>
    <row r="1873" hidden="1">
      <c r="A1873" s="58" t="s">
        <v>3405</v>
      </c>
      <c r="B1873" s="29">
        <v>2863.0</v>
      </c>
      <c r="C1873" s="59">
        <v>2863.0</v>
      </c>
      <c r="D1873" s="27">
        <v>0.0</v>
      </c>
      <c r="E1873" s="41"/>
    </row>
    <row r="1874" hidden="1">
      <c r="A1874" s="58" t="s">
        <v>3406</v>
      </c>
      <c r="B1874" s="29">
        <v>15283.029999999999</v>
      </c>
      <c r="C1874" s="59">
        <v>15283.029999999999</v>
      </c>
      <c r="D1874" s="27">
        <v>0.0</v>
      </c>
      <c r="E1874" s="41"/>
    </row>
    <row r="1875" hidden="1">
      <c r="A1875" s="35" t="s">
        <v>3407</v>
      </c>
      <c r="B1875" s="29">
        <v>258822.23999999993</v>
      </c>
      <c r="C1875" s="59">
        <v>258822.24000000022</v>
      </c>
      <c r="D1875" s="27">
        <v>2.9103830456733704E-10</v>
      </c>
      <c r="E1875" s="41"/>
    </row>
    <row r="1876" hidden="1">
      <c r="A1876" s="36" t="s">
        <v>3408</v>
      </c>
      <c r="B1876" s="42">
        <v>-0.2299999999377178</v>
      </c>
      <c r="C1876" s="65">
        <v>-0.23000000027241185</v>
      </c>
      <c r="D1876" s="66">
        <v>-3.346940502524376E-10</v>
      </c>
      <c r="E1876" s="45"/>
    </row>
    <row r="1877" hidden="1"/>
    <row r="1878" hidden="1"/>
    <row r="1879" hidden="1">
      <c r="A1879" s="5" t="s">
        <v>4230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5" t="s">
        <v>3381</v>
      </c>
      <c r="B1881" s="6"/>
      <c r="C1881" s="6"/>
      <c r="D1881" s="6"/>
      <c r="E1881" s="7"/>
    </row>
    <row r="1882" hidden="1">
      <c r="A1882" s="10"/>
      <c r="B1882" s="11"/>
      <c r="C1882" s="11"/>
      <c r="D1882" s="11"/>
      <c r="E1882" s="12"/>
    </row>
    <row r="1883" hidden="1">
      <c r="A1883" s="13">
        <v>45929.0</v>
      </c>
      <c r="B1883" s="6"/>
      <c r="C1883" s="54" t="s">
        <v>3382</v>
      </c>
      <c r="D1883" s="15">
        <v>45930.0</v>
      </c>
      <c r="E1883" s="7"/>
    </row>
    <row r="1884" hidden="1">
      <c r="A1884" s="10"/>
      <c r="B1884" s="11"/>
      <c r="C1884" s="16"/>
      <c r="D1884" s="11"/>
      <c r="E1884" s="12"/>
    </row>
    <row r="1885" hidden="1">
      <c r="A1885" s="55" t="s">
        <v>4238</v>
      </c>
      <c r="B1885" s="7"/>
      <c r="C1885" s="16"/>
      <c r="D1885" s="56" t="s">
        <v>4240</v>
      </c>
      <c r="E1885" s="7"/>
    </row>
    <row r="1886" hidden="1">
      <c r="A1886" s="10"/>
      <c r="B1886" s="12"/>
      <c r="C1886" s="16"/>
      <c r="D1886" s="11"/>
      <c r="E1886" s="12"/>
    </row>
    <row r="1887" hidden="1">
      <c r="A1887" s="19" t="s">
        <v>3383</v>
      </c>
      <c r="B1887" s="6"/>
      <c r="C1887" s="6"/>
      <c r="D1887" s="6"/>
      <c r="E1887" s="7"/>
    </row>
    <row r="1888" hidden="1">
      <c r="A1888" s="20" t="s">
        <v>3384</v>
      </c>
      <c r="B1888" s="21" t="s">
        <v>3385</v>
      </c>
      <c r="C1888" s="22" t="s">
        <v>3386</v>
      </c>
      <c r="D1888" s="21" t="s">
        <v>3387</v>
      </c>
      <c r="E1888" s="23" t="s">
        <v>13</v>
      </c>
    </row>
    <row r="1889" hidden="1">
      <c r="A1889" s="57" t="s">
        <v>3388</v>
      </c>
      <c r="B1889" s="25">
        <v>5706.0</v>
      </c>
      <c r="C1889" s="26">
        <v>5706.0</v>
      </c>
      <c r="D1889" s="27">
        <v>0.0</v>
      </c>
      <c r="E1889" s="28"/>
    </row>
    <row r="1890" hidden="1">
      <c r="A1890" s="57" t="s">
        <v>3389</v>
      </c>
      <c r="B1890" s="29">
        <v>1396.0</v>
      </c>
      <c r="C1890" s="26">
        <v>1396.0</v>
      </c>
      <c r="D1890" s="27">
        <v>0.0</v>
      </c>
      <c r="E1890" s="40"/>
    </row>
    <row r="1891" hidden="1">
      <c r="A1891" s="57" t="s">
        <v>3390</v>
      </c>
      <c r="B1891" s="25">
        <v>0.0</v>
      </c>
      <c r="C1891" s="26"/>
      <c r="D1891" s="27">
        <v>0.0</v>
      </c>
      <c r="E1891" s="41"/>
    </row>
    <row r="1892" hidden="1">
      <c r="A1892" s="57" t="s">
        <v>3392</v>
      </c>
      <c r="B1892" s="29">
        <v>0.0</v>
      </c>
      <c r="C1892" s="26"/>
      <c r="D1892" s="27">
        <v>0.0</v>
      </c>
      <c r="E1892" s="41"/>
    </row>
    <row r="1893" hidden="1">
      <c r="A1893" s="31" t="s">
        <v>3394</v>
      </c>
      <c r="B1893" s="29">
        <v>0.0</v>
      </c>
      <c r="C1893" s="26"/>
      <c r="D1893" s="27">
        <v>0.0</v>
      </c>
      <c r="E1893" s="40"/>
    </row>
    <row r="1894" hidden="1">
      <c r="A1894" s="31" t="s">
        <v>3395</v>
      </c>
      <c r="B1894" s="29">
        <v>0.0</v>
      </c>
      <c r="C1894" s="26"/>
      <c r="D1894" s="27">
        <v>0.0</v>
      </c>
      <c r="E1894" s="41"/>
    </row>
    <row r="1895" hidden="1">
      <c r="A1895" s="31" t="s">
        <v>3397</v>
      </c>
      <c r="B1895" s="29">
        <v>0.0</v>
      </c>
      <c r="C1895" s="26"/>
      <c r="D1895" s="27">
        <v>0.0</v>
      </c>
      <c r="E1895" s="28"/>
    </row>
    <row r="1896" hidden="1">
      <c r="A1896" s="31" t="s">
        <v>3399</v>
      </c>
      <c r="B1896" s="29">
        <v>960.0</v>
      </c>
      <c r="C1896" s="26">
        <v>960.0</v>
      </c>
      <c r="D1896" s="27">
        <v>0.0</v>
      </c>
      <c r="E1896" s="40"/>
    </row>
    <row r="1897" hidden="1">
      <c r="A1897" s="58" t="s">
        <v>3400</v>
      </c>
      <c r="B1897" s="29">
        <v>14017.0</v>
      </c>
      <c r="C1897" s="29">
        <v>14017.0</v>
      </c>
      <c r="D1897" s="27">
        <v>0.0</v>
      </c>
      <c r="E1897" s="41"/>
    </row>
    <row r="1898" hidden="1">
      <c r="A1898" s="58" t="s">
        <v>3401</v>
      </c>
      <c r="B1898" s="29">
        <v>9071.0</v>
      </c>
      <c r="C1898" s="59">
        <v>9071.0</v>
      </c>
      <c r="D1898" s="27">
        <v>0.0</v>
      </c>
      <c r="E1898" s="41"/>
    </row>
    <row r="1899" hidden="1">
      <c r="A1899" s="58" t="s">
        <v>3402</v>
      </c>
      <c r="B1899" s="29">
        <v>15916.220000000001</v>
      </c>
      <c r="C1899" s="59">
        <v>15916.220000000001</v>
      </c>
      <c r="D1899" s="27">
        <v>0.0</v>
      </c>
      <c r="E1899" s="41"/>
    </row>
    <row r="1900" hidden="1">
      <c r="A1900" s="58" t="s">
        <v>3403</v>
      </c>
      <c r="B1900" s="29">
        <v>9932.0</v>
      </c>
      <c r="C1900" s="59">
        <v>9932.0</v>
      </c>
      <c r="D1900" s="27">
        <v>0.0</v>
      </c>
      <c r="E1900" s="41"/>
    </row>
    <row r="1901" hidden="1">
      <c r="A1901" s="58" t="s">
        <v>3405</v>
      </c>
      <c r="B1901" s="29">
        <v>575.0</v>
      </c>
      <c r="C1901" s="59">
        <v>575.0</v>
      </c>
      <c r="D1901" s="27">
        <v>0.0</v>
      </c>
      <c r="E1901" s="41"/>
    </row>
    <row r="1902" hidden="1">
      <c r="A1902" s="58" t="s">
        <v>3406</v>
      </c>
      <c r="B1902" s="29">
        <v>1730.0</v>
      </c>
      <c r="C1902" s="59">
        <v>1730.0</v>
      </c>
      <c r="D1902" s="27">
        <v>0.0</v>
      </c>
      <c r="E1902" s="41"/>
    </row>
    <row r="1903" hidden="1">
      <c r="A1903" s="35" t="s">
        <v>3407</v>
      </c>
      <c r="B1903" s="29">
        <v>57572.72</v>
      </c>
      <c r="C1903" s="59">
        <v>57572.719999999994</v>
      </c>
      <c r="D1903" s="27">
        <v>-7.275957614183426E-12</v>
      </c>
      <c r="E1903" s="41"/>
    </row>
    <row r="1904" hidden="1">
      <c r="A1904" s="36" t="s">
        <v>3408</v>
      </c>
      <c r="B1904" s="42">
        <v>0.5</v>
      </c>
      <c r="C1904" s="65">
        <v>0.500000000007276</v>
      </c>
      <c r="D1904" s="66">
        <v>7.275957614183426E-12</v>
      </c>
      <c r="E1904" s="45"/>
    </row>
    <row r="1905" hidden="1"/>
    <row r="1906" hidden="1"/>
    <row r="1907" hidden="1">
      <c r="A1907" s="5" t="s">
        <v>4230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5" t="s">
        <v>3381</v>
      </c>
      <c r="B1909" s="6"/>
      <c r="C1909" s="6"/>
      <c r="D1909" s="6"/>
      <c r="E1909" s="7"/>
    </row>
    <row r="1910" hidden="1">
      <c r="A1910" s="10"/>
      <c r="B1910" s="11"/>
      <c r="C1910" s="11"/>
      <c r="D1910" s="11"/>
      <c r="E1910" s="12"/>
    </row>
    <row r="1911" hidden="1">
      <c r="A1911" s="13">
        <v>45931.0</v>
      </c>
      <c r="B1911" s="6"/>
      <c r="C1911" s="54" t="s">
        <v>3382</v>
      </c>
      <c r="D1911" s="15">
        <v>45935.0</v>
      </c>
      <c r="E1911" s="7"/>
    </row>
    <row r="1912" hidden="1">
      <c r="A1912" s="10"/>
      <c r="B1912" s="11"/>
      <c r="C1912" s="16"/>
      <c r="D1912" s="11"/>
      <c r="E1912" s="12"/>
    </row>
    <row r="1913" hidden="1">
      <c r="A1913" s="55" t="s">
        <v>4241</v>
      </c>
      <c r="B1913" s="7"/>
      <c r="C1913" s="16"/>
      <c r="D1913" s="56" t="s">
        <v>4239</v>
      </c>
      <c r="E1913" s="7"/>
    </row>
    <row r="1914" hidden="1">
      <c r="A1914" s="10"/>
      <c r="B1914" s="12"/>
      <c r="C1914" s="16"/>
      <c r="D1914" s="11"/>
      <c r="E1914" s="12"/>
    </row>
    <row r="1915" hidden="1">
      <c r="A1915" s="19" t="s">
        <v>3383</v>
      </c>
      <c r="B1915" s="6"/>
      <c r="C1915" s="6"/>
      <c r="D1915" s="6"/>
      <c r="E1915" s="7"/>
    </row>
    <row r="1916" hidden="1">
      <c r="A1916" s="20" t="s">
        <v>3384</v>
      </c>
      <c r="B1916" s="21" t="s">
        <v>3385</v>
      </c>
      <c r="C1916" s="22" t="s">
        <v>3386</v>
      </c>
      <c r="D1916" s="21" t="s">
        <v>3387</v>
      </c>
      <c r="E1916" s="23" t="s">
        <v>13</v>
      </c>
    </row>
    <row r="1917" hidden="1">
      <c r="A1917" s="57" t="s">
        <v>3388</v>
      </c>
      <c r="B1917" s="25">
        <v>17202.0</v>
      </c>
      <c r="C1917" s="26">
        <v>17202.0</v>
      </c>
      <c r="D1917" s="27">
        <v>0.0</v>
      </c>
      <c r="E1917" s="28"/>
    </row>
    <row r="1918" hidden="1">
      <c r="A1918" s="57" t="s">
        <v>3389</v>
      </c>
      <c r="B1918" s="29">
        <v>12492.0</v>
      </c>
      <c r="C1918" s="26">
        <v>12492.0</v>
      </c>
      <c r="D1918" s="27">
        <v>0.0</v>
      </c>
      <c r="E1918" s="40"/>
    </row>
    <row r="1919" hidden="1">
      <c r="A1919" s="57" t="s">
        <v>3390</v>
      </c>
      <c r="B1919" s="25">
        <v>0.0</v>
      </c>
      <c r="C1919" s="26"/>
      <c r="D1919" s="27">
        <v>0.0</v>
      </c>
      <c r="E1919" s="41"/>
    </row>
    <row r="1920" hidden="1">
      <c r="A1920" s="57" t="s">
        <v>3392</v>
      </c>
      <c r="B1920" s="29">
        <v>0.0</v>
      </c>
      <c r="C1920" s="26"/>
      <c r="D1920" s="27">
        <v>0.0</v>
      </c>
      <c r="E1920" s="41"/>
    </row>
    <row r="1921" hidden="1">
      <c r="A1921" s="31" t="s">
        <v>3394</v>
      </c>
      <c r="B1921" s="29">
        <v>0.0</v>
      </c>
      <c r="C1921" s="26"/>
      <c r="D1921" s="27">
        <v>0.0</v>
      </c>
      <c r="E1921" s="40"/>
    </row>
    <row r="1922" hidden="1">
      <c r="A1922" s="31" t="s">
        <v>3395</v>
      </c>
      <c r="B1922" s="29">
        <v>0.0</v>
      </c>
      <c r="C1922" s="26"/>
      <c r="D1922" s="27">
        <v>0.0</v>
      </c>
      <c r="E1922" s="41"/>
    </row>
    <row r="1923" hidden="1">
      <c r="A1923" s="31" t="s">
        <v>3397</v>
      </c>
      <c r="B1923" s="29">
        <v>4081.0</v>
      </c>
      <c r="C1923" s="26">
        <v>4081.0</v>
      </c>
      <c r="D1923" s="27">
        <v>0.0</v>
      </c>
      <c r="E1923" s="28" t="s">
        <v>7975</v>
      </c>
    </row>
    <row r="1924" hidden="1">
      <c r="A1924" s="31" t="s">
        <v>3399</v>
      </c>
      <c r="B1924" s="29">
        <v>2760.0</v>
      </c>
      <c r="C1924" s="26">
        <v>2760.0</v>
      </c>
      <c r="D1924" s="27">
        <v>0.0</v>
      </c>
      <c r="E1924" s="40"/>
    </row>
    <row r="1925" hidden="1">
      <c r="A1925" s="58" t="s">
        <v>3400</v>
      </c>
      <c r="B1925" s="29">
        <v>44129.0</v>
      </c>
      <c r="C1925" s="29">
        <v>44129.0</v>
      </c>
      <c r="D1925" s="27">
        <v>0.0</v>
      </c>
      <c r="E1925" s="41"/>
    </row>
    <row r="1926" hidden="1">
      <c r="A1926" s="58" t="s">
        <v>3401</v>
      </c>
      <c r="B1926" s="29">
        <v>25570.0</v>
      </c>
      <c r="C1926" s="59">
        <v>25570.0</v>
      </c>
      <c r="D1926" s="27">
        <v>0.0</v>
      </c>
      <c r="E1926" s="41"/>
    </row>
    <row r="1927" hidden="1">
      <c r="A1927" s="58" t="s">
        <v>3402</v>
      </c>
      <c r="B1927" s="29">
        <v>43199.0</v>
      </c>
      <c r="C1927" s="59">
        <v>42756.0</v>
      </c>
      <c r="D1927" s="27">
        <v>-443.0</v>
      </c>
      <c r="E1927" s="41"/>
    </row>
    <row r="1928" hidden="1">
      <c r="A1928" s="58" t="s">
        <v>3403</v>
      </c>
      <c r="B1928" s="29">
        <v>32287.0</v>
      </c>
      <c r="C1928" s="59">
        <v>32287.0</v>
      </c>
      <c r="D1928" s="27">
        <v>0.0</v>
      </c>
      <c r="E1928" s="41"/>
    </row>
    <row r="1929" hidden="1">
      <c r="A1929" s="58" t="s">
        <v>3405</v>
      </c>
      <c r="B1929" s="29">
        <v>1445.0</v>
      </c>
      <c r="C1929" s="59">
        <v>1445.0</v>
      </c>
      <c r="D1929" s="27">
        <v>0.0</v>
      </c>
      <c r="E1929" s="41"/>
    </row>
    <row r="1930" hidden="1">
      <c r="A1930" s="58" t="s">
        <v>3406</v>
      </c>
      <c r="B1930" s="29">
        <v>9000.0</v>
      </c>
      <c r="C1930" s="59">
        <v>9000.0</v>
      </c>
      <c r="D1930" s="27">
        <v>0.0</v>
      </c>
      <c r="E1930" s="41"/>
    </row>
    <row r="1931" hidden="1">
      <c r="A1931" s="35" t="s">
        <v>3407</v>
      </c>
      <c r="B1931" s="29">
        <v>183164.0</v>
      </c>
      <c r="C1931" s="59">
        <v>182721.0</v>
      </c>
      <c r="D1931" s="27">
        <v>-443.0</v>
      </c>
      <c r="E1931" s="41"/>
    </row>
    <row r="1932" hidden="1">
      <c r="A1932" s="36" t="s">
        <v>3408</v>
      </c>
      <c r="B1932" s="42">
        <v>1.0</v>
      </c>
      <c r="C1932" s="65">
        <v>1.0</v>
      </c>
      <c r="D1932" s="66">
        <v>0.0</v>
      </c>
      <c r="E1932" s="45"/>
    </row>
    <row r="1933" hidden="1"/>
    <row r="1934" hidden="1"/>
    <row r="1935" hidden="1">
      <c r="A1935" s="5" t="s">
        <v>4230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5" t="s">
        <v>3381</v>
      </c>
      <c r="B1937" s="6"/>
      <c r="C1937" s="6"/>
      <c r="D1937" s="6"/>
      <c r="E1937" s="7"/>
    </row>
    <row r="1938" hidden="1">
      <c r="A1938" s="10"/>
      <c r="B1938" s="11"/>
      <c r="C1938" s="11"/>
      <c r="D1938" s="11"/>
      <c r="E1938" s="12"/>
    </row>
    <row r="1939" hidden="1">
      <c r="A1939" s="13">
        <v>45936.0</v>
      </c>
      <c r="B1939" s="6"/>
      <c r="C1939" s="54" t="s">
        <v>3382</v>
      </c>
      <c r="D1939" s="15">
        <v>45942.0</v>
      </c>
      <c r="E1939" s="7"/>
    </row>
    <row r="1940" hidden="1">
      <c r="A1940" s="10"/>
      <c r="B1940" s="11"/>
      <c r="C1940" s="16"/>
      <c r="D1940" s="11"/>
      <c r="E1940" s="12"/>
    </row>
    <row r="1941" hidden="1">
      <c r="A1941" s="55" t="s">
        <v>4238</v>
      </c>
      <c r="B1941" s="7"/>
      <c r="C1941" s="16"/>
      <c r="D1941" s="56" t="s">
        <v>4239</v>
      </c>
      <c r="E1941" s="7"/>
    </row>
    <row r="1942" hidden="1">
      <c r="A1942" s="10"/>
      <c r="B1942" s="12"/>
      <c r="C1942" s="16"/>
      <c r="D1942" s="11"/>
      <c r="E1942" s="12"/>
    </row>
    <row r="1943" hidden="1">
      <c r="A1943" s="19" t="s">
        <v>3383</v>
      </c>
      <c r="B1943" s="6"/>
      <c r="C1943" s="6"/>
      <c r="D1943" s="6"/>
      <c r="E1943" s="7"/>
    </row>
    <row r="1944" hidden="1">
      <c r="A1944" s="20" t="s">
        <v>3384</v>
      </c>
      <c r="B1944" s="21" t="s">
        <v>3385</v>
      </c>
      <c r="C1944" s="22" t="s">
        <v>3386</v>
      </c>
      <c r="D1944" s="21" t="s">
        <v>3387</v>
      </c>
      <c r="E1944" s="23" t="s">
        <v>13</v>
      </c>
    </row>
    <row r="1945" hidden="1">
      <c r="A1945" s="57" t="s">
        <v>3388</v>
      </c>
      <c r="B1945" s="25">
        <v>27008.0</v>
      </c>
      <c r="C1945" s="26">
        <v>27010.0</v>
      </c>
      <c r="D1945" s="27">
        <v>2.0</v>
      </c>
      <c r="E1945" s="28"/>
    </row>
    <row r="1946" hidden="1">
      <c r="A1946" s="57" t="s">
        <v>3389</v>
      </c>
      <c r="B1946" s="29">
        <v>14227.0</v>
      </c>
      <c r="C1946" s="26">
        <v>14227.0</v>
      </c>
      <c r="D1946" s="27">
        <v>0.0</v>
      </c>
      <c r="E1946" s="40"/>
    </row>
    <row r="1947" hidden="1">
      <c r="A1947" s="57" t="s">
        <v>3390</v>
      </c>
      <c r="B1947" s="25">
        <v>1050.0</v>
      </c>
      <c r="C1947" s="26">
        <v>1050.0</v>
      </c>
      <c r="D1947" s="27">
        <v>0.0</v>
      </c>
      <c r="E1947" s="41"/>
    </row>
    <row r="1948" hidden="1">
      <c r="A1948" s="57" t="s">
        <v>3392</v>
      </c>
      <c r="B1948" s="29">
        <v>500.0</v>
      </c>
      <c r="C1948" s="26">
        <v>500.0</v>
      </c>
      <c r="D1948" s="27">
        <v>0.0</v>
      </c>
      <c r="E1948" s="41"/>
    </row>
    <row r="1949" hidden="1">
      <c r="A1949" s="31" t="s">
        <v>3394</v>
      </c>
      <c r="B1949" s="29">
        <v>0.0</v>
      </c>
      <c r="C1949" s="26"/>
      <c r="D1949" s="27">
        <v>0.0</v>
      </c>
      <c r="E1949" s="40"/>
    </row>
    <row r="1950" hidden="1">
      <c r="A1950" s="31" t="s">
        <v>3395</v>
      </c>
      <c r="B1950" s="29">
        <v>0.0</v>
      </c>
      <c r="C1950" s="26"/>
      <c r="D1950" s="27">
        <v>0.0</v>
      </c>
      <c r="E1950" s="41"/>
    </row>
    <row r="1951" hidden="1">
      <c r="A1951" s="31" t="s">
        <v>3397</v>
      </c>
      <c r="B1951" s="29">
        <v>0.0</v>
      </c>
      <c r="C1951" s="26"/>
      <c r="D1951" s="27">
        <v>0.0</v>
      </c>
      <c r="E1951" s="28"/>
    </row>
    <row r="1952" hidden="1">
      <c r="A1952" s="31" t="s">
        <v>3399</v>
      </c>
      <c r="B1952" s="29">
        <v>3600.0</v>
      </c>
      <c r="C1952" s="26">
        <v>3600.0</v>
      </c>
      <c r="D1952" s="27">
        <v>0.0</v>
      </c>
      <c r="E1952" s="40"/>
    </row>
    <row r="1953" hidden="1">
      <c r="A1953" s="58" t="s">
        <v>3400</v>
      </c>
      <c r="B1953" s="29">
        <v>63072.0</v>
      </c>
      <c r="C1953" s="29">
        <v>62808.0</v>
      </c>
      <c r="D1953" s="27">
        <v>-264.0</v>
      </c>
      <c r="E1953" s="41"/>
    </row>
    <row r="1954" hidden="1">
      <c r="A1954" s="58" t="s">
        <v>3401</v>
      </c>
      <c r="B1954" s="29">
        <v>38116.0</v>
      </c>
      <c r="C1954" s="59">
        <v>38116.0</v>
      </c>
      <c r="D1954" s="27">
        <v>0.0</v>
      </c>
      <c r="E1954" s="41"/>
    </row>
    <row r="1955" hidden="1">
      <c r="A1955" s="58" t="s">
        <v>3402</v>
      </c>
      <c r="B1955" s="29">
        <v>67865.0</v>
      </c>
      <c r="C1955" s="59">
        <v>67601.0</v>
      </c>
      <c r="D1955" s="27">
        <v>-264.0</v>
      </c>
      <c r="E1955" s="41"/>
    </row>
    <row r="1956" hidden="1">
      <c r="A1956" s="58" t="s">
        <v>3403</v>
      </c>
      <c r="B1956" s="29">
        <v>50761.0</v>
      </c>
      <c r="C1956" s="59">
        <v>51195.0</v>
      </c>
      <c r="D1956" s="27">
        <v>434.0</v>
      </c>
      <c r="E1956" s="41"/>
    </row>
    <row r="1957" hidden="1">
      <c r="A1957" s="58" t="s">
        <v>3405</v>
      </c>
      <c r="B1957" s="29">
        <v>0.0</v>
      </c>
      <c r="C1957" s="59">
        <v>0.0</v>
      </c>
      <c r="D1957" s="27">
        <v>0.0</v>
      </c>
      <c r="E1957" s="41"/>
    </row>
    <row r="1958" hidden="1">
      <c r="A1958" s="58" t="s">
        <v>3406</v>
      </c>
      <c r="B1958" s="29">
        <v>10171.0</v>
      </c>
      <c r="C1958" s="59">
        <v>10171.0</v>
      </c>
      <c r="D1958" s="27">
        <v>0.0</v>
      </c>
      <c r="E1958" s="41"/>
    </row>
    <row r="1959" hidden="1">
      <c r="A1959" s="35" t="s">
        <v>3407</v>
      </c>
      <c r="B1959" s="29">
        <v>266197.8</v>
      </c>
      <c r="C1959" s="59">
        <v>266103.8</v>
      </c>
      <c r="D1959" s="27">
        <v>-94.0</v>
      </c>
      <c r="E1959" s="41"/>
    </row>
    <row r="1960" hidden="1">
      <c r="A1960" s="36" t="s">
        <v>3408</v>
      </c>
      <c r="B1960" s="42">
        <v>1.1999999999970896</v>
      </c>
      <c r="C1960" s="65">
        <v>3.2000000000116415</v>
      </c>
      <c r="D1960" s="66">
        <v>2.000000000014552</v>
      </c>
      <c r="E1960" s="45"/>
    </row>
    <row r="1961" hidden="1">
      <c r="A1961" s="39"/>
      <c r="B1961" s="60"/>
      <c r="C1961" s="67"/>
      <c r="D1961" s="61"/>
      <c r="E1961" s="68"/>
    </row>
    <row r="1962" hidden="1">
      <c r="A1962" s="39"/>
      <c r="B1962" s="60"/>
      <c r="C1962" s="67"/>
      <c r="D1962" s="61"/>
      <c r="E1962" s="68"/>
    </row>
    <row r="1963" hidden="1">
      <c r="A1963" s="5" t="s">
        <v>4230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5" t="s">
        <v>3381</v>
      </c>
      <c r="B1965" s="6"/>
      <c r="C1965" s="6"/>
      <c r="D1965" s="6"/>
      <c r="E1965" s="7"/>
    </row>
    <row r="1966" hidden="1">
      <c r="A1966" s="10"/>
      <c r="B1966" s="11"/>
      <c r="C1966" s="11"/>
      <c r="D1966" s="11"/>
      <c r="E1966" s="12"/>
    </row>
    <row r="1967" hidden="1">
      <c r="A1967" s="13">
        <v>45943.0</v>
      </c>
      <c r="B1967" s="6"/>
      <c r="C1967" s="54" t="s">
        <v>3382</v>
      </c>
      <c r="D1967" s="15">
        <v>45949.0</v>
      </c>
      <c r="E1967" s="7"/>
    </row>
    <row r="1968" hidden="1">
      <c r="A1968" s="10"/>
      <c r="B1968" s="11"/>
      <c r="C1968" s="16"/>
      <c r="D1968" s="11"/>
      <c r="E1968" s="12"/>
    </row>
    <row r="1969" hidden="1">
      <c r="A1969" s="55" t="s">
        <v>4238</v>
      </c>
      <c r="B1969" s="7"/>
      <c r="C1969" s="16"/>
      <c r="D1969" s="56" t="s">
        <v>4239</v>
      </c>
      <c r="E1969" s="7"/>
    </row>
    <row r="1970" hidden="1">
      <c r="A1970" s="10"/>
      <c r="B1970" s="12"/>
      <c r="C1970" s="16"/>
      <c r="D1970" s="11"/>
      <c r="E1970" s="12"/>
    </row>
    <row r="1971" hidden="1">
      <c r="A1971" s="19" t="s">
        <v>3383</v>
      </c>
      <c r="B1971" s="6"/>
      <c r="C1971" s="6"/>
      <c r="D1971" s="6"/>
      <c r="E1971" s="7"/>
    </row>
    <row r="1972" hidden="1">
      <c r="A1972" s="20" t="s">
        <v>3384</v>
      </c>
      <c r="B1972" s="21" t="s">
        <v>3385</v>
      </c>
      <c r="C1972" s="22" t="s">
        <v>3386</v>
      </c>
      <c r="D1972" s="21" t="s">
        <v>3387</v>
      </c>
      <c r="E1972" s="23" t="s">
        <v>13</v>
      </c>
    </row>
    <row r="1973" hidden="1">
      <c r="A1973" s="57" t="s">
        <v>3388</v>
      </c>
      <c r="B1973" s="25">
        <v>26904.0</v>
      </c>
      <c r="C1973" s="26">
        <v>26905.0</v>
      </c>
      <c r="D1973" s="27">
        <v>1.0</v>
      </c>
      <c r="E1973" s="28"/>
    </row>
    <row r="1974" hidden="1">
      <c r="A1974" s="57" t="s">
        <v>3389</v>
      </c>
      <c r="B1974" s="29">
        <v>10186.0</v>
      </c>
      <c r="C1974" s="26">
        <v>10186.0</v>
      </c>
      <c r="D1974" s="27">
        <v>0.0</v>
      </c>
      <c r="E1974" s="40"/>
    </row>
    <row r="1975" hidden="1">
      <c r="A1975" s="57" t="s">
        <v>3390</v>
      </c>
      <c r="B1975" s="25">
        <v>1160.0</v>
      </c>
      <c r="C1975" s="26">
        <v>1160.0</v>
      </c>
      <c r="D1975" s="27">
        <v>0.0</v>
      </c>
      <c r="E1975" s="41"/>
    </row>
    <row r="1976" hidden="1">
      <c r="A1976" s="57" t="s">
        <v>3392</v>
      </c>
      <c r="B1976" s="29">
        <v>500.0</v>
      </c>
      <c r="C1976" s="26">
        <v>500.0</v>
      </c>
      <c r="D1976" s="27">
        <v>0.0</v>
      </c>
      <c r="E1976" s="41"/>
    </row>
    <row r="1977" hidden="1">
      <c r="A1977" s="31" t="s">
        <v>3394</v>
      </c>
      <c r="B1977" s="29">
        <v>0.0</v>
      </c>
      <c r="C1977" s="26"/>
      <c r="D1977" s="27">
        <v>0.0</v>
      </c>
      <c r="E1977" s="40"/>
    </row>
    <row r="1978" hidden="1">
      <c r="A1978" s="31" t="s">
        <v>3395</v>
      </c>
      <c r="B1978" s="29">
        <v>0.0</v>
      </c>
      <c r="C1978" s="26"/>
      <c r="D1978" s="27">
        <v>0.0</v>
      </c>
      <c r="E1978" s="41"/>
    </row>
    <row r="1979" hidden="1">
      <c r="A1979" s="31" t="s">
        <v>3397</v>
      </c>
      <c r="B1979" s="29">
        <v>565.0</v>
      </c>
      <c r="C1979" s="26">
        <v>565.0</v>
      </c>
      <c r="D1979" s="27">
        <v>0.0</v>
      </c>
      <c r="E1979" s="28" t="s">
        <v>7976</v>
      </c>
    </row>
    <row r="1980" hidden="1">
      <c r="A1980" s="31" t="s">
        <v>3399</v>
      </c>
      <c r="B1980" s="29">
        <v>3640.0</v>
      </c>
      <c r="C1980" s="26">
        <v>3640.0</v>
      </c>
      <c r="D1980" s="27">
        <v>0.0</v>
      </c>
      <c r="E1980" s="40"/>
    </row>
    <row r="1981" hidden="1">
      <c r="A1981" s="58" t="s">
        <v>3400</v>
      </c>
      <c r="B1981" s="29">
        <v>73445.0</v>
      </c>
      <c r="C1981" s="29">
        <v>73445.0</v>
      </c>
      <c r="D1981" s="27">
        <v>0.0</v>
      </c>
      <c r="E1981" s="41"/>
    </row>
    <row r="1982" hidden="1">
      <c r="A1982" s="58" t="s">
        <v>3401</v>
      </c>
      <c r="B1982" s="29">
        <v>45662.0</v>
      </c>
      <c r="C1982" s="59">
        <v>45662.0</v>
      </c>
      <c r="D1982" s="27">
        <v>0.0</v>
      </c>
      <c r="E1982" s="41"/>
    </row>
    <row r="1983" hidden="1">
      <c r="A1983" s="58" t="s">
        <v>3402</v>
      </c>
      <c r="B1983" s="29">
        <v>66525.0</v>
      </c>
      <c r="C1983" s="59">
        <v>66525.0</v>
      </c>
      <c r="D1983" s="27">
        <v>0.0</v>
      </c>
      <c r="E1983" s="41"/>
    </row>
    <row r="1984" hidden="1">
      <c r="A1984" s="58" t="s">
        <v>3403</v>
      </c>
      <c r="B1984" s="29">
        <v>58408.0</v>
      </c>
      <c r="C1984" s="59">
        <v>58714.0</v>
      </c>
      <c r="D1984" s="27">
        <v>306.0</v>
      </c>
      <c r="E1984" s="41"/>
    </row>
    <row r="1985" hidden="1">
      <c r="A1985" s="58" t="s">
        <v>3405</v>
      </c>
      <c r="B1985" s="29">
        <v>741.0</v>
      </c>
      <c r="C1985" s="59">
        <v>741.0</v>
      </c>
      <c r="D1985" s="27">
        <v>0.0</v>
      </c>
      <c r="E1985" s="41"/>
    </row>
    <row r="1986" hidden="1">
      <c r="A1986" s="58" t="s">
        <v>3406</v>
      </c>
      <c r="B1986" s="29">
        <v>9765.0</v>
      </c>
      <c r="C1986" s="59">
        <v>9765.0</v>
      </c>
      <c r="D1986" s="27">
        <v>0.0</v>
      </c>
      <c r="E1986" s="41"/>
    </row>
    <row r="1987" hidden="1">
      <c r="A1987" s="35" t="s">
        <v>3407</v>
      </c>
      <c r="B1987" s="29">
        <v>287736.0</v>
      </c>
      <c r="C1987" s="59">
        <v>288042.0</v>
      </c>
      <c r="D1987" s="27">
        <v>306.0</v>
      </c>
      <c r="E1987" s="41"/>
    </row>
    <row r="1988" hidden="1">
      <c r="A1988" s="36" t="s">
        <v>3408</v>
      </c>
      <c r="B1988" s="42">
        <v>0.0</v>
      </c>
      <c r="C1988" s="65">
        <v>1.0</v>
      </c>
      <c r="D1988" s="66">
        <v>1.0</v>
      </c>
      <c r="E1988" s="45"/>
    </row>
    <row r="1989" hidden="1">
      <c r="A1989" s="39"/>
      <c r="B1989" s="60"/>
      <c r="C1989" s="67"/>
      <c r="D1989" s="61"/>
      <c r="E1989" s="68"/>
    </row>
    <row r="1990" hidden="1">
      <c r="A1990" s="39"/>
      <c r="B1990" s="60"/>
      <c r="C1990" s="67"/>
      <c r="D1990" s="61"/>
      <c r="E1990" s="68"/>
    </row>
    <row r="1991" hidden="1">
      <c r="A1991" s="5" t="s">
        <v>4230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5" t="s">
        <v>3381</v>
      </c>
      <c r="B1993" s="6"/>
      <c r="C1993" s="6"/>
      <c r="D1993" s="6"/>
      <c r="E1993" s="7"/>
    </row>
    <row r="1994" hidden="1">
      <c r="A1994" s="10"/>
      <c r="B1994" s="11"/>
      <c r="C1994" s="11"/>
      <c r="D1994" s="11"/>
      <c r="E1994" s="12"/>
    </row>
    <row r="1995" hidden="1">
      <c r="A1995" s="13">
        <v>45950.0</v>
      </c>
      <c r="B1995" s="6"/>
      <c r="C1995" s="54" t="s">
        <v>3382</v>
      </c>
      <c r="D1995" s="15">
        <v>45956.0</v>
      </c>
      <c r="E1995" s="7"/>
    </row>
    <row r="1996" hidden="1">
      <c r="A1996" s="10"/>
      <c r="B1996" s="11"/>
      <c r="C1996" s="16"/>
      <c r="D1996" s="11"/>
      <c r="E1996" s="12"/>
    </row>
    <row r="1997" hidden="1">
      <c r="A1997" s="55" t="s">
        <v>4238</v>
      </c>
      <c r="B1997" s="7"/>
      <c r="C1997" s="16"/>
      <c r="D1997" s="56" t="s">
        <v>4239</v>
      </c>
      <c r="E1997" s="7"/>
    </row>
    <row r="1998" hidden="1">
      <c r="A1998" s="10"/>
      <c r="B1998" s="12"/>
      <c r="C1998" s="16"/>
      <c r="D1998" s="11"/>
      <c r="E1998" s="12"/>
    </row>
    <row r="1999" hidden="1">
      <c r="A1999" s="19" t="s">
        <v>3383</v>
      </c>
      <c r="B1999" s="6"/>
      <c r="C1999" s="6"/>
      <c r="D1999" s="6"/>
      <c r="E1999" s="7"/>
    </row>
    <row r="2000" hidden="1">
      <c r="A2000" s="20" t="s">
        <v>3384</v>
      </c>
      <c r="B2000" s="21" t="s">
        <v>3385</v>
      </c>
      <c r="C2000" s="22" t="s">
        <v>3386</v>
      </c>
      <c r="D2000" s="21" t="s">
        <v>3387</v>
      </c>
      <c r="E2000" s="23" t="s">
        <v>13</v>
      </c>
    </row>
    <row r="2001" hidden="1">
      <c r="A2001" s="57" t="s">
        <v>3388</v>
      </c>
      <c r="B2001" s="25">
        <v>28308.0</v>
      </c>
      <c r="C2001" s="26">
        <v>28310.0</v>
      </c>
      <c r="D2001" s="27">
        <v>2.0</v>
      </c>
      <c r="E2001" s="28"/>
    </row>
    <row r="2002" hidden="1">
      <c r="A2002" s="57" t="s">
        <v>3389</v>
      </c>
      <c r="B2002" s="29">
        <v>9111.0</v>
      </c>
      <c r="C2002" s="26">
        <v>9111.0</v>
      </c>
      <c r="D2002" s="27">
        <v>0.0</v>
      </c>
      <c r="E2002" s="40"/>
    </row>
    <row r="2003" hidden="1">
      <c r="A2003" s="57" t="s">
        <v>3390</v>
      </c>
      <c r="B2003" s="25">
        <v>360.0</v>
      </c>
      <c r="C2003" s="26">
        <v>360.0</v>
      </c>
      <c r="D2003" s="27">
        <v>0.0</v>
      </c>
      <c r="E2003" s="41"/>
    </row>
    <row r="2004" hidden="1">
      <c r="A2004" s="57" t="s">
        <v>3392</v>
      </c>
      <c r="B2004" s="29">
        <v>999.0</v>
      </c>
      <c r="C2004" s="26">
        <v>999.0</v>
      </c>
      <c r="D2004" s="27">
        <v>0.0</v>
      </c>
      <c r="E2004" s="41"/>
    </row>
    <row r="2005" hidden="1">
      <c r="A2005" s="31" t="s">
        <v>3394</v>
      </c>
      <c r="B2005" s="29">
        <v>0.0</v>
      </c>
      <c r="C2005" s="26"/>
      <c r="D2005" s="27">
        <v>0.0</v>
      </c>
      <c r="E2005" s="40"/>
    </row>
    <row r="2006" hidden="1">
      <c r="A2006" s="31" t="s">
        <v>3395</v>
      </c>
      <c r="B2006" s="29">
        <v>0.0</v>
      </c>
      <c r="C2006" s="26"/>
      <c r="D2006" s="27">
        <v>0.0</v>
      </c>
      <c r="E2006" s="41"/>
    </row>
    <row r="2007" hidden="1">
      <c r="A2007" s="31" t="s">
        <v>3397</v>
      </c>
      <c r="B2007" s="29">
        <v>0.0</v>
      </c>
      <c r="C2007" s="26"/>
      <c r="D2007" s="27">
        <v>0.0</v>
      </c>
      <c r="E2007" s="28"/>
    </row>
    <row r="2008" hidden="1">
      <c r="A2008" s="31" t="s">
        <v>3399</v>
      </c>
      <c r="B2008" s="29">
        <v>2560.0</v>
      </c>
      <c r="C2008" s="26">
        <v>2560.0</v>
      </c>
      <c r="D2008" s="27">
        <v>0.0</v>
      </c>
      <c r="E2008" s="40"/>
    </row>
    <row r="2009" hidden="1">
      <c r="A2009" s="58" t="s">
        <v>3400</v>
      </c>
      <c r="B2009" s="29">
        <v>69320.0</v>
      </c>
      <c r="C2009" s="29">
        <v>69320.0</v>
      </c>
      <c r="D2009" s="27">
        <v>0.0</v>
      </c>
      <c r="E2009" s="41"/>
    </row>
    <row r="2010" hidden="1">
      <c r="A2010" s="58" t="s">
        <v>3401</v>
      </c>
      <c r="B2010" s="29">
        <v>36547.0</v>
      </c>
      <c r="C2010" s="59">
        <v>36547.0</v>
      </c>
      <c r="D2010" s="27">
        <v>0.0</v>
      </c>
      <c r="E2010" s="41"/>
    </row>
    <row r="2011" hidden="1">
      <c r="A2011" s="58" t="s">
        <v>3402</v>
      </c>
      <c r="B2011" s="29">
        <v>65544.0</v>
      </c>
      <c r="C2011" s="59">
        <v>65544.0</v>
      </c>
      <c r="D2011" s="27">
        <v>0.0</v>
      </c>
      <c r="E2011" s="41"/>
    </row>
    <row r="2012" hidden="1">
      <c r="A2012" s="58" t="s">
        <v>3403</v>
      </c>
      <c r="B2012" s="29">
        <v>44178.0</v>
      </c>
      <c r="C2012" s="59">
        <v>44178.0</v>
      </c>
      <c r="D2012" s="27">
        <v>0.0</v>
      </c>
      <c r="E2012" s="41"/>
    </row>
    <row r="2013" hidden="1">
      <c r="A2013" s="58" t="s">
        <v>3405</v>
      </c>
      <c r="B2013" s="29">
        <v>627.0</v>
      </c>
      <c r="C2013" s="59">
        <v>627.0</v>
      </c>
      <c r="D2013" s="27">
        <v>0.0</v>
      </c>
      <c r="E2013" s="41"/>
    </row>
    <row r="2014" hidden="1">
      <c r="A2014" s="58" t="s">
        <v>3406</v>
      </c>
      <c r="B2014" s="29">
        <v>11955.0</v>
      </c>
      <c r="C2014" s="59">
        <v>11955.0</v>
      </c>
      <c r="D2014" s="27">
        <v>0.0</v>
      </c>
      <c r="E2014" s="41"/>
    </row>
    <row r="2015" hidden="1">
      <c r="A2015" s="35" t="s">
        <v>3407</v>
      </c>
      <c r="B2015" s="29">
        <v>257552.5</v>
      </c>
      <c r="C2015" s="59">
        <v>257552.5</v>
      </c>
      <c r="D2015" s="27">
        <v>0.0</v>
      </c>
      <c r="E2015" s="41"/>
    </row>
    <row r="2016" hidden="1">
      <c r="A2016" s="36" t="s">
        <v>3408</v>
      </c>
      <c r="B2016" s="42">
        <v>1.5</v>
      </c>
      <c r="C2016" s="65">
        <v>3.5</v>
      </c>
      <c r="D2016" s="66">
        <v>2.0</v>
      </c>
      <c r="E2016" s="45"/>
    </row>
    <row r="2017" hidden="1">
      <c r="A2017" s="39"/>
      <c r="B2017" s="60"/>
      <c r="C2017" s="67"/>
      <c r="D2017" s="61"/>
      <c r="E2017" s="68"/>
    </row>
    <row r="2018" hidden="1">
      <c r="A2018" s="39"/>
      <c r="B2018" s="60"/>
      <c r="C2018" s="67"/>
      <c r="D2018" s="61"/>
      <c r="E2018" s="68"/>
    </row>
    <row r="2019" hidden="1">
      <c r="A2019" s="5" t="s">
        <v>4230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5" t="s">
        <v>3381</v>
      </c>
      <c r="B2021" s="6"/>
      <c r="C2021" s="6"/>
      <c r="D2021" s="6"/>
      <c r="E2021" s="7"/>
    </row>
    <row r="2022" hidden="1">
      <c r="A2022" s="10"/>
      <c r="B2022" s="11"/>
      <c r="C2022" s="11"/>
      <c r="D2022" s="11"/>
      <c r="E2022" s="12"/>
    </row>
    <row r="2023" hidden="1">
      <c r="A2023" s="13">
        <v>45957.0</v>
      </c>
      <c r="B2023" s="6"/>
      <c r="C2023" s="54" t="s">
        <v>3382</v>
      </c>
      <c r="D2023" s="15">
        <v>45961.0</v>
      </c>
      <c r="E2023" s="7"/>
    </row>
    <row r="2024" hidden="1">
      <c r="A2024" s="10"/>
      <c r="B2024" s="11"/>
      <c r="C2024" s="16"/>
      <c r="D2024" s="11"/>
      <c r="E2024" s="12"/>
    </row>
    <row r="2025" hidden="1">
      <c r="A2025" s="55" t="s">
        <v>4238</v>
      </c>
      <c r="B2025" s="7"/>
      <c r="C2025" s="16"/>
      <c r="D2025" s="56" t="s">
        <v>4245</v>
      </c>
      <c r="E2025" s="7"/>
    </row>
    <row r="2026" hidden="1">
      <c r="A2026" s="10"/>
      <c r="B2026" s="12"/>
      <c r="C2026" s="16"/>
      <c r="D2026" s="11"/>
      <c r="E2026" s="12"/>
    </row>
    <row r="2027" hidden="1">
      <c r="A2027" s="19" t="s">
        <v>3383</v>
      </c>
      <c r="B2027" s="6"/>
      <c r="C2027" s="6"/>
      <c r="D2027" s="6"/>
      <c r="E2027" s="7"/>
    </row>
    <row r="2028" hidden="1">
      <c r="A2028" s="20" t="s">
        <v>3384</v>
      </c>
      <c r="B2028" s="21" t="s">
        <v>3385</v>
      </c>
      <c r="C2028" s="22" t="s">
        <v>3386</v>
      </c>
      <c r="D2028" s="21" t="s">
        <v>3387</v>
      </c>
      <c r="E2028" s="23" t="s">
        <v>13</v>
      </c>
    </row>
    <row r="2029" hidden="1">
      <c r="A2029" s="57" t="s">
        <v>3388</v>
      </c>
      <c r="B2029" s="25">
        <v>30423.0</v>
      </c>
      <c r="C2029" s="26">
        <v>30425.0</v>
      </c>
      <c r="D2029" s="27">
        <v>2.0</v>
      </c>
      <c r="E2029" s="28"/>
    </row>
    <row r="2030" hidden="1">
      <c r="A2030" s="57" t="s">
        <v>3389</v>
      </c>
      <c r="B2030" s="29">
        <v>6775.0</v>
      </c>
      <c r="C2030" s="26">
        <v>6775.0</v>
      </c>
      <c r="D2030" s="27">
        <v>0.0</v>
      </c>
      <c r="E2030" s="40"/>
    </row>
    <row r="2031" hidden="1">
      <c r="A2031" s="57" t="s">
        <v>3390</v>
      </c>
      <c r="B2031" s="25">
        <v>0.0</v>
      </c>
      <c r="C2031" s="26"/>
      <c r="D2031" s="27">
        <v>0.0</v>
      </c>
      <c r="E2031" s="41"/>
    </row>
    <row r="2032" hidden="1">
      <c r="A2032" s="57" t="s">
        <v>3392</v>
      </c>
      <c r="B2032" s="29">
        <v>498.0</v>
      </c>
      <c r="C2032" s="26">
        <v>498.0</v>
      </c>
      <c r="D2032" s="27">
        <v>0.0</v>
      </c>
      <c r="E2032" s="41"/>
    </row>
    <row r="2033" hidden="1">
      <c r="A2033" s="31" t="s">
        <v>3394</v>
      </c>
      <c r="B2033" s="29">
        <v>0.0</v>
      </c>
      <c r="C2033" s="26"/>
      <c r="D2033" s="27">
        <v>0.0</v>
      </c>
      <c r="E2033" s="40"/>
    </row>
    <row r="2034" hidden="1">
      <c r="A2034" s="31" t="s">
        <v>3395</v>
      </c>
      <c r="B2034" s="29">
        <v>0.0</v>
      </c>
      <c r="C2034" s="26"/>
      <c r="D2034" s="27">
        <v>0.0</v>
      </c>
      <c r="E2034" s="41"/>
    </row>
    <row r="2035" hidden="1">
      <c r="A2035" s="31" t="s">
        <v>3397</v>
      </c>
      <c r="B2035" s="29">
        <v>0.0</v>
      </c>
      <c r="C2035" s="26"/>
      <c r="D2035" s="27">
        <v>0.0</v>
      </c>
      <c r="E2035" s="28"/>
    </row>
    <row r="2036" hidden="1">
      <c r="A2036" s="31" t="s">
        <v>3399</v>
      </c>
      <c r="B2036" s="29">
        <v>2880.0</v>
      </c>
      <c r="C2036" s="26">
        <v>2880.0</v>
      </c>
      <c r="D2036" s="27">
        <v>0.0</v>
      </c>
      <c r="E2036" s="40"/>
    </row>
    <row r="2037" hidden="1">
      <c r="A2037" s="58" t="s">
        <v>3400</v>
      </c>
      <c r="B2037" s="29">
        <v>47760.0</v>
      </c>
      <c r="C2037" s="29">
        <v>47760.0</v>
      </c>
      <c r="D2037" s="27">
        <v>0.0</v>
      </c>
      <c r="E2037" s="41"/>
    </row>
    <row r="2038" hidden="1">
      <c r="A2038" s="58" t="s">
        <v>3401</v>
      </c>
      <c r="B2038" s="29">
        <v>24593.0</v>
      </c>
      <c r="C2038" s="59">
        <v>24593.0</v>
      </c>
      <c r="D2038" s="27">
        <v>0.0</v>
      </c>
      <c r="E2038" s="41"/>
    </row>
    <row r="2039" hidden="1">
      <c r="A2039" s="58" t="s">
        <v>3402</v>
      </c>
      <c r="B2039" s="29">
        <v>51987.0</v>
      </c>
      <c r="C2039" s="59">
        <v>51987.0</v>
      </c>
      <c r="D2039" s="27">
        <v>0.0</v>
      </c>
      <c r="E2039" s="41"/>
    </row>
    <row r="2040" hidden="1">
      <c r="A2040" s="58" t="s">
        <v>3403</v>
      </c>
      <c r="B2040" s="29">
        <v>33336.0</v>
      </c>
      <c r="C2040" s="59">
        <v>33336.0</v>
      </c>
      <c r="D2040" s="27">
        <v>0.0</v>
      </c>
      <c r="E2040" s="41"/>
    </row>
    <row r="2041" hidden="1">
      <c r="A2041" s="58" t="s">
        <v>3405</v>
      </c>
      <c r="B2041" s="29">
        <v>1028.0</v>
      </c>
      <c r="C2041" s="59">
        <v>1028.0</v>
      </c>
      <c r="D2041" s="27">
        <v>0.0</v>
      </c>
      <c r="E2041" s="41"/>
    </row>
    <row r="2042" hidden="1">
      <c r="A2042" s="58" t="s">
        <v>3406</v>
      </c>
      <c r="B2042" s="29">
        <v>15212.0</v>
      </c>
      <c r="C2042" s="59">
        <v>15212.0</v>
      </c>
      <c r="D2042" s="27">
        <v>0.0</v>
      </c>
      <c r="E2042" s="41"/>
    </row>
    <row r="2043" hidden="1">
      <c r="A2043" s="35" t="s">
        <v>3407</v>
      </c>
      <c r="B2043" s="29">
        <v>199280.0</v>
      </c>
      <c r="C2043" s="59">
        <v>199280.0</v>
      </c>
      <c r="D2043" s="27">
        <v>0.0</v>
      </c>
      <c r="E2043" s="41"/>
    </row>
    <row r="2044" hidden="1">
      <c r="A2044" s="36" t="s">
        <v>3408</v>
      </c>
      <c r="B2044" s="42">
        <v>0.0</v>
      </c>
      <c r="C2044" s="65">
        <v>2.0</v>
      </c>
      <c r="D2044" s="66">
        <v>2.0</v>
      </c>
      <c r="E2044" s="45"/>
    </row>
    <row r="2045" hidden="1">
      <c r="A2045" s="39"/>
      <c r="B2045" s="60"/>
      <c r="C2045" s="67"/>
      <c r="D2045" s="61"/>
      <c r="E2045" s="68"/>
    </row>
    <row r="2046" hidden="1">
      <c r="A2046" s="39"/>
      <c r="B2046" s="60"/>
      <c r="C2046" s="67"/>
      <c r="D2046" s="61"/>
      <c r="E2046" s="68"/>
    </row>
    <row r="2047" hidden="1">
      <c r="A2047" s="5" t="s">
        <v>4230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5" t="s">
        <v>3381</v>
      </c>
      <c r="B2049" s="6"/>
      <c r="C2049" s="6"/>
      <c r="D2049" s="6"/>
      <c r="E2049" s="7"/>
    </row>
    <row r="2050" hidden="1">
      <c r="A2050" s="10"/>
      <c r="B2050" s="11"/>
      <c r="C2050" s="11"/>
      <c r="D2050" s="11"/>
      <c r="E2050" s="12"/>
    </row>
    <row r="2051" hidden="1">
      <c r="A2051" s="13">
        <v>45962.0</v>
      </c>
      <c r="B2051" s="6"/>
      <c r="C2051" s="54" t="s">
        <v>3382</v>
      </c>
      <c r="D2051" s="15">
        <v>45963.0</v>
      </c>
      <c r="E2051" s="7"/>
    </row>
    <row r="2052" hidden="1">
      <c r="A2052" s="10"/>
      <c r="B2052" s="11"/>
      <c r="C2052" s="16"/>
      <c r="D2052" s="11"/>
      <c r="E2052" s="12"/>
    </row>
    <row r="2053" hidden="1">
      <c r="A2053" s="55" t="s">
        <v>4247</v>
      </c>
      <c r="B2053" s="7"/>
      <c r="C2053" s="16"/>
      <c r="D2053" s="56" t="s">
        <v>4239</v>
      </c>
      <c r="E2053" s="7"/>
    </row>
    <row r="2054" hidden="1">
      <c r="A2054" s="10"/>
      <c r="B2054" s="12"/>
      <c r="C2054" s="16"/>
      <c r="D2054" s="11"/>
      <c r="E2054" s="12"/>
    </row>
    <row r="2055" hidden="1">
      <c r="A2055" s="19" t="s">
        <v>3383</v>
      </c>
      <c r="B2055" s="6"/>
      <c r="C2055" s="6"/>
      <c r="D2055" s="6"/>
      <c r="E2055" s="7"/>
    </row>
    <row r="2056" hidden="1">
      <c r="A2056" s="20" t="s">
        <v>3384</v>
      </c>
      <c r="B2056" s="21" t="s">
        <v>3385</v>
      </c>
      <c r="C2056" s="22" t="s">
        <v>3386</v>
      </c>
      <c r="D2056" s="21" t="s">
        <v>3387</v>
      </c>
      <c r="E2056" s="23" t="s">
        <v>13</v>
      </c>
    </row>
    <row r="2057" hidden="1">
      <c r="A2057" s="57" t="s">
        <v>3388</v>
      </c>
      <c r="B2057" s="25">
        <v>12103.0</v>
      </c>
      <c r="C2057" s="26">
        <v>12105.0</v>
      </c>
      <c r="D2057" s="27">
        <v>2.0</v>
      </c>
      <c r="E2057" s="28"/>
    </row>
    <row r="2058" hidden="1">
      <c r="A2058" s="57" t="s">
        <v>3389</v>
      </c>
      <c r="B2058" s="29">
        <v>3810.0</v>
      </c>
      <c r="C2058" s="26">
        <v>3810.0</v>
      </c>
      <c r="D2058" s="27">
        <v>0.0</v>
      </c>
      <c r="E2058" s="40"/>
    </row>
    <row r="2059" hidden="1">
      <c r="A2059" s="57" t="s">
        <v>3390</v>
      </c>
      <c r="B2059" s="25">
        <v>0.0</v>
      </c>
      <c r="C2059" s="26"/>
      <c r="D2059" s="27">
        <v>0.0</v>
      </c>
      <c r="E2059" s="41"/>
    </row>
    <row r="2060" hidden="1">
      <c r="A2060" s="57" t="s">
        <v>3392</v>
      </c>
      <c r="B2060" s="29">
        <v>0.0</v>
      </c>
      <c r="C2060" s="26"/>
      <c r="D2060" s="27">
        <v>0.0</v>
      </c>
      <c r="E2060" s="41"/>
    </row>
    <row r="2061" hidden="1">
      <c r="A2061" s="31" t="s">
        <v>3394</v>
      </c>
      <c r="B2061" s="29">
        <v>240.0</v>
      </c>
      <c r="C2061" s="26"/>
      <c r="D2061" s="27">
        <v>-240.0</v>
      </c>
      <c r="E2061" s="40"/>
    </row>
    <row r="2062" hidden="1">
      <c r="A2062" s="31" t="s">
        <v>3395</v>
      </c>
      <c r="B2062" s="29">
        <v>0.0</v>
      </c>
      <c r="C2062" s="26"/>
      <c r="D2062" s="27">
        <v>0.0</v>
      </c>
      <c r="E2062" s="41"/>
    </row>
    <row r="2063" hidden="1">
      <c r="A2063" s="31" t="s">
        <v>3397</v>
      </c>
      <c r="B2063" s="29">
        <v>0.0</v>
      </c>
      <c r="C2063" s="26"/>
      <c r="D2063" s="27">
        <v>0.0</v>
      </c>
      <c r="E2063" s="28"/>
    </row>
    <row r="2064" hidden="1">
      <c r="A2064" s="31" t="s">
        <v>3399</v>
      </c>
      <c r="B2064" s="29">
        <v>360.0</v>
      </c>
      <c r="C2064" s="26">
        <v>600.0</v>
      </c>
      <c r="D2064" s="27">
        <v>240.0</v>
      </c>
      <c r="E2064" s="40"/>
    </row>
    <row r="2065" hidden="1">
      <c r="A2065" s="58" t="s">
        <v>3400</v>
      </c>
      <c r="B2065" s="29">
        <v>22457.0</v>
      </c>
      <c r="C2065" s="29">
        <v>22457.0</v>
      </c>
      <c r="D2065" s="27">
        <v>0.0</v>
      </c>
      <c r="E2065" s="41"/>
    </row>
    <row r="2066" hidden="1">
      <c r="A2066" s="58" t="s">
        <v>3401</v>
      </c>
      <c r="B2066" s="29">
        <v>14743.0</v>
      </c>
      <c r="C2066" s="59">
        <v>14743.0</v>
      </c>
      <c r="D2066" s="27">
        <v>0.0</v>
      </c>
      <c r="E2066" s="41"/>
    </row>
    <row r="2067" hidden="1">
      <c r="A2067" s="58" t="s">
        <v>3402</v>
      </c>
      <c r="B2067" s="29">
        <v>15904.0</v>
      </c>
      <c r="C2067" s="59">
        <v>15904.0</v>
      </c>
      <c r="D2067" s="27">
        <v>0.0</v>
      </c>
      <c r="E2067" s="41"/>
    </row>
    <row r="2068" hidden="1">
      <c r="A2068" s="58" t="s">
        <v>3403</v>
      </c>
      <c r="B2068" s="29">
        <v>15682.0</v>
      </c>
      <c r="C2068" s="59">
        <v>15682.0</v>
      </c>
      <c r="D2068" s="27">
        <v>0.0</v>
      </c>
      <c r="E2068" s="41"/>
    </row>
    <row r="2069" hidden="1">
      <c r="A2069" s="58" t="s">
        <v>3405</v>
      </c>
      <c r="B2069" s="29">
        <v>0.0</v>
      </c>
      <c r="C2069" s="59">
        <v>0.0</v>
      </c>
      <c r="D2069" s="27">
        <v>0.0</v>
      </c>
      <c r="E2069" s="41"/>
    </row>
    <row r="2070" hidden="1">
      <c r="A2070" s="58" t="s">
        <v>3406</v>
      </c>
      <c r="B2070" s="29">
        <v>2431.0</v>
      </c>
      <c r="C2070" s="59">
        <v>2431.0</v>
      </c>
      <c r="D2070" s="27">
        <v>0.0</v>
      </c>
      <c r="E2070" s="41"/>
    </row>
    <row r="2071" hidden="1">
      <c r="A2071" s="35" t="s">
        <v>3407</v>
      </c>
      <c r="B2071" s="29">
        <v>85299.0</v>
      </c>
      <c r="C2071" s="59">
        <v>85299.0</v>
      </c>
      <c r="D2071" s="27">
        <v>0.0</v>
      </c>
      <c r="E2071" s="41"/>
    </row>
    <row r="2072" hidden="1">
      <c r="A2072" s="36" t="s">
        <v>3408</v>
      </c>
      <c r="B2072" s="42">
        <v>0.0</v>
      </c>
      <c r="C2072" s="65">
        <v>2.0</v>
      </c>
      <c r="D2072" s="66">
        <v>2.0</v>
      </c>
      <c r="E2072" s="45"/>
    </row>
    <row r="2073" hidden="1">
      <c r="A2073" s="39"/>
      <c r="B2073" s="60"/>
      <c r="C2073" s="67"/>
      <c r="D2073" s="61"/>
      <c r="E2073" s="68"/>
    </row>
    <row r="2074" hidden="1">
      <c r="A2074" s="39"/>
      <c r="B2074" s="60"/>
      <c r="C2074" s="67"/>
      <c r="D2074" s="61"/>
      <c r="E2074" s="68"/>
    </row>
    <row r="2075" hidden="1">
      <c r="A2075" s="5" t="s">
        <v>4230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5" t="s">
        <v>3381</v>
      </c>
      <c r="B2077" s="6"/>
      <c r="C2077" s="6"/>
      <c r="D2077" s="6"/>
      <c r="E2077" s="7"/>
    </row>
    <row r="2078" hidden="1">
      <c r="A2078" s="10"/>
      <c r="B2078" s="11"/>
      <c r="C2078" s="11"/>
      <c r="D2078" s="11"/>
      <c r="E2078" s="12"/>
    </row>
    <row r="2079" hidden="1">
      <c r="A2079" s="13">
        <v>45964.0</v>
      </c>
      <c r="B2079" s="6"/>
      <c r="C2079" s="54" t="s">
        <v>3382</v>
      </c>
      <c r="D2079" s="15">
        <v>45970.0</v>
      </c>
      <c r="E2079" s="7"/>
    </row>
    <row r="2080" hidden="1">
      <c r="A2080" s="10"/>
      <c r="B2080" s="11"/>
      <c r="C2080" s="16"/>
      <c r="D2080" s="11"/>
      <c r="E2080" s="12"/>
    </row>
    <row r="2081" hidden="1">
      <c r="A2081" s="55" t="s">
        <v>4238</v>
      </c>
      <c r="B2081" s="7"/>
      <c r="C2081" s="16"/>
      <c r="D2081" s="56" t="s">
        <v>4239</v>
      </c>
      <c r="E2081" s="7"/>
    </row>
    <row r="2082" hidden="1">
      <c r="A2082" s="10"/>
      <c r="B2082" s="12"/>
      <c r="C2082" s="16"/>
      <c r="D2082" s="11"/>
      <c r="E2082" s="12"/>
    </row>
    <row r="2083" hidden="1">
      <c r="A2083" s="19" t="s">
        <v>3383</v>
      </c>
      <c r="B2083" s="6"/>
      <c r="C2083" s="6"/>
      <c r="D2083" s="6"/>
      <c r="E2083" s="7"/>
    </row>
    <row r="2084" hidden="1">
      <c r="A2084" s="20" t="s">
        <v>3384</v>
      </c>
      <c r="B2084" s="21" t="s">
        <v>3385</v>
      </c>
      <c r="C2084" s="22" t="s">
        <v>3386</v>
      </c>
      <c r="D2084" s="21" t="s">
        <v>3387</v>
      </c>
      <c r="E2084" s="23" t="s">
        <v>13</v>
      </c>
    </row>
    <row r="2085" hidden="1">
      <c r="A2085" s="57" t="s">
        <v>3388</v>
      </c>
      <c r="B2085" s="25">
        <v>23796.0</v>
      </c>
      <c r="C2085" s="26">
        <v>23800.0</v>
      </c>
      <c r="D2085" s="27">
        <v>4.0</v>
      </c>
      <c r="E2085" s="28"/>
    </row>
    <row r="2086" hidden="1">
      <c r="A2086" s="57" t="s">
        <v>3389</v>
      </c>
      <c r="B2086" s="29">
        <v>10273.0</v>
      </c>
      <c r="C2086" s="26">
        <v>10273.0</v>
      </c>
      <c r="D2086" s="27">
        <v>0.0</v>
      </c>
      <c r="E2086" s="40"/>
    </row>
    <row r="2087" hidden="1">
      <c r="A2087" s="57" t="s">
        <v>3390</v>
      </c>
      <c r="B2087" s="25">
        <v>720.0</v>
      </c>
      <c r="C2087" s="26">
        <v>720.0</v>
      </c>
      <c r="D2087" s="27">
        <v>0.0</v>
      </c>
      <c r="E2087" s="41"/>
    </row>
    <row r="2088" hidden="1">
      <c r="A2088" s="57" t="s">
        <v>3392</v>
      </c>
      <c r="B2088" s="29">
        <v>1000.0</v>
      </c>
      <c r="C2088" s="26">
        <v>995.0</v>
      </c>
      <c r="D2088" s="27">
        <v>-5.0</v>
      </c>
      <c r="E2088" s="41"/>
    </row>
    <row r="2089" hidden="1">
      <c r="A2089" s="31" t="s">
        <v>3394</v>
      </c>
      <c r="B2089" s="29">
        <v>0.0</v>
      </c>
      <c r="C2089" s="26"/>
      <c r="D2089" s="27">
        <v>0.0</v>
      </c>
      <c r="E2089" s="40"/>
    </row>
    <row r="2090" hidden="1">
      <c r="A2090" s="31" t="s">
        <v>3395</v>
      </c>
      <c r="B2090" s="29">
        <v>0.0</v>
      </c>
      <c r="C2090" s="26"/>
      <c r="D2090" s="27">
        <v>0.0</v>
      </c>
      <c r="E2090" s="41"/>
    </row>
    <row r="2091" hidden="1">
      <c r="A2091" s="31" t="s">
        <v>3397</v>
      </c>
      <c r="B2091" s="29">
        <v>1455.0</v>
      </c>
      <c r="C2091" s="26">
        <v>1455.0</v>
      </c>
      <c r="D2091" s="27">
        <v>0.0</v>
      </c>
      <c r="E2091" s="28" t="s">
        <v>7977</v>
      </c>
    </row>
    <row r="2092" hidden="1">
      <c r="A2092" s="31" t="s">
        <v>3399</v>
      </c>
      <c r="B2092" s="29">
        <v>3040.0</v>
      </c>
      <c r="C2092" s="26">
        <v>3040.0</v>
      </c>
      <c r="D2092" s="27">
        <v>0.0</v>
      </c>
      <c r="E2092" s="40"/>
    </row>
    <row r="2093" hidden="1">
      <c r="A2093" s="58" t="s">
        <v>3400</v>
      </c>
      <c r="B2093" s="29">
        <v>62883.0</v>
      </c>
      <c r="C2093" s="29">
        <v>62883.0</v>
      </c>
      <c r="D2093" s="27">
        <v>0.0</v>
      </c>
      <c r="E2093" s="41"/>
    </row>
    <row r="2094" hidden="1">
      <c r="A2094" s="58" t="s">
        <v>3401</v>
      </c>
      <c r="B2094" s="29">
        <v>40402.0</v>
      </c>
      <c r="C2094" s="59">
        <v>40402.0</v>
      </c>
      <c r="D2094" s="27">
        <v>0.0</v>
      </c>
      <c r="E2094" s="41"/>
    </row>
    <row r="2095" hidden="1">
      <c r="A2095" s="58" t="s">
        <v>3402</v>
      </c>
      <c r="B2095" s="29">
        <v>62616.0</v>
      </c>
      <c r="C2095" s="59">
        <v>62616.0</v>
      </c>
      <c r="D2095" s="27">
        <v>0.0</v>
      </c>
      <c r="E2095" s="41"/>
    </row>
    <row r="2096" hidden="1">
      <c r="A2096" s="58" t="s">
        <v>3403</v>
      </c>
      <c r="B2096" s="29">
        <v>55940.0</v>
      </c>
      <c r="C2096" s="59">
        <v>55940.0</v>
      </c>
      <c r="D2096" s="27">
        <v>0.0</v>
      </c>
      <c r="E2096" s="41"/>
    </row>
    <row r="2097" hidden="1">
      <c r="A2097" s="58" t="s">
        <v>3405</v>
      </c>
      <c r="B2097" s="29">
        <v>927.0</v>
      </c>
      <c r="C2097" s="59">
        <v>927.0</v>
      </c>
      <c r="D2097" s="27">
        <v>0.0</v>
      </c>
      <c r="E2097" s="41"/>
    </row>
    <row r="2098" hidden="1">
      <c r="A2098" s="58" t="s">
        <v>3406</v>
      </c>
      <c r="B2098" s="29">
        <v>8073.0</v>
      </c>
      <c r="C2098" s="59">
        <v>8073.0</v>
      </c>
      <c r="D2098" s="27">
        <v>0.0</v>
      </c>
      <c r="E2098" s="41"/>
    </row>
    <row r="2099" hidden="1">
      <c r="A2099" s="35" t="s">
        <v>3407</v>
      </c>
      <c r="B2099" s="29">
        <v>263052.0</v>
      </c>
      <c r="C2099" s="59">
        <v>263052.0</v>
      </c>
      <c r="D2099" s="27">
        <v>0.0</v>
      </c>
      <c r="E2099" s="41"/>
    </row>
    <row r="2100" hidden="1">
      <c r="A2100" s="36" t="s">
        <v>3408</v>
      </c>
      <c r="B2100" s="42">
        <v>0.0</v>
      </c>
      <c r="C2100" s="65">
        <v>-1.0</v>
      </c>
      <c r="D2100" s="66">
        <v>-1.0</v>
      </c>
      <c r="E2100" s="45"/>
    </row>
    <row r="2101" hidden="1">
      <c r="A2101" s="39"/>
      <c r="B2101" s="60"/>
      <c r="C2101" s="67"/>
      <c r="D2101" s="61"/>
      <c r="E2101" s="68"/>
    </row>
    <row r="2102" hidden="1">
      <c r="A2102" s="39"/>
      <c r="B2102" s="60"/>
      <c r="C2102" s="67"/>
      <c r="D2102" s="61"/>
      <c r="E2102" s="68"/>
    </row>
    <row r="2103" hidden="1">
      <c r="A2103" s="5" t="s">
        <v>4230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5" t="s">
        <v>3381</v>
      </c>
      <c r="B2105" s="6"/>
      <c r="C2105" s="6"/>
      <c r="D2105" s="6"/>
      <c r="E2105" s="7"/>
    </row>
    <row r="2106" hidden="1">
      <c r="A2106" s="10"/>
      <c r="B2106" s="11"/>
      <c r="C2106" s="11"/>
      <c r="D2106" s="11"/>
      <c r="E2106" s="12"/>
    </row>
    <row r="2107" hidden="1">
      <c r="A2107" s="13">
        <v>45971.0</v>
      </c>
      <c r="B2107" s="6"/>
      <c r="C2107" s="54" t="s">
        <v>3382</v>
      </c>
      <c r="D2107" s="15">
        <v>45977.0</v>
      </c>
      <c r="E2107" s="7"/>
    </row>
    <row r="2108" hidden="1">
      <c r="A2108" s="10"/>
      <c r="B2108" s="11"/>
      <c r="C2108" s="16"/>
      <c r="D2108" s="11"/>
      <c r="E2108" s="12"/>
    </row>
    <row r="2109" hidden="1">
      <c r="A2109" s="55" t="s">
        <v>4238</v>
      </c>
      <c r="B2109" s="7"/>
      <c r="C2109" s="16"/>
      <c r="D2109" s="56" t="s">
        <v>4239</v>
      </c>
      <c r="E2109" s="7"/>
    </row>
    <row r="2110" hidden="1">
      <c r="A2110" s="10"/>
      <c r="B2110" s="12"/>
      <c r="C2110" s="16"/>
      <c r="D2110" s="11"/>
      <c r="E2110" s="12"/>
    </row>
    <row r="2111" hidden="1">
      <c r="A2111" s="19" t="s">
        <v>3383</v>
      </c>
      <c r="B2111" s="6"/>
      <c r="C2111" s="6"/>
      <c r="D2111" s="6"/>
      <c r="E2111" s="7"/>
    </row>
    <row r="2112" hidden="1">
      <c r="A2112" s="20" t="s">
        <v>3384</v>
      </c>
      <c r="B2112" s="21" t="s">
        <v>3385</v>
      </c>
      <c r="C2112" s="22" t="s">
        <v>3386</v>
      </c>
      <c r="D2112" s="21" t="s">
        <v>3387</v>
      </c>
      <c r="E2112" s="23" t="s">
        <v>13</v>
      </c>
    </row>
    <row r="2113" hidden="1">
      <c r="A2113" s="57" t="s">
        <v>3388</v>
      </c>
      <c r="B2113" s="25">
        <v>28145.0</v>
      </c>
      <c r="C2113" s="26">
        <v>28480.0</v>
      </c>
      <c r="D2113" s="27">
        <v>335.0</v>
      </c>
      <c r="E2113" s="28" t="s">
        <v>7978</v>
      </c>
    </row>
    <row r="2114" hidden="1">
      <c r="A2114" s="57" t="s">
        <v>3389</v>
      </c>
      <c r="B2114" s="29">
        <v>13323.0</v>
      </c>
      <c r="C2114" s="26">
        <v>13323.0</v>
      </c>
      <c r="D2114" s="27">
        <v>0.0</v>
      </c>
      <c r="E2114" s="40"/>
    </row>
    <row r="2115" hidden="1">
      <c r="A2115" s="57" t="s">
        <v>3390</v>
      </c>
      <c r="B2115" s="25">
        <v>0.0</v>
      </c>
      <c r="C2115" s="26"/>
      <c r="D2115" s="27">
        <v>0.0</v>
      </c>
      <c r="E2115" s="41"/>
    </row>
    <row r="2116" hidden="1">
      <c r="A2116" s="57" t="s">
        <v>3392</v>
      </c>
      <c r="B2116" s="29">
        <v>499.0</v>
      </c>
      <c r="C2116" s="26">
        <v>499.0</v>
      </c>
      <c r="D2116" s="27">
        <v>0.0</v>
      </c>
      <c r="E2116" s="41"/>
    </row>
    <row r="2117" hidden="1">
      <c r="A2117" s="31" t="s">
        <v>3394</v>
      </c>
      <c r="B2117" s="29">
        <v>0.0</v>
      </c>
      <c r="C2117" s="26"/>
      <c r="D2117" s="27">
        <v>0.0</v>
      </c>
      <c r="E2117" s="40"/>
    </row>
    <row r="2118" hidden="1">
      <c r="A2118" s="31" t="s">
        <v>3395</v>
      </c>
      <c r="B2118" s="29">
        <v>0.0</v>
      </c>
      <c r="C2118" s="26"/>
      <c r="D2118" s="27">
        <v>0.0</v>
      </c>
      <c r="E2118" s="41"/>
    </row>
    <row r="2119" hidden="1">
      <c r="A2119" s="31" t="s">
        <v>3397</v>
      </c>
      <c r="B2119" s="29">
        <v>1487.0</v>
      </c>
      <c r="C2119" s="26">
        <v>1487.0</v>
      </c>
      <c r="D2119" s="27">
        <v>0.0</v>
      </c>
      <c r="E2119" s="28" t="s">
        <v>7979</v>
      </c>
    </row>
    <row r="2120" hidden="1">
      <c r="A2120" s="31" t="s">
        <v>3399</v>
      </c>
      <c r="B2120" s="29">
        <v>3080.0</v>
      </c>
      <c r="C2120" s="26">
        <v>3080.0</v>
      </c>
      <c r="D2120" s="27">
        <v>0.0</v>
      </c>
      <c r="E2120" s="40"/>
    </row>
    <row r="2121" hidden="1">
      <c r="A2121" s="58" t="s">
        <v>3400</v>
      </c>
      <c r="B2121" s="29">
        <v>60305.0</v>
      </c>
      <c r="C2121" s="29">
        <v>60305.0</v>
      </c>
      <c r="D2121" s="27">
        <v>0.0</v>
      </c>
      <c r="E2121" s="41"/>
    </row>
    <row r="2122" hidden="1">
      <c r="A2122" s="58" t="s">
        <v>3401</v>
      </c>
      <c r="B2122" s="29">
        <v>36853.0</v>
      </c>
      <c r="C2122" s="59">
        <v>36853.0</v>
      </c>
      <c r="D2122" s="27">
        <v>0.0</v>
      </c>
      <c r="E2122" s="41"/>
    </row>
    <row r="2123" hidden="1">
      <c r="A2123" s="58" t="s">
        <v>3402</v>
      </c>
      <c r="B2123" s="29">
        <v>67144.0</v>
      </c>
      <c r="C2123" s="59">
        <v>67144.0</v>
      </c>
      <c r="D2123" s="27">
        <v>0.0</v>
      </c>
      <c r="E2123" s="41"/>
    </row>
    <row r="2124" hidden="1">
      <c r="A2124" s="58" t="s">
        <v>3403</v>
      </c>
      <c r="B2124" s="29">
        <v>44509.0</v>
      </c>
      <c r="C2124" s="59">
        <v>44509.0</v>
      </c>
      <c r="D2124" s="27">
        <v>0.0</v>
      </c>
      <c r="E2124" s="41"/>
    </row>
    <row r="2125" hidden="1">
      <c r="A2125" s="58" t="s">
        <v>3405</v>
      </c>
      <c r="B2125" s="29">
        <v>314.0</v>
      </c>
      <c r="C2125" s="59">
        <v>314.0</v>
      </c>
      <c r="D2125" s="27">
        <v>0.0</v>
      </c>
      <c r="E2125" s="41"/>
    </row>
    <row r="2126" hidden="1">
      <c r="A2126" s="58" t="s">
        <v>3406</v>
      </c>
      <c r="B2126" s="29">
        <v>14336.0</v>
      </c>
      <c r="C2126" s="59">
        <v>14336.0</v>
      </c>
      <c r="D2126" s="27">
        <v>0.0</v>
      </c>
      <c r="E2126" s="41"/>
    </row>
    <row r="2127" hidden="1">
      <c r="A2127" s="35" t="s">
        <v>3407</v>
      </c>
      <c r="B2127" s="29">
        <v>255659.0</v>
      </c>
      <c r="C2127" s="59">
        <v>255659.0</v>
      </c>
      <c r="D2127" s="27">
        <v>0.0</v>
      </c>
      <c r="E2127" s="41"/>
    </row>
    <row r="2128" hidden="1">
      <c r="A2128" s="36" t="s">
        <v>3408</v>
      </c>
      <c r="B2128" s="42">
        <v>0.0</v>
      </c>
      <c r="C2128" s="65">
        <v>335.0</v>
      </c>
      <c r="D2128" s="66">
        <v>335.0</v>
      </c>
      <c r="E2128" s="45"/>
    </row>
    <row r="2129" hidden="1">
      <c r="A2129" s="39"/>
      <c r="B2129" s="60"/>
      <c r="C2129" s="67"/>
      <c r="D2129" s="61"/>
      <c r="E2129" s="68"/>
    </row>
    <row r="2130" hidden="1">
      <c r="A2130" s="39"/>
      <c r="B2130" s="60"/>
      <c r="C2130" s="67"/>
      <c r="D2130" s="61"/>
      <c r="E2130" s="68"/>
    </row>
    <row r="2131" hidden="1">
      <c r="A2131" s="5" t="s">
        <v>4230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5" t="s">
        <v>3381</v>
      </c>
      <c r="B2133" s="6"/>
      <c r="C2133" s="6"/>
      <c r="D2133" s="6"/>
      <c r="E2133" s="7"/>
    </row>
    <row r="2134" hidden="1">
      <c r="A2134" s="10"/>
      <c r="B2134" s="11"/>
      <c r="C2134" s="11"/>
      <c r="D2134" s="11"/>
      <c r="E2134" s="12"/>
    </row>
    <row r="2135" hidden="1">
      <c r="A2135" s="13">
        <v>45978.0</v>
      </c>
      <c r="B2135" s="6"/>
      <c r="C2135" s="54" t="s">
        <v>3382</v>
      </c>
      <c r="D2135" s="15">
        <v>45984.0</v>
      </c>
      <c r="E2135" s="7"/>
    </row>
    <row r="2136" hidden="1">
      <c r="A2136" s="10"/>
      <c r="B2136" s="11"/>
      <c r="C2136" s="16"/>
      <c r="D2136" s="11"/>
      <c r="E2136" s="12"/>
    </row>
    <row r="2137" hidden="1">
      <c r="A2137" s="55" t="s">
        <v>4238</v>
      </c>
      <c r="B2137" s="7"/>
      <c r="C2137" s="16"/>
      <c r="D2137" s="56" t="s">
        <v>4239</v>
      </c>
      <c r="E2137" s="7"/>
    </row>
    <row r="2138" hidden="1">
      <c r="A2138" s="10"/>
      <c r="B2138" s="12"/>
      <c r="C2138" s="16"/>
      <c r="D2138" s="11"/>
      <c r="E2138" s="12"/>
    </row>
    <row r="2139" hidden="1">
      <c r="A2139" s="19" t="s">
        <v>3383</v>
      </c>
      <c r="B2139" s="6"/>
      <c r="C2139" s="6"/>
      <c r="D2139" s="6"/>
      <c r="E2139" s="7"/>
    </row>
    <row r="2140" hidden="1">
      <c r="A2140" s="20" t="s">
        <v>3384</v>
      </c>
      <c r="B2140" s="21" t="s">
        <v>3385</v>
      </c>
      <c r="C2140" s="22" t="s">
        <v>3386</v>
      </c>
      <c r="D2140" s="21" t="s">
        <v>3387</v>
      </c>
      <c r="E2140" s="23" t="s">
        <v>13</v>
      </c>
    </row>
    <row r="2141" hidden="1">
      <c r="A2141" s="57" t="s">
        <v>3388</v>
      </c>
      <c r="B2141" s="25">
        <v>34665.0</v>
      </c>
      <c r="C2141" s="26">
        <v>34665.0</v>
      </c>
      <c r="D2141" s="27">
        <v>0.0</v>
      </c>
      <c r="E2141" s="28"/>
    </row>
    <row r="2142" hidden="1">
      <c r="A2142" s="57" t="s">
        <v>3389</v>
      </c>
      <c r="B2142" s="29">
        <v>11395.0</v>
      </c>
      <c r="C2142" s="26">
        <v>11395.0</v>
      </c>
      <c r="D2142" s="27">
        <v>0.0</v>
      </c>
      <c r="E2142" s="40"/>
    </row>
    <row r="2143" hidden="1">
      <c r="A2143" s="57" t="s">
        <v>3390</v>
      </c>
      <c r="B2143" s="25">
        <v>360.0</v>
      </c>
      <c r="C2143" s="26">
        <v>360.0</v>
      </c>
      <c r="D2143" s="27">
        <v>0.0</v>
      </c>
      <c r="E2143" s="41"/>
    </row>
    <row r="2144" hidden="1">
      <c r="A2144" s="57" t="s">
        <v>3392</v>
      </c>
      <c r="B2144" s="29">
        <v>500.0</v>
      </c>
      <c r="C2144" s="26">
        <v>500.0</v>
      </c>
      <c r="D2144" s="27">
        <v>0.0</v>
      </c>
      <c r="E2144" s="41"/>
    </row>
    <row r="2145" hidden="1">
      <c r="A2145" s="31" t="s">
        <v>3394</v>
      </c>
      <c r="B2145" s="29">
        <v>480.0</v>
      </c>
      <c r="C2145" s="26">
        <v>480.0</v>
      </c>
      <c r="D2145" s="27">
        <v>0.0</v>
      </c>
      <c r="E2145" s="40"/>
    </row>
    <row r="2146" hidden="1">
      <c r="A2146" s="31" t="s">
        <v>3395</v>
      </c>
      <c r="B2146" s="29">
        <v>0.0</v>
      </c>
      <c r="C2146" s="26"/>
      <c r="D2146" s="27">
        <v>0.0</v>
      </c>
      <c r="E2146" s="41"/>
    </row>
    <row r="2147" hidden="1">
      <c r="A2147" s="31" t="s">
        <v>3397</v>
      </c>
      <c r="B2147" s="29">
        <v>0.0</v>
      </c>
      <c r="C2147" s="26"/>
      <c r="D2147" s="27">
        <v>0.0</v>
      </c>
      <c r="E2147" s="28"/>
    </row>
    <row r="2148" hidden="1">
      <c r="A2148" s="31" t="s">
        <v>3399</v>
      </c>
      <c r="B2148" s="29">
        <v>4680.0</v>
      </c>
      <c r="C2148" s="26">
        <v>4680.0</v>
      </c>
      <c r="D2148" s="27">
        <v>0.0</v>
      </c>
      <c r="E2148" s="40"/>
    </row>
    <row r="2149" hidden="1">
      <c r="A2149" s="58" t="s">
        <v>3400</v>
      </c>
      <c r="B2149" s="29">
        <v>83174.0</v>
      </c>
      <c r="C2149" s="29">
        <v>83174.0</v>
      </c>
      <c r="D2149" s="27">
        <v>0.0</v>
      </c>
      <c r="E2149" s="41"/>
    </row>
    <row r="2150" hidden="1">
      <c r="A2150" s="58" t="s">
        <v>3401</v>
      </c>
      <c r="B2150" s="29">
        <v>34967.0</v>
      </c>
      <c r="C2150" s="59">
        <v>34967.0</v>
      </c>
      <c r="D2150" s="27">
        <v>0.0</v>
      </c>
      <c r="E2150" s="41"/>
    </row>
    <row r="2151" hidden="1">
      <c r="A2151" s="58" t="s">
        <v>3402</v>
      </c>
      <c r="B2151" s="29">
        <v>79224.0</v>
      </c>
      <c r="C2151" s="59">
        <v>78775.0</v>
      </c>
      <c r="D2151" s="27">
        <v>-449.0</v>
      </c>
      <c r="E2151" s="41"/>
    </row>
    <row r="2152" hidden="1">
      <c r="A2152" s="58" t="s">
        <v>3403</v>
      </c>
      <c r="B2152" s="29">
        <v>46333.0</v>
      </c>
      <c r="C2152" s="59">
        <v>46333.0</v>
      </c>
      <c r="D2152" s="27">
        <v>0.0</v>
      </c>
      <c r="E2152" s="41"/>
    </row>
    <row r="2153" hidden="1">
      <c r="A2153" s="58" t="s">
        <v>3405</v>
      </c>
      <c r="B2153" s="29">
        <v>0.0</v>
      </c>
      <c r="C2153" s="59">
        <v>0.0</v>
      </c>
      <c r="D2153" s="27">
        <v>0.0</v>
      </c>
      <c r="E2153" s="41"/>
    </row>
    <row r="2154" hidden="1">
      <c r="A2154" s="58" t="s">
        <v>3406</v>
      </c>
      <c r="B2154" s="29">
        <v>10874.0</v>
      </c>
      <c r="C2154" s="59">
        <v>10874.0</v>
      </c>
      <c r="D2154" s="27">
        <v>0.0</v>
      </c>
      <c r="E2154" s="41"/>
    </row>
    <row r="2155" hidden="1">
      <c r="A2155" s="35" t="s">
        <v>3407</v>
      </c>
      <c r="B2155" s="29">
        <v>295777.6</v>
      </c>
      <c r="C2155" s="59">
        <v>295328.6</v>
      </c>
      <c r="D2155" s="27">
        <v>-449.0</v>
      </c>
      <c r="E2155" s="41"/>
    </row>
    <row r="2156" hidden="1">
      <c r="A2156" s="36" t="s">
        <v>3408</v>
      </c>
      <c r="B2156" s="42">
        <v>0.4000000000014552</v>
      </c>
      <c r="C2156" s="65">
        <v>0.40000000002328306</v>
      </c>
      <c r="D2156" s="66">
        <v>2.1827872842550278E-11</v>
      </c>
      <c r="E2156" s="45"/>
    </row>
    <row r="2157" hidden="1">
      <c r="A2157" s="39"/>
      <c r="B2157" s="60"/>
      <c r="C2157" s="67"/>
      <c r="D2157" s="61"/>
      <c r="E2157" s="68"/>
    </row>
    <row r="2158" hidden="1">
      <c r="A2158" s="39"/>
      <c r="B2158" s="60"/>
      <c r="C2158" s="67"/>
      <c r="D2158" s="61"/>
      <c r="E2158" s="68"/>
    </row>
    <row r="2159" hidden="1">
      <c r="A2159" s="5" t="s">
        <v>4230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5" t="s">
        <v>3381</v>
      </c>
      <c r="B2161" s="6"/>
      <c r="C2161" s="6"/>
      <c r="D2161" s="6"/>
      <c r="E2161" s="7"/>
    </row>
    <row r="2162" hidden="1">
      <c r="A2162" s="10"/>
      <c r="B2162" s="11"/>
      <c r="C2162" s="11"/>
      <c r="D2162" s="11"/>
      <c r="E2162" s="12"/>
    </row>
    <row r="2163" hidden="1">
      <c r="A2163" s="13">
        <v>45985.0</v>
      </c>
      <c r="B2163" s="6"/>
      <c r="C2163" s="54" t="s">
        <v>3382</v>
      </c>
      <c r="D2163" s="15">
        <v>45991.0</v>
      </c>
      <c r="E2163" s="7"/>
    </row>
    <row r="2164" hidden="1">
      <c r="A2164" s="10"/>
      <c r="B2164" s="11"/>
      <c r="C2164" s="16"/>
      <c r="D2164" s="11"/>
      <c r="E2164" s="12"/>
    </row>
    <row r="2165" hidden="1">
      <c r="A2165" s="55" t="s">
        <v>4238</v>
      </c>
      <c r="B2165" s="7"/>
      <c r="C2165" s="16"/>
      <c r="D2165" s="56" t="s">
        <v>4239</v>
      </c>
      <c r="E2165" s="7"/>
    </row>
    <row r="2166" hidden="1">
      <c r="A2166" s="10"/>
      <c r="B2166" s="12"/>
      <c r="C2166" s="16"/>
      <c r="D2166" s="11"/>
      <c r="E2166" s="12"/>
    </row>
    <row r="2167" hidden="1">
      <c r="A2167" s="19" t="s">
        <v>3383</v>
      </c>
      <c r="B2167" s="6"/>
      <c r="C2167" s="6"/>
      <c r="D2167" s="6"/>
      <c r="E2167" s="7"/>
    </row>
    <row r="2168" hidden="1">
      <c r="A2168" s="20" t="s">
        <v>3384</v>
      </c>
      <c r="B2168" s="21" t="s">
        <v>3385</v>
      </c>
      <c r="C2168" s="22" t="s">
        <v>3386</v>
      </c>
      <c r="D2168" s="21" t="s">
        <v>3387</v>
      </c>
      <c r="E2168" s="23" t="s">
        <v>13</v>
      </c>
    </row>
    <row r="2169" hidden="1">
      <c r="A2169" s="57" t="s">
        <v>3388</v>
      </c>
      <c r="B2169" s="25">
        <v>33885.0</v>
      </c>
      <c r="C2169" s="26">
        <v>33885.0</v>
      </c>
      <c r="D2169" s="27">
        <v>0.0</v>
      </c>
      <c r="E2169" s="28"/>
    </row>
    <row r="2170" hidden="1">
      <c r="A2170" s="57" t="s">
        <v>3389</v>
      </c>
      <c r="B2170" s="29">
        <v>9107.0</v>
      </c>
      <c r="C2170" s="26">
        <v>9107.0</v>
      </c>
      <c r="D2170" s="27">
        <v>0.0</v>
      </c>
      <c r="E2170" s="40"/>
    </row>
    <row r="2171" hidden="1">
      <c r="A2171" s="57" t="s">
        <v>3390</v>
      </c>
      <c r="B2171" s="25">
        <v>660.0</v>
      </c>
      <c r="C2171" s="26">
        <v>660.0</v>
      </c>
      <c r="D2171" s="27">
        <v>0.0</v>
      </c>
      <c r="E2171" s="41"/>
    </row>
    <row r="2172" hidden="1">
      <c r="A2172" s="57" t="s">
        <v>3392</v>
      </c>
      <c r="B2172" s="29">
        <v>500.0</v>
      </c>
      <c r="C2172" s="26">
        <v>499.0</v>
      </c>
      <c r="D2172" s="27">
        <v>-1.0</v>
      </c>
      <c r="E2172" s="41"/>
    </row>
    <row r="2173" hidden="1">
      <c r="A2173" s="31" t="s">
        <v>3394</v>
      </c>
      <c r="B2173" s="29">
        <v>0.0</v>
      </c>
      <c r="C2173" s="26"/>
      <c r="D2173" s="27">
        <v>0.0</v>
      </c>
      <c r="E2173" s="40"/>
    </row>
    <row r="2174" hidden="1">
      <c r="A2174" s="31" t="s">
        <v>3395</v>
      </c>
      <c r="B2174" s="29">
        <v>0.0</v>
      </c>
      <c r="C2174" s="26"/>
      <c r="D2174" s="27">
        <v>0.0</v>
      </c>
      <c r="E2174" s="41"/>
    </row>
    <row r="2175" hidden="1">
      <c r="A2175" s="31" t="s">
        <v>3397</v>
      </c>
      <c r="B2175" s="29">
        <v>1002.0</v>
      </c>
      <c r="C2175" s="26">
        <v>1002.0</v>
      </c>
      <c r="D2175" s="27">
        <v>0.0</v>
      </c>
      <c r="E2175" s="28" t="s">
        <v>7980</v>
      </c>
    </row>
    <row r="2176" hidden="1">
      <c r="A2176" s="31" t="s">
        <v>3399</v>
      </c>
      <c r="B2176" s="29">
        <v>4280.0</v>
      </c>
      <c r="C2176" s="26">
        <v>4280.0</v>
      </c>
      <c r="D2176" s="27">
        <v>0.0</v>
      </c>
      <c r="E2176" s="40"/>
    </row>
    <row r="2177" hidden="1">
      <c r="A2177" s="58" t="s">
        <v>3400</v>
      </c>
      <c r="B2177" s="29">
        <v>71565.0</v>
      </c>
      <c r="C2177" s="29">
        <v>71266.0</v>
      </c>
      <c r="D2177" s="27">
        <v>-299.0</v>
      </c>
      <c r="E2177" s="41"/>
    </row>
    <row r="2178" hidden="1">
      <c r="A2178" s="58" t="s">
        <v>3401</v>
      </c>
      <c r="B2178" s="29">
        <v>31780.0</v>
      </c>
      <c r="C2178" s="59">
        <v>31780.0</v>
      </c>
      <c r="D2178" s="27">
        <v>0.0</v>
      </c>
      <c r="E2178" s="41"/>
    </row>
    <row r="2179" hidden="1">
      <c r="A2179" s="58" t="s">
        <v>3402</v>
      </c>
      <c r="B2179" s="29">
        <v>80281.0</v>
      </c>
      <c r="C2179" s="59">
        <v>80281.0</v>
      </c>
      <c r="D2179" s="27">
        <v>0.0</v>
      </c>
      <c r="E2179" s="41"/>
    </row>
    <row r="2180" hidden="1">
      <c r="A2180" s="58" t="s">
        <v>3403</v>
      </c>
      <c r="B2180" s="29">
        <v>53067.0</v>
      </c>
      <c r="C2180" s="59">
        <v>53067.0</v>
      </c>
      <c r="D2180" s="27">
        <v>0.0</v>
      </c>
      <c r="E2180" s="41"/>
    </row>
    <row r="2181" hidden="1">
      <c r="A2181" s="58" t="s">
        <v>3405</v>
      </c>
      <c r="B2181" s="29">
        <v>463.0</v>
      </c>
      <c r="C2181" s="59">
        <v>463.0</v>
      </c>
      <c r="D2181" s="27">
        <v>0.0</v>
      </c>
      <c r="E2181" s="41"/>
    </row>
    <row r="2182" hidden="1">
      <c r="A2182" s="58" t="s">
        <v>3406</v>
      </c>
      <c r="B2182" s="29">
        <v>15510.0</v>
      </c>
      <c r="C2182" s="59">
        <v>15510.0</v>
      </c>
      <c r="D2182" s="27">
        <v>0.0</v>
      </c>
      <c r="E2182" s="41"/>
    </row>
    <row r="2183" hidden="1">
      <c r="A2183" s="35" t="s">
        <v>3407</v>
      </c>
      <c r="B2183" s="29">
        <v>286589.0</v>
      </c>
      <c r="C2183" s="59">
        <v>286290.0</v>
      </c>
      <c r="D2183" s="27">
        <v>-299.0</v>
      </c>
      <c r="E2183" s="41"/>
    </row>
    <row r="2184" hidden="1">
      <c r="A2184" s="36" t="s">
        <v>3408</v>
      </c>
      <c r="B2184" s="42">
        <v>1.0</v>
      </c>
      <c r="C2184" s="65">
        <v>0.0</v>
      </c>
      <c r="D2184" s="66">
        <v>-1.0</v>
      </c>
      <c r="E2184" s="45"/>
    </row>
    <row r="2185" hidden="1">
      <c r="A2185" s="39"/>
      <c r="B2185" s="60"/>
      <c r="C2185" s="67"/>
      <c r="D2185" s="61"/>
      <c r="E2185" s="68"/>
    </row>
    <row r="2186" hidden="1">
      <c r="A2186" s="39"/>
      <c r="B2186" s="60"/>
      <c r="C2186" s="67"/>
      <c r="D2186" s="61"/>
      <c r="E2186" s="68"/>
    </row>
    <row r="2187" hidden="1">
      <c r="A2187" s="5" t="s">
        <v>4230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5" t="s">
        <v>3381</v>
      </c>
      <c r="B2189" s="6"/>
      <c r="C2189" s="6"/>
      <c r="D2189" s="6"/>
      <c r="E2189" s="7"/>
    </row>
    <row r="2190" hidden="1">
      <c r="A2190" s="10"/>
      <c r="B2190" s="11"/>
      <c r="C2190" s="11"/>
      <c r="D2190" s="11"/>
      <c r="E2190" s="12"/>
    </row>
    <row r="2191" hidden="1">
      <c r="A2191" s="13">
        <v>45992.0</v>
      </c>
      <c r="B2191" s="6"/>
      <c r="C2191" s="54" t="s">
        <v>3382</v>
      </c>
      <c r="D2191" s="15">
        <v>45998.0</v>
      </c>
      <c r="E2191" s="7"/>
    </row>
    <row r="2192" hidden="1">
      <c r="A2192" s="10"/>
      <c r="B2192" s="11"/>
      <c r="C2192" s="16"/>
      <c r="D2192" s="11"/>
      <c r="E2192" s="12"/>
    </row>
    <row r="2193" hidden="1">
      <c r="A2193" s="55" t="s">
        <v>4238</v>
      </c>
      <c r="B2193" s="7"/>
      <c r="C2193" s="16"/>
      <c r="D2193" s="56" t="s">
        <v>4239</v>
      </c>
      <c r="E2193" s="7"/>
    </row>
    <row r="2194" hidden="1">
      <c r="A2194" s="10"/>
      <c r="B2194" s="12"/>
      <c r="C2194" s="16"/>
      <c r="D2194" s="11"/>
      <c r="E2194" s="12"/>
    </row>
    <row r="2195" hidden="1">
      <c r="A2195" s="19" t="s">
        <v>3383</v>
      </c>
      <c r="B2195" s="6"/>
      <c r="C2195" s="6"/>
      <c r="D2195" s="6"/>
      <c r="E2195" s="7"/>
    </row>
    <row r="2196" hidden="1">
      <c r="A2196" s="20" t="s">
        <v>3384</v>
      </c>
      <c r="B2196" s="21" t="s">
        <v>3385</v>
      </c>
      <c r="C2196" s="22" t="s">
        <v>3386</v>
      </c>
      <c r="D2196" s="21" t="s">
        <v>3387</v>
      </c>
      <c r="E2196" s="23" t="s">
        <v>13</v>
      </c>
    </row>
    <row r="2197" hidden="1">
      <c r="A2197" s="57" t="s">
        <v>3388</v>
      </c>
      <c r="B2197" s="25">
        <v>28772.0</v>
      </c>
      <c r="C2197" s="26">
        <v>28772.0</v>
      </c>
      <c r="D2197" s="27">
        <v>0.0</v>
      </c>
      <c r="E2197" s="28"/>
    </row>
    <row r="2198" hidden="1">
      <c r="A2198" s="57" t="s">
        <v>3389</v>
      </c>
      <c r="B2198" s="29">
        <v>9523.0</v>
      </c>
      <c r="C2198" s="26">
        <v>9523.0</v>
      </c>
      <c r="D2198" s="27">
        <v>0.0</v>
      </c>
      <c r="E2198" s="40"/>
    </row>
    <row r="2199" hidden="1">
      <c r="A2199" s="57" t="s">
        <v>3390</v>
      </c>
      <c r="B2199" s="25">
        <v>0.0</v>
      </c>
      <c r="C2199" s="26"/>
      <c r="D2199" s="27">
        <v>0.0</v>
      </c>
      <c r="E2199" s="41"/>
    </row>
    <row r="2200" hidden="1">
      <c r="A2200" s="57" t="s">
        <v>3392</v>
      </c>
      <c r="B2200" s="29">
        <v>0.0</v>
      </c>
      <c r="C2200" s="26"/>
      <c r="D2200" s="27">
        <v>0.0</v>
      </c>
      <c r="E2200" s="41"/>
    </row>
    <row r="2201" hidden="1">
      <c r="A2201" s="31" t="s">
        <v>3394</v>
      </c>
      <c r="B2201" s="29">
        <v>0.0</v>
      </c>
      <c r="C2201" s="26"/>
      <c r="D2201" s="27">
        <v>0.0</v>
      </c>
      <c r="E2201" s="40"/>
    </row>
    <row r="2202" hidden="1">
      <c r="A2202" s="31" t="s">
        <v>3395</v>
      </c>
      <c r="B2202" s="29">
        <v>0.0</v>
      </c>
      <c r="C2202" s="26"/>
      <c r="D2202" s="27">
        <v>0.0</v>
      </c>
      <c r="E2202" s="41"/>
    </row>
    <row r="2203" hidden="1">
      <c r="A2203" s="31" t="s">
        <v>3397</v>
      </c>
      <c r="B2203" s="29">
        <v>1746.0</v>
      </c>
      <c r="C2203" s="26">
        <v>1746.0</v>
      </c>
      <c r="D2203" s="27">
        <v>0.0</v>
      </c>
      <c r="E2203" s="28" t="s">
        <v>7981</v>
      </c>
    </row>
    <row r="2204" hidden="1">
      <c r="A2204" s="31" t="s">
        <v>3399</v>
      </c>
      <c r="B2204" s="29">
        <v>4640.0</v>
      </c>
      <c r="C2204" s="26">
        <v>4640.0</v>
      </c>
      <c r="D2204" s="27">
        <v>0.0</v>
      </c>
      <c r="E2204" s="40"/>
    </row>
    <row r="2205" hidden="1">
      <c r="A2205" s="58" t="s">
        <v>3400</v>
      </c>
      <c r="B2205" s="29">
        <v>86370.0</v>
      </c>
      <c r="C2205" s="29">
        <v>86370.0</v>
      </c>
      <c r="D2205" s="27">
        <v>0.0</v>
      </c>
      <c r="E2205" s="41"/>
    </row>
    <row r="2206" hidden="1">
      <c r="A2206" s="58" t="s">
        <v>3401</v>
      </c>
      <c r="B2206" s="29">
        <v>35284.0</v>
      </c>
      <c r="C2206" s="59">
        <v>35284.0</v>
      </c>
      <c r="D2206" s="27">
        <v>0.0</v>
      </c>
      <c r="E2206" s="41"/>
    </row>
    <row r="2207" hidden="1">
      <c r="A2207" s="58" t="s">
        <v>3402</v>
      </c>
      <c r="B2207" s="29">
        <v>68028.0</v>
      </c>
      <c r="C2207" s="59">
        <v>68028.0</v>
      </c>
      <c r="D2207" s="27">
        <v>0.0</v>
      </c>
      <c r="E2207" s="41"/>
    </row>
    <row r="2208" hidden="1">
      <c r="A2208" s="58" t="s">
        <v>3403</v>
      </c>
      <c r="B2208" s="29">
        <v>58258.0</v>
      </c>
      <c r="C2208" s="59">
        <v>58258.0</v>
      </c>
      <c r="D2208" s="27">
        <v>0.0</v>
      </c>
      <c r="E2208" s="41"/>
    </row>
    <row r="2209" hidden="1">
      <c r="A2209" s="58" t="s">
        <v>3405</v>
      </c>
      <c r="B2209" s="29">
        <v>1527.0</v>
      </c>
      <c r="C2209" s="59">
        <v>1527.0</v>
      </c>
      <c r="D2209" s="27">
        <v>0.0</v>
      </c>
      <c r="E2209" s="41"/>
    </row>
    <row r="2210" hidden="1">
      <c r="A2210" s="58" t="s">
        <v>3406</v>
      </c>
      <c r="B2210" s="29">
        <v>12408.0</v>
      </c>
      <c r="C2210" s="59">
        <v>12408.0</v>
      </c>
      <c r="D2210" s="27">
        <v>0.0</v>
      </c>
      <c r="E2210" s="41"/>
    </row>
    <row r="2211" hidden="1">
      <c r="A2211" s="35" t="s">
        <v>3407</v>
      </c>
      <c r="B2211" s="29">
        <v>294146.7</v>
      </c>
      <c r="C2211" s="59">
        <v>294146.7</v>
      </c>
      <c r="D2211" s="27">
        <v>0.0</v>
      </c>
      <c r="E2211" s="41"/>
    </row>
    <row r="2212" hidden="1">
      <c r="A2212" s="36" t="s">
        <v>3408</v>
      </c>
      <c r="B2212" s="42">
        <v>1.2999999999992724</v>
      </c>
      <c r="C2212" s="65">
        <v>1.2999999999883585</v>
      </c>
      <c r="D2212" s="66">
        <v>-1.0913936421275139E-11</v>
      </c>
      <c r="E2212" s="45"/>
    </row>
    <row r="2213" hidden="1">
      <c r="A2213" s="39"/>
      <c r="B2213" s="60"/>
      <c r="C2213" s="67"/>
      <c r="D2213" s="61"/>
      <c r="E2213" s="68"/>
    </row>
    <row r="2214" hidden="1">
      <c r="A2214" s="39"/>
      <c r="B2214" s="60"/>
      <c r="C2214" s="67"/>
      <c r="D2214" s="61"/>
      <c r="E2214" s="68"/>
    </row>
    <row r="2215" hidden="1">
      <c r="A2215" s="5" t="s">
        <v>4230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5" t="s">
        <v>3381</v>
      </c>
      <c r="B2217" s="6"/>
      <c r="C2217" s="6"/>
      <c r="D2217" s="6"/>
      <c r="E2217" s="7"/>
    </row>
    <row r="2218" hidden="1">
      <c r="A2218" s="10"/>
      <c r="B2218" s="11"/>
      <c r="C2218" s="11"/>
      <c r="D2218" s="11"/>
      <c r="E2218" s="12"/>
    </row>
    <row r="2219" hidden="1">
      <c r="A2219" s="13">
        <v>45992.0</v>
      </c>
      <c r="B2219" s="6"/>
      <c r="C2219" s="54" t="s">
        <v>3382</v>
      </c>
      <c r="D2219" s="15">
        <v>45998.0</v>
      </c>
      <c r="E2219" s="7"/>
    </row>
    <row r="2220" hidden="1">
      <c r="A2220" s="10"/>
      <c r="B2220" s="11"/>
      <c r="C2220" s="16"/>
      <c r="D2220" s="11"/>
      <c r="E2220" s="12"/>
    </row>
    <row r="2221" hidden="1">
      <c r="A2221" s="55" t="s">
        <v>4238</v>
      </c>
      <c r="B2221" s="7"/>
      <c r="C2221" s="16"/>
      <c r="D2221" s="56" t="s">
        <v>4239</v>
      </c>
      <c r="E2221" s="7"/>
    </row>
    <row r="2222" hidden="1">
      <c r="A2222" s="10"/>
      <c r="B2222" s="12"/>
      <c r="C2222" s="16"/>
      <c r="D2222" s="11"/>
      <c r="E2222" s="12"/>
    </row>
    <row r="2223" hidden="1">
      <c r="A2223" s="19" t="s">
        <v>3383</v>
      </c>
      <c r="B2223" s="6"/>
      <c r="C2223" s="6"/>
      <c r="D2223" s="6"/>
      <c r="E2223" s="7"/>
    </row>
    <row r="2224" hidden="1">
      <c r="A2224" s="20" t="s">
        <v>3384</v>
      </c>
      <c r="B2224" s="21" t="s">
        <v>3385</v>
      </c>
      <c r="C2224" s="22" t="s">
        <v>3386</v>
      </c>
      <c r="D2224" s="21" t="s">
        <v>3387</v>
      </c>
      <c r="E2224" s="23" t="s">
        <v>13</v>
      </c>
    </row>
    <row r="2225" hidden="1">
      <c r="A2225" s="57" t="s">
        <v>3388</v>
      </c>
      <c r="B2225" s="25">
        <v>28772.0</v>
      </c>
      <c r="C2225" s="26">
        <v>28772.0</v>
      </c>
      <c r="D2225" s="27">
        <v>0.0</v>
      </c>
      <c r="E2225" s="28"/>
    </row>
    <row r="2226" hidden="1">
      <c r="A2226" s="57" t="s">
        <v>3389</v>
      </c>
      <c r="B2226" s="29">
        <v>9523.0</v>
      </c>
      <c r="C2226" s="26">
        <v>9523.0</v>
      </c>
      <c r="D2226" s="27">
        <v>0.0</v>
      </c>
      <c r="E2226" s="40"/>
    </row>
    <row r="2227" hidden="1">
      <c r="A2227" s="57" t="s">
        <v>3390</v>
      </c>
      <c r="B2227" s="25">
        <v>0.0</v>
      </c>
      <c r="C2227" s="26"/>
      <c r="D2227" s="27">
        <v>0.0</v>
      </c>
      <c r="E2227" s="41"/>
    </row>
    <row r="2228" hidden="1">
      <c r="A2228" s="57" t="s">
        <v>3392</v>
      </c>
      <c r="B2228" s="29">
        <v>0.0</v>
      </c>
      <c r="C2228" s="26"/>
      <c r="D2228" s="27">
        <v>0.0</v>
      </c>
      <c r="E2228" s="41"/>
    </row>
    <row r="2229" hidden="1">
      <c r="A2229" s="31" t="s">
        <v>3394</v>
      </c>
      <c r="B2229" s="29">
        <v>0.0</v>
      </c>
      <c r="C2229" s="26"/>
      <c r="D2229" s="27">
        <v>0.0</v>
      </c>
      <c r="E2229" s="40"/>
    </row>
    <row r="2230" hidden="1">
      <c r="A2230" s="31" t="s">
        <v>3395</v>
      </c>
      <c r="B2230" s="29">
        <v>0.0</v>
      </c>
      <c r="C2230" s="26"/>
      <c r="D2230" s="27">
        <v>0.0</v>
      </c>
      <c r="E2230" s="41"/>
    </row>
    <row r="2231" hidden="1">
      <c r="A2231" s="31" t="s">
        <v>3397</v>
      </c>
      <c r="B2231" s="29">
        <v>1746.0</v>
      </c>
      <c r="C2231" s="26">
        <v>1746.0</v>
      </c>
      <c r="D2231" s="27">
        <v>0.0</v>
      </c>
      <c r="E2231" s="28" t="s">
        <v>7981</v>
      </c>
    </row>
    <row r="2232" hidden="1">
      <c r="A2232" s="31" t="s">
        <v>3399</v>
      </c>
      <c r="B2232" s="29">
        <v>4640.0</v>
      </c>
      <c r="C2232" s="26">
        <v>4640.0</v>
      </c>
      <c r="D2232" s="27">
        <v>0.0</v>
      </c>
      <c r="E2232" s="40"/>
    </row>
    <row r="2233" hidden="1">
      <c r="A2233" s="58" t="s">
        <v>3400</v>
      </c>
      <c r="B2233" s="29">
        <v>86370.0</v>
      </c>
      <c r="C2233" s="29">
        <v>86370.0</v>
      </c>
      <c r="D2233" s="27">
        <v>0.0</v>
      </c>
      <c r="E2233" s="41"/>
    </row>
    <row r="2234" hidden="1">
      <c r="A2234" s="58" t="s">
        <v>3401</v>
      </c>
      <c r="B2234" s="29">
        <v>35284.0</v>
      </c>
      <c r="C2234" s="59">
        <v>35284.0</v>
      </c>
      <c r="D2234" s="27">
        <v>0.0</v>
      </c>
      <c r="E2234" s="41"/>
    </row>
    <row r="2235" hidden="1">
      <c r="A2235" s="58" t="s">
        <v>3402</v>
      </c>
      <c r="B2235" s="29">
        <v>68028.0</v>
      </c>
      <c r="C2235" s="59">
        <v>68028.0</v>
      </c>
      <c r="D2235" s="27">
        <v>0.0</v>
      </c>
      <c r="E2235" s="41"/>
    </row>
    <row r="2236" hidden="1">
      <c r="A2236" s="58" t="s">
        <v>3403</v>
      </c>
      <c r="B2236" s="29">
        <v>58258.0</v>
      </c>
      <c r="C2236" s="59">
        <v>58258.0</v>
      </c>
      <c r="D2236" s="27">
        <v>0.0</v>
      </c>
      <c r="E2236" s="41"/>
    </row>
    <row r="2237" hidden="1">
      <c r="A2237" s="58" t="s">
        <v>3405</v>
      </c>
      <c r="B2237" s="29">
        <v>1527.0</v>
      </c>
      <c r="C2237" s="59">
        <v>1527.0</v>
      </c>
      <c r="D2237" s="27">
        <v>0.0</v>
      </c>
      <c r="E2237" s="41"/>
    </row>
    <row r="2238" hidden="1">
      <c r="A2238" s="58" t="s">
        <v>3406</v>
      </c>
      <c r="B2238" s="29">
        <v>12408.0</v>
      </c>
      <c r="C2238" s="59">
        <v>12408.0</v>
      </c>
      <c r="D2238" s="27">
        <v>0.0</v>
      </c>
      <c r="E2238" s="41"/>
    </row>
    <row r="2239" hidden="1">
      <c r="A2239" s="35" t="s">
        <v>3407</v>
      </c>
      <c r="B2239" s="29">
        <v>294146.7</v>
      </c>
      <c r="C2239" s="59">
        <v>294146.7</v>
      </c>
      <c r="D2239" s="27">
        <v>0.0</v>
      </c>
      <c r="E2239" s="41"/>
    </row>
    <row r="2240" hidden="1">
      <c r="A2240" s="36" t="s">
        <v>3408</v>
      </c>
      <c r="B2240" s="42">
        <v>1.2999999999992724</v>
      </c>
      <c r="C2240" s="65">
        <v>1.2999999999883585</v>
      </c>
      <c r="D2240" s="66">
        <v>-1.0913936421275139E-11</v>
      </c>
      <c r="E2240" s="45"/>
    </row>
    <row r="2241" hidden="1">
      <c r="A2241" s="39"/>
      <c r="B2241" s="60"/>
      <c r="C2241" s="67"/>
      <c r="D2241" s="61"/>
      <c r="E2241" s="68"/>
    </row>
    <row r="2242" hidden="1">
      <c r="A2242" s="39"/>
      <c r="B2242" s="60"/>
      <c r="C2242" s="67"/>
      <c r="D2242" s="61"/>
      <c r="E2242" s="68"/>
    </row>
    <row r="2243" hidden="1">
      <c r="A2243" s="5" t="s">
        <v>4230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5" t="s">
        <v>3381</v>
      </c>
      <c r="B2245" s="6"/>
      <c r="C2245" s="6"/>
      <c r="D2245" s="6"/>
      <c r="E2245" s="7"/>
    </row>
    <row r="2246" hidden="1">
      <c r="A2246" s="10"/>
      <c r="B2246" s="11"/>
      <c r="C2246" s="11"/>
      <c r="D2246" s="11"/>
      <c r="E2246" s="12"/>
    </row>
    <row r="2247" hidden="1">
      <c r="A2247" s="13">
        <v>45999.0</v>
      </c>
      <c r="B2247" s="6"/>
      <c r="C2247" s="54" t="s">
        <v>3382</v>
      </c>
      <c r="D2247" s="15">
        <v>46005.0</v>
      </c>
      <c r="E2247" s="7"/>
    </row>
    <row r="2248" hidden="1">
      <c r="A2248" s="10"/>
      <c r="B2248" s="11"/>
      <c r="C2248" s="16"/>
      <c r="D2248" s="11"/>
      <c r="E2248" s="12"/>
    </row>
    <row r="2249" hidden="1">
      <c r="A2249" s="55" t="s">
        <v>4238</v>
      </c>
      <c r="B2249" s="7"/>
      <c r="C2249" s="16"/>
      <c r="D2249" s="56" t="s">
        <v>4239</v>
      </c>
      <c r="E2249" s="7"/>
    </row>
    <row r="2250" hidden="1">
      <c r="A2250" s="10"/>
      <c r="B2250" s="12"/>
      <c r="C2250" s="16"/>
      <c r="D2250" s="11"/>
      <c r="E2250" s="12"/>
    </row>
    <row r="2251" hidden="1">
      <c r="A2251" s="19" t="s">
        <v>3383</v>
      </c>
      <c r="B2251" s="6"/>
      <c r="C2251" s="6"/>
      <c r="D2251" s="6"/>
      <c r="E2251" s="7"/>
    </row>
    <row r="2252" hidden="1">
      <c r="A2252" s="20" t="s">
        <v>3384</v>
      </c>
      <c r="B2252" s="21" t="s">
        <v>3385</v>
      </c>
      <c r="C2252" s="22" t="s">
        <v>3386</v>
      </c>
      <c r="D2252" s="21" t="s">
        <v>3387</v>
      </c>
      <c r="E2252" s="23" t="s">
        <v>13</v>
      </c>
    </row>
    <row r="2253" hidden="1">
      <c r="A2253" s="57" t="s">
        <v>3388</v>
      </c>
      <c r="B2253" s="25">
        <v>38591.0</v>
      </c>
      <c r="C2253" s="26">
        <v>38600.0</v>
      </c>
      <c r="D2253" s="27">
        <v>9.0</v>
      </c>
      <c r="E2253" s="28"/>
    </row>
    <row r="2254" hidden="1">
      <c r="A2254" s="57" t="s">
        <v>3389</v>
      </c>
      <c r="B2254" s="29">
        <v>14811.0</v>
      </c>
      <c r="C2254" s="26">
        <v>14811.0</v>
      </c>
      <c r="D2254" s="27">
        <v>0.0</v>
      </c>
      <c r="E2254" s="40"/>
    </row>
    <row r="2255" hidden="1">
      <c r="A2255" s="57" t="s">
        <v>3390</v>
      </c>
      <c r="B2255" s="25">
        <v>0.0</v>
      </c>
      <c r="C2255" s="26"/>
      <c r="D2255" s="27">
        <v>0.0</v>
      </c>
      <c r="E2255" s="41"/>
    </row>
    <row r="2256" hidden="1">
      <c r="A2256" s="57" t="s">
        <v>3392</v>
      </c>
      <c r="B2256" s="29">
        <v>500.0</v>
      </c>
      <c r="C2256" s="26">
        <v>500.0</v>
      </c>
      <c r="D2256" s="27">
        <v>0.0</v>
      </c>
      <c r="E2256" s="41"/>
    </row>
    <row r="2257" hidden="1">
      <c r="A2257" s="31" t="s">
        <v>3394</v>
      </c>
      <c r="B2257" s="29">
        <v>0.0</v>
      </c>
      <c r="C2257" s="26"/>
      <c r="D2257" s="27">
        <v>0.0</v>
      </c>
      <c r="E2257" s="40"/>
    </row>
    <row r="2258" hidden="1">
      <c r="A2258" s="31" t="s">
        <v>3395</v>
      </c>
      <c r="B2258" s="29">
        <v>0.0</v>
      </c>
      <c r="C2258" s="26"/>
      <c r="D2258" s="27">
        <v>0.0</v>
      </c>
      <c r="E2258" s="41"/>
    </row>
    <row r="2259" hidden="1">
      <c r="A2259" s="31" t="s">
        <v>3397</v>
      </c>
      <c r="B2259" s="29">
        <v>1773.0</v>
      </c>
      <c r="C2259" s="26">
        <v>1773.0</v>
      </c>
      <c r="D2259" s="27">
        <v>0.0</v>
      </c>
      <c r="E2259" s="28" t="s">
        <v>7982</v>
      </c>
    </row>
    <row r="2260" hidden="1">
      <c r="A2260" s="31" t="s">
        <v>3399</v>
      </c>
      <c r="B2260" s="29">
        <v>4800.0</v>
      </c>
      <c r="C2260" s="26">
        <v>4800.0</v>
      </c>
      <c r="D2260" s="27">
        <v>0.0</v>
      </c>
      <c r="E2260" s="40"/>
    </row>
    <row r="2261" hidden="1">
      <c r="A2261" s="58" t="s">
        <v>3400</v>
      </c>
      <c r="B2261" s="29">
        <v>95994.0</v>
      </c>
      <c r="C2261" s="29">
        <v>95994.0</v>
      </c>
      <c r="D2261" s="27">
        <v>0.0</v>
      </c>
      <c r="E2261" s="41"/>
    </row>
    <row r="2262" hidden="1">
      <c r="A2262" s="58" t="s">
        <v>3401</v>
      </c>
      <c r="B2262" s="29">
        <v>24624.0</v>
      </c>
      <c r="C2262" s="59">
        <v>24624.0</v>
      </c>
      <c r="D2262" s="27">
        <v>0.0</v>
      </c>
      <c r="E2262" s="41"/>
    </row>
    <row r="2263" hidden="1">
      <c r="A2263" s="58" t="s">
        <v>3402</v>
      </c>
      <c r="B2263" s="29">
        <v>77374.0</v>
      </c>
      <c r="C2263" s="59">
        <v>77374.0</v>
      </c>
      <c r="D2263" s="27">
        <v>0.0</v>
      </c>
      <c r="E2263" s="41"/>
    </row>
    <row r="2264" hidden="1">
      <c r="A2264" s="58" t="s">
        <v>3403</v>
      </c>
      <c r="B2264" s="29">
        <v>59603.0</v>
      </c>
      <c r="C2264" s="59">
        <v>59603.0</v>
      </c>
      <c r="D2264" s="27">
        <v>0.0</v>
      </c>
      <c r="E2264" s="41"/>
    </row>
    <row r="2265" hidden="1">
      <c r="A2265" s="58" t="s">
        <v>3405</v>
      </c>
      <c r="B2265" s="29">
        <v>0.0</v>
      </c>
      <c r="C2265" s="59">
        <v>0.0</v>
      </c>
      <c r="D2265" s="27">
        <v>0.0</v>
      </c>
      <c r="E2265" s="41"/>
    </row>
    <row r="2266" hidden="1">
      <c r="A2266" s="58" t="s">
        <v>3406</v>
      </c>
      <c r="B2266" s="29">
        <v>12283.0</v>
      </c>
      <c r="C2266" s="59">
        <v>12283.0</v>
      </c>
      <c r="D2266" s="27">
        <v>0.0</v>
      </c>
      <c r="E2266" s="41"/>
    </row>
    <row r="2267" hidden="1">
      <c r="A2267" s="35" t="s">
        <v>3407</v>
      </c>
      <c r="B2267" s="29">
        <v>318068.8</v>
      </c>
      <c r="C2267" s="59">
        <v>318068.8</v>
      </c>
      <c r="D2267" s="27">
        <v>0.0</v>
      </c>
      <c r="E2267" s="41"/>
    </row>
    <row r="2268" hidden="1">
      <c r="A2268" s="36" t="s">
        <v>3408</v>
      </c>
      <c r="B2268" s="42">
        <v>1.1999999999970896</v>
      </c>
      <c r="C2268" s="65">
        <v>10.200000000011642</v>
      </c>
      <c r="D2268" s="66">
        <v>9.000000000014552</v>
      </c>
      <c r="E2268" s="45"/>
    </row>
    <row r="2269" hidden="1">
      <c r="A2269" s="39"/>
      <c r="B2269" s="60"/>
      <c r="C2269" s="67"/>
      <c r="D2269" s="61"/>
      <c r="E2269" s="68"/>
    </row>
    <row r="2270" hidden="1">
      <c r="A2270" s="39"/>
      <c r="B2270" s="60"/>
      <c r="C2270" s="67"/>
      <c r="D2270" s="61"/>
      <c r="E2270" s="68"/>
    </row>
    <row r="2271" hidden="1">
      <c r="A2271" s="5" t="s">
        <v>4230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5" t="s">
        <v>3381</v>
      </c>
      <c r="B2273" s="6"/>
      <c r="C2273" s="6"/>
      <c r="D2273" s="6"/>
      <c r="E2273" s="7"/>
    </row>
    <row r="2274" hidden="1">
      <c r="A2274" s="10"/>
      <c r="B2274" s="11"/>
      <c r="C2274" s="11"/>
      <c r="D2274" s="11"/>
      <c r="E2274" s="12"/>
    </row>
    <row r="2275" hidden="1">
      <c r="A2275" s="13">
        <v>46006.0</v>
      </c>
      <c r="B2275" s="6"/>
      <c r="C2275" s="54" t="s">
        <v>3382</v>
      </c>
      <c r="D2275" s="15">
        <v>46012.0</v>
      </c>
      <c r="E2275" s="7"/>
    </row>
    <row r="2276" hidden="1">
      <c r="A2276" s="10"/>
      <c r="B2276" s="11"/>
      <c r="C2276" s="16"/>
      <c r="D2276" s="11"/>
      <c r="E2276" s="12"/>
    </row>
    <row r="2277" hidden="1">
      <c r="A2277" s="55" t="s">
        <v>4238</v>
      </c>
      <c r="B2277" s="7"/>
      <c r="C2277" s="16"/>
      <c r="D2277" s="56" t="s">
        <v>4239</v>
      </c>
      <c r="E2277" s="7"/>
    </row>
    <row r="2278" hidden="1">
      <c r="A2278" s="10"/>
      <c r="B2278" s="12"/>
      <c r="C2278" s="16"/>
      <c r="D2278" s="11"/>
      <c r="E2278" s="12"/>
    </row>
    <row r="2279" hidden="1">
      <c r="A2279" s="19" t="s">
        <v>3383</v>
      </c>
      <c r="B2279" s="6"/>
      <c r="C2279" s="6"/>
      <c r="D2279" s="6"/>
      <c r="E2279" s="7"/>
    </row>
    <row r="2280" hidden="1">
      <c r="A2280" s="20" t="s">
        <v>3384</v>
      </c>
      <c r="B2280" s="21" t="s">
        <v>3385</v>
      </c>
      <c r="C2280" s="22" t="s">
        <v>3386</v>
      </c>
      <c r="D2280" s="21" t="s">
        <v>3387</v>
      </c>
      <c r="E2280" s="23" t="s">
        <v>13</v>
      </c>
    </row>
    <row r="2281" hidden="1">
      <c r="A2281" s="57" t="s">
        <v>3388</v>
      </c>
      <c r="B2281" s="25">
        <v>31009.0</v>
      </c>
      <c r="C2281" s="26">
        <v>31010.0</v>
      </c>
      <c r="D2281" s="27">
        <v>1.0</v>
      </c>
      <c r="E2281" s="28"/>
    </row>
    <row r="2282" hidden="1">
      <c r="A2282" s="57" t="s">
        <v>3389</v>
      </c>
      <c r="B2282" s="29">
        <v>9934.0</v>
      </c>
      <c r="C2282" s="26">
        <v>9934.0</v>
      </c>
      <c r="D2282" s="27">
        <v>0.0</v>
      </c>
      <c r="E2282" s="40"/>
    </row>
    <row r="2283" hidden="1">
      <c r="A2283" s="57" t="s">
        <v>3390</v>
      </c>
      <c r="B2283" s="25">
        <v>400.0</v>
      </c>
      <c r="C2283" s="26">
        <v>400.0</v>
      </c>
      <c r="D2283" s="27">
        <v>0.0</v>
      </c>
      <c r="E2283" s="41"/>
    </row>
    <row r="2284" hidden="1">
      <c r="A2284" s="57" t="s">
        <v>3392</v>
      </c>
      <c r="B2284" s="29">
        <v>500.0</v>
      </c>
      <c r="C2284" s="26">
        <v>500.0</v>
      </c>
      <c r="D2284" s="27">
        <v>0.0</v>
      </c>
      <c r="E2284" s="41"/>
    </row>
    <row r="2285" hidden="1">
      <c r="A2285" s="31" t="s">
        <v>3394</v>
      </c>
      <c r="B2285" s="29">
        <v>0.0</v>
      </c>
      <c r="C2285" s="26"/>
      <c r="D2285" s="27">
        <v>0.0</v>
      </c>
      <c r="E2285" s="40"/>
    </row>
    <row r="2286" hidden="1">
      <c r="A2286" s="31" t="s">
        <v>3395</v>
      </c>
      <c r="B2286" s="29">
        <v>0.0</v>
      </c>
      <c r="C2286" s="26"/>
      <c r="D2286" s="27">
        <v>0.0</v>
      </c>
      <c r="E2286" s="41"/>
    </row>
    <row r="2287" hidden="1">
      <c r="A2287" s="31" t="s">
        <v>3397</v>
      </c>
      <c r="B2287" s="29">
        <v>7950.0</v>
      </c>
      <c r="C2287" s="26">
        <v>7950.0</v>
      </c>
      <c r="D2287" s="27">
        <v>0.0</v>
      </c>
      <c r="E2287" s="28" t="s">
        <v>7983</v>
      </c>
    </row>
    <row r="2288" hidden="1">
      <c r="A2288" s="31" t="s">
        <v>3399</v>
      </c>
      <c r="B2288" s="29">
        <v>5320.0</v>
      </c>
      <c r="C2288" s="26">
        <v>5320.0</v>
      </c>
      <c r="D2288" s="27">
        <v>0.0</v>
      </c>
      <c r="E2288" s="40"/>
    </row>
    <row r="2289" hidden="1">
      <c r="A2289" s="58" t="s">
        <v>3400</v>
      </c>
      <c r="B2289" s="29">
        <v>91422.0</v>
      </c>
      <c r="C2289" s="29">
        <v>91101.0</v>
      </c>
      <c r="D2289" s="27">
        <v>-321.0</v>
      </c>
      <c r="E2289" s="41"/>
    </row>
    <row r="2290" hidden="1">
      <c r="A2290" s="58" t="s">
        <v>3401</v>
      </c>
      <c r="B2290" s="29">
        <v>38946.0</v>
      </c>
      <c r="C2290" s="59">
        <v>38946.0</v>
      </c>
      <c r="D2290" s="27">
        <v>0.0</v>
      </c>
      <c r="E2290" s="41"/>
    </row>
    <row r="2291" hidden="1">
      <c r="A2291" s="58" t="s">
        <v>3402</v>
      </c>
      <c r="B2291" s="29">
        <v>82943.0</v>
      </c>
      <c r="C2291" s="59">
        <v>82943.0</v>
      </c>
      <c r="D2291" s="27">
        <v>0.0</v>
      </c>
      <c r="E2291" s="41"/>
    </row>
    <row r="2292" hidden="1">
      <c r="A2292" s="58" t="s">
        <v>3403</v>
      </c>
      <c r="B2292" s="29">
        <v>61412.5</v>
      </c>
      <c r="C2292" s="59">
        <v>61412.5</v>
      </c>
      <c r="D2292" s="27">
        <v>0.0</v>
      </c>
      <c r="E2292" s="41"/>
    </row>
    <row r="2293" hidden="1">
      <c r="A2293" s="58" t="s">
        <v>3405</v>
      </c>
      <c r="B2293" s="29">
        <v>300.0</v>
      </c>
      <c r="C2293" s="59">
        <v>300.0</v>
      </c>
      <c r="D2293" s="27">
        <v>0.0</v>
      </c>
      <c r="E2293" s="41"/>
    </row>
    <row r="2294" hidden="1">
      <c r="A2294" s="58" t="s">
        <v>3406</v>
      </c>
      <c r="B2294" s="29">
        <v>16979.0</v>
      </c>
      <c r="C2294" s="59">
        <v>16979.0</v>
      </c>
      <c r="D2294" s="27">
        <v>0.0</v>
      </c>
      <c r="E2294" s="41"/>
    </row>
    <row r="2295" hidden="1">
      <c r="A2295" s="35" t="s">
        <v>3407</v>
      </c>
      <c r="B2295" s="29">
        <v>330135.89999999997</v>
      </c>
      <c r="C2295" s="59">
        <v>329814.9</v>
      </c>
      <c r="D2295" s="27">
        <v>-320.9999999999418</v>
      </c>
      <c r="E2295" s="41"/>
    </row>
    <row r="2296" hidden="1">
      <c r="A2296" s="36" t="s">
        <v>3408</v>
      </c>
      <c r="B2296" s="42">
        <v>0.5999999999985448</v>
      </c>
      <c r="C2296" s="65">
        <v>1.599999999976717</v>
      </c>
      <c r="D2296" s="66">
        <v>0.9999999999781721</v>
      </c>
      <c r="E2296" s="45"/>
    </row>
    <row r="2297" hidden="1">
      <c r="A2297" s="39"/>
      <c r="B2297" s="60"/>
      <c r="C2297" s="67"/>
      <c r="D2297" s="61"/>
      <c r="E2297" s="68"/>
    </row>
    <row r="2298" hidden="1">
      <c r="A2298" s="39"/>
      <c r="B2298" s="60"/>
      <c r="C2298" s="67"/>
      <c r="D2298" s="61"/>
      <c r="E2298" s="68"/>
    </row>
    <row r="2299" hidden="1">
      <c r="A2299" s="5" t="s">
        <v>4230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5" t="s">
        <v>3381</v>
      </c>
      <c r="B2301" s="6"/>
      <c r="C2301" s="6"/>
      <c r="D2301" s="6"/>
      <c r="E2301" s="7"/>
    </row>
    <row r="2302" hidden="1">
      <c r="A2302" s="10"/>
      <c r="B2302" s="11"/>
      <c r="C2302" s="11"/>
      <c r="D2302" s="11"/>
      <c r="E2302" s="12"/>
    </row>
    <row r="2303" hidden="1">
      <c r="A2303" s="13">
        <v>46013.0</v>
      </c>
      <c r="B2303" s="6"/>
      <c r="C2303" s="54" t="s">
        <v>3382</v>
      </c>
      <c r="D2303" s="15">
        <v>46019.0</v>
      </c>
      <c r="E2303" s="7"/>
    </row>
    <row r="2304" hidden="1">
      <c r="A2304" s="10"/>
      <c r="B2304" s="11"/>
      <c r="C2304" s="16"/>
      <c r="D2304" s="11"/>
      <c r="E2304" s="12"/>
    </row>
    <row r="2305" hidden="1">
      <c r="A2305" s="55" t="s">
        <v>4238</v>
      </c>
      <c r="B2305" s="7"/>
      <c r="C2305" s="16"/>
      <c r="D2305" s="56" t="s">
        <v>4239</v>
      </c>
      <c r="E2305" s="7"/>
    </row>
    <row r="2306" hidden="1">
      <c r="A2306" s="10"/>
      <c r="B2306" s="12"/>
      <c r="C2306" s="16"/>
      <c r="D2306" s="11"/>
      <c r="E2306" s="12"/>
    </row>
    <row r="2307" hidden="1">
      <c r="A2307" s="19" t="s">
        <v>3383</v>
      </c>
      <c r="B2307" s="6"/>
      <c r="C2307" s="6"/>
      <c r="D2307" s="6"/>
      <c r="E2307" s="7"/>
    </row>
    <row r="2308" hidden="1">
      <c r="A2308" s="20" t="s">
        <v>3384</v>
      </c>
      <c r="B2308" s="21" t="s">
        <v>3385</v>
      </c>
      <c r="C2308" s="22" t="s">
        <v>3386</v>
      </c>
      <c r="D2308" s="21" t="s">
        <v>3387</v>
      </c>
      <c r="E2308" s="23" t="s">
        <v>13</v>
      </c>
    </row>
    <row r="2309" hidden="1">
      <c r="A2309" s="57" t="s">
        <v>3388</v>
      </c>
      <c r="B2309" s="25">
        <v>23688.0</v>
      </c>
      <c r="C2309" s="26">
        <v>23688.0</v>
      </c>
      <c r="D2309" s="27">
        <v>0.0</v>
      </c>
      <c r="E2309" s="28"/>
    </row>
    <row r="2310" hidden="1">
      <c r="A2310" s="57" t="s">
        <v>3389</v>
      </c>
      <c r="B2310" s="29">
        <v>5677.0</v>
      </c>
      <c r="C2310" s="26">
        <v>5677.0</v>
      </c>
      <c r="D2310" s="27">
        <v>0.0</v>
      </c>
      <c r="E2310" s="40"/>
    </row>
    <row r="2311" hidden="1">
      <c r="A2311" s="57" t="s">
        <v>3390</v>
      </c>
      <c r="B2311" s="25">
        <v>560.0</v>
      </c>
      <c r="C2311" s="26">
        <v>560.0</v>
      </c>
      <c r="D2311" s="27">
        <v>0.0</v>
      </c>
      <c r="E2311" s="41"/>
    </row>
    <row r="2312" hidden="1">
      <c r="A2312" s="57" t="s">
        <v>3392</v>
      </c>
      <c r="B2312" s="29">
        <v>0.0</v>
      </c>
      <c r="C2312" s="26"/>
      <c r="D2312" s="27">
        <v>0.0</v>
      </c>
      <c r="E2312" s="41"/>
    </row>
    <row r="2313" hidden="1">
      <c r="A2313" s="31" t="s">
        <v>3394</v>
      </c>
      <c r="B2313" s="29">
        <v>0.0</v>
      </c>
      <c r="C2313" s="26"/>
      <c r="D2313" s="27">
        <v>0.0</v>
      </c>
      <c r="E2313" s="40"/>
    </row>
    <row r="2314" hidden="1">
      <c r="A2314" s="31" t="s">
        <v>3395</v>
      </c>
      <c r="B2314" s="29">
        <v>0.0</v>
      </c>
      <c r="C2314" s="26"/>
      <c r="D2314" s="27">
        <v>0.0</v>
      </c>
      <c r="E2314" s="41"/>
    </row>
    <row r="2315" hidden="1">
      <c r="A2315" s="31" t="s">
        <v>3397</v>
      </c>
      <c r="B2315" s="29">
        <v>0.0</v>
      </c>
      <c r="C2315" s="26"/>
      <c r="D2315" s="27">
        <v>0.0</v>
      </c>
      <c r="E2315" s="28"/>
    </row>
    <row r="2316" hidden="1">
      <c r="A2316" s="31" t="s">
        <v>3399</v>
      </c>
      <c r="B2316" s="29">
        <v>3760.0</v>
      </c>
      <c r="C2316" s="26">
        <v>3760.0</v>
      </c>
      <c r="D2316" s="27">
        <v>0.0</v>
      </c>
      <c r="E2316" s="40"/>
    </row>
    <row r="2317" hidden="1">
      <c r="A2317" s="58" t="s">
        <v>3400</v>
      </c>
      <c r="B2317" s="29">
        <v>36226.0</v>
      </c>
      <c r="C2317" s="29">
        <v>36226.0</v>
      </c>
      <c r="D2317" s="27">
        <v>0.0</v>
      </c>
      <c r="E2317" s="41"/>
    </row>
    <row r="2318" hidden="1">
      <c r="A2318" s="58" t="s">
        <v>3401</v>
      </c>
      <c r="B2318" s="29">
        <v>25985.0</v>
      </c>
      <c r="C2318" s="59">
        <v>25721.0</v>
      </c>
      <c r="D2318" s="27">
        <v>-264.0</v>
      </c>
      <c r="E2318" s="41"/>
    </row>
    <row r="2319" hidden="1">
      <c r="A2319" s="58" t="s">
        <v>3402</v>
      </c>
      <c r="B2319" s="29">
        <v>56314.0</v>
      </c>
      <c r="C2319" s="59">
        <v>56314.0</v>
      </c>
      <c r="D2319" s="27">
        <v>0.0</v>
      </c>
      <c r="E2319" s="41"/>
    </row>
    <row r="2320" hidden="1">
      <c r="A2320" s="58" t="s">
        <v>3403</v>
      </c>
      <c r="B2320" s="29">
        <v>36195.0</v>
      </c>
      <c r="C2320" s="59">
        <v>36195.0</v>
      </c>
      <c r="D2320" s="27">
        <v>0.0</v>
      </c>
      <c r="E2320" s="41"/>
    </row>
    <row r="2321" hidden="1">
      <c r="A2321" s="58" t="s">
        <v>3405</v>
      </c>
      <c r="B2321" s="29">
        <v>967.0</v>
      </c>
      <c r="C2321" s="59">
        <v>967.0</v>
      </c>
      <c r="D2321" s="27">
        <v>0.0</v>
      </c>
      <c r="E2321" s="41"/>
    </row>
    <row r="2322" hidden="1">
      <c r="A2322" s="58" t="s">
        <v>3406</v>
      </c>
      <c r="B2322" s="29">
        <v>9889.0</v>
      </c>
      <c r="C2322" s="59">
        <v>9889.0</v>
      </c>
      <c r="D2322" s="27">
        <v>0.0</v>
      </c>
      <c r="E2322" s="41"/>
    </row>
    <row r="2323" hidden="1">
      <c r="A2323" s="35" t="s">
        <v>3407</v>
      </c>
      <c r="B2323" s="29">
        <v>189371.0</v>
      </c>
      <c r="C2323" s="59">
        <v>189107.0</v>
      </c>
      <c r="D2323" s="27">
        <v>-264.0</v>
      </c>
      <c r="E2323" s="41"/>
    </row>
    <row r="2324" hidden="1">
      <c r="A2324" s="36" t="s">
        <v>3408</v>
      </c>
      <c r="B2324" s="42">
        <v>1.0</v>
      </c>
      <c r="C2324" s="65">
        <v>1.0</v>
      </c>
      <c r="D2324" s="66">
        <v>0.0</v>
      </c>
      <c r="E2324" s="45"/>
    </row>
    <row r="2325" hidden="1">
      <c r="A2325" s="39"/>
      <c r="B2325" s="60"/>
      <c r="C2325" s="67"/>
      <c r="D2325" s="61"/>
      <c r="E2325" s="68"/>
    </row>
    <row r="2326" hidden="1">
      <c r="A2326" s="39"/>
      <c r="B2326" s="60"/>
      <c r="C2326" s="67"/>
      <c r="D2326" s="61"/>
      <c r="E2326" s="68"/>
    </row>
    <row r="2327" hidden="1">
      <c r="A2327" s="5" t="s">
        <v>4230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5" t="s">
        <v>3381</v>
      </c>
      <c r="B2329" s="6"/>
      <c r="C2329" s="6"/>
      <c r="D2329" s="6"/>
      <c r="E2329" s="7"/>
    </row>
    <row r="2330" hidden="1">
      <c r="A2330" s="10"/>
      <c r="B2330" s="11"/>
      <c r="C2330" s="11"/>
      <c r="D2330" s="11"/>
      <c r="E2330" s="12"/>
    </row>
    <row r="2331" hidden="1">
      <c r="A2331" s="13">
        <v>46020.0</v>
      </c>
      <c r="B2331" s="6"/>
      <c r="C2331" s="54" t="s">
        <v>3382</v>
      </c>
      <c r="D2331" s="15">
        <v>46022.0</v>
      </c>
      <c r="E2331" s="7"/>
    </row>
    <row r="2332" hidden="1">
      <c r="A2332" s="10"/>
      <c r="B2332" s="11"/>
      <c r="C2332" s="16"/>
      <c r="D2332" s="11"/>
      <c r="E2332" s="12"/>
    </row>
    <row r="2333" hidden="1">
      <c r="A2333" s="55" t="s">
        <v>4238</v>
      </c>
      <c r="B2333" s="7"/>
      <c r="C2333" s="16"/>
      <c r="D2333" s="56" t="s">
        <v>4241</v>
      </c>
      <c r="E2333" s="7"/>
    </row>
    <row r="2334" hidden="1">
      <c r="A2334" s="10"/>
      <c r="B2334" s="12"/>
      <c r="C2334" s="16"/>
      <c r="D2334" s="11"/>
      <c r="E2334" s="12"/>
    </row>
    <row r="2335" hidden="1">
      <c r="A2335" s="19" t="s">
        <v>3383</v>
      </c>
      <c r="B2335" s="6"/>
      <c r="C2335" s="6"/>
      <c r="D2335" s="6"/>
      <c r="E2335" s="7"/>
    </row>
    <row r="2336" hidden="1">
      <c r="A2336" s="20" t="s">
        <v>3384</v>
      </c>
      <c r="B2336" s="21" t="s">
        <v>3385</v>
      </c>
      <c r="C2336" s="22" t="s">
        <v>3386</v>
      </c>
      <c r="D2336" s="21" t="s">
        <v>3387</v>
      </c>
      <c r="E2336" s="23" t="s">
        <v>13</v>
      </c>
    </row>
    <row r="2337" hidden="1">
      <c r="A2337" s="57" t="s">
        <v>3388</v>
      </c>
      <c r="B2337" s="25">
        <v>13502.0</v>
      </c>
      <c r="C2337" s="26">
        <v>13502.0</v>
      </c>
      <c r="D2337" s="27">
        <v>0.0</v>
      </c>
      <c r="E2337" s="28"/>
    </row>
    <row r="2338" hidden="1">
      <c r="A2338" s="57" t="s">
        <v>3389</v>
      </c>
      <c r="B2338" s="29">
        <v>3518.0</v>
      </c>
      <c r="C2338" s="26">
        <v>3518.0</v>
      </c>
      <c r="D2338" s="27">
        <v>0.0</v>
      </c>
      <c r="E2338" s="40"/>
    </row>
    <row r="2339" hidden="1">
      <c r="A2339" s="57" t="s">
        <v>3390</v>
      </c>
      <c r="B2339" s="25">
        <v>0.0</v>
      </c>
      <c r="C2339" s="26"/>
      <c r="D2339" s="27">
        <v>0.0</v>
      </c>
      <c r="E2339" s="41"/>
    </row>
    <row r="2340" hidden="1">
      <c r="A2340" s="57" t="s">
        <v>3392</v>
      </c>
      <c r="B2340" s="29">
        <v>500.0</v>
      </c>
      <c r="C2340" s="26">
        <v>500.0</v>
      </c>
      <c r="D2340" s="27">
        <v>0.0</v>
      </c>
      <c r="E2340" s="41"/>
    </row>
    <row r="2341" hidden="1">
      <c r="A2341" s="31" t="s">
        <v>3394</v>
      </c>
      <c r="B2341" s="29">
        <v>0.0</v>
      </c>
      <c r="C2341" s="26"/>
      <c r="D2341" s="27">
        <v>0.0</v>
      </c>
      <c r="E2341" s="40"/>
    </row>
    <row r="2342" hidden="1">
      <c r="A2342" s="31" t="s">
        <v>3395</v>
      </c>
      <c r="B2342" s="29">
        <v>0.0</v>
      </c>
      <c r="C2342" s="26"/>
      <c r="D2342" s="27">
        <v>0.0</v>
      </c>
      <c r="E2342" s="41"/>
    </row>
    <row r="2343" hidden="1">
      <c r="A2343" s="31" t="s">
        <v>3397</v>
      </c>
      <c r="B2343" s="29">
        <v>0.0</v>
      </c>
      <c r="C2343" s="26"/>
      <c r="D2343" s="27">
        <v>0.0</v>
      </c>
      <c r="E2343" s="28"/>
    </row>
    <row r="2344" hidden="1">
      <c r="A2344" s="31" t="s">
        <v>3399</v>
      </c>
      <c r="B2344" s="29">
        <v>1480.0</v>
      </c>
      <c r="C2344" s="26">
        <v>1480.0</v>
      </c>
      <c r="D2344" s="27">
        <v>0.0</v>
      </c>
      <c r="E2344" s="40"/>
    </row>
    <row r="2345" hidden="1">
      <c r="A2345" s="58" t="s">
        <v>3400</v>
      </c>
      <c r="B2345" s="29">
        <v>31197.0</v>
      </c>
      <c r="C2345" s="29">
        <v>31197.0</v>
      </c>
      <c r="D2345" s="27">
        <v>0.0</v>
      </c>
      <c r="E2345" s="41"/>
    </row>
    <row r="2346" hidden="1">
      <c r="A2346" s="58" t="s">
        <v>3401</v>
      </c>
      <c r="B2346" s="29">
        <v>12349.0</v>
      </c>
      <c r="C2346" s="59">
        <v>12349.0</v>
      </c>
      <c r="D2346" s="27">
        <v>0.0</v>
      </c>
      <c r="E2346" s="41"/>
    </row>
    <row r="2347" hidden="1">
      <c r="A2347" s="58" t="s">
        <v>3402</v>
      </c>
      <c r="B2347" s="29">
        <v>32438.0</v>
      </c>
      <c r="C2347" s="59">
        <v>31302.0</v>
      </c>
      <c r="D2347" s="27">
        <v>-1136.0</v>
      </c>
      <c r="E2347" s="41"/>
    </row>
    <row r="2348" hidden="1">
      <c r="A2348" s="58" t="s">
        <v>3403</v>
      </c>
      <c r="B2348" s="29">
        <v>15898.0</v>
      </c>
      <c r="C2348" s="59">
        <v>15898.0</v>
      </c>
      <c r="D2348" s="27">
        <v>0.0</v>
      </c>
      <c r="E2348" s="41"/>
    </row>
    <row r="2349" hidden="1">
      <c r="A2349" s="58" t="s">
        <v>3405</v>
      </c>
      <c r="B2349" s="29">
        <v>0.0</v>
      </c>
      <c r="C2349" s="59">
        <v>0.0</v>
      </c>
      <c r="D2349" s="27">
        <v>0.0</v>
      </c>
      <c r="E2349" s="41"/>
    </row>
    <row r="2350" hidden="1">
      <c r="A2350" s="58" t="s">
        <v>3406</v>
      </c>
      <c r="B2350" s="29">
        <v>5822.0</v>
      </c>
      <c r="C2350" s="59">
        <v>5822.0</v>
      </c>
      <c r="D2350" s="27">
        <v>0.0</v>
      </c>
      <c r="E2350" s="41"/>
    </row>
    <row r="2351" hidden="1">
      <c r="A2351" s="35" t="s">
        <v>3407</v>
      </c>
      <c r="B2351" s="29">
        <v>110881.0</v>
      </c>
      <c r="C2351" s="59">
        <v>109745.0</v>
      </c>
      <c r="D2351" s="27">
        <v>-1136.0</v>
      </c>
      <c r="E2351" s="41"/>
    </row>
    <row r="2352" hidden="1">
      <c r="A2352" s="36" t="s">
        <v>3408</v>
      </c>
      <c r="B2352" s="42">
        <v>1.0</v>
      </c>
      <c r="C2352" s="65">
        <v>1.0</v>
      </c>
      <c r="D2352" s="66">
        <v>0.0</v>
      </c>
      <c r="E2352" s="45"/>
    </row>
    <row r="2353" hidden="1">
      <c r="A2353" s="39"/>
      <c r="B2353" s="60"/>
      <c r="C2353" s="67"/>
      <c r="D2353" s="61"/>
      <c r="E2353" s="68"/>
    </row>
    <row r="2354" hidden="1">
      <c r="A2354" s="39"/>
      <c r="B2354" s="60"/>
      <c r="C2354" s="67"/>
      <c r="D2354" s="61"/>
      <c r="E2354" s="68"/>
    </row>
    <row r="2355" hidden="1">
      <c r="A2355" s="5" t="s">
        <v>4230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5" t="s">
        <v>3381</v>
      </c>
      <c r="B2357" s="6"/>
      <c r="C2357" s="6"/>
      <c r="D2357" s="6"/>
      <c r="E2357" s="7"/>
    </row>
    <row r="2358" hidden="1">
      <c r="A2358" s="10"/>
      <c r="B2358" s="11"/>
      <c r="C2358" s="11"/>
      <c r="D2358" s="11"/>
      <c r="E2358" s="12"/>
    </row>
    <row r="2359" hidden="1">
      <c r="A2359" s="13">
        <v>46023.0</v>
      </c>
      <c r="B2359" s="6"/>
      <c r="C2359" s="54" t="s">
        <v>3382</v>
      </c>
      <c r="D2359" s="15">
        <v>46026.0</v>
      </c>
      <c r="E2359" s="7"/>
    </row>
    <row r="2360" hidden="1">
      <c r="A2360" s="10"/>
      <c r="B2360" s="11"/>
      <c r="C2360" s="16"/>
      <c r="D2360" s="11"/>
      <c r="E2360" s="12"/>
    </row>
    <row r="2361" hidden="1">
      <c r="A2361" s="55" t="s">
        <v>4253</v>
      </c>
      <c r="B2361" s="7"/>
      <c r="C2361" s="16"/>
      <c r="D2361" s="56" t="s">
        <v>4239</v>
      </c>
      <c r="E2361" s="7"/>
    </row>
    <row r="2362" hidden="1">
      <c r="A2362" s="10"/>
      <c r="B2362" s="12"/>
      <c r="C2362" s="16"/>
      <c r="D2362" s="11"/>
      <c r="E2362" s="12"/>
    </row>
    <row r="2363" hidden="1">
      <c r="A2363" s="19" t="s">
        <v>3383</v>
      </c>
      <c r="B2363" s="6"/>
      <c r="C2363" s="6"/>
      <c r="D2363" s="6"/>
      <c r="E2363" s="7"/>
    </row>
    <row r="2364" hidden="1">
      <c r="A2364" s="20" t="s">
        <v>3384</v>
      </c>
      <c r="B2364" s="21" t="s">
        <v>3385</v>
      </c>
      <c r="C2364" s="22" t="s">
        <v>3386</v>
      </c>
      <c r="D2364" s="21" t="s">
        <v>3387</v>
      </c>
      <c r="E2364" s="23" t="s">
        <v>13</v>
      </c>
    </row>
    <row r="2365" hidden="1">
      <c r="A2365" s="57" t="s">
        <v>3388</v>
      </c>
      <c r="B2365" s="25">
        <v>26066.0</v>
      </c>
      <c r="C2365" s="26">
        <v>26070.0</v>
      </c>
      <c r="D2365" s="27">
        <v>4.0</v>
      </c>
      <c r="E2365" s="28"/>
    </row>
    <row r="2366" hidden="1">
      <c r="A2366" s="57" t="s">
        <v>3389</v>
      </c>
      <c r="B2366" s="29">
        <v>7714.0</v>
      </c>
      <c r="C2366" s="26">
        <v>7714.0</v>
      </c>
      <c r="D2366" s="27">
        <v>0.0</v>
      </c>
      <c r="E2366" s="40"/>
    </row>
    <row r="2367" hidden="1">
      <c r="A2367" s="57" t="s">
        <v>3390</v>
      </c>
      <c r="B2367" s="25">
        <v>0.0</v>
      </c>
      <c r="C2367" s="26"/>
      <c r="D2367" s="27">
        <v>0.0</v>
      </c>
      <c r="E2367" s="41"/>
    </row>
    <row r="2368" hidden="1">
      <c r="A2368" s="57" t="s">
        <v>3392</v>
      </c>
      <c r="B2368" s="29">
        <v>0.0</v>
      </c>
      <c r="C2368" s="26"/>
      <c r="D2368" s="27">
        <v>0.0</v>
      </c>
      <c r="E2368" s="41"/>
    </row>
    <row r="2369" hidden="1">
      <c r="A2369" s="31" t="s">
        <v>3394</v>
      </c>
      <c r="B2369" s="29">
        <v>0.0</v>
      </c>
      <c r="C2369" s="26"/>
      <c r="D2369" s="27">
        <v>0.0</v>
      </c>
      <c r="E2369" s="40"/>
    </row>
    <row r="2370" hidden="1">
      <c r="A2370" s="31" t="s">
        <v>3395</v>
      </c>
      <c r="B2370" s="29">
        <v>0.0</v>
      </c>
      <c r="C2370" s="26"/>
      <c r="D2370" s="27">
        <v>0.0</v>
      </c>
      <c r="E2370" s="41"/>
    </row>
    <row r="2371" hidden="1">
      <c r="A2371" s="31" t="s">
        <v>3397</v>
      </c>
      <c r="B2371" s="29">
        <v>0.0</v>
      </c>
      <c r="C2371" s="26"/>
      <c r="D2371" s="27">
        <v>0.0</v>
      </c>
      <c r="E2371" s="28"/>
    </row>
    <row r="2372" hidden="1">
      <c r="A2372" s="31" t="s">
        <v>3399</v>
      </c>
      <c r="B2372" s="29">
        <v>2400.0</v>
      </c>
      <c r="C2372" s="26">
        <v>2400.0</v>
      </c>
      <c r="D2372" s="27">
        <v>0.0</v>
      </c>
      <c r="E2372" s="40"/>
    </row>
    <row r="2373" hidden="1">
      <c r="A2373" s="58" t="s">
        <v>3400</v>
      </c>
      <c r="B2373" s="29">
        <v>60929.0</v>
      </c>
      <c r="C2373" s="29">
        <v>60929.0</v>
      </c>
      <c r="D2373" s="27">
        <v>0.0</v>
      </c>
      <c r="E2373" s="41"/>
    </row>
    <row r="2374" hidden="1">
      <c r="A2374" s="58" t="s">
        <v>3401</v>
      </c>
      <c r="B2374" s="29">
        <v>27095.0</v>
      </c>
      <c r="C2374" s="59">
        <v>27095.0</v>
      </c>
      <c r="D2374" s="27">
        <v>0.0</v>
      </c>
      <c r="E2374" s="41"/>
    </row>
    <row r="2375" hidden="1">
      <c r="A2375" s="58" t="s">
        <v>3402</v>
      </c>
      <c r="B2375" s="29">
        <v>50459.0</v>
      </c>
      <c r="C2375" s="59">
        <v>50459.0</v>
      </c>
      <c r="D2375" s="27">
        <v>0.0</v>
      </c>
      <c r="E2375" s="41"/>
    </row>
    <row r="2376" hidden="1">
      <c r="A2376" s="58" t="s">
        <v>3403</v>
      </c>
      <c r="B2376" s="29">
        <v>29644.0</v>
      </c>
      <c r="C2376" s="59">
        <v>29644.0</v>
      </c>
      <c r="D2376" s="27">
        <v>0.0</v>
      </c>
      <c r="E2376" s="41"/>
    </row>
    <row r="2377" hidden="1">
      <c r="A2377" s="58" t="s">
        <v>3405</v>
      </c>
      <c r="B2377" s="29">
        <v>747.0</v>
      </c>
      <c r="C2377" s="59">
        <v>747.0</v>
      </c>
      <c r="D2377" s="27">
        <v>0.0</v>
      </c>
      <c r="E2377" s="41"/>
    </row>
    <row r="2378" hidden="1">
      <c r="A2378" s="58" t="s">
        <v>3406</v>
      </c>
      <c r="B2378" s="29">
        <v>11153.0</v>
      </c>
      <c r="C2378" s="59">
        <v>11153.0</v>
      </c>
      <c r="D2378" s="27">
        <v>0.0</v>
      </c>
      <c r="E2378" s="41"/>
    </row>
    <row r="2379" hidden="1">
      <c r="A2379" s="35" t="s">
        <v>3407</v>
      </c>
      <c r="B2379" s="29">
        <v>205054.0</v>
      </c>
      <c r="C2379" s="59">
        <v>205054.0</v>
      </c>
      <c r="D2379" s="27">
        <v>0.0</v>
      </c>
      <c r="E2379" s="41"/>
    </row>
    <row r="2380" hidden="1">
      <c r="A2380" s="36" t="s">
        <v>3408</v>
      </c>
      <c r="B2380" s="42">
        <v>0.0</v>
      </c>
      <c r="C2380" s="65">
        <v>4.0</v>
      </c>
      <c r="D2380" s="66">
        <v>4.0</v>
      </c>
      <c r="E2380" s="45"/>
    </row>
    <row r="2381" hidden="1">
      <c r="A2381" s="39"/>
      <c r="B2381" s="60"/>
      <c r="C2381" s="67"/>
      <c r="D2381" s="61"/>
      <c r="E2381" s="68"/>
    </row>
    <row r="2382" hidden="1">
      <c r="A2382" s="39"/>
      <c r="B2382" s="60"/>
      <c r="C2382" s="67"/>
      <c r="D2382" s="61"/>
      <c r="E2382" s="68"/>
    </row>
    <row r="2383" hidden="1">
      <c r="A2383" s="5" t="s">
        <v>4230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5" t="s">
        <v>3381</v>
      </c>
      <c r="B2385" s="6"/>
      <c r="C2385" s="6"/>
      <c r="D2385" s="6"/>
      <c r="E2385" s="7"/>
    </row>
    <row r="2386" hidden="1">
      <c r="A2386" s="10"/>
      <c r="B2386" s="11"/>
      <c r="C2386" s="11"/>
      <c r="D2386" s="11"/>
      <c r="E2386" s="12"/>
    </row>
    <row r="2387" hidden="1">
      <c r="A2387" s="13">
        <v>46027.0</v>
      </c>
      <c r="B2387" s="6"/>
      <c r="C2387" s="54" t="s">
        <v>3382</v>
      </c>
      <c r="D2387" s="15">
        <v>46033.0</v>
      </c>
      <c r="E2387" s="7"/>
    </row>
    <row r="2388" hidden="1">
      <c r="A2388" s="10"/>
      <c r="B2388" s="11"/>
      <c r="C2388" s="16"/>
      <c r="D2388" s="11"/>
      <c r="E2388" s="12"/>
    </row>
    <row r="2389" hidden="1">
      <c r="A2389" s="55" t="s">
        <v>4238</v>
      </c>
      <c r="B2389" s="7"/>
      <c r="C2389" s="16"/>
      <c r="D2389" s="56" t="s">
        <v>4239</v>
      </c>
      <c r="E2389" s="7"/>
    </row>
    <row r="2390" hidden="1">
      <c r="A2390" s="10"/>
      <c r="B2390" s="12"/>
      <c r="C2390" s="16"/>
      <c r="D2390" s="11"/>
      <c r="E2390" s="12"/>
    </row>
    <row r="2391" hidden="1">
      <c r="A2391" s="19" t="s">
        <v>3383</v>
      </c>
      <c r="B2391" s="6"/>
      <c r="C2391" s="6"/>
      <c r="D2391" s="6"/>
      <c r="E2391" s="7"/>
    </row>
    <row r="2392" hidden="1">
      <c r="A2392" s="20" t="s">
        <v>3384</v>
      </c>
      <c r="B2392" s="21" t="s">
        <v>3385</v>
      </c>
      <c r="C2392" s="22" t="s">
        <v>3386</v>
      </c>
      <c r="D2392" s="21" t="s">
        <v>3387</v>
      </c>
      <c r="E2392" s="23" t="s">
        <v>13</v>
      </c>
    </row>
    <row r="2393" hidden="1">
      <c r="A2393" s="57" t="s">
        <v>3388</v>
      </c>
      <c r="B2393" s="25">
        <v>34921.0</v>
      </c>
      <c r="C2393" s="26">
        <v>34921.0</v>
      </c>
      <c r="D2393" s="27">
        <v>0.0</v>
      </c>
      <c r="E2393" s="28"/>
    </row>
    <row r="2394" hidden="1">
      <c r="A2394" s="57" t="s">
        <v>3389</v>
      </c>
      <c r="B2394" s="29">
        <v>14855.0</v>
      </c>
      <c r="C2394" s="26">
        <v>14855.0</v>
      </c>
      <c r="D2394" s="27">
        <v>0.0</v>
      </c>
      <c r="E2394" s="40"/>
    </row>
    <row r="2395" hidden="1">
      <c r="A2395" s="57" t="s">
        <v>3390</v>
      </c>
      <c r="B2395" s="25">
        <v>680.0</v>
      </c>
      <c r="C2395" s="26">
        <v>680.0</v>
      </c>
      <c r="D2395" s="27">
        <v>0.0</v>
      </c>
      <c r="E2395" s="41"/>
    </row>
    <row r="2396" hidden="1">
      <c r="A2396" s="57" t="s">
        <v>3392</v>
      </c>
      <c r="B2396" s="29">
        <v>300.0</v>
      </c>
      <c r="C2396" s="26">
        <v>300.0</v>
      </c>
      <c r="D2396" s="27">
        <v>0.0</v>
      </c>
      <c r="E2396" s="41"/>
    </row>
    <row r="2397" hidden="1">
      <c r="A2397" s="31" t="s">
        <v>3394</v>
      </c>
      <c r="B2397" s="29">
        <v>0.0</v>
      </c>
      <c r="C2397" s="26"/>
      <c r="D2397" s="27">
        <v>0.0</v>
      </c>
      <c r="E2397" s="40"/>
    </row>
    <row r="2398" hidden="1">
      <c r="A2398" s="31" t="s">
        <v>3395</v>
      </c>
      <c r="B2398" s="29">
        <v>0.0</v>
      </c>
      <c r="C2398" s="26"/>
      <c r="D2398" s="27">
        <v>0.0</v>
      </c>
      <c r="E2398" s="41"/>
    </row>
    <row r="2399" hidden="1">
      <c r="A2399" s="31" t="s">
        <v>3397</v>
      </c>
      <c r="B2399" s="29">
        <v>0.0</v>
      </c>
      <c r="C2399" s="26"/>
      <c r="D2399" s="27">
        <v>0.0</v>
      </c>
      <c r="E2399" s="28"/>
    </row>
    <row r="2400" hidden="1">
      <c r="A2400" s="31" t="s">
        <v>3399</v>
      </c>
      <c r="B2400" s="29">
        <v>5040.0</v>
      </c>
      <c r="C2400" s="26">
        <v>5040.0</v>
      </c>
      <c r="D2400" s="27">
        <v>0.0</v>
      </c>
      <c r="E2400" s="40"/>
    </row>
    <row r="2401" hidden="1">
      <c r="A2401" s="58" t="s">
        <v>3400</v>
      </c>
      <c r="B2401" s="29">
        <v>71256.0</v>
      </c>
      <c r="C2401" s="29">
        <v>71256.0</v>
      </c>
      <c r="D2401" s="27">
        <v>0.0</v>
      </c>
      <c r="E2401" s="41"/>
    </row>
    <row r="2402" hidden="1">
      <c r="A2402" s="58" t="s">
        <v>3401</v>
      </c>
      <c r="B2402" s="29">
        <v>30355.0</v>
      </c>
      <c r="C2402" s="59">
        <v>30355.0</v>
      </c>
      <c r="D2402" s="27">
        <v>0.0</v>
      </c>
      <c r="E2402" s="41"/>
    </row>
    <row r="2403" hidden="1">
      <c r="A2403" s="58" t="s">
        <v>3402</v>
      </c>
      <c r="B2403" s="29">
        <v>66730.0</v>
      </c>
      <c r="C2403" s="59">
        <v>66730.0</v>
      </c>
      <c r="D2403" s="27">
        <v>0.0</v>
      </c>
      <c r="E2403" s="41"/>
    </row>
    <row r="2404" hidden="1">
      <c r="A2404" s="58" t="s">
        <v>3403</v>
      </c>
      <c r="B2404" s="29">
        <v>65982.0</v>
      </c>
      <c r="C2404" s="59">
        <v>65982.0</v>
      </c>
      <c r="D2404" s="27">
        <v>0.0</v>
      </c>
      <c r="E2404" s="41"/>
    </row>
    <row r="2405" hidden="1">
      <c r="A2405" s="58" t="s">
        <v>3405</v>
      </c>
      <c r="B2405" s="29">
        <v>758.0</v>
      </c>
      <c r="C2405" s="59">
        <v>758.0</v>
      </c>
      <c r="D2405" s="27">
        <v>0.0</v>
      </c>
      <c r="E2405" s="41"/>
    </row>
    <row r="2406" hidden="1">
      <c r="A2406" s="58" t="s">
        <v>3406</v>
      </c>
      <c r="B2406" s="29">
        <v>9567.0</v>
      </c>
      <c r="C2406" s="59">
        <v>9567.0</v>
      </c>
      <c r="D2406" s="27">
        <v>0.0</v>
      </c>
      <c r="E2406" s="41"/>
    </row>
    <row r="2407" hidden="1">
      <c r="A2407" s="35" t="s">
        <v>3407</v>
      </c>
      <c r="B2407" s="29">
        <v>290877.2</v>
      </c>
      <c r="C2407" s="59">
        <v>290877.2</v>
      </c>
      <c r="D2407" s="27">
        <v>0.0</v>
      </c>
      <c r="E2407" s="41"/>
    </row>
    <row r="2408" hidden="1">
      <c r="A2408" s="36" t="s">
        <v>3408</v>
      </c>
      <c r="B2408" s="42">
        <v>-0.19999999999708962</v>
      </c>
      <c r="C2408" s="65">
        <v>-0.20000000001164153</v>
      </c>
      <c r="D2408" s="66">
        <v>-1.4551915228366852E-11</v>
      </c>
      <c r="E2408" s="45"/>
    </row>
    <row r="2409" hidden="1">
      <c r="A2409" s="39"/>
      <c r="B2409" s="60"/>
      <c r="C2409" s="67"/>
      <c r="D2409" s="61"/>
      <c r="E2409" s="68"/>
    </row>
    <row r="2410" hidden="1">
      <c r="A2410" s="39"/>
      <c r="B2410" s="60"/>
      <c r="C2410" s="67"/>
      <c r="D2410" s="61"/>
      <c r="E2410" s="68"/>
    </row>
    <row r="2411" hidden="1">
      <c r="A2411" s="5" t="s">
        <v>4230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5" t="s">
        <v>3381</v>
      </c>
      <c r="B2413" s="6"/>
      <c r="C2413" s="6"/>
      <c r="D2413" s="6"/>
      <c r="E2413" s="7"/>
    </row>
    <row r="2414" hidden="1">
      <c r="A2414" s="10"/>
      <c r="B2414" s="11"/>
      <c r="C2414" s="11"/>
      <c r="D2414" s="11"/>
      <c r="E2414" s="12"/>
    </row>
    <row r="2415" hidden="1">
      <c r="A2415" s="13">
        <v>46034.0</v>
      </c>
      <c r="B2415" s="6"/>
      <c r="C2415" s="54" t="s">
        <v>3382</v>
      </c>
      <c r="D2415" s="15">
        <v>46040.0</v>
      </c>
      <c r="E2415" s="7"/>
    </row>
    <row r="2416" hidden="1">
      <c r="A2416" s="10"/>
      <c r="B2416" s="11"/>
      <c r="C2416" s="16"/>
      <c r="D2416" s="11"/>
      <c r="E2416" s="12"/>
    </row>
    <row r="2417" hidden="1">
      <c r="A2417" s="55" t="s">
        <v>4238</v>
      </c>
      <c r="B2417" s="7"/>
      <c r="C2417" s="16"/>
      <c r="D2417" s="56" t="s">
        <v>4239</v>
      </c>
      <c r="E2417" s="7"/>
    </row>
    <row r="2418" hidden="1">
      <c r="A2418" s="10"/>
      <c r="B2418" s="12"/>
      <c r="C2418" s="16"/>
      <c r="D2418" s="11"/>
      <c r="E2418" s="12"/>
    </row>
    <row r="2419" hidden="1">
      <c r="A2419" s="19" t="s">
        <v>3383</v>
      </c>
      <c r="B2419" s="6"/>
      <c r="C2419" s="6"/>
      <c r="D2419" s="6"/>
      <c r="E2419" s="7"/>
    </row>
    <row r="2420" hidden="1">
      <c r="A2420" s="20" t="s">
        <v>3384</v>
      </c>
      <c r="B2420" s="21" t="s">
        <v>3385</v>
      </c>
      <c r="C2420" s="22" t="s">
        <v>3386</v>
      </c>
      <c r="D2420" s="21" t="s">
        <v>3387</v>
      </c>
      <c r="E2420" s="23" t="s">
        <v>13</v>
      </c>
    </row>
    <row r="2421" hidden="1">
      <c r="A2421" s="57" t="s">
        <v>3388</v>
      </c>
      <c r="B2421" s="25">
        <v>34605.0</v>
      </c>
      <c r="C2421" s="26">
        <v>34605.0</v>
      </c>
      <c r="D2421" s="27">
        <v>0.0</v>
      </c>
      <c r="E2421" s="28"/>
    </row>
    <row r="2422" hidden="1">
      <c r="A2422" s="57" t="s">
        <v>3389</v>
      </c>
      <c r="B2422" s="29">
        <v>12809.0</v>
      </c>
      <c r="C2422" s="26">
        <v>12809.0</v>
      </c>
      <c r="D2422" s="27">
        <v>0.0</v>
      </c>
      <c r="E2422" s="40"/>
    </row>
    <row r="2423" hidden="1">
      <c r="A2423" s="57" t="s">
        <v>3390</v>
      </c>
      <c r="B2423" s="25">
        <v>400.0</v>
      </c>
      <c r="C2423" s="26">
        <v>400.0</v>
      </c>
      <c r="D2423" s="27">
        <v>0.0</v>
      </c>
      <c r="E2423" s="41"/>
    </row>
    <row r="2424" hidden="1">
      <c r="A2424" s="57" t="s">
        <v>3392</v>
      </c>
      <c r="B2424" s="29">
        <v>1502.0</v>
      </c>
      <c r="C2424" s="26">
        <v>1502.0</v>
      </c>
      <c r="D2424" s="27">
        <v>0.0</v>
      </c>
      <c r="E2424" s="41"/>
    </row>
    <row r="2425" hidden="1">
      <c r="A2425" s="31" t="s">
        <v>3394</v>
      </c>
      <c r="B2425" s="29">
        <v>0.0</v>
      </c>
      <c r="C2425" s="26"/>
      <c r="D2425" s="27">
        <v>0.0</v>
      </c>
      <c r="E2425" s="40"/>
    </row>
    <row r="2426" hidden="1">
      <c r="A2426" s="31" t="s">
        <v>3395</v>
      </c>
      <c r="B2426" s="29">
        <v>0.0</v>
      </c>
      <c r="C2426" s="26"/>
      <c r="D2426" s="27">
        <v>0.0</v>
      </c>
      <c r="E2426" s="41"/>
    </row>
    <row r="2427" hidden="1">
      <c r="A2427" s="31" t="s">
        <v>3397</v>
      </c>
      <c r="B2427" s="29">
        <v>0.0</v>
      </c>
      <c r="C2427" s="26"/>
      <c r="D2427" s="27">
        <v>0.0</v>
      </c>
      <c r="E2427" s="28"/>
    </row>
    <row r="2428" hidden="1">
      <c r="A2428" s="31" t="s">
        <v>3399</v>
      </c>
      <c r="B2428" s="29">
        <v>3800.0</v>
      </c>
      <c r="C2428" s="26">
        <v>3800.0</v>
      </c>
      <c r="D2428" s="27">
        <v>0.0</v>
      </c>
      <c r="E2428" s="40"/>
    </row>
    <row r="2429" hidden="1">
      <c r="A2429" s="58" t="s">
        <v>3400</v>
      </c>
      <c r="B2429" s="29">
        <v>115212.28999999998</v>
      </c>
      <c r="C2429" s="29">
        <v>114883.2900000001</v>
      </c>
      <c r="D2429" s="27">
        <v>-328.9999999998836</v>
      </c>
      <c r="E2429" s="41"/>
    </row>
    <row r="2430" hidden="1">
      <c r="A2430" s="58" t="s">
        <v>3401</v>
      </c>
      <c r="B2430" s="29">
        <v>29007.0</v>
      </c>
      <c r="C2430" s="59">
        <v>29007.0</v>
      </c>
      <c r="D2430" s="27">
        <v>0.0</v>
      </c>
      <c r="E2430" s="41"/>
    </row>
    <row r="2431" hidden="1">
      <c r="A2431" s="58" t="s">
        <v>3402</v>
      </c>
      <c r="B2431" s="29">
        <v>74779.0</v>
      </c>
      <c r="C2431" s="59">
        <v>74779.0</v>
      </c>
      <c r="D2431" s="27">
        <v>0.0</v>
      </c>
      <c r="E2431" s="41"/>
    </row>
    <row r="2432" hidden="1">
      <c r="A2432" s="58" t="s">
        <v>3403</v>
      </c>
      <c r="B2432" s="29">
        <v>52705.0</v>
      </c>
      <c r="C2432" s="59">
        <v>52705.0</v>
      </c>
      <c r="D2432" s="27">
        <v>0.0</v>
      </c>
      <c r="E2432" s="41"/>
    </row>
    <row r="2433" hidden="1">
      <c r="A2433" s="58" t="s">
        <v>3405</v>
      </c>
      <c r="B2433" s="29">
        <v>0.0</v>
      </c>
      <c r="C2433" s="59">
        <v>0.0</v>
      </c>
      <c r="D2433" s="27">
        <v>0.0</v>
      </c>
      <c r="E2433" s="41"/>
    </row>
    <row r="2434" hidden="1">
      <c r="A2434" s="58" t="s">
        <v>3406</v>
      </c>
      <c r="B2434" s="29">
        <v>14169.0</v>
      </c>
      <c r="C2434" s="59">
        <v>14169.0</v>
      </c>
      <c r="D2434" s="27">
        <v>0.0</v>
      </c>
      <c r="E2434" s="41"/>
    </row>
    <row r="2435" hidden="1">
      <c r="A2435" s="35" t="s">
        <v>3407</v>
      </c>
      <c r="B2435" s="29">
        <v>324818.79000000004</v>
      </c>
      <c r="C2435" s="59">
        <v>324489.7899999998</v>
      </c>
      <c r="D2435" s="27">
        <v>-329.00000000023283</v>
      </c>
      <c r="E2435" s="41"/>
    </row>
    <row r="2436" hidden="1">
      <c r="A2436" s="36" t="s">
        <v>3408</v>
      </c>
      <c r="B2436" s="42">
        <v>0.49999999997089617</v>
      </c>
      <c r="C2436" s="65">
        <v>0.5000000002910383</v>
      </c>
      <c r="D2436" s="66">
        <v>3.2014213502407074E-10</v>
      </c>
      <c r="E2436" s="45"/>
    </row>
    <row r="2437" hidden="1">
      <c r="A2437" s="39"/>
      <c r="B2437" s="60"/>
      <c r="C2437" s="67"/>
      <c r="D2437" s="61"/>
      <c r="E2437" s="68"/>
    </row>
    <row r="2438" hidden="1">
      <c r="A2438" s="39"/>
      <c r="B2438" s="60"/>
      <c r="C2438" s="67"/>
      <c r="D2438" s="61"/>
      <c r="E2438" s="68"/>
    </row>
    <row r="2439" hidden="1">
      <c r="A2439" s="5" t="s">
        <v>4230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5" t="s">
        <v>3381</v>
      </c>
      <c r="B2441" s="6"/>
      <c r="C2441" s="6"/>
      <c r="D2441" s="6"/>
      <c r="E2441" s="7"/>
    </row>
    <row r="2442" hidden="1">
      <c r="A2442" s="10"/>
      <c r="B2442" s="11"/>
      <c r="C2442" s="11"/>
      <c r="D2442" s="11"/>
      <c r="E2442" s="12"/>
    </row>
    <row r="2443" hidden="1">
      <c r="A2443" s="13">
        <v>46041.0</v>
      </c>
      <c r="B2443" s="6"/>
      <c r="C2443" s="54" t="s">
        <v>3382</v>
      </c>
      <c r="D2443" s="15">
        <v>46047.0</v>
      </c>
      <c r="E2443" s="7"/>
    </row>
    <row r="2444" hidden="1">
      <c r="A2444" s="10"/>
      <c r="B2444" s="11"/>
      <c r="C2444" s="16"/>
      <c r="D2444" s="11"/>
      <c r="E2444" s="12"/>
    </row>
    <row r="2445" hidden="1">
      <c r="A2445" s="55" t="s">
        <v>4238</v>
      </c>
      <c r="B2445" s="7"/>
      <c r="C2445" s="16"/>
      <c r="D2445" s="56" t="s">
        <v>4239</v>
      </c>
      <c r="E2445" s="7"/>
    </row>
    <row r="2446" hidden="1">
      <c r="A2446" s="10"/>
      <c r="B2446" s="12"/>
      <c r="C2446" s="16"/>
      <c r="D2446" s="11"/>
      <c r="E2446" s="12"/>
    </row>
    <row r="2447" hidden="1">
      <c r="A2447" s="19" t="s">
        <v>3383</v>
      </c>
      <c r="B2447" s="6"/>
      <c r="C2447" s="6"/>
      <c r="D2447" s="6"/>
      <c r="E2447" s="7"/>
    </row>
    <row r="2448" hidden="1">
      <c r="A2448" s="20" t="s">
        <v>3384</v>
      </c>
      <c r="B2448" s="21" t="s">
        <v>3385</v>
      </c>
      <c r="C2448" s="22" t="s">
        <v>3386</v>
      </c>
      <c r="D2448" s="21" t="s">
        <v>3387</v>
      </c>
      <c r="E2448" s="23" t="s">
        <v>13</v>
      </c>
    </row>
    <row r="2449" hidden="1">
      <c r="A2449" s="57" t="s">
        <v>3388</v>
      </c>
      <c r="B2449" s="25">
        <v>26483.0</v>
      </c>
      <c r="C2449" s="26">
        <v>26485.0</v>
      </c>
      <c r="D2449" s="27">
        <v>2.0</v>
      </c>
      <c r="E2449" s="28"/>
    </row>
    <row r="2450" hidden="1">
      <c r="A2450" s="57" t="s">
        <v>3389</v>
      </c>
      <c r="B2450" s="29">
        <v>14014.0</v>
      </c>
      <c r="C2450" s="26">
        <v>14014.0</v>
      </c>
      <c r="D2450" s="27">
        <v>0.0</v>
      </c>
      <c r="E2450" s="40"/>
    </row>
    <row r="2451" hidden="1">
      <c r="A2451" s="57" t="s">
        <v>3390</v>
      </c>
      <c r="B2451" s="25">
        <v>880.0</v>
      </c>
      <c r="C2451" s="26">
        <v>880.0</v>
      </c>
      <c r="D2451" s="27">
        <v>0.0</v>
      </c>
      <c r="E2451" s="41"/>
    </row>
    <row r="2452" hidden="1">
      <c r="A2452" s="57" t="s">
        <v>3392</v>
      </c>
      <c r="B2452" s="29">
        <v>1000.0</v>
      </c>
      <c r="C2452" s="26">
        <v>1000.0</v>
      </c>
      <c r="D2452" s="27">
        <v>0.0</v>
      </c>
      <c r="E2452" s="41"/>
    </row>
    <row r="2453" hidden="1">
      <c r="A2453" s="31" t="s">
        <v>3394</v>
      </c>
      <c r="B2453" s="29">
        <v>520.0</v>
      </c>
      <c r="C2453" s="26"/>
      <c r="D2453" s="27">
        <v>-520.0</v>
      </c>
      <c r="E2453" s="40"/>
    </row>
    <row r="2454" hidden="1">
      <c r="A2454" s="31" t="s">
        <v>3395</v>
      </c>
      <c r="B2454" s="29">
        <v>0.0</v>
      </c>
      <c r="C2454" s="26"/>
      <c r="D2454" s="27">
        <v>0.0</v>
      </c>
      <c r="E2454" s="41"/>
    </row>
    <row r="2455" hidden="1">
      <c r="A2455" s="31" t="s">
        <v>3397</v>
      </c>
      <c r="B2455" s="29">
        <v>1699.0</v>
      </c>
      <c r="C2455" s="26">
        <v>1699.0</v>
      </c>
      <c r="D2455" s="27">
        <v>0.0</v>
      </c>
      <c r="E2455" s="28" t="s">
        <v>7984</v>
      </c>
    </row>
    <row r="2456" hidden="1">
      <c r="A2456" s="31" t="s">
        <v>3399</v>
      </c>
      <c r="B2456" s="29">
        <v>3480.0</v>
      </c>
      <c r="C2456" s="26">
        <v>4000.0</v>
      </c>
      <c r="D2456" s="27">
        <v>520.0</v>
      </c>
      <c r="E2456" s="40"/>
    </row>
    <row r="2457" hidden="1">
      <c r="A2457" s="58" t="s">
        <v>3400</v>
      </c>
      <c r="B2457" s="29">
        <v>126326.74999999997</v>
      </c>
      <c r="C2457" s="29">
        <v>126326.75000000029</v>
      </c>
      <c r="D2457" s="27">
        <v>3.2014213502407074E-10</v>
      </c>
      <c r="E2457" s="41"/>
    </row>
    <row r="2458" hidden="1">
      <c r="A2458" s="58" t="s">
        <v>3401</v>
      </c>
      <c r="B2458" s="29">
        <v>29070.0</v>
      </c>
      <c r="C2458" s="59">
        <v>29070.0</v>
      </c>
      <c r="D2458" s="27">
        <v>0.0</v>
      </c>
      <c r="E2458" s="41"/>
    </row>
    <row r="2459" hidden="1">
      <c r="A2459" s="58" t="s">
        <v>3402</v>
      </c>
      <c r="B2459" s="29">
        <v>78719.0</v>
      </c>
      <c r="C2459" s="59">
        <v>78719.0</v>
      </c>
      <c r="D2459" s="27">
        <v>0.0</v>
      </c>
      <c r="E2459" s="41"/>
    </row>
    <row r="2460" hidden="1">
      <c r="A2460" s="58" t="s">
        <v>3403</v>
      </c>
      <c r="B2460" s="29">
        <v>55009.5</v>
      </c>
      <c r="C2460" s="59">
        <v>55009.5</v>
      </c>
      <c r="D2460" s="27">
        <v>0.0</v>
      </c>
      <c r="E2460" s="41"/>
    </row>
    <row r="2461" hidden="1">
      <c r="A2461" s="58" t="s">
        <v>3405</v>
      </c>
      <c r="B2461" s="29">
        <v>0.0</v>
      </c>
      <c r="C2461" s="59">
        <v>0.0</v>
      </c>
      <c r="D2461" s="27">
        <v>0.0</v>
      </c>
      <c r="E2461" s="41"/>
    </row>
    <row r="2462" hidden="1">
      <c r="A2462" s="58" t="s">
        <v>3406</v>
      </c>
      <c r="B2462" s="29">
        <v>10243.0</v>
      </c>
      <c r="C2462" s="59">
        <v>8992.0</v>
      </c>
      <c r="D2462" s="27">
        <v>-1251.0</v>
      </c>
      <c r="E2462" s="41"/>
    </row>
    <row r="2463" hidden="1">
      <c r="A2463" s="35" t="s">
        <v>3407</v>
      </c>
      <c r="B2463" s="29">
        <v>337201.25</v>
      </c>
      <c r="C2463" s="59">
        <v>335950.24999999953</v>
      </c>
      <c r="D2463" s="27">
        <v>-1251.0000000004657</v>
      </c>
      <c r="E2463" s="41"/>
    </row>
    <row r="2464" hidden="1">
      <c r="A2464" s="36" t="s">
        <v>3408</v>
      </c>
      <c r="B2464" s="42">
        <v>0.0</v>
      </c>
      <c r="C2464" s="65">
        <v>1253.0000000007567</v>
      </c>
      <c r="D2464" s="66">
        <v>1253.0000000007567</v>
      </c>
      <c r="E2464" s="45"/>
    </row>
    <row r="2465" hidden="1">
      <c r="A2465" s="39"/>
      <c r="B2465" s="60"/>
      <c r="C2465" s="67"/>
      <c r="D2465" s="61"/>
      <c r="E2465" s="68"/>
    </row>
    <row r="2466" hidden="1">
      <c r="A2466" s="39"/>
      <c r="B2466" s="60"/>
      <c r="C2466" s="67"/>
      <c r="D2466" s="61"/>
      <c r="E2466" s="68"/>
    </row>
    <row r="2467" hidden="1">
      <c r="A2467" s="5" t="s">
        <v>4230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5" t="s">
        <v>3381</v>
      </c>
      <c r="B2469" s="6"/>
      <c r="C2469" s="6"/>
      <c r="D2469" s="6"/>
      <c r="E2469" s="7"/>
    </row>
    <row r="2470" hidden="1">
      <c r="A2470" s="10"/>
      <c r="B2470" s="11"/>
      <c r="C2470" s="11"/>
      <c r="D2470" s="11"/>
      <c r="E2470" s="12"/>
    </row>
    <row r="2471" hidden="1">
      <c r="A2471" s="13">
        <v>46041.0</v>
      </c>
      <c r="B2471" s="6"/>
      <c r="C2471" s="54" t="s">
        <v>3382</v>
      </c>
      <c r="D2471" s="15">
        <v>46047.0</v>
      </c>
      <c r="E2471" s="7"/>
    </row>
    <row r="2472" hidden="1">
      <c r="A2472" s="10"/>
      <c r="B2472" s="11"/>
      <c r="C2472" s="16"/>
      <c r="D2472" s="11"/>
      <c r="E2472" s="12"/>
    </row>
    <row r="2473" hidden="1">
      <c r="A2473" s="55" t="s">
        <v>4238</v>
      </c>
      <c r="B2473" s="7"/>
      <c r="C2473" s="16"/>
      <c r="D2473" s="56" t="s">
        <v>4239</v>
      </c>
      <c r="E2473" s="7"/>
    </row>
    <row r="2474" hidden="1">
      <c r="A2474" s="10"/>
      <c r="B2474" s="12"/>
      <c r="C2474" s="16"/>
      <c r="D2474" s="11"/>
      <c r="E2474" s="12"/>
    </row>
    <row r="2475" hidden="1">
      <c r="A2475" s="19" t="s">
        <v>3383</v>
      </c>
      <c r="B2475" s="6"/>
      <c r="C2475" s="6"/>
      <c r="D2475" s="6"/>
      <c r="E2475" s="7"/>
    </row>
    <row r="2476" hidden="1">
      <c r="A2476" s="20" t="s">
        <v>3384</v>
      </c>
      <c r="B2476" s="21" t="s">
        <v>3385</v>
      </c>
      <c r="C2476" s="22" t="s">
        <v>3386</v>
      </c>
      <c r="D2476" s="21" t="s">
        <v>3387</v>
      </c>
      <c r="E2476" s="23" t="s">
        <v>13</v>
      </c>
    </row>
    <row r="2477" hidden="1">
      <c r="A2477" s="57" t="s">
        <v>3388</v>
      </c>
      <c r="B2477" s="25">
        <v>26483.0</v>
      </c>
      <c r="C2477" s="26">
        <v>26485.0</v>
      </c>
      <c r="D2477" s="27">
        <v>2.0</v>
      </c>
      <c r="E2477" s="28"/>
    </row>
    <row r="2478" hidden="1">
      <c r="A2478" s="57" t="s">
        <v>3389</v>
      </c>
      <c r="B2478" s="29">
        <v>14014.0</v>
      </c>
      <c r="C2478" s="26">
        <v>14014.0</v>
      </c>
      <c r="D2478" s="27">
        <v>0.0</v>
      </c>
      <c r="E2478" s="40"/>
    </row>
    <row r="2479" hidden="1">
      <c r="A2479" s="57" t="s">
        <v>3390</v>
      </c>
      <c r="B2479" s="25">
        <v>880.0</v>
      </c>
      <c r="C2479" s="26">
        <v>880.0</v>
      </c>
      <c r="D2479" s="27">
        <v>0.0</v>
      </c>
      <c r="E2479" s="41"/>
    </row>
    <row r="2480" hidden="1">
      <c r="A2480" s="57" t="s">
        <v>3392</v>
      </c>
      <c r="B2480" s="29">
        <v>1000.0</v>
      </c>
      <c r="C2480" s="26">
        <v>1000.0</v>
      </c>
      <c r="D2480" s="27">
        <v>0.0</v>
      </c>
      <c r="E2480" s="41"/>
    </row>
    <row r="2481" hidden="1">
      <c r="A2481" s="31" t="s">
        <v>3394</v>
      </c>
      <c r="B2481" s="29">
        <v>520.0</v>
      </c>
      <c r="C2481" s="26"/>
      <c r="D2481" s="27">
        <v>-520.0</v>
      </c>
      <c r="E2481" s="40"/>
    </row>
    <row r="2482" hidden="1">
      <c r="A2482" s="31" t="s">
        <v>3395</v>
      </c>
      <c r="B2482" s="29">
        <v>0.0</v>
      </c>
      <c r="C2482" s="26"/>
      <c r="D2482" s="27">
        <v>0.0</v>
      </c>
      <c r="E2482" s="41"/>
    </row>
    <row r="2483" hidden="1">
      <c r="A2483" s="31" t="s">
        <v>3397</v>
      </c>
      <c r="B2483" s="29">
        <v>1699.0</v>
      </c>
      <c r="C2483" s="26">
        <v>1699.0</v>
      </c>
      <c r="D2483" s="27">
        <v>0.0</v>
      </c>
      <c r="E2483" s="28" t="s">
        <v>7984</v>
      </c>
    </row>
    <row r="2484" hidden="1">
      <c r="A2484" s="31" t="s">
        <v>3399</v>
      </c>
      <c r="B2484" s="29">
        <v>3480.0</v>
      </c>
      <c r="C2484" s="26">
        <v>4000.0</v>
      </c>
      <c r="D2484" s="27">
        <v>520.0</v>
      </c>
      <c r="E2484" s="40"/>
    </row>
    <row r="2485" hidden="1">
      <c r="A2485" s="58" t="s">
        <v>3400</v>
      </c>
      <c r="B2485" s="29">
        <v>126326.74999999997</v>
      </c>
      <c r="C2485" s="29">
        <v>126326.75000000029</v>
      </c>
      <c r="D2485" s="27">
        <v>3.2014213502407074E-10</v>
      </c>
      <c r="E2485" s="41"/>
    </row>
    <row r="2486" hidden="1">
      <c r="A2486" s="58" t="s">
        <v>3401</v>
      </c>
      <c r="B2486" s="29">
        <v>29070.0</v>
      </c>
      <c r="C2486" s="59">
        <v>29070.0</v>
      </c>
      <c r="D2486" s="27">
        <v>0.0</v>
      </c>
      <c r="E2486" s="41"/>
    </row>
    <row r="2487" hidden="1">
      <c r="A2487" s="58" t="s">
        <v>3402</v>
      </c>
      <c r="B2487" s="29">
        <v>78719.0</v>
      </c>
      <c r="C2487" s="59">
        <v>78719.0</v>
      </c>
      <c r="D2487" s="27">
        <v>0.0</v>
      </c>
      <c r="E2487" s="41"/>
    </row>
    <row r="2488" hidden="1">
      <c r="A2488" s="58" t="s">
        <v>3403</v>
      </c>
      <c r="B2488" s="29">
        <v>55009.5</v>
      </c>
      <c r="C2488" s="59">
        <v>55009.5</v>
      </c>
      <c r="D2488" s="27">
        <v>0.0</v>
      </c>
      <c r="E2488" s="41"/>
    </row>
    <row r="2489" hidden="1">
      <c r="A2489" s="58" t="s">
        <v>3405</v>
      </c>
      <c r="B2489" s="29">
        <v>0.0</v>
      </c>
      <c r="C2489" s="59">
        <v>0.0</v>
      </c>
      <c r="D2489" s="27">
        <v>0.0</v>
      </c>
      <c r="E2489" s="41"/>
    </row>
    <row r="2490" hidden="1">
      <c r="A2490" s="58" t="s">
        <v>3406</v>
      </c>
      <c r="B2490" s="29">
        <v>10243.0</v>
      </c>
      <c r="C2490" s="59">
        <v>8992.0</v>
      </c>
      <c r="D2490" s="27">
        <v>-1251.0</v>
      </c>
      <c r="E2490" s="41"/>
    </row>
    <row r="2491" hidden="1">
      <c r="A2491" s="35" t="s">
        <v>3407</v>
      </c>
      <c r="B2491" s="29">
        <v>337201.25</v>
      </c>
      <c r="C2491" s="59">
        <v>335950.24999999953</v>
      </c>
      <c r="D2491" s="27">
        <v>-1251.0000000004657</v>
      </c>
      <c r="E2491" s="41"/>
    </row>
    <row r="2492" hidden="1">
      <c r="A2492" s="36" t="s">
        <v>3408</v>
      </c>
      <c r="B2492" s="42">
        <v>0.0</v>
      </c>
      <c r="C2492" s="65">
        <v>1253.0000000007567</v>
      </c>
      <c r="D2492" s="66">
        <v>1253.0000000007567</v>
      </c>
      <c r="E2492" s="45"/>
    </row>
    <row r="2493" hidden="1">
      <c r="A2493" s="39"/>
      <c r="B2493" s="60"/>
      <c r="C2493" s="67"/>
      <c r="D2493" s="61"/>
      <c r="E2493" s="68"/>
    </row>
    <row r="2494" hidden="1">
      <c r="A2494" s="39"/>
      <c r="B2494" s="60"/>
      <c r="C2494" s="67"/>
      <c r="D2494" s="61"/>
      <c r="E2494" s="68"/>
    </row>
    <row r="2495" hidden="1">
      <c r="A2495" s="5" t="s">
        <v>4230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5" t="s">
        <v>3381</v>
      </c>
      <c r="B2497" s="6"/>
      <c r="C2497" s="6"/>
      <c r="D2497" s="6"/>
      <c r="E2497" s="7"/>
    </row>
    <row r="2498" hidden="1">
      <c r="A2498" s="10"/>
      <c r="B2498" s="11"/>
      <c r="C2498" s="11"/>
      <c r="D2498" s="11"/>
      <c r="E2498" s="12"/>
    </row>
    <row r="2499" hidden="1">
      <c r="A2499" s="13">
        <v>46048.0</v>
      </c>
      <c r="B2499" s="6"/>
      <c r="C2499" s="54" t="s">
        <v>3382</v>
      </c>
      <c r="D2499" s="15">
        <v>46053.0</v>
      </c>
      <c r="E2499" s="7"/>
    </row>
    <row r="2500" hidden="1">
      <c r="A2500" s="10"/>
      <c r="B2500" s="11"/>
      <c r="C2500" s="16"/>
      <c r="D2500" s="11"/>
      <c r="E2500" s="12"/>
    </row>
    <row r="2501" hidden="1">
      <c r="A2501" s="55" t="s">
        <v>4238</v>
      </c>
      <c r="B2501" s="7"/>
      <c r="C2501" s="16"/>
      <c r="D2501" s="56" t="s">
        <v>4247</v>
      </c>
      <c r="E2501" s="7"/>
    </row>
    <row r="2502" hidden="1">
      <c r="A2502" s="10"/>
      <c r="B2502" s="12"/>
      <c r="C2502" s="16"/>
      <c r="D2502" s="11"/>
      <c r="E2502" s="12"/>
    </row>
    <row r="2503" hidden="1">
      <c r="A2503" s="19" t="s">
        <v>3383</v>
      </c>
      <c r="B2503" s="6"/>
      <c r="C2503" s="6"/>
      <c r="D2503" s="6"/>
      <c r="E2503" s="7"/>
    </row>
    <row r="2504" hidden="1">
      <c r="A2504" s="20" t="s">
        <v>3384</v>
      </c>
      <c r="B2504" s="21" t="s">
        <v>3385</v>
      </c>
      <c r="C2504" s="22" t="s">
        <v>3386</v>
      </c>
      <c r="D2504" s="21" t="s">
        <v>3387</v>
      </c>
      <c r="E2504" s="23" t="s">
        <v>13</v>
      </c>
    </row>
    <row r="2505" hidden="1">
      <c r="A2505" s="57" t="s">
        <v>3388</v>
      </c>
      <c r="B2505" s="25">
        <v>15668.0</v>
      </c>
      <c r="C2505" s="26">
        <v>15668.0</v>
      </c>
      <c r="D2505" s="27">
        <v>0.0</v>
      </c>
      <c r="E2505" s="28"/>
    </row>
    <row r="2506" hidden="1">
      <c r="A2506" s="57" t="s">
        <v>3389</v>
      </c>
      <c r="B2506" s="29">
        <v>10943.0</v>
      </c>
      <c r="C2506" s="26">
        <v>10943.0</v>
      </c>
      <c r="D2506" s="27">
        <v>0.0</v>
      </c>
      <c r="E2506" s="40"/>
    </row>
    <row r="2507" hidden="1">
      <c r="A2507" s="57" t="s">
        <v>3390</v>
      </c>
      <c r="B2507" s="25">
        <v>0.0</v>
      </c>
      <c r="C2507" s="26"/>
      <c r="D2507" s="27">
        <v>0.0</v>
      </c>
      <c r="E2507" s="41"/>
    </row>
    <row r="2508" hidden="1">
      <c r="A2508" s="57" t="s">
        <v>3392</v>
      </c>
      <c r="B2508" s="29">
        <v>0.0</v>
      </c>
      <c r="C2508" s="26"/>
      <c r="D2508" s="27">
        <v>0.0</v>
      </c>
      <c r="E2508" s="41"/>
    </row>
    <row r="2509" hidden="1">
      <c r="A2509" s="31" t="s">
        <v>3394</v>
      </c>
      <c r="B2509" s="29">
        <v>0.0</v>
      </c>
      <c r="C2509" s="26"/>
      <c r="D2509" s="27">
        <v>0.0</v>
      </c>
      <c r="E2509" s="40"/>
    </row>
    <row r="2510" hidden="1">
      <c r="A2510" s="31" t="s">
        <v>3395</v>
      </c>
      <c r="B2510" s="29">
        <v>0.0</v>
      </c>
      <c r="C2510" s="26"/>
      <c r="D2510" s="27">
        <v>0.0</v>
      </c>
      <c r="E2510" s="41"/>
    </row>
    <row r="2511" hidden="1">
      <c r="A2511" s="31" t="s">
        <v>3397</v>
      </c>
      <c r="B2511" s="29">
        <v>5601.0</v>
      </c>
      <c r="C2511" s="26">
        <v>5601.0</v>
      </c>
      <c r="D2511" s="27">
        <v>0.0</v>
      </c>
      <c r="E2511" s="28" t="s">
        <v>7985</v>
      </c>
    </row>
    <row r="2512" hidden="1">
      <c r="A2512" s="31" t="s">
        <v>3399</v>
      </c>
      <c r="B2512" s="29">
        <v>4200.0</v>
      </c>
      <c r="C2512" s="26">
        <v>4200.0</v>
      </c>
      <c r="D2512" s="27">
        <v>0.0</v>
      </c>
      <c r="E2512" s="40"/>
    </row>
    <row r="2513" hidden="1">
      <c r="A2513" s="58" t="s">
        <v>3400</v>
      </c>
      <c r="B2513" s="29">
        <v>104216.24</v>
      </c>
      <c r="C2513" s="29">
        <v>104216.24000000014</v>
      </c>
      <c r="D2513" s="27">
        <v>1.3096723705530167E-10</v>
      </c>
      <c r="E2513" s="41"/>
    </row>
    <row r="2514" hidden="1">
      <c r="A2514" s="58" t="s">
        <v>3401</v>
      </c>
      <c r="B2514" s="29">
        <v>34965.0</v>
      </c>
      <c r="C2514" s="59">
        <v>34965.0</v>
      </c>
      <c r="D2514" s="27">
        <v>0.0</v>
      </c>
      <c r="E2514" s="41"/>
    </row>
    <row r="2515" hidden="1">
      <c r="A2515" s="58" t="s">
        <v>3402</v>
      </c>
      <c r="B2515" s="29">
        <v>58048.0</v>
      </c>
      <c r="C2515" s="59">
        <v>58048.0</v>
      </c>
      <c r="D2515" s="27">
        <v>0.0</v>
      </c>
      <c r="E2515" s="41"/>
    </row>
    <row r="2516" hidden="1">
      <c r="A2516" s="58" t="s">
        <v>3403</v>
      </c>
      <c r="B2516" s="29">
        <v>47618.1</v>
      </c>
      <c r="C2516" s="59">
        <v>47618.1</v>
      </c>
      <c r="D2516" s="27">
        <v>0.0</v>
      </c>
      <c r="E2516" s="41"/>
    </row>
    <row r="2517" hidden="1">
      <c r="A2517" s="58" t="s">
        <v>3405</v>
      </c>
      <c r="B2517" s="29">
        <v>0.0</v>
      </c>
      <c r="C2517" s="59">
        <v>0.0</v>
      </c>
      <c r="D2517" s="27">
        <v>0.0</v>
      </c>
      <c r="E2517" s="41"/>
    </row>
    <row r="2518" hidden="1">
      <c r="A2518" s="58" t="s">
        <v>3406</v>
      </c>
      <c r="B2518" s="29">
        <v>7843.0</v>
      </c>
      <c r="C2518" s="59">
        <v>7843.0</v>
      </c>
      <c r="D2518" s="27">
        <v>0.0</v>
      </c>
      <c r="E2518" s="41"/>
    </row>
    <row r="2519" hidden="1">
      <c r="A2519" s="35" t="s">
        <v>3407</v>
      </c>
      <c r="B2519" s="29">
        <v>281259.3400000001</v>
      </c>
      <c r="C2519" s="59">
        <v>281259.33999999927</v>
      </c>
      <c r="D2519" s="27">
        <v>-8.149072527885437E-10</v>
      </c>
      <c r="E2519" s="41"/>
    </row>
    <row r="2520" hidden="1">
      <c r="A2520" s="36" t="s">
        <v>3408</v>
      </c>
      <c r="B2520" s="42">
        <v>-4.729372449219227E-11</v>
      </c>
      <c r="C2520" s="65">
        <v>8.731149137020111E-10</v>
      </c>
      <c r="D2520" s="66">
        <v>9.204086381942034E-10</v>
      </c>
      <c r="E2520" s="45"/>
    </row>
    <row r="2521" hidden="1">
      <c r="A2521" s="39"/>
      <c r="B2521" s="60"/>
      <c r="C2521" s="67"/>
      <c r="D2521" s="61"/>
      <c r="E2521" s="68"/>
    </row>
    <row r="2522" hidden="1">
      <c r="A2522" s="39"/>
      <c r="B2522" s="60"/>
      <c r="C2522" s="67"/>
      <c r="D2522" s="61"/>
      <c r="E2522" s="68"/>
    </row>
    <row r="2523" hidden="1">
      <c r="A2523" s="5" t="s">
        <v>4230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5" t="s">
        <v>3381</v>
      </c>
      <c r="B2525" s="6"/>
      <c r="C2525" s="6"/>
      <c r="D2525" s="6"/>
      <c r="E2525" s="7"/>
    </row>
    <row r="2526" hidden="1">
      <c r="A2526" s="10"/>
      <c r="B2526" s="11"/>
      <c r="C2526" s="11"/>
      <c r="D2526" s="11"/>
      <c r="E2526" s="12"/>
    </row>
    <row r="2527" hidden="1">
      <c r="A2527" s="13">
        <v>46054.0</v>
      </c>
      <c r="B2527" s="6"/>
      <c r="C2527" s="54" t="s">
        <v>3382</v>
      </c>
      <c r="D2527" s="15">
        <v>46054.0</v>
      </c>
      <c r="E2527" s="7"/>
    </row>
    <row r="2528" hidden="1">
      <c r="A2528" s="10"/>
      <c r="B2528" s="11"/>
      <c r="C2528" s="16"/>
      <c r="D2528" s="11"/>
      <c r="E2528" s="12"/>
    </row>
    <row r="2529" hidden="1">
      <c r="A2529" s="55" t="s">
        <v>4239</v>
      </c>
      <c r="B2529" s="7"/>
      <c r="C2529" s="16"/>
      <c r="D2529" s="56" t="s">
        <v>4239</v>
      </c>
      <c r="E2529" s="7"/>
    </row>
    <row r="2530" hidden="1">
      <c r="A2530" s="10"/>
      <c r="B2530" s="12"/>
      <c r="C2530" s="16"/>
      <c r="D2530" s="11"/>
      <c r="E2530" s="12"/>
    </row>
    <row r="2531" hidden="1">
      <c r="A2531" s="19" t="s">
        <v>3383</v>
      </c>
      <c r="B2531" s="6"/>
      <c r="C2531" s="6"/>
      <c r="D2531" s="6"/>
      <c r="E2531" s="7"/>
    </row>
    <row r="2532" hidden="1">
      <c r="A2532" s="20" t="s">
        <v>3384</v>
      </c>
      <c r="B2532" s="21" t="s">
        <v>3385</v>
      </c>
      <c r="C2532" s="22" t="s">
        <v>3386</v>
      </c>
      <c r="D2532" s="21" t="s">
        <v>3387</v>
      </c>
      <c r="E2532" s="23" t="s">
        <v>13</v>
      </c>
    </row>
    <row r="2533" hidden="1">
      <c r="A2533" s="57" t="s">
        <v>3388</v>
      </c>
      <c r="B2533" s="25">
        <v>3295.0</v>
      </c>
      <c r="C2533" s="26">
        <v>3295.0</v>
      </c>
      <c r="D2533" s="27">
        <v>0.0</v>
      </c>
      <c r="E2533" s="28"/>
    </row>
    <row r="2534" hidden="1">
      <c r="A2534" s="57" t="s">
        <v>3389</v>
      </c>
      <c r="B2534" s="29">
        <v>3379.0</v>
      </c>
      <c r="C2534" s="26">
        <v>3379.0</v>
      </c>
      <c r="D2534" s="27">
        <v>0.0</v>
      </c>
      <c r="E2534" s="40"/>
    </row>
    <row r="2535" hidden="1">
      <c r="A2535" s="57" t="s">
        <v>3390</v>
      </c>
      <c r="B2535" s="25">
        <v>0.0</v>
      </c>
      <c r="C2535" s="26"/>
      <c r="D2535" s="27">
        <v>0.0</v>
      </c>
      <c r="E2535" s="41"/>
    </row>
    <row r="2536" hidden="1">
      <c r="A2536" s="57" t="s">
        <v>3392</v>
      </c>
      <c r="B2536" s="29">
        <v>500.0</v>
      </c>
      <c r="C2536" s="26">
        <v>500.0</v>
      </c>
      <c r="D2536" s="27">
        <v>0.0</v>
      </c>
      <c r="E2536" s="41"/>
    </row>
    <row r="2537" hidden="1">
      <c r="A2537" s="31" t="s">
        <v>3394</v>
      </c>
      <c r="B2537" s="29">
        <v>0.0</v>
      </c>
      <c r="C2537" s="26"/>
      <c r="D2537" s="27">
        <v>0.0</v>
      </c>
      <c r="E2537" s="40"/>
    </row>
    <row r="2538" hidden="1">
      <c r="A2538" s="31" t="s">
        <v>3395</v>
      </c>
      <c r="B2538" s="29">
        <v>0.0</v>
      </c>
      <c r="C2538" s="26"/>
      <c r="D2538" s="27">
        <v>0.0</v>
      </c>
      <c r="E2538" s="41"/>
    </row>
    <row r="2539" hidden="1">
      <c r="A2539" s="31" t="s">
        <v>3397</v>
      </c>
      <c r="B2539" s="29">
        <v>0.0</v>
      </c>
      <c r="C2539" s="26"/>
      <c r="D2539" s="27">
        <v>0.0</v>
      </c>
      <c r="E2539" s="28"/>
    </row>
    <row r="2540" hidden="1">
      <c r="A2540" s="31" t="s">
        <v>3399</v>
      </c>
      <c r="B2540" s="29">
        <v>160.0</v>
      </c>
      <c r="C2540" s="26">
        <v>160.0</v>
      </c>
      <c r="D2540" s="27">
        <v>0.0</v>
      </c>
      <c r="E2540" s="40"/>
    </row>
    <row r="2541" hidden="1">
      <c r="A2541" s="58" t="s">
        <v>3400</v>
      </c>
      <c r="B2541" s="29">
        <v>21120.889999999996</v>
      </c>
      <c r="C2541" s="29">
        <v>21120.889999999996</v>
      </c>
      <c r="D2541" s="27">
        <v>0.0</v>
      </c>
      <c r="E2541" s="41"/>
    </row>
    <row r="2542" hidden="1">
      <c r="A2542" s="58" t="s">
        <v>3401</v>
      </c>
      <c r="B2542" s="29">
        <v>4762.0</v>
      </c>
      <c r="C2542" s="59">
        <v>4762.0</v>
      </c>
      <c r="D2542" s="27">
        <v>0.0</v>
      </c>
      <c r="E2542" s="41"/>
    </row>
    <row r="2543" hidden="1">
      <c r="A2543" s="58" t="s">
        <v>3402</v>
      </c>
      <c r="B2543" s="29">
        <v>9220.0</v>
      </c>
      <c r="C2543" s="59">
        <v>9220.0</v>
      </c>
      <c r="D2543" s="27">
        <v>0.0</v>
      </c>
      <c r="E2543" s="41"/>
    </row>
    <row r="2544" hidden="1">
      <c r="A2544" s="58" t="s">
        <v>3403</v>
      </c>
      <c r="B2544" s="29">
        <v>6856.0</v>
      </c>
      <c r="C2544" s="59">
        <v>6856.0</v>
      </c>
      <c r="D2544" s="27">
        <v>0.0</v>
      </c>
      <c r="E2544" s="41"/>
    </row>
    <row r="2545" hidden="1">
      <c r="A2545" s="58" t="s">
        <v>3405</v>
      </c>
      <c r="B2545" s="29">
        <v>0.0</v>
      </c>
      <c r="C2545" s="59">
        <v>0.0</v>
      </c>
      <c r="D2545" s="27">
        <v>0.0</v>
      </c>
      <c r="E2545" s="41"/>
    </row>
    <row r="2546" hidden="1">
      <c r="A2546" s="58" t="s">
        <v>3406</v>
      </c>
      <c r="B2546" s="29">
        <v>1558.0</v>
      </c>
      <c r="C2546" s="59">
        <v>1558.0</v>
      </c>
      <c r="D2546" s="27">
        <v>0.0</v>
      </c>
      <c r="E2546" s="41"/>
    </row>
    <row r="2547" hidden="1">
      <c r="A2547" s="35" t="s">
        <v>3407</v>
      </c>
      <c r="B2547" s="29">
        <v>49292.89000000001</v>
      </c>
      <c r="C2547" s="59">
        <v>49292.89000000001</v>
      </c>
      <c r="D2547" s="27">
        <v>0.0</v>
      </c>
      <c r="E2547" s="41"/>
    </row>
    <row r="2548" hidden="1">
      <c r="A2548" s="36" t="s">
        <v>3408</v>
      </c>
      <c r="B2548" s="42">
        <v>-7.275957614183426E-12</v>
      </c>
      <c r="C2548" s="65">
        <v>-7.275957614183426E-12</v>
      </c>
      <c r="D2548" s="66">
        <v>0.0</v>
      </c>
      <c r="E2548" s="45"/>
    </row>
    <row r="2549" hidden="1">
      <c r="A2549" s="39"/>
      <c r="B2549" s="60"/>
      <c r="C2549" s="67"/>
      <c r="D2549" s="61"/>
      <c r="E2549" s="68"/>
    </row>
    <row r="2550" hidden="1">
      <c r="A2550" s="39"/>
      <c r="B2550" s="60"/>
      <c r="C2550" s="67"/>
      <c r="D2550" s="61"/>
      <c r="E2550" s="68"/>
    </row>
    <row r="2551" hidden="1">
      <c r="A2551" s="5" t="s">
        <v>4230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5" t="s">
        <v>3381</v>
      </c>
      <c r="B2553" s="6"/>
      <c r="C2553" s="6"/>
      <c r="D2553" s="6"/>
      <c r="E2553" s="7"/>
    </row>
    <row r="2554" hidden="1">
      <c r="A2554" s="10"/>
      <c r="B2554" s="11"/>
      <c r="C2554" s="11"/>
      <c r="D2554" s="11"/>
      <c r="E2554" s="12"/>
    </row>
    <row r="2555" hidden="1">
      <c r="A2555" s="13">
        <v>46055.0</v>
      </c>
      <c r="B2555" s="6"/>
      <c r="C2555" s="54" t="s">
        <v>3382</v>
      </c>
      <c r="D2555" s="15">
        <v>46061.0</v>
      </c>
      <c r="E2555" s="7"/>
    </row>
    <row r="2556" hidden="1">
      <c r="A2556" s="10"/>
      <c r="B2556" s="11"/>
      <c r="C2556" s="16"/>
      <c r="D2556" s="11"/>
      <c r="E2556" s="12"/>
    </row>
    <row r="2557" hidden="1">
      <c r="A2557" s="55" t="s">
        <v>4238</v>
      </c>
      <c r="B2557" s="7"/>
      <c r="C2557" s="16"/>
      <c r="D2557" s="56" t="s">
        <v>4239</v>
      </c>
      <c r="E2557" s="7"/>
    </row>
    <row r="2558" hidden="1">
      <c r="A2558" s="10"/>
      <c r="B2558" s="12"/>
      <c r="C2558" s="16"/>
      <c r="D2558" s="11"/>
      <c r="E2558" s="12"/>
    </row>
    <row r="2559" hidden="1">
      <c r="A2559" s="19" t="s">
        <v>3383</v>
      </c>
      <c r="B2559" s="6"/>
      <c r="C2559" s="6"/>
      <c r="D2559" s="6"/>
      <c r="E2559" s="7"/>
    </row>
    <row r="2560" hidden="1">
      <c r="A2560" s="20" t="s">
        <v>3384</v>
      </c>
      <c r="B2560" s="21" t="s">
        <v>3385</v>
      </c>
      <c r="C2560" s="22" t="s">
        <v>3386</v>
      </c>
      <c r="D2560" s="21" t="s">
        <v>3387</v>
      </c>
      <c r="E2560" s="23" t="s">
        <v>13</v>
      </c>
    </row>
    <row r="2561" hidden="1">
      <c r="A2561" s="57" t="s">
        <v>3388</v>
      </c>
      <c r="B2561" s="25">
        <v>25902.0</v>
      </c>
      <c r="C2561" s="26">
        <v>25902.0</v>
      </c>
      <c r="D2561" s="27">
        <v>0.0</v>
      </c>
      <c r="E2561" s="28"/>
    </row>
    <row r="2562" hidden="1">
      <c r="A2562" s="57" t="s">
        <v>3389</v>
      </c>
      <c r="B2562" s="29">
        <v>11064.0</v>
      </c>
      <c r="C2562" s="26">
        <v>11064.0</v>
      </c>
      <c r="D2562" s="27">
        <v>0.0</v>
      </c>
      <c r="E2562" s="40"/>
    </row>
    <row r="2563" hidden="1">
      <c r="A2563" s="57" t="s">
        <v>3390</v>
      </c>
      <c r="B2563" s="25">
        <v>0.0</v>
      </c>
      <c r="C2563" s="26"/>
      <c r="D2563" s="27">
        <v>0.0</v>
      </c>
      <c r="E2563" s="41"/>
    </row>
    <row r="2564" hidden="1">
      <c r="A2564" s="57" t="s">
        <v>3392</v>
      </c>
      <c r="B2564" s="29">
        <v>501.0</v>
      </c>
      <c r="C2564" s="26">
        <v>501.0</v>
      </c>
      <c r="D2564" s="27">
        <v>0.0</v>
      </c>
      <c r="E2564" s="41"/>
    </row>
    <row r="2565" hidden="1">
      <c r="A2565" s="31" t="s">
        <v>3394</v>
      </c>
      <c r="B2565" s="29">
        <v>0.0</v>
      </c>
      <c r="C2565" s="26"/>
      <c r="D2565" s="27">
        <v>0.0</v>
      </c>
      <c r="E2565" s="40"/>
    </row>
    <row r="2566" hidden="1">
      <c r="A2566" s="31" t="s">
        <v>3395</v>
      </c>
      <c r="B2566" s="29">
        <v>0.0</v>
      </c>
      <c r="C2566" s="26"/>
      <c r="D2566" s="27">
        <v>0.0</v>
      </c>
      <c r="E2566" s="41"/>
    </row>
    <row r="2567" hidden="1">
      <c r="A2567" s="31" t="s">
        <v>3397</v>
      </c>
      <c r="B2567" s="29">
        <v>2763.0</v>
      </c>
      <c r="C2567" s="26">
        <v>2763.0</v>
      </c>
      <c r="D2567" s="27">
        <v>0.0</v>
      </c>
      <c r="E2567" s="28" t="s">
        <v>7986</v>
      </c>
    </row>
    <row r="2568" hidden="1">
      <c r="A2568" s="31" t="s">
        <v>3399</v>
      </c>
      <c r="B2568" s="29">
        <v>4280.0</v>
      </c>
      <c r="C2568" s="26">
        <v>4200.0</v>
      </c>
      <c r="D2568" s="27">
        <v>-80.0</v>
      </c>
      <c r="E2568" s="40"/>
    </row>
    <row r="2569" hidden="1">
      <c r="A2569" s="58" t="s">
        <v>3400</v>
      </c>
      <c r="B2569" s="29">
        <v>89584.16</v>
      </c>
      <c r="C2569" s="29">
        <v>89584.1600000001</v>
      </c>
      <c r="D2569" s="27">
        <v>1.0186340659856796E-10</v>
      </c>
      <c r="E2569" s="41"/>
    </row>
    <row r="2570" hidden="1">
      <c r="A2570" s="58" t="s">
        <v>3401</v>
      </c>
      <c r="B2570" s="29">
        <v>44442.0</v>
      </c>
      <c r="C2570" s="59">
        <v>44442.0</v>
      </c>
      <c r="D2570" s="27">
        <v>0.0</v>
      </c>
      <c r="E2570" s="41"/>
    </row>
    <row r="2571" hidden="1">
      <c r="A2571" s="58" t="s">
        <v>3402</v>
      </c>
      <c r="B2571" s="29">
        <v>66130.0</v>
      </c>
      <c r="C2571" s="59">
        <v>66130.0</v>
      </c>
      <c r="D2571" s="27">
        <v>0.0</v>
      </c>
      <c r="E2571" s="41"/>
    </row>
    <row r="2572" hidden="1">
      <c r="A2572" s="58" t="s">
        <v>3403</v>
      </c>
      <c r="B2572" s="29">
        <v>49294.0</v>
      </c>
      <c r="C2572" s="59">
        <v>49294.0</v>
      </c>
      <c r="D2572" s="27">
        <v>0.0</v>
      </c>
      <c r="E2572" s="41"/>
    </row>
    <row r="2573" hidden="1">
      <c r="A2573" s="58" t="s">
        <v>3405</v>
      </c>
      <c r="B2573" s="29">
        <v>0.0</v>
      </c>
      <c r="C2573" s="59">
        <v>0.0</v>
      </c>
      <c r="D2573" s="27">
        <v>0.0</v>
      </c>
      <c r="E2573" s="41"/>
    </row>
    <row r="2574" hidden="1">
      <c r="A2574" s="58" t="s">
        <v>3406</v>
      </c>
      <c r="B2574" s="29">
        <v>8050.0</v>
      </c>
      <c r="C2574" s="59">
        <v>8050.0</v>
      </c>
      <c r="D2574" s="27">
        <v>0.0</v>
      </c>
      <c r="E2574" s="41"/>
    </row>
    <row r="2575" hidden="1">
      <c r="A2575" s="35" t="s">
        <v>3407</v>
      </c>
      <c r="B2575" s="29">
        <v>293959.56</v>
      </c>
      <c r="C2575" s="59">
        <v>293959.5599999995</v>
      </c>
      <c r="D2575" s="27">
        <v>-5.238689482212067E-10</v>
      </c>
      <c r="E2575" s="41"/>
    </row>
    <row r="2576" hidden="1">
      <c r="A2576" s="36" t="s">
        <v>3408</v>
      </c>
      <c r="B2576" s="42">
        <v>0.6000000000203727</v>
      </c>
      <c r="C2576" s="65">
        <v>-79.399999999383</v>
      </c>
      <c r="D2576" s="66">
        <v>-79.99999999940337</v>
      </c>
      <c r="E2576" s="45"/>
    </row>
    <row r="2577" hidden="1">
      <c r="A2577" s="39"/>
      <c r="B2577" s="60"/>
      <c r="C2577" s="67"/>
      <c r="D2577" s="61"/>
      <c r="E2577" s="68"/>
    </row>
    <row r="2578" hidden="1">
      <c r="A2578" s="39"/>
      <c r="B2578" s="60"/>
      <c r="C2578" s="67"/>
      <c r="D2578" s="61"/>
      <c r="E2578" s="68"/>
    </row>
    <row r="2579" hidden="1">
      <c r="A2579" s="5" t="s">
        <v>4230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5" t="s">
        <v>3381</v>
      </c>
      <c r="B2581" s="6"/>
      <c r="C2581" s="6"/>
      <c r="D2581" s="6"/>
      <c r="E2581" s="7"/>
    </row>
    <row r="2582" hidden="1">
      <c r="A2582" s="10"/>
      <c r="B2582" s="11"/>
      <c r="C2582" s="11"/>
      <c r="D2582" s="11"/>
      <c r="E2582" s="12"/>
    </row>
    <row r="2583" hidden="1">
      <c r="A2583" s="13">
        <v>46062.0</v>
      </c>
      <c r="B2583" s="6"/>
      <c r="C2583" s="54" t="s">
        <v>3382</v>
      </c>
      <c r="D2583" s="15">
        <v>46068.0</v>
      </c>
      <c r="E2583" s="7"/>
    </row>
    <row r="2584" hidden="1">
      <c r="A2584" s="10"/>
      <c r="B2584" s="11"/>
      <c r="C2584" s="16"/>
      <c r="D2584" s="11"/>
      <c r="E2584" s="12"/>
    </row>
    <row r="2585" hidden="1">
      <c r="A2585" s="55" t="s">
        <v>4238</v>
      </c>
      <c r="B2585" s="7"/>
      <c r="C2585" s="16"/>
      <c r="D2585" s="56" t="s">
        <v>4239</v>
      </c>
      <c r="E2585" s="7"/>
    </row>
    <row r="2586" hidden="1">
      <c r="A2586" s="10"/>
      <c r="B2586" s="12"/>
      <c r="C2586" s="16"/>
      <c r="D2586" s="11"/>
      <c r="E2586" s="12"/>
    </row>
    <row r="2587" hidden="1">
      <c r="A2587" s="19" t="s">
        <v>3383</v>
      </c>
      <c r="B2587" s="6"/>
      <c r="C2587" s="6"/>
      <c r="D2587" s="6"/>
      <c r="E2587" s="7"/>
    </row>
    <row r="2588" hidden="1">
      <c r="A2588" s="20" t="s">
        <v>3384</v>
      </c>
      <c r="B2588" s="21" t="s">
        <v>3385</v>
      </c>
      <c r="C2588" s="22" t="s">
        <v>3386</v>
      </c>
      <c r="D2588" s="21" t="s">
        <v>3387</v>
      </c>
      <c r="E2588" s="23" t="s">
        <v>13</v>
      </c>
    </row>
    <row r="2589" hidden="1">
      <c r="A2589" s="57" t="s">
        <v>3388</v>
      </c>
      <c r="B2589" s="25">
        <v>30982.0</v>
      </c>
      <c r="C2589" s="26">
        <v>30982.0</v>
      </c>
      <c r="D2589" s="27">
        <v>0.0</v>
      </c>
      <c r="E2589" s="28"/>
    </row>
    <row r="2590" hidden="1">
      <c r="A2590" s="57" t="s">
        <v>3389</v>
      </c>
      <c r="B2590" s="29">
        <v>11551.0</v>
      </c>
      <c r="C2590" s="26">
        <v>11551.0</v>
      </c>
      <c r="D2590" s="27">
        <v>0.0</v>
      </c>
      <c r="E2590" s="40"/>
    </row>
    <row r="2591" hidden="1">
      <c r="A2591" s="57" t="s">
        <v>3390</v>
      </c>
      <c r="B2591" s="25">
        <v>560.0</v>
      </c>
      <c r="C2591" s="26">
        <v>560.0</v>
      </c>
      <c r="D2591" s="27">
        <v>0.0</v>
      </c>
      <c r="E2591" s="41"/>
    </row>
    <row r="2592" hidden="1">
      <c r="A2592" s="57" t="s">
        <v>3392</v>
      </c>
      <c r="B2592" s="29">
        <v>500.0</v>
      </c>
      <c r="C2592" s="26">
        <v>500.0</v>
      </c>
      <c r="D2592" s="27">
        <v>0.0</v>
      </c>
      <c r="E2592" s="41"/>
    </row>
    <row r="2593" hidden="1">
      <c r="A2593" s="31" t="s">
        <v>3394</v>
      </c>
      <c r="B2593" s="29">
        <v>0.0</v>
      </c>
      <c r="C2593" s="26"/>
      <c r="D2593" s="27">
        <v>0.0</v>
      </c>
      <c r="E2593" s="40"/>
    </row>
    <row r="2594" hidden="1">
      <c r="A2594" s="31" t="s">
        <v>3395</v>
      </c>
      <c r="B2594" s="29">
        <v>0.0</v>
      </c>
      <c r="C2594" s="26">
        <v>244.0</v>
      </c>
      <c r="D2594" s="27">
        <v>244.0</v>
      </c>
      <c r="E2594" s="40" t="s">
        <v>7987</v>
      </c>
    </row>
    <row r="2595" hidden="1">
      <c r="A2595" s="31" t="s">
        <v>3397</v>
      </c>
      <c r="B2595" s="29">
        <v>4570.0</v>
      </c>
      <c r="C2595" s="26">
        <v>4326.0</v>
      </c>
      <c r="D2595" s="27">
        <v>-244.0</v>
      </c>
      <c r="E2595" s="28" t="s">
        <v>7988</v>
      </c>
    </row>
    <row r="2596" hidden="1">
      <c r="A2596" s="31" t="s">
        <v>3399</v>
      </c>
      <c r="B2596" s="29">
        <v>5000.0</v>
      </c>
      <c r="C2596" s="26">
        <v>5000.0</v>
      </c>
      <c r="D2596" s="27">
        <v>0.0</v>
      </c>
      <c r="E2596" s="40"/>
    </row>
    <row r="2597" hidden="1">
      <c r="A2597" s="58" t="s">
        <v>3400</v>
      </c>
      <c r="B2597" s="29">
        <v>90872.0</v>
      </c>
      <c r="C2597" s="29">
        <v>90872.0</v>
      </c>
      <c r="D2597" s="27">
        <v>0.0</v>
      </c>
      <c r="E2597" s="41"/>
    </row>
    <row r="2598" hidden="1">
      <c r="A2598" s="58" t="s">
        <v>3401</v>
      </c>
      <c r="B2598" s="29">
        <v>39919.0</v>
      </c>
      <c r="C2598" s="59">
        <v>39919.0</v>
      </c>
      <c r="D2598" s="27">
        <v>0.0</v>
      </c>
      <c r="E2598" s="41"/>
    </row>
    <row r="2599" hidden="1">
      <c r="A2599" s="58" t="s">
        <v>3402</v>
      </c>
      <c r="B2599" s="29">
        <v>69884.0</v>
      </c>
      <c r="C2599" s="59">
        <v>69884.0</v>
      </c>
      <c r="D2599" s="27">
        <v>0.0</v>
      </c>
      <c r="E2599" s="41"/>
    </row>
    <row r="2600" hidden="1">
      <c r="A2600" s="58" t="s">
        <v>3403</v>
      </c>
      <c r="B2600" s="29">
        <v>61441.0</v>
      </c>
      <c r="C2600" s="59">
        <v>61441.0</v>
      </c>
      <c r="D2600" s="27">
        <v>0.0</v>
      </c>
      <c r="E2600" s="41"/>
    </row>
    <row r="2601" hidden="1">
      <c r="A2601" s="58" t="s">
        <v>3405</v>
      </c>
      <c r="B2601" s="29">
        <v>0.0</v>
      </c>
      <c r="C2601" s="59">
        <v>0.0</v>
      </c>
      <c r="D2601" s="27">
        <v>0.0</v>
      </c>
      <c r="E2601" s="41"/>
    </row>
    <row r="2602" hidden="1">
      <c r="A2602" s="58" t="s">
        <v>3406</v>
      </c>
      <c r="B2602" s="29">
        <v>16175.0</v>
      </c>
      <c r="C2602" s="59">
        <v>16175.0</v>
      </c>
      <c r="D2602" s="27">
        <v>0.0</v>
      </c>
      <c r="E2602" s="41"/>
    </row>
    <row r="2603" hidden="1">
      <c r="A2603" s="35" t="s">
        <v>3407</v>
      </c>
      <c r="B2603" s="29">
        <v>315278.5</v>
      </c>
      <c r="C2603" s="59">
        <v>315278.5</v>
      </c>
      <c r="D2603" s="27">
        <v>0.0</v>
      </c>
      <c r="E2603" s="41"/>
    </row>
    <row r="2604" hidden="1">
      <c r="A2604" s="36" t="s">
        <v>3408</v>
      </c>
      <c r="B2604" s="42">
        <v>0.5</v>
      </c>
      <c r="C2604" s="65">
        <v>0.5</v>
      </c>
      <c r="D2604" s="66">
        <v>0.0</v>
      </c>
      <c r="E2604" s="45"/>
    </row>
    <row r="2605" hidden="1">
      <c r="A2605" s="39"/>
      <c r="B2605" s="60"/>
      <c r="C2605" s="67"/>
      <c r="D2605" s="61"/>
      <c r="E2605" s="68"/>
    </row>
    <row r="2606" hidden="1">
      <c r="A2606" s="39"/>
      <c r="B2606" s="60"/>
      <c r="C2606" s="67"/>
      <c r="D2606" s="61"/>
      <c r="E2606" s="68"/>
    </row>
    <row r="2607" hidden="1">
      <c r="A2607" s="5" t="s">
        <v>4230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5" t="s">
        <v>3381</v>
      </c>
      <c r="B2609" s="6"/>
      <c r="C2609" s="6"/>
      <c r="D2609" s="6"/>
      <c r="E2609" s="7"/>
    </row>
    <row r="2610" hidden="1">
      <c r="A2610" s="10"/>
      <c r="B2610" s="11"/>
      <c r="C2610" s="11"/>
      <c r="D2610" s="11"/>
      <c r="E2610" s="12"/>
    </row>
    <row r="2611" hidden="1">
      <c r="A2611" s="13">
        <v>46069.0</v>
      </c>
      <c r="B2611" s="6"/>
      <c r="C2611" s="54" t="s">
        <v>3382</v>
      </c>
      <c r="D2611" s="15">
        <v>46075.0</v>
      </c>
      <c r="E2611" s="7"/>
    </row>
    <row r="2612" hidden="1">
      <c r="A2612" s="10"/>
      <c r="B2612" s="11"/>
      <c r="C2612" s="16"/>
      <c r="D2612" s="11"/>
      <c r="E2612" s="12"/>
    </row>
    <row r="2613" hidden="1">
      <c r="A2613" s="55" t="s">
        <v>4238</v>
      </c>
      <c r="B2613" s="7"/>
      <c r="C2613" s="16"/>
      <c r="D2613" s="56" t="s">
        <v>4239</v>
      </c>
      <c r="E2613" s="7"/>
    </row>
    <row r="2614" hidden="1">
      <c r="A2614" s="10"/>
      <c r="B2614" s="12"/>
      <c r="C2614" s="16"/>
      <c r="D2614" s="11"/>
      <c r="E2614" s="12"/>
    </row>
    <row r="2615" hidden="1">
      <c r="A2615" s="19" t="s">
        <v>3383</v>
      </c>
      <c r="B2615" s="6"/>
      <c r="C2615" s="6"/>
      <c r="D2615" s="6"/>
      <c r="E2615" s="7"/>
    </row>
    <row r="2616" hidden="1">
      <c r="A2616" s="20" t="s">
        <v>3384</v>
      </c>
      <c r="B2616" s="21" t="s">
        <v>3385</v>
      </c>
      <c r="C2616" s="22" t="s">
        <v>3386</v>
      </c>
      <c r="D2616" s="21" t="s">
        <v>3387</v>
      </c>
      <c r="E2616" s="23" t="s">
        <v>13</v>
      </c>
    </row>
    <row r="2617" hidden="1">
      <c r="A2617" s="57" t="s">
        <v>3388</v>
      </c>
      <c r="B2617" s="25">
        <v>31220.0</v>
      </c>
      <c r="C2617" s="26">
        <v>31220.0</v>
      </c>
      <c r="D2617" s="27">
        <v>0.0</v>
      </c>
      <c r="E2617" s="28"/>
    </row>
    <row r="2618" hidden="1">
      <c r="A2618" s="57" t="s">
        <v>3389</v>
      </c>
      <c r="B2618" s="29">
        <v>13198.0</v>
      </c>
      <c r="C2618" s="26">
        <v>13198.0</v>
      </c>
      <c r="D2618" s="27">
        <v>0.0</v>
      </c>
      <c r="E2618" s="40"/>
    </row>
    <row r="2619" hidden="1">
      <c r="A2619" s="57" t="s">
        <v>3390</v>
      </c>
      <c r="B2619" s="25">
        <v>200.0</v>
      </c>
      <c r="C2619" s="26">
        <v>200.0</v>
      </c>
      <c r="D2619" s="27">
        <v>0.0</v>
      </c>
      <c r="E2619" s="41"/>
    </row>
    <row r="2620" hidden="1">
      <c r="A2620" s="57" t="s">
        <v>3392</v>
      </c>
      <c r="B2620" s="29">
        <v>500.0</v>
      </c>
      <c r="C2620" s="26">
        <v>1000.0</v>
      </c>
      <c r="D2620" s="27">
        <v>500.0</v>
      </c>
      <c r="E2620" s="41"/>
    </row>
    <row r="2621" hidden="1">
      <c r="A2621" s="31" t="s">
        <v>3394</v>
      </c>
      <c r="B2621" s="29">
        <v>320.0</v>
      </c>
      <c r="C2621" s="26"/>
      <c r="D2621" s="27">
        <v>-320.0</v>
      </c>
      <c r="E2621" s="40"/>
    </row>
    <row r="2622" hidden="1">
      <c r="A2622" s="31" t="s">
        <v>3395</v>
      </c>
      <c r="B2622" s="29">
        <v>0.0</v>
      </c>
      <c r="C2622" s="26"/>
      <c r="D2622" s="27">
        <v>0.0</v>
      </c>
      <c r="E2622" s="40"/>
    </row>
    <row r="2623" hidden="1">
      <c r="A2623" s="31" t="s">
        <v>3397</v>
      </c>
      <c r="B2623" s="29">
        <v>998.0</v>
      </c>
      <c r="C2623" s="26">
        <v>454.0</v>
      </c>
      <c r="D2623" s="27">
        <v>-544.0</v>
      </c>
      <c r="E2623" s="28" t="s">
        <v>7989</v>
      </c>
    </row>
    <row r="2624" hidden="1">
      <c r="A2624" s="31" t="s">
        <v>3399</v>
      </c>
      <c r="B2624" s="29">
        <v>5080.0</v>
      </c>
      <c r="C2624" s="26">
        <v>5080.0</v>
      </c>
      <c r="D2624" s="27">
        <v>0.0</v>
      </c>
      <c r="E2624" s="40"/>
    </row>
    <row r="2625" hidden="1">
      <c r="A2625" s="58" t="s">
        <v>3400</v>
      </c>
      <c r="B2625" s="29">
        <v>79728.0</v>
      </c>
      <c r="C2625" s="29">
        <v>79728.0</v>
      </c>
      <c r="D2625" s="27">
        <v>0.0</v>
      </c>
      <c r="E2625" s="41"/>
    </row>
    <row r="2626" hidden="1">
      <c r="A2626" s="58" t="s">
        <v>3401</v>
      </c>
      <c r="B2626" s="29">
        <v>37090.0</v>
      </c>
      <c r="C2626" s="59">
        <v>37090.0</v>
      </c>
      <c r="D2626" s="27">
        <v>0.0</v>
      </c>
      <c r="E2626" s="41"/>
    </row>
    <row r="2627" hidden="1">
      <c r="A2627" s="58" t="s">
        <v>3402</v>
      </c>
      <c r="B2627" s="29">
        <v>59763.0</v>
      </c>
      <c r="C2627" s="59">
        <v>59763.0</v>
      </c>
      <c r="D2627" s="27">
        <v>0.0</v>
      </c>
      <c r="E2627" s="41"/>
    </row>
    <row r="2628" hidden="1">
      <c r="A2628" s="58" t="s">
        <v>3403</v>
      </c>
      <c r="B2628" s="29">
        <v>60831.0</v>
      </c>
      <c r="C2628" s="59">
        <v>60831.0</v>
      </c>
      <c r="D2628" s="27">
        <v>0.0</v>
      </c>
      <c r="E2628" s="41"/>
    </row>
    <row r="2629" hidden="1">
      <c r="A2629" s="58" t="s">
        <v>3405</v>
      </c>
      <c r="B2629" s="29">
        <v>0.0</v>
      </c>
      <c r="C2629" s="59">
        <v>0.0</v>
      </c>
      <c r="D2629" s="27">
        <v>0.0</v>
      </c>
      <c r="E2629" s="41"/>
    </row>
    <row r="2630" hidden="1">
      <c r="A2630" s="58" t="s">
        <v>3406</v>
      </c>
      <c r="B2630" s="29">
        <v>12747.0</v>
      </c>
      <c r="C2630" s="59">
        <v>12747.0</v>
      </c>
      <c r="D2630" s="27">
        <v>0.0</v>
      </c>
      <c r="E2630" s="41"/>
    </row>
    <row r="2631" hidden="1">
      <c r="A2631" s="35" t="s">
        <v>3407</v>
      </c>
      <c r="B2631" s="29">
        <v>288927.0</v>
      </c>
      <c r="C2631" s="59">
        <v>288927.0</v>
      </c>
      <c r="D2631" s="27">
        <v>0.0</v>
      </c>
      <c r="E2631" s="41"/>
    </row>
    <row r="2632" hidden="1">
      <c r="A2632" s="36" t="s">
        <v>3408</v>
      </c>
      <c r="B2632" s="42">
        <v>1.0</v>
      </c>
      <c r="C2632" s="65">
        <v>-363.0</v>
      </c>
      <c r="D2632" s="66">
        <v>-364.0</v>
      </c>
      <c r="E2632" s="47" t="s">
        <v>7990</v>
      </c>
    </row>
    <row r="2633" hidden="1">
      <c r="A2633" s="39"/>
      <c r="B2633" s="60"/>
      <c r="C2633" s="67"/>
      <c r="D2633" s="61"/>
      <c r="E2633" s="69"/>
    </row>
    <row r="2634" hidden="1">
      <c r="A2634" s="39"/>
      <c r="B2634" s="60"/>
      <c r="C2634" s="67"/>
      <c r="D2634" s="61"/>
      <c r="E2634" s="69"/>
    </row>
    <row r="2635" hidden="1">
      <c r="A2635" s="5" t="s">
        <v>4230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5" t="s">
        <v>3381</v>
      </c>
      <c r="B2637" s="6"/>
      <c r="C2637" s="6"/>
      <c r="D2637" s="6"/>
      <c r="E2637" s="7"/>
    </row>
    <row r="2638" hidden="1">
      <c r="A2638" s="10"/>
      <c r="B2638" s="11"/>
      <c r="C2638" s="11"/>
      <c r="D2638" s="11"/>
      <c r="E2638" s="12"/>
    </row>
    <row r="2639" hidden="1">
      <c r="A2639" s="13">
        <v>46069.0</v>
      </c>
      <c r="B2639" s="6"/>
      <c r="C2639" s="54" t="s">
        <v>3382</v>
      </c>
      <c r="D2639" s="15">
        <v>46075.0</v>
      </c>
      <c r="E2639" s="7"/>
    </row>
    <row r="2640" hidden="1">
      <c r="A2640" s="10"/>
      <c r="B2640" s="11"/>
      <c r="C2640" s="16"/>
      <c r="D2640" s="11"/>
      <c r="E2640" s="12"/>
    </row>
    <row r="2641" hidden="1">
      <c r="A2641" s="55" t="s">
        <v>4238</v>
      </c>
      <c r="B2641" s="7"/>
      <c r="C2641" s="16"/>
      <c r="D2641" s="56" t="s">
        <v>4239</v>
      </c>
      <c r="E2641" s="7"/>
    </row>
    <row r="2642" hidden="1">
      <c r="A2642" s="10"/>
      <c r="B2642" s="12"/>
      <c r="C2642" s="16"/>
      <c r="D2642" s="11"/>
      <c r="E2642" s="12"/>
    </row>
    <row r="2643" hidden="1">
      <c r="A2643" s="19" t="s">
        <v>3383</v>
      </c>
      <c r="B2643" s="6"/>
      <c r="C2643" s="6"/>
      <c r="D2643" s="6"/>
      <c r="E2643" s="7"/>
    </row>
    <row r="2644" hidden="1">
      <c r="A2644" s="20" t="s">
        <v>3384</v>
      </c>
      <c r="B2644" s="21" t="s">
        <v>3385</v>
      </c>
      <c r="C2644" s="22" t="s">
        <v>3386</v>
      </c>
      <c r="D2644" s="21" t="s">
        <v>3387</v>
      </c>
      <c r="E2644" s="23" t="s">
        <v>13</v>
      </c>
    </row>
    <row r="2645" hidden="1">
      <c r="A2645" s="57" t="s">
        <v>3388</v>
      </c>
      <c r="B2645" s="25">
        <v>31220.0</v>
      </c>
      <c r="C2645" s="26">
        <v>31220.0</v>
      </c>
      <c r="D2645" s="27">
        <v>0.0</v>
      </c>
      <c r="E2645" s="28"/>
    </row>
    <row r="2646" hidden="1">
      <c r="A2646" s="57" t="s">
        <v>3389</v>
      </c>
      <c r="B2646" s="29">
        <v>13198.0</v>
      </c>
      <c r="C2646" s="26">
        <v>13198.0</v>
      </c>
      <c r="D2646" s="27">
        <v>0.0</v>
      </c>
      <c r="E2646" s="40"/>
    </row>
    <row r="2647" hidden="1">
      <c r="A2647" s="57" t="s">
        <v>3390</v>
      </c>
      <c r="B2647" s="25">
        <v>200.0</v>
      </c>
      <c r="C2647" s="26">
        <v>200.0</v>
      </c>
      <c r="D2647" s="27">
        <v>0.0</v>
      </c>
      <c r="E2647" s="41"/>
    </row>
    <row r="2648" hidden="1">
      <c r="A2648" s="57" t="s">
        <v>3392</v>
      </c>
      <c r="B2648" s="29">
        <v>500.0</v>
      </c>
      <c r="C2648" s="26">
        <v>1000.0</v>
      </c>
      <c r="D2648" s="27">
        <v>500.0</v>
      </c>
      <c r="E2648" s="41"/>
    </row>
    <row r="2649" hidden="1">
      <c r="A2649" s="31" t="s">
        <v>3394</v>
      </c>
      <c r="B2649" s="29">
        <v>320.0</v>
      </c>
      <c r="C2649" s="26"/>
      <c r="D2649" s="27">
        <v>-320.0</v>
      </c>
      <c r="E2649" s="40"/>
    </row>
    <row r="2650" hidden="1">
      <c r="A2650" s="31" t="s">
        <v>3395</v>
      </c>
      <c r="B2650" s="29">
        <v>0.0</v>
      </c>
      <c r="C2650" s="26"/>
      <c r="D2650" s="27">
        <v>0.0</v>
      </c>
      <c r="E2650" s="40"/>
    </row>
    <row r="2651" hidden="1">
      <c r="A2651" s="31" t="s">
        <v>3397</v>
      </c>
      <c r="B2651" s="29">
        <v>998.0</v>
      </c>
      <c r="C2651" s="26">
        <v>454.0</v>
      </c>
      <c r="D2651" s="27">
        <v>-544.0</v>
      </c>
      <c r="E2651" s="28" t="s">
        <v>7989</v>
      </c>
    </row>
    <row r="2652" hidden="1">
      <c r="A2652" s="31" t="s">
        <v>3399</v>
      </c>
      <c r="B2652" s="29">
        <v>5080.0</v>
      </c>
      <c r="C2652" s="26">
        <v>5080.0</v>
      </c>
      <c r="D2652" s="27">
        <v>0.0</v>
      </c>
      <c r="E2652" s="40"/>
    </row>
    <row r="2653" hidden="1">
      <c r="A2653" s="58" t="s">
        <v>3400</v>
      </c>
      <c r="B2653" s="29">
        <v>79728.0</v>
      </c>
      <c r="C2653" s="29">
        <v>79728.0</v>
      </c>
      <c r="D2653" s="27">
        <v>0.0</v>
      </c>
      <c r="E2653" s="41"/>
    </row>
    <row r="2654" hidden="1">
      <c r="A2654" s="58" t="s">
        <v>3401</v>
      </c>
      <c r="B2654" s="29">
        <v>37090.0</v>
      </c>
      <c r="C2654" s="59">
        <v>37090.0</v>
      </c>
      <c r="D2654" s="27">
        <v>0.0</v>
      </c>
      <c r="E2654" s="41"/>
    </row>
    <row r="2655" hidden="1">
      <c r="A2655" s="58" t="s">
        <v>3402</v>
      </c>
      <c r="B2655" s="29">
        <v>59763.0</v>
      </c>
      <c r="C2655" s="59">
        <v>59763.0</v>
      </c>
      <c r="D2655" s="27">
        <v>0.0</v>
      </c>
      <c r="E2655" s="41"/>
    </row>
    <row r="2656" hidden="1">
      <c r="A2656" s="58" t="s">
        <v>3403</v>
      </c>
      <c r="B2656" s="29">
        <v>60831.0</v>
      </c>
      <c r="C2656" s="59">
        <v>60831.0</v>
      </c>
      <c r="D2656" s="27">
        <v>0.0</v>
      </c>
      <c r="E2656" s="41"/>
    </row>
    <row r="2657" hidden="1">
      <c r="A2657" s="58" t="s">
        <v>3405</v>
      </c>
      <c r="B2657" s="29">
        <v>0.0</v>
      </c>
      <c r="C2657" s="59">
        <v>0.0</v>
      </c>
      <c r="D2657" s="27">
        <v>0.0</v>
      </c>
      <c r="E2657" s="41"/>
    </row>
    <row r="2658" hidden="1">
      <c r="A2658" s="58" t="s">
        <v>3406</v>
      </c>
      <c r="B2658" s="29">
        <v>12747.0</v>
      </c>
      <c r="C2658" s="59">
        <v>12747.0</v>
      </c>
      <c r="D2658" s="27">
        <v>0.0</v>
      </c>
      <c r="E2658" s="41"/>
    </row>
    <row r="2659" hidden="1">
      <c r="A2659" s="35" t="s">
        <v>3407</v>
      </c>
      <c r="B2659" s="29">
        <v>288927.0</v>
      </c>
      <c r="C2659" s="59">
        <v>288927.0</v>
      </c>
      <c r="D2659" s="27">
        <v>0.0</v>
      </c>
      <c r="E2659" s="41"/>
    </row>
    <row r="2660" hidden="1">
      <c r="A2660" s="36" t="s">
        <v>3408</v>
      </c>
      <c r="B2660" s="42">
        <v>1.0</v>
      </c>
      <c r="C2660" s="65">
        <v>-363.0</v>
      </c>
      <c r="D2660" s="66">
        <v>-364.0</v>
      </c>
      <c r="E2660" s="47" t="s">
        <v>7990</v>
      </c>
    </row>
    <row r="2661" hidden="1">
      <c r="A2661" s="39"/>
      <c r="B2661" s="60"/>
      <c r="C2661" s="67"/>
      <c r="D2661" s="61"/>
      <c r="E2661" s="69"/>
    </row>
    <row r="2662" hidden="1">
      <c r="A2662" s="39"/>
      <c r="B2662" s="60"/>
      <c r="C2662" s="67"/>
      <c r="D2662" s="61"/>
      <c r="E2662" s="69"/>
    </row>
    <row r="2663" hidden="1">
      <c r="A2663" s="5" t="s">
        <v>4230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5" t="s">
        <v>3381</v>
      </c>
      <c r="B2665" s="6"/>
      <c r="C2665" s="6"/>
      <c r="D2665" s="6"/>
      <c r="E2665" s="7"/>
    </row>
    <row r="2666" hidden="1">
      <c r="A2666" s="10"/>
      <c r="B2666" s="11"/>
      <c r="C2666" s="11"/>
      <c r="D2666" s="11"/>
      <c r="E2666" s="12"/>
    </row>
    <row r="2667" hidden="1">
      <c r="A2667" s="13">
        <v>46076.0</v>
      </c>
      <c r="B2667" s="6"/>
      <c r="C2667" s="54" t="s">
        <v>3382</v>
      </c>
      <c r="D2667" s="15">
        <v>46081.0</v>
      </c>
      <c r="E2667" s="7"/>
    </row>
    <row r="2668" hidden="1">
      <c r="A2668" s="10"/>
      <c r="B2668" s="11"/>
      <c r="C2668" s="16"/>
      <c r="D2668" s="11"/>
      <c r="E2668" s="12"/>
    </row>
    <row r="2669" hidden="1">
      <c r="A2669" s="55" t="s">
        <v>4238</v>
      </c>
      <c r="B2669" s="7"/>
      <c r="C2669" s="16"/>
      <c r="D2669" s="56" t="s">
        <v>4247</v>
      </c>
      <c r="E2669" s="7"/>
    </row>
    <row r="2670" hidden="1">
      <c r="A2670" s="10"/>
      <c r="B2670" s="12"/>
      <c r="C2670" s="16"/>
      <c r="D2670" s="11"/>
      <c r="E2670" s="12"/>
    </row>
    <row r="2671" hidden="1">
      <c r="A2671" s="19" t="s">
        <v>3383</v>
      </c>
      <c r="B2671" s="6"/>
      <c r="C2671" s="6"/>
      <c r="D2671" s="6"/>
      <c r="E2671" s="7"/>
    </row>
    <row r="2672" hidden="1">
      <c r="A2672" s="20" t="s">
        <v>3384</v>
      </c>
      <c r="B2672" s="21" t="s">
        <v>3385</v>
      </c>
      <c r="C2672" s="22" t="s">
        <v>3386</v>
      </c>
      <c r="D2672" s="21" t="s">
        <v>3387</v>
      </c>
      <c r="E2672" s="23" t="s">
        <v>13</v>
      </c>
    </row>
    <row r="2673" hidden="1">
      <c r="A2673" s="57" t="s">
        <v>3388</v>
      </c>
      <c r="B2673" s="25">
        <v>23368.0</v>
      </c>
      <c r="C2673" s="26">
        <v>23368.0</v>
      </c>
      <c r="D2673" s="27">
        <v>0.0</v>
      </c>
      <c r="E2673" s="28"/>
    </row>
    <row r="2674" hidden="1">
      <c r="A2674" s="57" t="s">
        <v>3389</v>
      </c>
      <c r="B2674" s="29">
        <v>8374.0</v>
      </c>
      <c r="C2674" s="26">
        <v>8374.0</v>
      </c>
      <c r="D2674" s="27">
        <v>0.0</v>
      </c>
      <c r="E2674" s="40"/>
    </row>
    <row r="2675" hidden="1">
      <c r="A2675" s="57" t="s">
        <v>3390</v>
      </c>
      <c r="B2675" s="25">
        <v>0.0</v>
      </c>
      <c r="C2675" s="26"/>
      <c r="D2675" s="27">
        <v>0.0</v>
      </c>
      <c r="E2675" s="41"/>
    </row>
    <row r="2676" hidden="1">
      <c r="A2676" s="57" t="s">
        <v>3392</v>
      </c>
      <c r="B2676" s="29">
        <v>0.0</v>
      </c>
      <c r="C2676" s="26"/>
      <c r="D2676" s="27">
        <v>0.0</v>
      </c>
      <c r="E2676" s="41"/>
    </row>
    <row r="2677" hidden="1">
      <c r="A2677" s="31" t="s">
        <v>3394</v>
      </c>
      <c r="B2677" s="29">
        <v>0.0</v>
      </c>
      <c r="C2677" s="26"/>
      <c r="D2677" s="27">
        <v>0.0</v>
      </c>
      <c r="E2677" s="40"/>
    </row>
    <row r="2678" hidden="1">
      <c r="A2678" s="31" t="s">
        <v>3395</v>
      </c>
      <c r="B2678" s="29">
        <v>0.0</v>
      </c>
      <c r="C2678" s="26"/>
      <c r="D2678" s="27">
        <v>0.0</v>
      </c>
      <c r="E2678" s="40"/>
    </row>
    <row r="2679" hidden="1">
      <c r="A2679" s="31" t="s">
        <v>3397</v>
      </c>
      <c r="B2679" s="29">
        <v>215.0</v>
      </c>
      <c r="C2679" s="26">
        <v>514.0</v>
      </c>
      <c r="D2679" s="27">
        <v>299.0</v>
      </c>
      <c r="E2679" s="28" t="s">
        <v>7991</v>
      </c>
    </row>
    <row r="2680" hidden="1">
      <c r="A2680" s="31" t="s">
        <v>3399</v>
      </c>
      <c r="B2680" s="29">
        <v>4320.0</v>
      </c>
      <c r="C2680" s="26">
        <v>4440.0</v>
      </c>
      <c r="D2680" s="27">
        <v>120.0</v>
      </c>
      <c r="E2680" s="40"/>
    </row>
    <row r="2681" hidden="1">
      <c r="A2681" s="58" t="s">
        <v>3400</v>
      </c>
      <c r="B2681" s="29">
        <v>54493.0</v>
      </c>
      <c r="C2681" s="29">
        <v>59773.0</v>
      </c>
      <c r="D2681" s="27">
        <v>5280.0</v>
      </c>
      <c r="E2681" s="41"/>
    </row>
    <row r="2682" hidden="1">
      <c r="A2682" s="58" t="s">
        <v>3401</v>
      </c>
      <c r="B2682" s="29">
        <v>30167.0</v>
      </c>
      <c r="C2682" s="59">
        <v>30167.0</v>
      </c>
      <c r="D2682" s="27">
        <v>0.0</v>
      </c>
      <c r="E2682" s="41"/>
    </row>
    <row r="2683" hidden="1">
      <c r="A2683" s="58" t="s">
        <v>3402</v>
      </c>
      <c r="B2683" s="29">
        <v>51455.0</v>
      </c>
      <c r="C2683" s="59">
        <v>51455.0</v>
      </c>
      <c r="D2683" s="27">
        <v>0.0</v>
      </c>
      <c r="E2683" s="41"/>
    </row>
    <row r="2684" hidden="1">
      <c r="A2684" s="58" t="s">
        <v>3403</v>
      </c>
      <c r="B2684" s="29">
        <v>49765.9</v>
      </c>
      <c r="C2684" s="59">
        <v>49765.9</v>
      </c>
      <c r="D2684" s="27">
        <v>0.0</v>
      </c>
      <c r="E2684" s="41"/>
    </row>
    <row r="2685" hidden="1">
      <c r="A2685" s="58" t="s">
        <v>3405</v>
      </c>
      <c r="B2685" s="29">
        <v>249.0</v>
      </c>
      <c r="C2685" s="59">
        <v>249.0</v>
      </c>
      <c r="D2685" s="27">
        <v>0.0</v>
      </c>
      <c r="E2685" s="41"/>
    </row>
    <row r="2686" hidden="1">
      <c r="A2686" s="58" t="s">
        <v>3406</v>
      </c>
      <c r="B2686" s="29">
        <v>9190.0</v>
      </c>
      <c r="C2686" s="59">
        <v>9190.0</v>
      </c>
      <c r="D2686" s="27">
        <v>0.0</v>
      </c>
      <c r="E2686" s="41"/>
    </row>
    <row r="2687" hidden="1">
      <c r="A2687" s="35" t="s">
        <v>3407</v>
      </c>
      <c r="B2687" s="29">
        <v>222406.4</v>
      </c>
      <c r="C2687" s="59">
        <v>227686.4</v>
      </c>
      <c r="D2687" s="27">
        <v>5280.0</v>
      </c>
      <c r="E2687" s="41"/>
    </row>
    <row r="2688" hidden="1">
      <c r="A2688" s="36" t="s">
        <v>3408</v>
      </c>
      <c r="B2688" s="42">
        <v>0.5</v>
      </c>
      <c r="C2688" s="65">
        <v>419.5</v>
      </c>
      <c r="D2688" s="66">
        <v>419.0</v>
      </c>
      <c r="E2688" s="47" t="s">
        <v>7992</v>
      </c>
    </row>
    <row r="2689" hidden="1">
      <c r="A2689" s="39"/>
      <c r="B2689" s="60"/>
      <c r="C2689" s="67"/>
      <c r="D2689" s="61"/>
      <c r="E2689" s="69"/>
    </row>
    <row r="2690" hidden="1">
      <c r="A2690" s="39"/>
      <c r="B2690" s="60"/>
      <c r="C2690" s="67"/>
      <c r="D2690" s="61"/>
      <c r="E2690" s="69"/>
    </row>
    <row r="2691" hidden="1">
      <c r="A2691" s="5" t="s">
        <v>4230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5" t="s">
        <v>3381</v>
      </c>
      <c r="B2693" s="6"/>
      <c r="C2693" s="6"/>
      <c r="D2693" s="6"/>
      <c r="E2693" s="7"/>
    </row>
    <row r="2694" hidden="1">
      <c r="A2694" s="10"/>
      <c r="B2694" s="11"/>
      <c r="C2694" s="11"/>
      <c r="D2694" s="11"/>
      <c r="E2694" s="12"/>
    </row>
    <row r="2695" hidden="1">
      <c r="A2695" s="13">
        <v>46082.0</v>
      </c>
      <c r="B2695" s="6"/>
      <c r="C2695" s="54" t="s">
        <v>3382</v>
      </c>
      <c r="D2695" s="15">
        <v>46082.0</v>
      </c>
      <c r="E2695" s="7"/>
    </row>
    <row r="2696" hidden="1">
      <c r="A2696" s="10"/>
      <c r="B2696" s="11"/>
      <c r="C2696" s="16"/>
      <c r="D2696" s="11"/>
      <c r="E2696" s="12"/>
    </row>
    <row r="2697" hidden="1">
      <c r="A2697" s="55" t="s">
        <v>4239</v>
      </c>
      <c r="B2697" s="7"/>
      <c r="C2697" s="16"/>
      <c r="D2697" s="56" t="s">
        <v>4239</v>
      </c>
      <c r="E2697" s="7"/>
    </row>
    <row r="2698" hidden="1">
      <c r="A2698" s="10"/>
      <c r="B2698" s="12"/>
      <c r="C2698" s="16"/>
      <c r="D2698" s="11"/>
      <c r="E2698" s="12"/>
    </row>
    <row r="2699" hidden="1">
      <c r="A2699" s="19" t="s">
        <v>3383</v>
      </c>
      <c r="B2699" s="6"/>
      <c r="C2699" s="6"/>
      <c r="D2699" s="6"/>
      <c r="E2699" s="7"/>
    </row>
    <row r="2700" hidden="1">
      <c r="A2700" s="20" t="s">
        <v>3384</v>
      </c>
      <c r="B2700" s="21" t="s">
        <v>3385</v>
      </c>
      <c r="C2700" s="22" t="s">
        <v>3386</v>
      </c>
      <c r="D2700" s="21" t="s">
        <v>3387</v>
      </c>
      <c r="E2700" s="23" t="s">
        <v>13</v>
      </c>
    </row>
    <row r="2701" hidden="1">
      <c r="A2701" s="57" t="s">
        <v>3388</v>
      </c>
      <c r="B2701" s="25">
        <v>6329.0</v>
      </c>
      <c r="C2701" s="26">
        <v>6330.0</v>
      </c>
      <c r="D2701" s="27">
        <v>1.0</v>
      </c>
      <c r="E2701" s="28"/>
    </row>
    <row r="2702" hidden="1">
      <c r="A2702" s="57" t="s">
        <v>3389</v>
      </c>
      <c r="B2702" s="29">
        <v>1741.0</v>
      </c>
      <c r="C2702" s="26">
        <v>1741.0</v>
      </c>
      <c r="D2702" s="27">
        <v>0.0</v>
      </c>
      <c r="E2702" s="40"/>
    </row>
    <row r="2703" hidden="1">
      <c r="A2703" s="57" t="s">
        <v>3390</v>
      </c>
      <c r="B2703" s="25">
        <v>0.0</v>
      </c>
      <c r="C2703" s="26"/>
      <c r="D2703" s="27">
        <v>0.0</v>
      </c>
      <c r="E2703" s="41"/>
    </row>
    <row r="2704" hidden="1">
      <c r="A2704" s="57" t="s">
        <v>3392</v>
      </c>
      <c r="B2704" s="29">
        <v>0.0</v>
      </c>
      <c r="C2704" s="26"/>
      <c r="D2704" s="27">
        <v>0.0</v>
      </c>
      <c r="E2704" s="41"/>
    </row>
    <row r="2705" hidden="1">
      <c r="A2705" s="31" t="s">
        <v>3394</v>
      </c>
      <c r="B2705" s="29">
        <v>0.0</v>
      </c>
      <c r="C2705" s="26"/>
      <c r="D2705" s="27">
        <v>0.0</v>
      </c>
      <c r="E2705" s="40"/>
    </row>
    <row r="2706" hidden="1">
      <c r="A2706" s="31" t="s">
        <v>3395</v>
      </c>
      <c r="B2706" s="29">
        <v>0.0</v>
      </c>
      <c r="C2706" s="26"/>
      <c r="D2706" s="27">
        <v>0.0</v>
      </c>
      <c r="E2706" s="40"/>
    </row>
    <row r="2707" hidden="1">
      <c r="A2707" s="31" t="s">
        <v>3397</v>
      </c>
      <c r="B2707" s="29">
        <v>0.0</v>
      </c>
      <c r="C2707" s="26"/>
      <c r="D2707" s="27">
        <v>0.0</v>
      </c>
      <c r="E2707" s="28"/>
    </row>
    <row r="2708" hidden="1">
      <c r="A2708" s="31" t="s">
        <v>3399</v>
      </c>
      <c r="B2708" s="29">
        <v>1000.0</v>
      </c>
      <c r="C2708" s="26">
        <v>1000.0</v>
      </c>
      <c r="D2708" s="27">
        <v>0.0</v>
      </c>
      <c r="E2708" s="40"/>
    </row>
    <row r="2709" hidden="1">
      <c r="A2709" s="58" t="s">
        <v>3400</v>
      </c>
      <c r="B2709" s="29">
        <v>12379.0</v>
      </c>
      <c r="C2709" s="29">
        <v>11945.0</v>
      </c>
      <c r="D2709" s="27">
        <v>-434.0</v>
      </c>
      <c r="E2709" s="41"/>
    </row>
    <row r="2710" hidden="1">
      <c r="A2710" s="58" t="s">
        <v>3401</v>
      </c>
      <c r="B2710" s="29">
        <v>3201.0</v>
      </c>
      <c r="C2710" s="59">
        <v>3201.0</v>
      </c>
      <c r="D2710" s="27">
        <v>0.0</v>
      </c>
      <c r="E2710" s="41"/>
    </row>
    <row r="2711" hidden="1">
      <c r="A2711" s="58" t="s">
        <v>3402</v>
      </c>
      <c r="B2711" s="29">
        <v>9346.0</v>
      </c>
      <c r="C2711" s="59">
        <v>9346.0</v>
      </c>
      <c r="D2711" s="27">
        <v>0.0</v>
      </c>
      <c r="E2711" s="41"/>
    </row>
    <row r="2712" hidden="1">
      <c r="A2712" s="58" t="s">
        <v>3403</v>
      </c>
      <c r="B2712" s="29">
        <v>10151.0</v>
      </c>
      <c r="C2712" s="59">
        <v>10151.0</v>
      </c>
      <c r="D2712" s="27">
        <v>0.0</v>
      </c>
      <c r="E2712" s="41"/>
    </row>
    <row r="2713" hidden="1">
      <c r="A2713" s="58" t="s">
        <v>3405</v>
      </c>
      <c r="B2713" s="29">
        <v>0.0</v>
      </c>
      <c r="C2713" s="59">
        <v>0.0</v>
      </c>
      <c r="D2713" s="27">
        <v>0.0</v>
      </c>
      <c r="E2713" s="41"/>
    </row>
    <row r="2714" hidden="1">
      <c r="A2714" s="58" t="s">
        <v>3406</v>
      </c>
      <c r="B2714" s="29">
        <v>1591.0</v>
      </c>
      <c r="C2714" s="59">
        <v>1591.0</v>
      </c>
      <c r="D2714" s="27">
        <v>0.0</v>
      </c>
      <c r="E2714" s="41"/>
    </row>
    <row r="2715" hidden="1">
      <c r="A2715" s="35" t="s">
        <v>3407</v>
      </c>
      <c r="B2715" s="29">
        <v>44147.0</v>
      </c>
      <c r="C2715" s="59">
        <v>43713.0</v>
      </c>
      <c r="D2715" s="27">
        <v>-434.0</v>
      </c>
      <c r="E2715" s="41"/>
    </row>
    <row r="2716" hidden="1">
      <c r="A2716" s="36" t="s">
        <v>3408</v>
      </c>
      <c r="B2716" s="42">
        <v>0.0</v>
      </c>
      <c r="C2716" s="65">
        <v>1.0</v>
      </c>
      <c r="D2716" s="66">
        <v>1.0</v>
      </c>
      <c r="E2716" s="47"/>
    </row>
    <row r="2717" hidden="1">
      <c r="A2717" s="39"/>
      <c r="B2717" s="60"/>
      <c r="C2717" s="67"/>
      <c r="D2717" s="61"/>
      <c r="E2717" s="69"/>
    </row>
    <row r="2718" hidden="1">
      <c r="A2718" s="39"/>
      <c r="B2718" s="60"/>
      <c r="C2718" s="67"/>
      <c r="D2718" s="61"/>
      <c r="E2718" s="69"/>
    </row>
    <row r="2719" hidden="1">
      <c r="A2719" s="5" t="s">
        <v>4230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5" t="s">
        <v>3381</v>
      </c>
      <c r="B2721" s="6"/>
      <c r="C2721" s="6"/>
      <c r="D2721" s="6"/>
      <c r="E2721" s="7"/>
    </row>
    <row r="2722" hidden="1">
      <c r="A2722" s="10"/>
      <c r="B2722" s="11"/>
      <c r="C2722" s="11"/>
      <c r="D2722" s="11"/>
      <c r="E2722" s="12"/>
    </row>
    <row r="2723" hidden="1">
      <c r="A2723" s="13">
        <v>46083.0</v>
      </c>
      <c r="B2723" s="6"/>
      <c r="C2723" s="54" t="s">
        <v>3382</v>
      </c>
      <c r="D2723" s="15">
        <v>46089.0</v>
      </c>
      <c r="E2723" s="7"/>
    </row>
    <row r="2724" hidden="1">
      <c r="A2724" s="10"/>
      <c r="B2724" s="11"/>
      <c r="C2724" s="16"/>
      <c r="D2724" s="11"/>
      <c r="E2724" s="12"/>
    </row>
    <row r="2725" hidden="1">
      <c r="A2725" s="55" t="s">
        <v>4238</v>
      </c>
      <c r="B2725" s="7"/>
      <c r="C2725" s="16"/>
      <c r="D2725" s="56" t="s">
        <v>4239</v>
      </c>
      <c r="E2725" s="7"/>
    </row>
    <row r="2726" hidden="1">
      <c r="A2726" s="10"/>
      <c r="B2726" s="12"/>
      <c r="C2726" s="16"/>
      <c r="D2726" s="11"/>
      <c r="E2726" s="12"/>
    </row>
    <row r="2727" hidden="1">
      <c r="A2727" s="19" t="s">
        <v>3383</v>
      </c>
      <c r="B2727" s="6"/>
      <c r="C2727" s="6"/>
      <c r="D2727" s="6"/>
      <c r="E2727" s="7"/>
    </row>
    <row r="2728" hidden="1">
      <c r="A2728" s="20" t="s">
        <v>3384</v>
      </c>
      <c r="B2728" s="21" t="s">
        <v>3385</v>
      </c>
      <c r="C2728" s="22" t="s">
        <v>3386</v>
      </c>
      <c r="D2728" s="21" t="s">
        <v>3387</v>
      </c>
      <c r="E2728" s="23" t="s">
        <v>13</v>
      </c>
    </row>
    <row r="2729" hidden="1">
      <c r="A2729" s="57" t="s">
        <v>3388</v>
      </c>
      <c r="B2729" s="25">
        <v>19082.0</v>
      </c>
      <c r="C2729" s="26">
        <v>19082.0</v>
      </c>
      <c r="D2729" s="27">
        <v>0.0</v>
      </c>
      <c r="E2729" s="28"/>
    </row>
    <row r="2730" hidden="1">
      <c r="A2730" s="57" t="s">
        <v>3389</v>
      </c>
      <c r="B2730" s="29">
        <v>12547.0</v>
      </c>
      <c r="C2730" s="26">
        <v>12547.0</v>
      </c>
      <c r="D2730" s="27">
        <v>0.0</v>
      </c>
      <c r="E2730" s="40"/>
    </row>
    <row r="2731" hidden="1">
      <c r="A2731" s="57" t="s">
        <v>3390</v>
      </c>
      <c r="B2731" s="25">
        <v>0.0</v>
      </c>
      <c r="C2731" s="26"/>
      <c r="D2731" s="27">
        <v>0.0</v>
      </c>
      <c r="E2731" s="41"/>
    </row>
    <row r="2732" hidden="1">
      <c r="A2732" s="57" t="s">
        <v>3392</v>
      </c>
      <c r="B2732" s="29">
        <v>0.0</v>
      </c>
      <c r="C2732" s="26"/>
      <c r="D2732" s="27">
        <v>0.0</v>
      </c>
      <c r="E2732" s="41"/>
    </row>
    <row r="2733" hidden="1">
      <c r="A2733" s="31" t="s">
        <v>3394</v>
      </c>
      <c r="B2733" s="29">
        <v>0.0</v>
      </c>
      <c r="C2733" s="26"/>
      <c r="D2733" s="27">
        <v>0.0</v>
      </c>
      <c r="E2733" s="40"/>
    </row>
    <row r="2734" hidden="1">
      <c r="A2734" s="31" t="s">
        <v>3395</v>
      </c>
      <c r="B2734" s="29">
        <v>0.0</v>
      </c>
      <c r="C2734" s="26"/>
      <c r="D2734" s="27">
        <v>0.0</v>
      </c>
      <c r="E2734" s="40"/>
    </row>
    <row r="2735" hidden="1">
      <c r="A2735" s="31" t="s">
        <v>3397</v>
      </c>
      <c r="B2735" s="29">
        <v>193.0</v>
      </c>
      <c r="C2735" s="26">
        <v>193.0</v>
      </c>
      <c r="D2735" s="27">
        <v>0.0</v>
      </c>
      <c r="E2735" s="28" t="s">
        <v>7993</v>
      </c>
    </row>
    <row r="2736" hidden="1">
      <c r="A2736" s="31" t="s">
        <v>3399</v>
      </c>
      <c r="B2736" s="29">
        <v>4760.0</v>
      </c>
      <c r="C2736" s="26">
        <v>4760.0</v>
      </c>
      <c r="D2736" s="27">
        <v>0.0</v>
      </c>
      <c r="E2736" s="40"/>
    </row>
    <row r="2737" hidden="1">
      <c r="A2737" s="58" t="s">
        <v>3400</v>
      </c>
      <c r="B2737" s="29">
        <v>66298.0</v>
      </c>
      <c r="C2737" s="29">
        <v>66298.0</v>
      </c>
      <c r="D2737" s="27">
        <v>0.0</v>
      </c>
      <c r="E2737" s="41"/>
    </row>
    <row r="2738" hidden="1">
      <c r="A2738" s="58" t="s">
        <v>3401</v>
      </c>
      <c r="B2738" s="29">
        <v>26926.0</v>
      </c>
      <c r="C2738" s="59">
        <v>26926.0</v>
      </c>
      <c r="D2738" s="27">
        <v>0.0</v>
      </c>
      <c r="E2738" s="41"/>
    </row>
    <row r="2739" hidden="1">
      <c r="A2739" s="58" t="s">
        <v>3402</v>
      </c>
      <c r="B2739" s="29">
        <v>54591.0</v>
      </c>
      <c r="C2739" s="59">
        <v>54591.0</v>
      </c>
      <c r="D2739" s="27">
        <v>0.0</v>
      </c>
      <c r="E2739" s="41"/>
    </row>
    <row r="2740" hidden="1">
      <c r="A2740" s="58" t="s">
        <v>3403</v>
      </c>
      <c r="B2740" s="29">
        <v>50394.0</v>
      </c>
      <c r="C2740" s="59">
        <v>50703.0</v>
      </c>
      <c r="D2740" s="27">
        <v>309.0</v>
      </c>
      <c r="E2740" s="41"/>
    </row>
    <row r="2741" hidden="1">
      <c r="A2741" s="58" t="s">
        <v>3405</v>
      </c>
      <c r="B2741" s="29">
        <v>856.0</v>
      </c>
      <c r="C2741" s="59">
        <v>856.0</v>
      </c>
      <c r="D2741" s="27">
        <v>0.0</v>
      </c>
      <c r="E2741" s="41"/>
    </row>
    <row r="2742" hidden="1">
      <c r="A2742" s="58" t="s">
        <v>3406</v>
      </c>
      <c r="B2742" s="29">
        <v>6970.0</v>
      </c>
      <c r="C2742" s="59">
        <v>6970.0</v>
      </c>
      <c r="D2742" s="27">
        <v>0.0</v>
      </c>
      <c r="E2742" s="41"/>
    </row>
    <row r="2743" hidden="1">
      <c r="A2743" s="35" t="s">
        <v>3407</v>
      </c>
      <c r="B2743" s="29">
        <v>235647.0</v>
      </c>
      <c r="C2743" s="59">
        <v>236454.0</v>
      </c>
      <c r="D2743" s="27">
        <v>807.0</v>
      </c>
      <c r="E2743" s="41"/>
    </row>
    <row r="2744" hidden="1">
      <c r="A2744" s="36" t="s">
        <v>3408</v>
      </c>
      <c r="B2744" s="42">
        <v>0.0</v>
      </c>
      <c r="C2744" s="65">
        <v>-498.0</v>
      </c>
      <c r="D2744" s="66">
        <v>-498.0</v>
      </c>
      <c r="E2744" s="47"/>
    </row>
    <row r="2745" hidden="1">
      <c r="A2745" s="39"/>
      <c r="B2745" s="60"/>
      <c r="C2745" s="67"/>
      <c r="D2745" s="61"/>
      <c r="E2745" s="69"/>
    </row>
    <row r="2746" hidden="1">
      <c r="A2746" s="39"/>
      <c r="B2746" s="60"/>
      <c r="C2746" s="67"/>
      <c r="D2746" s="61"/>
      <c r="E2746" s="69"/>
    </row>
    <row r="2747" hidden="1">
      <c r="A2747" s="5" t="s">
        <v>4230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5" t="s">
        <v>3381</v>
      </c>
      <c r="B2749" s="6"/>
      <c r="C2749" s="6"/>
      <c r="D2749" s="6"/>
      <c r="E2749" s="7"/>
    </row>
    <row r="2750" hidden="1">
      <c r="A2750" s="10"/>
      <c r="B2750" s="11"/>
      <c r="C2750" s="11"/>
      <c r="D2750" s="11"/>
      <c r="E2750" s="12"/>
    </row>
    <row r="2751" hidden="1">
      <c r="A2751" s="13">
        <v>46090.0</v>
      </c>
      <c r="B2751" s="6"/>
      <c r="C2751" s="54" t="s">
        <v>3382</v>
      </c>
      <c r="D2751" s="15">
        <v>46096.0</v>
      </c>
      <c r="E2751" s="7"/>
    </row>
    <row r="2752" hidden="1">
      <c r="A2752" s="10"/>
      <c r="B2752" s="11"/>
      <c r="C2752" s="16"/>
      <c r="D2752" s="11"/>
      <c r="E2752" s="12"/>
    </row>
    <row r="2753" hidden="1">
      <c r="A2753" s="55" t="s">
        <v>4238</v>
      </c>
      <c r="B2753" s="7"/>
      <c r="C2753" s="16"/>
      <c r="D2753" s="56" t="s">
        <v>4239</v>
      </c>
      <c r="E2753" s="7"/>
    </row>
    <row r="2754" hidden="1">
      <c r="A2754" s="10"/>
      <c r="B2754" s="12"/>
      <c r="C2754" s="16"/>
      <c r="D2754" s="11"/>
      <c r="E2754" s="12"/>
    </row>
    <row r="2755" hidden="1">
      <c r="A2755" s="19" t="s">
        <v>3383</v>
      </c>
      <c r="B2755" s="6"/>
      <c r="C2755" s="6"/>
      <c r="D2755" s="6"/>
      <c r="E2755" s="7"/>
    </row>
    <row r="2756" hidden="1">
      <c r="A2756" s="20" t="s">
        <v>3384</v>
      </c>
      <c r="B2756" s="21" t="s">
        <v>3385</v>
      </c>
      <c r="C2756" s="22" t="s">
        <v>3386</v>
      </c>
      <c r="D2756" s="21" t="s">
        <v>3387</v>
      </c>
      <c r="E2756" s="23" t="s">
        <v>13</v>
      </c>
    </row>
    <row r="2757" hidden="1">
      <c r="A2757" s="57" t="s">
        <v>3388</v>
      </c>
      <c r="B2757" s="25">
        <v>27081.0</v>
      </c>
      <c r="C2757" s="26">
        <v>27081.0</v>
      </c>
      <c r="D2757" s="27">
        <v>0.0</v>
      </c>
      <c r="E2757" s="28"/>
    </row>
    <row r="2758" hidden="1">
      <c r="A2758" s="57" t="s">
        <v>3389</v>
      </c>
      <c r="B2758" s="29">
        <v>15649.0</v>
      </c>
      <c r="C2758" s="26">
        <v>15649.0</v>
      </c>
      <c r="D2758" s="27">
        <v>0.0</v>
      </c>
      <c r="E2758" s="40"/>
    </row>
    <row r="2759" hidden="1">
      <c r="A2759" s="57" t="s">
        <v>3390</v>
      </c>
      <c r="B2759" s="25">
        <v>0.0</v>
      </c>
      <c r="C2759" s="26"/>
      <c r="D2759" s="27">
        <v>0.0</v>
      </c>
      <c r="E2759" s="41"/>
    </row>
    <row r="2760" hidden="1">
      <c r="A2760" s="57" t="s">
        <v>3392</v>
      </c>
      <c r="B2760" s="29">
        <v>0.0</v>
      </c>
      <c r="C2760" s="26"/>
      <c r="D2760" s="27">
        <v>0.0</v>
      </c>
      <c r="E2760" s="41"/>
    </row>
    <row r="2761" hidden="1">
      <c r="A2761" s="31" t="s">
        <v>3394</v>
      </c>
      <c r="B2761" s="29">
        <v>40.0</v>
      </c>
      <c r="C2761" s="26"/>
      <c r="D2761" s="27">
        <v>-40.0</v>
      </c>
      <c r="E2761" s="40"/>
    </row>
    <row r="2762" hidden="1">
      <c r="A2762" s="31" t="s">
        <v>3395</v>
      </c>
      <c r="B2762" s="29">
        <v>0.0</v>
      </c>
      <c r="C2762" s="26"/>
      <c r="D2762" s="27">
        <v>0.0</v>
      </c>
      <c r="E2762" s="40"/>
    </row>
    <row r="2763" hidden="1">
      <c r="A2763" s="31" t="s">
        <v>3397</v>
      </c>
      <c r="B2763" s="29">
        <v>0.0</v>
      </c>
      <c r="C2763" s="26"/>
      <c r="D2763" s="27">
        <v>0.0</v>
      </c>
      <c r="E2763" s="28"/>
    </row>
    <row r="2764" hidden="1">
      <c r="A2764" s="31" t="s">
        <v>3399</v>
      </c>
      <c r="B2764" s="29">
        <v>4960.0</v>
      </c>
      <c r="C2764" s="26">
        <v>5000.0</v>
      </c>
      <c r="D2764" s="27">
        <v>40.0</v>
      </c>
      <c r="E2764" s="40"/>
    </row>
    <row r="2765" hidden="1">
      <c r="A2765" s="58" t="s">
        <v>3400</v>
      </c>
      <c r="B2765" s="29">
        <v>78678.0</v>
      </c>
      <c r="C2765" s="29">
        <v>78678.0</v>
      </c>
      <c r="D2765" s="27">
        <v>0.0</v>
      </c>
      <c r="E2765" s="41"/>
    </row>
    <row r="2766" hidden="1">
      <c r="A2766" s="58" t="s">
        <v>3401</v>
      </c>
      <c r="B2766" s="29">
        <v>33045.0</v>
      </c>
      <c r="C2766" s="59">
        <v>33045.0</v>
      </c>
      <c r="D2766" s="27">
        <v>0.0</v>
      </c>
      <c r="E2766" s="41"/>
    </row>
    <row r="2767" hidden="1">
      <c r="A2767" s="58" t="s">
        <v>3402</v>
      </c>
      <c r="B2767" s="29">
        <v>72232.0</v>
      </c>
      <c r="C2767" s="59">
        <v>72232.0</v>
      </c>
      <c r="D2767" s="27">
        <v>0.0</v>
      </c>
      <c r="E2767" s="41"/>
    </row>
    <row r="2768" hidden="1">
      <c r="A2768" s="58" t="s">
        <v>3403</v>
      </c>
      <c r="B2768" s="29">
        <v>57576.0</v>
      </c>
      <c r="C2768" s="59">
        <v>57876.0</v>
      </c>
      <c r="D2768" s="27">
        <v>300.0</v>
      </c>
      <c r="E2768" s="41"/>
    </row>
    <row r="2769" hidden="1">
      <c r="A2769" s="58" t="s">
        <v>3405</v>
      </c>
      <c r="B2769" s="29">
        <v>927.0</v>
      </c>
      <c r="C2769" s="59">
        <v>927.0</v>
      </c>
      <c r="D2769" s="27">
        <v>0.0</v>
      </c>
      <c r="E2769" s="41"/>
    </row>
    <row r="2770" hidden="1">
      <c r="A2770" s="58" t="s">
        <v>3406</v>
      </c>
      <c r="B2770" s="29">
        <v>9504.0</v>
      </c>
      <c r="C2770" s="59">
        <v>9504.0</v>
      </c>
      <c r="D2770" s="27">
        <v>0.0</v>
      </c>
      <c r="E2770" s="41"/>
    </row>
    <row r="2771" hidden="1">
      <c r="A2771" s="35" t="s">
        <v>3407</v>
      </c>
      <c r="B2771" s="29">
        <v>290186.6</v>
      </c>
      <c r="C2771" s="59">
        <v>290486.6</v>
      </c>
      <c r="D2771" s="27">
        <v>300.0</v>
      </c>
      <c r="E2771" s="41"/>
    </row>
    <row r="2772" hidden="1">
      <c r="A2772" s="36" t="s">
        <v>3408</v>
      </c>
      <c r="B2772" s="42">
        <v>0.9000000000014552</v>
      </c>
      <c r="C2772" s="65">
        <v>1.400000000023283</v>
      </c>
      <c r="D2772" s="66">
        <v>0.5000000000218279</v>
      </c>
      <c r="E2772" s="47"/>
    </row>
    <row r="2773" hidden="1">
      <c r="A2773" s="39"/>
      <c r="B2773" s="60"/>
      <c r="C2773" s="67"/>
      <c r="D2773" s="61"/>
      <c r="E2773" s="69"/>
    </row>
    <row r="2774" hidden="1">
      <c r="A2774" s="39"/>
      <c r="B2774" s="60"/>
      <c r="C2774" s="67"/>
      <c r="D2774" s="61"/>
      <c r="E2774" s="69"/>
    </row>
    <row r="2775" hidden="1">
      <c r="A2775" s="5" t="s">
        <v>4230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5" t="s">
        <v>3381</v>
      </c>
      <c r="B2777" s="6"/>
      <c r="C2777" s="6"/>
      <c r="D2777" s="6"/>
      <c r="E2777" s="7"/>
    </row>
    <row r="2778" hidden="1">
      <c r="A2778" s="10"/>
      <c r="B2778" s="11"/>
      <c r="C2778" s="11"/>
      <c r="D2778" s="11"/>
      <c r="E2778" s="12"/>
    </row>
    <row r="2779" hidden="1">
      <c r="A2779" s="13">
        <v>46097.0</v>
      </c>
      <c r="B2779" s="6"/>
      <c r="C2779" s="54" t="s">
        <v>3382</v>
      </c>
      <c r="D2779" s="15">
        <v>46103.0</v>
      </c>
      <c r="E2779" s="7"/>
    </row>
    <row r="2780" hidden="1">
      <c r="A2780" s="10"/>
      <c r="B2780" s="11"/>
      <c r="C2780" s="16"/>
      <c r="D2780" s="11"/>
      <c r="E2780" s="12"/>
    </row>
    <row r="2781" hidden="1">
      <c r="A2781" s="55" t="s">
        <v>4238</v>
      </c>
      <c r="B2781" s="7"/>
      <c r="C2781" s="16"/>
      <c r="D2781" s="56" t="s">
        <v>4239</v>
      </c>
      <c r="E2781" s="7"/>
    </row>
    <row r="2782" hidden="1">
      <c r="A2782" s="10"/>
      <c r="B2782" s="12"/>
      <c r="C2782" s="16"/>
      <c r="D2782" s="11"/>
      <c r="E2782" s="12"/>
    </row>
    <row r="2783" hidden="1">
      <c r="A2783" s="19" t="s">
        <v>3383</v>
      </c>
      <c r="B2783" s="6"/>
      <c r="C2783" s="6"/>
      <c r="D2783" s="6"/>
      <c r="E2783" s="7"/>
    </row>
    <row r="2784" hidden="1">
      <c r="A2784" s="20" t="s">
        <v>3384</v>
      </c>
      <c r="B2784" s="21" t="s">
        <v>3385</v>
      </c>
      <c r="C2784" s="22" t="s">
        <v>3386</v>
      </c>
      <c r="D2784" s="21" t="s">
        <v>3387</v>
      </c>
      <c r="E2784" s="23" t="s">
        <v>13</v>
      </c>
    </row>
    <row r="2785" hidden="1">
      <c r="A2785" s="57" t="s">
        <v>3388</v>
      </c>
      <c r="B2785" s="25">
        <v>20738.0</v>
      </c>
      <c r="C2785" s="26">
        <v>20738.0</v>
      </c>
      <c r="D2785" s="27">
        <v>0.0</v>
      </c>
      <c r="E2785" s="28"/>
    </row>
    <row r="2786" hidden="1">
      <c r="A2786" s="57" t="s">
        <v>3389</v>
      </c>
      <c r="B2786" s="29">
        <v>14274.0</v>
      </c>
      <c r="C2786" s="26">
        <v>14274.0</v>
      </c>
      <c r="D2786" s="27">
        <v>0.0</v>
      </c>
      <c r="E2786" s="40"/>
    </row>
    <row r="2787" hidden="1">
      <c r="A2787" s="57" t="s">
        <v>3390</v>
      </c>
      <c r="B2787" s="25">
        <v>800.0</v>
      </c>
      <c r="C2787" s="26">
        <v>800.0</v>
      </c>
      <c r="D2787" s="27">
        <v>0.0</v>
      </c>
      <c r="E2787" s="41"/>
    </row>
    <row r="2788" hidden="1">
      <c r="A2788" s="57" t="s">
        <v>3392</v>
      </c>
      <c r="B2788" s="29">
        <v>500.0</v>
      </c>
      <c r="C2788" s="26">
        <v>500.0</v>
      </c>
      <c r="D2788" s="27">
        <v>0.0</v>
      </c>
      <c r="E2788" s="41"/>
    </row>
    <row r="2789" hidden="1">
      <c r="A2789" s="31" t="s">
        <v>3394</v>
      </c>
      <c r="B2789" s="29">
        <v>0.0</v>
      </c>
      <c r="C2789" s="26"/>
      <c r="D2789" s="27">
        <v>0.0</v>
      </c>
      <c r="E2789" s="40"/>
    </row>
    <row r="2790" hidden="1">
      <c r="A2790" s="31" t="s">
        <v>3395</v>
      </c>
      <c r="B2790" s="29">
        <v>0.0</v>
      </c>
      <c r="C2790" s="26"/>
      <c r="D2790" s="27">
        <v>0.0</v>
      </c>
      <c r="E2790" s="40"/>
    </row>
    <row r="2791" hidden="1">
      <c r="A2791" s="31" t="s">
        <v>3397</v>
      </c>
      <c r="B2791" s="29">
        <v>6099.0</v>
      </c>
      <c r="C2791" s="26">
        <v>6099.0</v>
      </c>
      <c r="D2791" s="27">
        <v>0.0</v>
      </c>
      <c r="E2791" s="28" t="s">
        <v>7994</v>
      </c>
    </row>
    <row r="2792" hidden="1">
      <c r="A2792" s="31" t="s">
        <v>3399</v>
      </c>
      <c r="B2792" s="29">
        <v>4240.0</v>
      </c>
      <c r="C2792" s="26">
        <v>4240.0</v>
      </c>
      <c r="D2792" s="27">
        <v>0.0</v>
      </c>
      <c r="E2792" s="40"/>
    </row>
    <row r="2793" hidden="1">
      <c r="A2793" s="58" t="s">
        <v>3400</v>
      </c>
      <c r="B2793" s="29">
        <v>79222.0</v>
      </c>
      <c r="C2793" s="29">
        <v>79222.0</v>
      </c>
      <c r="D2793" s="27">
        <v>0.0</v>
      </c>
      <c r="E2793" s="41"/>
    </row>
    <row r="2794" hidden="1">
      <c r="A2794" s="58" t="s">
        <v>3401</v>
      </c>
      <c r="B2794" s="29">
        <v>35221.0</v>
      </c>
      <c r="C2794" s="59">
        <v>34563.0</v>
      </c>
      <c r="D2794" s="27">
        <v>-658.0</v>
      </c>
      <c r="E2794" s="41"/>
    </row>
    <row r="2795" hidden="1">
      <c r="A2795" s="58" t="s">
        <v>3402</v>
      </c>
      <c r="B2795" s="29">
        <v>58417.0</v>
      </c>
      <c r="C2795" s="59">
        <v>58417.0</v>
      </c>
      <c r="D2795" s="27">
        <v>0.0</v>
      </c>
      <c r="E2795" s="41"/>
    </row>
    <row r="2796" hidden="1">
      <c r="A2796" s="58" t="s">
        <v>3403</v>
      </c>
      <c r="B2796" s="29">
        <v>56040.0</v>
      </c>
      <c r="C2796" s="59">
        <v>56040.0</v>
      </c>
      <c r="D2796" s="27">
        <v>0.0</v>
      </c>
      <c r="E2796" s="41"/>
    </row>
    <row r="2797" hidden="1">
      <c r="A2797" s="58" t="s">
        <v>3405</v>
      </c>
      <c r="B2797" s="29">
        <v>3705.0</v>
      </c>
      <c r="C2797" s="59">
        <v>3705.0</v>
      </c>
      <c r="D2797" s="27">
        <v>0.0</v>
      </c>
      <c r="E2797" s="41"/>
    </row>
    <row r="2798" hidden="1">
      <c r="A2798" s="58" t="s">
        <v>3406</v>
      </c>
      <c r="B2798" s="29">
        <v>6796.0</v>
      </c>
      <c r="C2798" s="59">
        <v>6796.0</v>
      </c>
      <c r="D2798" s="27">
        <v>0.0</v>
      </c>
      <c r="E2798" s="41"/>
    </row>
    <row r="2799" hidden="1">
      <c r="A2799" s="35" t="s">
        <v>3407</v>
      </c>
      <c r="B2799" s="29">
        <v>279255.0</v>
      </c>
      <c r="C2799" s="59">
        <v>278597.0</v>
      </c>
      <c r="D2799" s="27">
        <v>-658.0</v>
      </c>
      <c r="E2799" s="41"/>
    </row>
    <row r="2800" hidden="1">
      <c r="A2800" s="36" t="s">
        <v>3408</v>
      </c>
      <c r="B2800" s="42">
        <v>1.0</v>
      </c>
      <c r="C2800" s="65">
        <v>1.0</v>
      </c>
      <c r="D2800" s="66">
        <v>0.0</v>
      </c>
      <c r="E2800" s="47"/>
    </row>
    <row r="2801" hidden="1">
      <c r="A2801" s="39"/>
      <c r="B2801" s="60"/>
      <c r="C2801" s="67"/>
      <c r="D2801" s="61"/>
      <c r="E2801" s="69"/>
    </row>
    <row r="2802" hidden="1">
      <c r="A2802" s="39"/>
      <c r="B2802" s="60"/>
      <c r="C2802" s="67"/>
      <c r="D2802" s="61"/>
      <c r="E2802" s="69"/>
    </row>
    <row r="2803" hidden="1">
      <c r="A2803" s="5" t="s">
        <v>4230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5" t="s">
        <v>3381</v>
      </c>
      <c r="B2805" s="6"/>
      <c r="C2805" s="6"/>
      <c r="D2805" s="6"/>
      <c r="E2805" s="7"/>
    </row>
    <row r="2806" hidden="1">
      <c r="A2806" s="10"/>
      <c r="B2806" s="11"/>
      <c r="C2806" s="11"/>
      <c r="D2806" s="11"/>
      <c r="E2806" s="12"/>
    </row>
    <row r="2807" hidden="1">
      <c r="A2807" s="13">
        <v>46104.0</v>
      </c>
      <c r="B2807" s="6"/>
      <c r="C2807" s="54" t="s">
        <v>3382</v>
      </c>
      <c r="D2807" s="15">
        <v>46110.0</v>
      </c>
      <c r="E2807" s="7"/>
    </row>
    <row r="2808" hidden="1">
      <c r="A2808" s="10"/>
      <c r="B2808" s="11"/>
      <c r="C2808" s="16"/>
      <c r="D2808" s="11"/>
      <c r="E2808" s="12"/>
    </row>
    <row r="2809" hidden="1">
      <c r="A2809" s="55" t="s">
        <v>4238</v>
      </c>
      <c r="B2809" s="7"/>
      <c r="C2809" s="16"/>
      <c r="D2809" s="56" t="s">
        <v>4239</v>
      </c>
      <c r="E2809" s="7"/>
    </row>
    <row r="2810" hidden="1">
      <c r="A2810" s="10"/>
      <c r="B2810" s="12"/>
      <c r="C2810" s="16"/>
      <c r="D2810" s="11"/>
      <c r="E2810" s="12"/>
    </row>
    <row r="2811" hidden="1">
      <c r="A2811" s="19" t="s">
        <v>3383</v>
      </c>
      <c r="B2811" s="6"/>
      <c r="C2811" s="6"/>
      <c r="D2811" s="6"/>
      <c r="E2811" s="7"/>
    </row>
    <row r="2812" hidden="1">
      <c r="A2812" s="20" t="s">
        <v>3384</v>
      </c>
      <c r="B2812" s="21" t="s">
        <v>3385</v>
      </c>
      <c r="C2812" s="22" t="s">
        <v>3386</v>
      </c>
      <c r="D2812" s="21" t="s">
        <v>3387</v>
      </c>
      <c r="E2812" s="23" t="s">
        <v>13</v>
      </c>
    </row>
    <row r="2813" hidden="1">
      <c r="A2813" s="57" t="s">
        <v>3388</v>
      </c>
      <c r="B2813" s="25">
        <v>33440.0</v>
      </c>
      <c r="C2813" s="26">
        <v>33440.0</v>
      </c>
      <c r="D2813" s="27">
        <v>0.0</v>
      </c>
      <c r="E2813" s="28"/>
    </row>
    <row r="2814" hidden="1">
      <c r="A2814" s="57" t="s">
        <v>3389</v>
      </c>
      <c r="B2814" s="29">
        <v>13159.0</v>
      </c>
      <c r="C2814" s="26">
        <v>13159.0</v>
      </c>
      <c r="D2814" s="27">
        <v>0.0</v>
      </c>
      <c r="E2814" s="40"/>
    </row>
    <row r="2815" hidden="1">
      <c r="A2815" s="57" t="s">
        <v>3390</v>
      </c>
      <c r="B2815" s="25">
        <v>680.0</v>
      </c>
      <c r="C2815" s="26">
        <v>680.0</v>
      </c>
      <c r="D2815" s="27">
        <v>0.0</v>
      </c>
      <c r="E2815" s="41"/>
    </row>
    <row r="2816" hidden="1">
      <c r="A2816" s="57" t="s">
        <v>3392</v>
      </c>
      <c r="B2816" s="29">
        <v>500.0</v>
      </c>
      <c r="C2816" s="26">
        <v>500.0</v>
      </c>
      <c r="D2816" s="27">
        <v>0.0</v>
      </c>
      <c r="E2816" s="41"/>
    </row>
    <row r="2817" hidden="1">
      <c r="A2817" s="31" t="s">
        <v>3394</v>
      </c>
      <c r="B2817" s="29">
        <v>0.0</v>
      </c>
      <c r="C2817" s="26"/>
      <c r="D2817" s="27">
        <v>0.0</v>
      </c>
      <c r="E2817" s="40"/>
    </row>
    <row r="2818" hidden="1">
      <c r="A2818" s="31" t="s">
        <v>3395</v>
      </c>
      <c r="B2818" s="29">
        <v>0.0</v>
      </c>
      <c r="C2818" s="26"/>
      <c r="D2818" s="27">
        <v>0.0</v>
      </c>
      <c r="E2818" s="40"/>
    </row>
    <row r="2819" hidden="1">
      <c r="A2819" s="31" t="s">
        <v>3397</v>
      </c>
      <c r="B2819" s="29">
        <v>160.0</v>
      </c>
      <c r="C2819" s="26">
        <v>160.0</v>
      </c>
      <c r="D2819" s="27">
        <v>0.0</v>
      </c>
      <c r="E2819" s="28" t="s">
        <v>4462</v>
      </c>
    </row>
    <row r="2820" hidden="1">
      <c r="A2820" s="31" t="s">
        <v>3399</v>
      </c>
      <c r="B2820" s="29">
        <v>4715.0</v>
      </c>
      <c r="C2820" s="26">
        <v>4715.0</v>
      </c>
      <c r="D2820" s="27">
        <v>0.0</v>
      </c>
      <c r="E2820" s="40"/>
    </row>
    <row r="2821" hidden="1">
      <c r="A2821" s="58" t="s">
        <v>3400</v>
      </c>
      <c r="B2821" s="29">
        <v>60665.0</v>
      </c>
      <c r="C2821" s="29">
        <v>60665.0</v>
      </c>
      <c r="D2821" s="27">
        <v>0.0</v>
      </c>
      <c r="E2821" s="41"/>
    </row>
    <row r="2822" hidden="1">
      <c r="A2822" s="58" t="s">
        <v>3401</v>
      </c>
      <c r="B2822" s="29">
        <v>44927.0</v>
      </c>
      <c r="C2822" s="59">
        <v>44927.0</v>
      </c>
      <c r="D2822" s="27">
        <v>0.0</v>
      </c>
      <c r="E2822" s="41"/>
    </row>
    <row r="2823" hidden="1">
      <c r="A2823" s="58" t="s">
        <v>3402</v>
      </c>
      <c r="B2823" s="29">
        <v>61180.22</v>
      </c>
      <c r="C2823" s="59">
        <v>62410.630000000005</v>
      </c>
      <c r="D2823" s="27">
        <v>1230.4100000000035</v>
      </c>
      <c r="E2823" s="41"/>
    </row>
    <row r="2824" hidden="1">
      <c r="A2824" s="58" t="s">
        <v>3403</v>
      </c>
      <c r="B2824" s="29">
        <v>52360.0</v>
      </c>
      <c r="C2824" s="59">
        <v>52360.0</v>
      </c>
      <c r="D2824" s="27">
        <v>0.0</v>
      </c>
      <c r="E2824" s="41"/>
    </row>
    <row r="2825" hidden="1">
      <c r="A2825" s="58" t="s">
        <v>3405</v>
      </c>
      <c r="B2825" s="29">
        <v>0.0</v>
      </c>
      <c r="C2825" s="59">
        <v>0.0</v>
      </c>
      <c r="D2825" s="27">
        <v>0.0</v>
      </c>
      <c r="E2825" s="41"/>
    </row>
    <row r="2826" hidden="1">
      <c r="A2826" s="58" t="s">
        <v>3406</v>
      </c>
      <c r="B2826" s="29">
        <v>10711.61</v>
      </c>
      <c r="C2826" s="59">
        <v>10711.609999999999</v>
      </c>
      <c r="D2826" s="27">
        <v>-1.8189894035458565E-12</v>
      </c>
      <c r="E2826" s="41"/>
    </row>
    <row r="2827" hidden="1">
      <c r="A2827" s="35" t="s">
        <v>3407</v>
      </c>
      <c r="B2827" s="29">
        <v>271786.8300000001</v>
      </c>
      <c r="C2827" s="59">
        <v>273017.2400000001</v>
      </c>
      <c r="D2827" s="27">
        <v>1230.4100000000326</v>
      </c>
      <c r="E2827" s="41"/>
    </row>
    <row r="2828" hidden="1">
      <c r="A2828" s="36" t="s">
        <v>3408</v>
      </c>
      <c r="B2828" s="42">
        <v>-0.6100000000369619</v>
      </c>
      <c r="C2828" s="65">
        <v>-0.6100000001024455</v>
      </c>
      <c r="D2828" s="66">
        <v>-6.548361852765083E-11</v>
      </c>
      <c r="E2828" s="47"/>
    </row>
    <row r="2829" hidden="1">
      <c r="A2829" s="39"/>
      <c r="B2829" s="60"/>
      <c r="C2829" s="67"/>
      <c r="D2829" s="61"/>
      <c r="E2829" s="69"/>
    </row>
    <row r="2830" hidden="1">
      <c r="A2830" s="39"/>
      <c r="B2830" s="60"/>
      <c r="C2830" s="67"/>
      <c r="D2830" s="61"/>
      <c r="E2830" s="69"/>
    </row>
    <row r="2831" hidden="1">
      <c r="A2831" s="5" t="s">
        <v>4230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5" t="s">
        <v>3381</v>
      </c>
      <c r="B2833" s="6"/>
      <c r="C2833" s="6"/>
      <c r="D2833" s="6"/>
      <c r="E2833" s="7"/>
    </row>
    <row r="2834" hidden="1">
      <c r="A2834" s="10"/>
      <c r="B2834" s="11"/>
      <c r="C2834" s="11"/>
      <c r="D2834" s="11"/>
      <c r="E2834" s="12"/>
    </row>
    <row r="2835" hidden="1">
      <c r="A2835" s="13">
        <v>46111.0</v>
      </c>
      <c r="B2835" s="6"/>
      <c r="C2835" s="54" t="s">
        <v>3382</v>
      </c>
      <c r="D2835" s="15">
        <v>46112.0</v>
      </c>
      <c r="E2835" s="7"/>
    </row>
    <row r="2836" hidden="1">
      <c r="A2836" s="10"/>
      <c r="B2836" s="11"/>
      <c r="C2836" s="16"/>
      <c r="D2836" s="11"/>
      <c r="E2836" s="12"/>
    </row>
    <row r="2837" hidden="1">
      <c r="A2837" s="55" t="s">
        <v>4238</v>
      </c>
      <c r="B2837" s="7"/>
      <c r="C2837" s="16"/>
      <c r="D2837" s="56" t="s">
        <v>4240</v>
      </c>
      <c r="E2837" s="7"/>
    </row>
    <row r="2838" hidden="1">
      <c r="A2838" s="10"/>
      <c r="B2838" s="12"/>
      <c r="C2838" s="16"/>
      <c r="D2838" s="11"/>
      <c r="E2838" s="12"/>
    </row>
    <row r="2839" hidden="1">
      <c r="A2839" s="19" t="s">
        <v>3383</v>
      </c>
      <c r="B2839" s="6"/>
      <c r="C2839" s="6"/>
      <c r="D2839" s="6"/>
      <c r="E2839" s="7"/>
    </row>
    <row r="2840" hidden="1">
      <c r="A2840" s="20" t="s">
        <v>3384</v>
      </c>
      <c r="B2840" s="21" t="s">
        <v>3385</v>
      </c>
      <c r="C2840" s="22" t="s">
        <v>3386</v>
      </c>
      <c r="D2840" s="21" t="s">
        <v>3387</v>
      </c>
      <c r="E2840" s="23" t="s">
        <v>13</v>
      </c>
    </row>
    <row r="2841" hidden="1">
      <c r="A2841" s="57" t="s">
        <v>3388</v>
      </c>
      <c r="B2841" s="25">
        <v>3771.0</v>
      </c>
      <c r="C2841" s="26">
        <v>3771.0</v>
      </c>
      <c r="D2841" s="27">
        <v>0.0</v>
      </c>
      <c r="E2841" s="28"/>
    </row>
    <row r="2842" hidden="1">
      <c r="A2842" s="57" t="s">
        <v>3389</v>
      </c>
      <c r="B2842" s="29">
        <v>4212.0</v>
      </c>
      <c r="C2842" s="26">
        <v>4212.0</v>
      </c>
      <c r="D2842" s="27">
        <v>0.0</v>
      </c>
      <c r="E2842" s="40"/>
    </row>
    <row r="2843" hidden="1">
      <c r="A2843" s="57" t="s">
        <v>3390</v>
      </c>
      <c r="B2843" s="25">
        <v>0.0</v>
      </c>
      <c r="C2843" s="26"/>
      <c r="D2843" s="27">
        <v>0.0</v>
      </c>
      <c r="E2843" s="41"/>
    </row>
    <row r="2844" hidden="1">
      <c r="A2844" s="57" t="s">
        <v>3392</v>
      </c>
      <c r="B2844" s="29">
        <v>0.0</v>
      </c>
      <c r="C2844" s="26"/>
      <c r="D2844" s="27">
        <v>0.0</v>
      </c>
      <c r="E2844" s="41"/>
    </row>
    <row r="2845" hidden="1">
      <c r="A2845" s="31" t="s">
        <v>3394</v>
      </c>
      <c r="B2845" s="29">
        <v>0.0</v>
      </c>
      <c r="C2845" s="26"/>
      <c r="D2845" s="27">
        <v>0.0</v>
      </c>
      <c r="E2845" s="40"/>
    </row>
    <row r="2846" hidden="1">
      <c r="A2846" s="31" t="s">
        <v>3395</v>
      </c>
      <c r="B2846" s="29">
        <v>0.0</v>
      </c>
      <c r="C2846" s="26"/>
      <c r="D2846" s="27">
        <v>0.0</v>
      </c>
      <c r="E2846" s="40"/>
    </row>
    <row r="2847" hidden="1">
      <c r="A2847" s="31" t="s">
        <v>3397</v>
      </c>
      <c r="B2847" s="29">
        <v>3420.0</v>
      </c>
      <c r="C2847" s="26">
        <v>3420.0</v>
      </c>
      <c r="D2847" s="27">
        <v>0.0</v>
      </c>
      <c r="E2847" s="28" t="s">
        <v>7995</v>
      </c>
    </row>
    <row r="2848" hidden="1">
      <c r="A2848" s="31" t="s">
        <v>3399</v>
      </c>
      <c r="B2848" s="29">
        <v>1170.0</v>
      </c>
      <c r="C2848" s="26">
        <v>1170.0</v>
      </c>
      <c r="D2848" s="27">
        <v>0.0</v>
      </c>
      <c r="E2848" s="40"/>
    </row>
    <row r="2849" hidden="1">
      <c r="A2849" s="58" t="s">
        <v>3400</v>
      </c>
      <c r="B2849" s="29">
        <v>16157.0</v>
      </c>
      <c r="C2849" s="29">
        <v>16157.0</v>
      </c>
      <c r="D2849" s="27">
        <v>0.0</v>
      </c>
      <c r="E2849" s="41"/>
    </row>
    <row r="2850" hidden="1">
      <c r="A2850" s="58" t="s">
        <v>3401</v>
      </c>
      <c r="B2850" s="29">
        <v>12287.0</v>
      </c>
      <c r="C2850" s="59">
        <v>12287.0</v>
      </c>
      <c r="D2850" s="27">
        <v>0.0</v>
      </c>
      <c r="E2850" s="41"/>
    </row>
    <row r="2851" hidden="1">
      <c r="A2851" s="58" t="s">
        <v>3402</v>
      </c>
      <c r="B2851" s="29">
        <v>16448.42</v>
      </c>
      <c r="C2851" s="59">
        <v>16448.42</v>
      </c>
      <c r="D2851" s="27">
        <v>0.0</v>
      </c>
      <c r="E2851" s="41"/>
    </row>
    <row r="2852" hidden="1">
      <c r="A2852" s="58" t="s">
        <v>3403</v>
      </c>
      <c r="B2852" s="29">
        <v>15498.0</v>
      </c>
      <c r="C2852" s="59">
        <v>15498.0</v>
      </c>
      <c r="D2852" s="27">
        <v>0.0</v>
      </c>
      <c r="E2852" s="41"/>
    </row>
    <row r="2853" hidden="1">
      <c r="A2853" s="58" t="s">
        <v>3405</v>
      </c>
      <c r="B2853" s="29">
        <v>0.0</v>
      </c>
      <c r="C2853" s="59">
        <v>0.0</v>
      </c>
      <c r="D2853" s="27">
        <v>0.0</v>
      </c>
      <c r="E2853" s="41"/>
    </row>
    <row r="2854" hidden="1">
      <c r="A2854" s="58" t="s">
        <v>3406</v>
      </c>
      <c r="B2854" s="29">
        <v>3053.6000000000004</v>
      </c>
      <c r="C2854" s="59">
        <v>3053.6000000000004</v>
      </c>
      <c r="D2854" s="27">
        <v>0.0</v>
      </c>
      <c r="E2854" s="41"/>
    </row>
    <row r="2855" hidden="1">
      <c r="A2855" s="35" t="s">
        <v>3407</v>
      </c>
      <c r="B2855" s="29">
        <v>72963.52</v>
      </c>
      <c r="C2855" s="59">
        <v>72963.52000000002</v>
      </c>
      <c r="D2855" s="27">
        <v>1.4551915228366852E-11</v>
      </c>
      <c r="E2855" s="41"/>
    </row>
    <row r="2856" hidden="1">
      <c r="A2856" s="36" t="s">
        <v>3408</v>
      </c>
      <c r="B2856" s="42">
        <v>-0.10000000000582077</v>
      </c>
      <c r="C2856" s="65">
        <v>-0.10000000002037268</v>
      </c>
      <c r="D2856" s="66">
        <v>-1.4551915228366852E-11</v>
      </c>
      <c r="E2856" s="47"/>
    </row>
    <row r="2857" hidden="1">
      <c r="A2857" s="39"/>
      <c r="B2857" s="60"/>
      <c r="C2857" s="67"/>
      <c r="D2857" s="61"/>
      <c r="E2857" s="69"/>
    </row>
    <row r="2858" hidden="1">
      <c r="A2858" s="39"/>
      <c r="B2858" s="60"/>
      <c r="C2858" s="67"/>
      <c r="D2858" s="61"/>
      <c r="E2858" s="69"/>
    </row>
    <row r="2859">
      <c r="A2859" s="5" t="s">
        <v>4230</v>
      </c>
      <c r="B2859" s="6"/>
      <c r="C2859" s="6"/>
      <c r="D2859" s="6"/>
      <c r="E2859" s="7"/>
    </row>
    <row r="2860">
      <c r="A2860" s="10"/>
      <c r="B2860" s="11"/>
      <c r="C2860" s="11"/>
      <c r="D2860" s="11"/>
      <c r="E2860" s="12"/>
    </row>
    <row r="2861">
      <c r="A2861" s="5" t="s">
        <v>3381</v>
      </c>
      <c r="B2861" s="6"/>
      <c r="C2861" s="6"/>
      <c r="D2861" s="6"/>
      <c r="E2861" s="7"/>
    </row>
    <row r="2862">
      <c r="A2862" s="10"/>
      <c r="B2862" s="11"/>
      <c r="C2862" s="11"/>
      <c r="D2862" s="11"/>
      <c r="E2862" s="12"/>
    </row>
    <row r="2863">
      <c r="A2863" s="13">
        <v>46113.0</v>
      </c>
      <c r="B2863" s="6"/>
      <c r="C2863" s="54" t="s">
        <v>3382</v>
      </c>
      <c r="D2863" s="15">
        <v>46117.0</v>
      </c>
      <c r="E2863" s="7"/>
    </row>
    <row r="2864">
      <c r="A2864" s="10"/>
      <c r="B2864" s="11"/>
      <c r="C2864" s="16"/>
      <c r="D2864" s="11"/>
      <c r="E2864" s="12"/>
    </row>
    <row r="2865">
      <c r="A2865" s="55" t="s">
        <v>4241</v>
      </c>
      <c r="B2865" s="7"/>
      <c r="C2865" s="16"/>
      <c r="D2865" s="56" t="s">
        <v>4239</v>
      </c>
      <c r="E2865" s="7"/>
    </row>
    <row r="2866">
      <c r="A2866" s="10"/>
      <c r="B2866" s="12"/>
      <c r="C2866" s="16"/>
      <c r="D2866" s="11"/>
      <c r="E2866" s="12"/>
    </row>
    <row r="2867">
      <c r="A2867" s="19" t="s">
        <v>3383</v>
      </c>
      <c r="B2867" s="6"/>
      <c r="C2867" s="6"/>
      <c r="D2867" s="6"/>
      <c r="E2867" s="7"/>
    </row>
    <row r="2868">
      <c r="A2868" s="20" t="s">
        <v>3384</v>
      </c>
      <c r="B2868" s="21" t="s">
        <v>3385</v>
      </c>
      <c r="C2868" s="22" t="s">
        <v>3386</v>
      </c>
      <c r="D2868" s="21" t="s">
        <v>3387</v>
      </c>
      <c r="E2868" s="23" t="s">
        <v>13</v>
      </c>
    </row>
    <row r="2869">
      <c r="A2869" s="57" t="s">
        <v>3388</v>
      </c>
      <c r="B2869" s="25">
        <v>20073.0</v>
      </c>
      <c r="C2869" s="26">
        <v>20073.0</v>
      </c>
      <c r="D2869" s="27">
        <v>0.0</v>
      </c>
      <c r="E2869" s="28"/>
    </row>
    <row r="2870">
      <c r="A2870" s="57" t="s">
        <v>3389</v>
      </c>
      <c r="B2870" s="29">
        <v>11032.0</v>
      </c>
      <c r="C2870" s="26">
        <v>11032.0</v>
      </c>
      <c r="D2870" s="27">
        <v>0.0</v>
      </c>
      <c r="E2870" s="40"/>
    </row>
    <row r="2871">
      <c r="A2871" s="57" t="s">
        <v>3390</v>
      </c>
      <c r="B2871" s="25">
        <v>0.0</v>
      </c>
      <c r="C2871" s="26"/>
      <c r="D2871" s="27">
        <v>0.0</v>
      </c>
      <c r="E2871" s="41"/>
    </row>
    <row r="2872">
      <c r="A2872" s="57" t="s">
        <v>3392</v>
      </c>
      <c r="B2872" s="29">
        <v>500.0</v>
      </c>
      <c r="C2872" s="26">
        <v>500.0</v>
      </c>
      <c r="D2872" s="27">
        <v>0.0</v>
      </c>
      <c r="E2872" s="41"/>
    </row>
    <row r="2873">
      <c r="A2873" s="31" t="s">
        <v>3394</v>
      </c>
      <c r="B2873" s="29">
        <v>0.0</v>
      </c>
      <c r="C2873" s="26"/>
      <c r="D2873" s="27">
        <v>0.0</v>
      </c>
      <c r="E2873" s="40"/>
    </row>
    <row r="2874">
      <c r="A2874" s="31" t="s">
        <v>3395</v>
      </c>
      <c r="B2874" s="29">
        <v>0.0</v>
      </c>
      <c r="C2874" s="26"/>
      <c r="D2874" s="27">
        <v>0.0</v>
      </c>
      <c r="E2874" s="40"/>
    </row>
    <row r="2875">
      <c r="A2875" s="31" t="s">
        <v>3397</v>
      </c>
      <c r="B2875" s="29">
        <v>2412.0</v>
      </c>
      <c r="C2875" s="26">
        <v>2277.0</v>
      </c>
      <c r="D2875" s="27">
        <v>-135.0</v>
      </c>
      <c r="E2875" s="28" t="s">
        <v>7996</v>
      </c>
    </row>
    <row r="2876">
      <c r="A2876" s="31" t="s">
        <v>3399</v>
      </c>
      <c r="B2876" s="29">
        <v>4005.0</v>
      </c>
      <c r="C2876" s="26">
        <v>4140.0</v>
      </c>
      <c r="D2876" s="27">
        <v>135.0</v>
      </c>
      <c r="E2876" s="40"/>
    </row>
    <row r="2877">
      <c r="A2877" s="58" t="s">
        <v>3400</v>
      </c>
      <c r="B2877" s="29">
        <v>54082.0</v>
      </c>
      <c r="C2877" s="29">
        <v>54082.0</v>
      </c>
      <c r="D2877" s="27">
        <v>0.0</v>
      </c>
      <c r="E2877" s="41"/>
    </row>
    <row r="2878">
      <c r="A2878" s="58" t="s">
        <v>3401</v>
      </c>
      <c r="B2878" s="29">
        <v>34418.0</v>
      </c>
      <c r="C2878" s="59">
        <v>34418.0</v>
      </c>
      <c r="D2878" s="27">
        <v>0.0</v>
      </c>
      <c r="E2878" s="41"/>
    </row>
    <row r="2879">
      <c r="A2879" s="58" t="s">
        <v>3402</v>
      </c>
      <c r="B2879" s="29">
        <v>47924.0</v>
      </c>
      <c r="C2879" s="59">
        <v>47924.0</v>
      </c>
      <c r="D2879" s="27">
        <v>0.0</v>
      </c>
      <c r="E2879" s="41"/>
    </row>
    <row r="2880">
      <c r="A2880" s="58" t="s">
        <v>3403</v>
      </c>
      <c r="B2880" s="29">
        <v>40670.0</v>
      </c>
      <c r="C2880" s="59">
        <v>40670.0</v>
      </c>
      <c r="D2880" s="27">
        <v>0.0</v>
      </c>
      <c r="E2880" s="41"/>
    </row>
    <row r="2881">
      <c r="A2881" s="58" t="s">
        <v>3405</v>
      </c>
      <c r="B2881" s="29">
        <v>0.0</v>
      </c>
      <c r="C2881" s="59">
        <v>0.0</v>
      </c>
      <c r="D2881" s="27">
        <v>0.0</v>
      </c>
      <c r="E2881" s="41"/>
    </row>
    <row r="2882">
      <c r="A2882" s="58" t="s">
        <v>3406</v>
      </c>
      <c r="B2882" s="29">
        <v>9383.0</v>
      </c>
      <c r="C2882" s="59">
        <v>9383.0</v>
      </c>
      <c r="D2882" s="27">
        <v>0.0</v>
      </c>
      <c r="E2882" s="41"/>
    </row>
    <row r="2883">
      <c r="A2883" s="35" t="s">
        <v>3407</v>
      </c>
      <c r="B2883" s="29">
        <v>215116.1</v>
      </c>
      <c r="C2883" s="59">
        <v>215116.1</v>
      </c>
      <c r="D2883" s="27">
        <v>0.0</v>
      </c>
      <c r="E2883" s="41"/>
    </row>
    <row r="2884">
      <c r="A2884" s="36" t="s">
        <v>3408</v>
      </c>
      <c r="B2884" s="42">
        <v>-0.09999999999854481</v>
      </c>
      <c r="C2884" s="65">
        <v>-0.10000000000582077</v>
      </c>
      <c r="D2884" s="66">
        <v>-7.275957614183426E-12</v>
      </c>
      <c r="E2884" s="47"/>
    </row>
    <row r="2885">
      <c r="A2885" s="39"/>
      <c r="B2885" s="60"/>
      <c r="C2885" s="67"/>
      <c r="D2885" s="61"/>
      <c r="E2885" s="69"/>
    </row>
    <row r="2886">
      <c r="A2886" s="39"/>
      <c r="B2886" s="60"/>
      <c r="C2886" s="67"/>
      <c r="D2886" s="61"/>
      <c r="E2886" s="69"/>
    </row>
    <row r="2887">
      <c r="A2887" s="5" t="s">
        <v>4230</v>
      </c>
      <c r="B2887" s="6"/>
      <c r="C2887" s="6"/>
      <c r="D2887" s="6"/>
      <c r="E2887" s="7"/>
    </row>
    <row r="2888">
      <c r="A2888" s="10"/>
      <c r="B2888" s="11"/>
      <c r="C2888" s="11"/>
      <c r="D2888" s="11"/>
      <c r="E2888" s="12"/>
    </row>
    <row r="2889">
      <c r="A2889" s="5" t="s">
        <v>3381</v>
      </c>
      <c r="B2889" s="6"/>
      <c r="C2889" s="6"/>
      <c r="D2889" s="6"/>
      <c r="E2889" s="7"/>
    </row>
    <row r="2890">
      <c r="A2890" s="10"/>
      <c r="B2890" s="11"/>
      <c r="C2890" s="11"/>
      <c r="D2890" s="11"/>
      <c r="E2890" s="12"/>
    </row>
    <row r="2891">
      <c r="A2891" s="13">
        <v>46118.0</v>
      </c>
      <c r="B2891" s="6"/>
      <c r="C2891" s="54" t="s">
        <v>3382</v>
      </c>
      <c r="D2891" s="15">
        <v>46124.0</v>
      </c>
      <c r="E2891" s="7"/>
    </row>
    <row r="2892">
      <c r="A2892" s="10"/>
      <c r="B2892" s="11"/>
      <c r="C2892" s="16"/>
      <c r="D2892" s="11"/>
      <c r="E2892" s="12"/>
    </row>
    <row r="2893">
      <c r="A2893" s="55" t="s">
        <v>4238</v>
      </c>
      <c r="B2893" s="7"/>
      <c r="C2893" s="16"/>
      <c r="D2893" s="56" t="s">
        <v>4239</v>
      </c>
      <c r="E2893" s="7"/>
    </row>
    <row r="2894">
      <c r="A2894" s="10"/>
      <c r="B2894" s="12"/>
      <c r="C2894" s="16"/>
      <c r="D2894" s="11"/>
      <c r="E2894" s="12"/>
    </row>
    <row r="2895">
      <c r="A2895" s="19" t="s">
        <v>3383</v>
      </c>
      <c r="B2895" s="6"/>
      <c r="C2895" s="6"/>
      <c r="D2895" s="6"/>
      <c r="E2895" s="7"/>
    </row>
    <row r="2896">
      <c r="A2896" s="20" t="s">
        <v>3384</v>
      </c>
      <c r="B2896" s="21" t="s">
        <v>3385</v>
      </c>
      <c r="C2896" s="22" t="s">
        <v>3386</v>
      </c>
      <c r="D2896" s="21" t="s">
        <v>3387</v>
      </c>
      <c r="E2896" s="23" t="s">
        <v>13</v>
      </c>
    </row>
    <row r="2897">
      <c r="A2897" s="57" t="s">
        <v>3388</v>
      </c>
      <c r="B2897" s="25">
        <v>22864.0</v>
      </c>
      <c r="C2897" s="26">
        <v>22864.0</v>
      </c>
      <c r="D2897" s="27">
        <v>0.0</v>
      </c>
      <c r="E2897" s="28"/>
    </row>
    <row r="2898">
      <c r="A2898" s="57" t="s">
        <v>3389</v>
      </c>
      <c r="B2898" s="29">
        <v>17563.0</v>
      </c>
      <c r="C2898" s="26">
        <v>17563.0</v>
      </c>
      <c r="D2898" s="27">
        <v>0.0</v>
      </c>
      <c r="E2898" s="40"/>
    </row>
    <row r="2899">
      <c r="A2899" s="57" t="s">
        <v>3390</v>
      </c>
      <c r="B2899" s="25">
        <v>0.0</v>
      </c>
      <c r="C2899" s="26"/>
      <c r="D2899" s="27">
        <v>0.0</v>
      </c>
      <c r="E2899" s="41"/>
    </row>
    <row r="2900">
      <c r="A2900" s="57" t="s">
        <v>3392</v>
      </c>
      <c r="B2900" s="29">
        <v>500.0</v>
      </c>
      <c r="C2900" s="26">
        <v>500.0</v>
      </c>
      <c r="D2900" s="27">
        <v>0.0</v>
      </c>
      <c r="E2900" s="41"/>
    </row>
    <row r="2901">
      <c r="A2901" s="31" t="s">
        <v>3394</v>
      </c>
      <c r="B2901" s="29">
        <v>135.0</v>
      </c>
      <c r="C2901" s="26"/>
      <c r="D2901" s="27">
        <v>-135.0</v>
      </c>
      <c r="E2901" s="40"/>
    </row>
    <row r="2902">
      <c r="A2902" s="31" t="s">
        <v>3395</v>
      </c>
      <c r="B2902" s="29">
        <v>0.0</v>
      </c>
      <c r="C2902" s="26"/>
      <c r="D2902" s="27">
        <v>0.0</v>
      </c>
      <c r="E2902" s="40"/>
    </row>
    <row r="2903">
      <c r="A2903" s="31" t="s">
        <v>3397</v>
      </c>
      <c r="B2903" s="29">
        <v>9527.0</v>
      </c>
      <c r="C2903" s="26">
        <v>9537.0</v>
      </c>
      <c r="D2903" s="27">
        <v>10.0</v>
      </c>
      <c r="E2903" s="28" t="s">
        <v>7997</v>
      </c>
    </row>
    <row r="2904">
      <c r="A2904" s="31" t="s">
        <v>3399</v>
      </c>
      <c r="B2904" s="29">
        <v>3285.0</v>
      </c>
      <c r="C2904" s="26">
        <v>3415.0</v>
      </c>
      <c r="D2904" s="27">
        <v>130.0</v>
      </c>
      <c r="E2904" s="40"/>
    </row>
    <row r="2905">
      <c r="A2905" s="58" t="s">
        <v>3400</v>
      </c>
      <c r="B2905" s="29">
        <v>71855.0</v>
      </c>
      <c r="C2905" s="29">
        <v>71855.0</v>
      </c>
      <c r="D2905" s="27">
        <v>0.0</v>
      </c>
      <c r="E2905" s="41"/>
    </row>
    <row r="2906">
      <c r="A2906" s="58" t="s">
        <v>3401</v>
      </c>
      <c r="B2906" s="29">
        <v>43480.0</v>
      </c>
      <c r="C2906" s="59">
        <v>43480.0</v>
      </c>
      <c r="D2906" s="27">
        <v>0.0</v>
      </c>
      <c r="E2906" s="41"/>
    </row>
    <row r="2907">
      <c r="A2907" s="58" t="s">
        <v>3402</v>
      </c>
      <c r="B2907" s="29">
        <v>62440.0</v>
      </c>
      <c r="C2907" s="59">
        <v>62440.0</v>
      </c>
      <c r="D2907" s="27">
        <v>0.0</v>
      </c>
      <c r="E2907" s="41"/>
    </row>
    <row r="2908">
      <c r="A2908" s="58" t="s">
        <v>3403</v>
      </c>
      <c r="B2908" s="29">
        <v>53579.0</v>
      </c>
      <c r="C2908" s="59">
        <v>53828.0</v>
      </c>
      <c r="D2908" s="27">
        <v>249.0</v>
      </c>
      <c r="E2908" s="41"/>
    </row>
    <row r="2909">
      <c r="A2909" s="58" t="s">
        <v>3405</v>
      </c>
      <c r="B2909" s="29">
        <v>4023.0</v>
      </c>
      <c r="C2909" s="59">
        <v>4023.0</v>
      </c>
      <c r="D2909" s="27">
        <v>0.0</v>
      </c>
      <c r="E2909" s="41"/>
    </row>
    <row r="2910">
      <c r="A2910" s="58" t="s">
        <v>3406</v>
      </c>
      <c r="B2910" s="29">
        <v>12472.0</v>
      </c>
      <c r="C2910" s="59">
        <v>12472.0</v>
      </c>
      <c r="D2910" s="27">
        <v>0.0</v>
      </c>
      <c r="E2910" s="41"/>
    </row>
    <row r="2911">
      <c r="A2911" s="35" t="s">
        <v>3407</v>
      </c>
      <c r="B2911" s="29">
        <v>289250.2</v>
      </c>
      <c r="C2911" s="59">
        <v>289499.2</v>
      </c>
      <c r="D2911" s="27">
        <v>249.0</v>
      </c>
      <c r="E2911" s="41"/>
    </row>
    <row r="2912">
      <c r="A2912" s="36" t="s">
        <v>3408</v>
      </c>
      <c r="B2912" s="42">
        <v>0.8000000000029104</v>
      </c>
      <c r="C2912" s="65">
        <v>5.7999999999883585</v>
      </c>
      <c r="D2912" s="66">
        <v>4.999999999985448</v>
      </c>
      <c r="E2912" s="47"/>
    </row>
    <row r="2913">
      <c r="A2913" s="39"/>
      <c r="B2913" s="60"/>
      <c r="C2913" s="67"/>
      <c r="D2913" s="61"/>
      <c r="E2913" s="69"/>
    </row>
    <row r="2914">
      <c r="A2914" s="39"/>
      <c r="B2914" s="60"/>
      <c r="C2914" s="67"/>
      <c r="D2914" s="61"/>
      <c r="E2914" s="69"/>
    </row>
    <row r="2915">
      <c r="A2915" s="5" t="s">
        <v>4230</v>
      </c>
      <c r="B2915" s="6"/>
      <c r="C2915" s="6"/>
      <c r="D2915" s="6"/>
      <c r="E2915" s="7"/>
    </row>
    <row r="2916">
      <c r="A2916" s="10"/>
      <c r="B2916" s="11"/>
      <c r="C2916" s="11"/>
      <c r="D2916" s="11"/>
      <c r="E2916" s="12"/>
    </row>
    <row r="2917">
      <c r="A2917" s="5" t="s">
        <v>3381</v>
      </c>
      <c r="B2917" s="6"/>
      <c r="C2917" s="6"/>
      <c r="D2917" s="6"/>
      <c r="E2917" s="7"/>
    </row>
    <row r="2918">
      <c r="A2918" s="10"/>
      <c r="B2918" s="11"/>
      <c r="C2918" s="11"/>
      <c r="D2918" s="11"/>
      <c r="E2918" s="12"/>
    </row>
    <row r="2919">
      <c r="A2919" s="13">
        <v>46125.0</v>
      </c>
      <c r="B2919" s="6"/>
      <c r="C2919" s="54" t="s">
        <v>3382</v>
      </c>
      <c r="D2919" s="15">
        <v>46131.0</v>
      </c>
      <c r="E2919" s="7"/>
    </row>
    <row r="2920">
      <c r="A2920" s="10"/>
      <c r="B2920" s="11"/>
      <c r="C2920" s="16"/>
      <c r="D2920" s="11"/>
      <c r="E2920" s="12"/>
    </row>
    <row r="2921">
      <c r="A2921" s="55" t="s">
        <v>4238</v>
      </c>
      <c r="B2921" s="7"/>
      <c r="C2921" s="16"/>
      <c r="D2921" s="56" t="s">
        <v>4239</v>
      </c>
      <c r="E2921" s="7"/>
    </row>
    <row r="2922">
      <c r="A2922" s="10"/>
      <c r="B2922" s="12"/>
      <c r="C2922" s="16"/>
      <c r="D2922" s="11"/>
      <c r="E2922" s="12"/>
    </row>
    <row r="2923">
      <c r="A2923" s="19" t="s">
        <v>3383</v>
      </c>
      <c r="B2923" s="6"/>
      <c r="C2923" s="6"/>
      <c r="D2923" s="6"/>
      <c r="E2923" s="7"/>
    </row>
    <row r="2924">
      <c r="A2924" s="20" t="s">
        <v>3384</v>
      </c>
      <c r="B2924" s="21" t="s">
        <v>3385</v>
      </c>
      <c r="C2924" s="22" t="s">
        <v>3386</v>
      </c>
      <c r="D2924" s="21" t="s">
        <v>3387</v>
      </c>
      <c r="E2924" s="23" t="s">
        <v>13</v>
      </c>
    </row>
    <row r="2925">
      <c r="A2925" s="57" t="s">
        <v>3388</v>
      </c>
      <c r="B2925" s="25">
        <v>16035.0</v>
      </c>
      <c r="C2925" s="26">
        <v>15900.0</v>
      </c>
      <c r="D2925" s="27">
        <v>-135.0</v>
      </c>
      <c r="E2925" s="28"/>
    </row>
    <row r="2926">
      <c r="A2926" s="57" t="s">
        <v>3389</v>
      </c>
      <c r="B2926" s="29">
        <v>16198.0</v>
      </c>
      <c r="C2926" s="26">
        <v>16198.0</v>
      </c>
      <c r="D2926" s="27">
        <v>0.0</v>
      </c>
      <c r="E2926" s="40"/>
    </row>
    <row r="2927">
      <c r="A2927" s="57" t="s">
        <v>3390</v>
      </c>
      <c r="B2927" s="25">
        <v>0.0</v>
      </c>
      <c r="C2927" s="26"/>
      <c r="D2927" s="27">
        <v>0.0</v>
      </c>
      <c r="E2927" s="41"/>
    </row>
    <row r="2928">
      <c r="A2928" s="57" t="s">
        <v>3392</v>
      </c>
      <c r="B2928" s="29">
        <v>1000.0</v>
      </c>
      <c r="C2928" s="26">
        <v>1000.0</v>
      </c>
      <c r="D2928" s="27">
        <v>0.0</v>
      </c>
      <c r="E2928" s="41"/>
    </row>
    <row r="2929">
      <c r="A2929" s="31" t="s">
        <v>3394</v>
      </c>
      <c r="B2929" s="29">
        <v>90.0</v>
      </c>
      <c r="C2929" s="26"/>
      <c r="D2929" s="27">
        <v>-90.0</v>
      </c>
      <c r="E2929" s="40"/>
    </row>
    <row r="2930">
      <c r="A2930" s="31" t="s">
        <v>3395</v>
      </c>
      <c r="B2930" s="29">
        <v>0.0</v>
      </c>
      <c r="C2930" s="26">
        <v>150.0</v>
      </c>
      <c r="D2930" s="27">
        <v>150.0</v>
      </c>
      <c r="E2930" s="40" t="s">
        <v>4231</v>
      </c>
    </row>
    <row r="2931">
      <c r="A2931" s="31" t="s">
        <v>3397</v>
      </c>
      <c r="B2931" s="29">
        <v>12944.0</v>
      </c>
      <c r="C2931" s="26">
        <v>12865.0</v>
      </c>
      <c r="D2931" s="27">
        <v>-79.0</v>
      </c>
      <c r="E2931" s="28" t="s">
        <v>4232</v>
      </c>
    </row>
    <row r="2932">
      <c r="A2932" s="31" t="s">
        <v>3399</v>
      </c>
      <c r="B2932" s="29">
        <v>3960.0</v>
      </c>
      <c r="C2932" s="26">
        <v>4145.0</v>
      </c>
      <c r="D2932" s="27">
        <v>185.0</v>
      </c>
      <c r="E2932" s="40"/>
    </row>
    <row r="2933">
      <c r="A2933" s="58" t="s">
        <v>3400</v>
      </c>
      <c r="B2933" s="29">
        <v>63242.0</v>
      </c>
      <c r="C2933" s="29">
        <v>63242.0</v>
      </c>
      <c r="D2933" s="27">
        <v>0.0</v>
      </c>
      <c r="E2933" s="41"/>
    </row>
    <row r="2934">
      <c r="A2934" s="58" t="s">
        <v>3401</v>
      </c>
      <c r="B2934" s="29">
        <v>40810.0</v>
      </c>
      <c r="C2934" s="59">
        <v>40810.0</v>
      </c>
      <c r="D2934" s="27">
        <v>0.0</v>
      </c>
      <c r="E2934" s="41"/>
    </row>
    <row r="2935">
      <c r="A2935" s="58" t="s">
        <v>3402</v>
      </c>
      <c r="B2935" s="29">
        <v>53230.0</v>
      </c>
      <c r="C2935" s="59">
        <v>53230.0</v>
      </c>
      <c r="D2935" s="27">
        <v>0.0</v>
      </c>
      <c r="E2935" s="41"/>
    </row>
    <row r="2936">
      <c r="A2936" s="58" t="s">
        <v>3403</v>
      </c>
      <c r="B2936" s="29">
        <v>60750.0</v>
      </c>
      <c r="C2936" s="59">
        <v>60750.0</v>
      </c>
      <c r="D2936" s="27">
        <v>0.0</v>
      </c>
      <c r="E2936" s="41"/>
    </row>
    <row r="2937">
      <c r="A2937" s="58" t="s">
        <v>3405</v>
      </c>
      <c r="B2937" s="29">
        <v>1001.0</v>
      </c>
      <c r="C2937" s="59">
        <v>1001.0</v>
      </c>
      <c r="D2937" s="27">
        <v>0.0</v>
      </c>
      <c r="E2937" s="41"/>
    </row>
    <row r="2938">
      <c r="A2938" s="58" t="s">
        <v>3406</v>
      </c>
      <c r="B2938" s="29">
        <v>13817.0</v>
      </c>
      <c r="C2938" s="59">
        <v>13817.0</v>
      </c>
      <c r="D2938" s="27">
        <v>0.0</v>
      </c>
      <c r="E2938" s="41"/>
    </row>
    <row r="2939">
      <c r="A2939" s="35" t="s">
        <v>3407</v>
      </c>
      <c r="B2939" s="29">
        <v>269260.2</v>
      </c>
      <c r="C2939" s="59">
        <v>269260.2</v>
      </c>
      <c r="D2939" s="27">
        <v>0.0</v>
      </c>
      <c r="E2939" s="41"/>
    </row>
    <row r="2940">
      <c r="A2940" s="36" t="s">
        <v>3408</v>
      </c>
      <c r="B2940" s="42">
        <v>-0.19999999999708962</v>
      </c>
      <c r="C2940" s="65">
        <v>30.79999999998836</v>
      </c>
      <c r="D2940" s="66">
        <v>30.999999999985448</v>
      </c>
      <c r="E2940" s="47"/>
    </row>
    <row r="2941">
      <c r="A2941" s="39"/>
      <c r="B2941" s="60"/>
      <c r="C2941" s="67"/>
      <c r="D2941" s="61"/>
      <c r="E2941" s="69"/>
    </row>
    <row r="2942">
      <c r="A2942" s="39"/>
      <c r="B2942" s="60"/>
      <c r="C2942" s="67"/>
      <c r="D2942" s="61"/>
      <c r="E2942" s="69"/>
    </row>
    <row r="2943">
      <c r="A2943" s="39"/>
      <c r="B2943" s="60"/>
      <c r="C2943" s="67"/>
      <c r="D2943" s="61"/>
      <c r="E2943" s="69"/>
    </row>
    <row r="2944">
      <c r="A2944" s="39"/>
      <c r="B2944" s="60"/>
      <c r="C2944" s="67"/>
      <c r="D2944" s="61"/>
      <c r="E2944" s="69"/>
    </row>
    <row r="2945">
      <c r="A2945" s="39"/>
      <c r="B2945" s="60"/>
      <c r="C2945" s="67"/>
      <c r="D2945" s="61"/>
      <c r="E2945" s="69"/>
    </row>
    <row r="2946">
      <c r="A2946" s="39"/>
      <c r="B2946" s="60"/>
      <c r="C2946" s="67"/>
      <c r="D2946" s="61"/>
      <c r="E2946" s="69"/>
    </row>
    <row r="2947">
      <c r="A2947" s="39"/>
      <c r="B2947" s="60"/>
      <c r="C2947" s="67"/>
      <c r="D2947" s="61"/>
      <c r="E2947" s="69"/>
    </row>
    <row r="2948">
      <c r="A2948" s="39"/>
      <c r="B2948" s="60"/>
      <c r="C2948" s="67"/>
      <c r="D2948" s="61"/>
      <c r="E2948" s="69"/>
    </row>
    <row r="2949">
      <c r="A2949" s="39"/>
      <c r="B2949" s="60"/>
      <c r="C2949" s="67"/>
      <c r="D2949" s="61"/>
      <c r="E2949" s="69"/>
    </row>
    <row r="2950">
      <c r="A2950" s="39"/>
      <c r="B2950" s="60"/>
      <c r="C2950" s="67"/>
      <c r="D2950" s="61"/>
      <c r="E2950" s="69"/>
    </row>
    <row r="2951">
      <c r="A2951" s="39"/>
      <c r="B2951" s="60"/>
      <c r="C2951" s="67"/>
      <c r="D2951" s="61"/>
      <c r="E2951" s="69"/>
    </row>
    <row r="2952">
      <c r="A2952" s="39"/>
      <c r="B2952" s="60"/>
      <c r="C2952" s="67"/>
      <c r="D2952" s="61"/>
      <c r="E2952" s="69"/>
    </row>
    <row r="2953">
      <c r="A2953" s="39"/>
      <c r="B2953" s="60"/>
      <c r="C2953" s="67"/>
      <c r="D2953" s="61"/>
      <c r="E2953" s="69"/>
    </row>
    <row r="2954">
      <c r="A2954" s="39"/>
      <c r="B2954" s="60"/>
      <c r="C2954" s="67"/>
      <c r="D2954" s="61"/>
      <c r="E2954" s="69"/>
    </row>
  </sheetData>
  <mergeCells count="840">
    <mergeCell ref="A2251:E2251"/>
    <mergeCell ref="A2271:E2272"/>
    <mergeCell ref="A2273:E2274"/>
    <mergeCell ref="A2275:B2276"/>
    <mergeCell ref="C2275:C2278"/>
    <mergeCell ref="D2275:E2276"/>
    <mergeCell ref="A2277:B2278"/>
    <mergeCell ref="D2277:E2278"/>
    <mergeCell ref="A2279:E2279"/>
    <mergeCell ref="A2299:E2300"/>
    <mergeCell ref="A2301:E2302"/>
    <mergeCell ref="A2303:B2304"/>
    <mergeCell ref="C2303:C2306"/>
    <mergeCell ref="A2305:B2306"/>
    <mergeCell ref="D2135:E2136"/>
    <mergeCell ref="D2137:E2138"/>
    <mergeCell ref="A2139:E2139"/>
    <mergeCell ref="A2159:E2160"/>
    <mergeCell ref="A2161:E2162"/>
    <mergeCell ref="C2163:C2166"/>
    <mergeCell ref="D2163:E2164"/>
    <mergeCell ref="D2191:E2192"/>
    <mergeCell ref="D2193:E2194"/>
    <mergeCell ref="D2165:E2166"/>
    <mergeCell ref="A2167:E2167"/>
    <mergeCell ref="A2187:E2188"/>
    <mergeCell ref="A2189:E2190"/>
    <mergeCell ref="A2191:B2192"/>
    <mergeCell ref="C2191:C2194"/>
    <mergeCell ref="A2193:B2194"/>
    <mergeCell ref="A2195:E2195"/>
    <mergeCell ref="A2215:E2216"/>
    <mergeCell ref="A2217:E2218"/>
    <mergeCell ref="A2219:B2220"/>
    <mergeCell ref="C2219:C2222"/>
    <mergeCell ref="D2219:E2220"/>
    <mergeCell ref="A2221:B2222"/>
    <mergeCell ref="D2247:E2248"/>
    <mergeCell ref="D2249:E2250"/>
    <mergeCell ref="D2221:E2222"/>
    <mergeCell ref="A2223:E2223"/>
    <mergeCell ref="A2243:E2244"/>
    <mergeCell ref="A2245:E2246"/>
    <mergeCell ref="A2247:B2248"/>
    <mergeCell ref="C2247:C2250"/>
    <mergeCell ref="A2249:B2250"/>
    <mergeCell ref="A2331:B2332"/>
    <mergeCell ref="A2333:B2334"/>
    <mergeCell ref="A2419:E2419"/>
    <mergeCell ref="A2439:E2440"/>
    <mergeCell ref="A2441:E2442"/>
    <mergeCell ref="A2443:B2444"/>
    <mergeCell ref="C2443:C2446"/>
    <mergeCell ref="D2443:E2444"/>
    <mergeCell ref="A2445:B2446"/>
    <mergeCell ref="D2445:E2446"/>
    <mergeCell ref="A2447:E2447"/>
    <mergeCell ref="A2467:E2468"/>
    <mergeCell ref="A2469:E2470"/>
    <mergeCell ref="A2471:B2472"/>
    <mergeCell ref="C2471:C2474"/>
    <mergeCell ref="A2473:B2474"/>
    <mergeCell ref="D2303:E2304"/>
    <mergeCell ref="D2305:E2306"/>
    <mergeCell ref="A2307:E2307"/>
    <mergeCell ref="A2327:E2328"/>
    <mergeCell ref="A2329:E2330"/>
    <mergeCell ref="C2331:C2334"/>
    <mergeCell ref="D2331:E2332"/>
    <mergeCell ref="D2359:E2360"/>
    <mergeCell ref="D2361:E2362"/>
    <mergeCell ref="D2333:E2334"/>
    <mergeCell ref="A2335:E2335"/>
    <mergeCell ref="A2355:E2356"/>
    <mergeCell ref="A2357:E2358"/>
    <mergeCell ref="A2359:B2360"/>
    <mergeCell ref="C2359:C2362"/>
    <mergeCell ref="A2361:B2362"/>
    <mergeCell ref="A2363:E2363"/>
    <mergeCell ref="A2383:E2384"/>
    <mergeCell ref="A2385:E2386"/>
    <mergeCell ref="A2387:B2388"/>
    <mergeCell ref="C2387:C2390"/>
    <mergeCell ref="D2387:E2388"/>
    <mergeCell ref="A2389:B2390"/>
    <mergeCell ref="D2415:E2416"/>
    <mergeCell ref="D2417:E2418"/>
    <mergeCell ref="D2389:E2390"/>
    <mergeCell ref="A2391:E2391"/>
    <mergeCell ref="A2411:E2412"/>
    <mergeCell ref="A2413:E2414"/>
    <mergeCell ref="A2415:B2416"/>
    <mergeCell ref="C2415:C2418"/>
    <mergeCell ref="A2417:B2418"/>
    <mergeCell ref="A2499:B2500"/>
    <mergeCell ref="A2501:B2502"/>
    <mergeCell ref="A2587:E2587"/>
    <mergeCell ref="A2607:E2608"/>
    <mergeCell ref="A2609:E2610"/>
    <mergeCell ref="A2611:B2612"/>
    <mergeCell ref="C2611:C2614"/>
    <mergeCell ref="D2611:E2612"/>
    <mergeCell ref="A2613:B2614"/>
    <mergeCell ref="D2613:E2614"/>
    <mergeCell ref="A2615:E2615"/>
    <mergeCell ref="A2635:E2636"/>
    <mergeCell ref="A2637:E2638"/>
    <mergeCell ref="A2639:B2640"/>
    <mergeCell ref="C2639:C2642"/>
    <mergeCell ref="A2641:B2642"/>
    <mergeCell ref="D2471:E2472"/>
    <mergeCell ref="D2473:E2474"/>
    <mergeCell ref="A2475:E2475"/>
    <mergeCell ref="A2495:E2496"/>
    <mergeCell ref="A2497:E2498"/>
    <mergeCell ref="C2499:C2502"/>
    <mergeCell ref="D2499:E2500"/>
    <mergeCell ref="D2527:E2528"/>
    <mergeCell ref="D2529:E2530"/>
    <mergeCell ref="D2501:E2502"/>
    <mergeCell ref="A2503:E2503"/>
    <mergeCell ref="A2523:E2524"/>
    <mergeCell ref="A2525:E2526"/>
    <mergeCell ref="A2527:B2528"/>
    <mergeCell ref="C2527:C2530"/>
    <mergeCell ref="A2529:B2530"/>
    <mergeCell ref="A2531:E2531"/>
    <mergeCell ref="A2551:E2552"/>
    <mergeCell ref="A2553:E2554"/>
    <mergeCell ref="A2555:B2556"/>
    <mergeCell ref="C2555:C2558"/>
    <mergeCell ref="D2555:E2556"/>
    <mergeCell ref="A2557:B2558"/>
    <mergeCell ref="D2583:E2584"/>
    <mergeCell ref="D2585:E2586"/>
    <mergeCell ref="D2557:E2558"/>
    <mergeCell ref="A2559:E2559"/>
    <mergeCell ref="A2579:E2580"/>
    <mergeCell ref="A2581:E2582"/>
    <mergeCell ref="A2583:B2584"/>
    <mergeCell ref="C2583:C2586"/>
    <mergeCell ref="A2585:B2586"/>
    <mergeCell ref="A2667:B2668"/>
    <mergeCell ref="A2669:B2670"/>
    <mergeCell ref="A2755:E2755"/>
    <mergeCell ref="A2775:E2776"/>
    <mergeCell ref="A2777:E2778"/>
    <mergeCell ref="A2779:B2780"/>
    <mergeCell ref="C2779:C2782"/>
    <mergeCell ref="D2779:E2780"/>
    <mergeCell ref="A2781:B2782"/>
    <mergeCell ref="D2781:E2782"/>
    <mergeCell ref="A2783:E2783"/>
    <mergeCell ref="A2803:E2804"/>
    <mergeCell ref="A2805:E2806"/>
    <mergeCell ref="A2807:B2808"/>
    <mergeCell ref="C2807:C2810"/>
    <mergeCell ref="A2809:B2810"/>
    <mergeCell ref="D2639:E2640"/>
    <mergeCell ref="D2641:E2642"/>
    <mergeCell ref="A2643:E2643"/>
    <mergeCell ref="A2663:E2664"/>
    <mergeCell ref="A2665:E2666"/>
    <mergeCell ref="C2667:C2670"/>
    <mergeCell ref="D2667:E2668"/>
    <mergeCell ref="D2695:E2696"/>
    <mergeCell ref="D2697:E2698"/>
    <mergeCell ref="D2669:E2670"/>
    <mergeCell ref="A2671:E2671"/>
    <mergeCell ref="A2691:E2692"/>
    <mergeCell ref="A2693:E2694"/>
    <mergeCell ref="A2695:B2696"/>
    <mergeCell ref="C2695:C2698"/>
    <mergeCell ref="A2697:B2698"/>
    <mergeCell ref="A2699:E2699"/>
    <mergeCell ref="A2719:E2720"/>
    <mergeCell ref="A2721:E2722"/>
    <mergeCell ref="A2723:B2724"/>
    <mergeCell ref="C2723:C2726"/>
    <mergeCell ref="D2723:E2724"/>
    <mergeCell ref="A2725:B2726"/>
    <mergeCell ref="D2751:E2752"/>
    <mergeCell ref="D2753:E2754"/>
    <mergeCell ref="D2725:E2726"/>
    <mergeCell ref="A2727:E2727"/>
    <mergeCell ref="A2747:E2748"/>
    <mergeCell ref="A2749:E2750"/>
    <mergeCell ref="A2751:B2752"/>
    <mergeCell ref="C2751:C2754"/>
    <mergeCell ref="A2753:B2754"/>
    <mergeCell ref="A2835:B2836"/>
    <mergeCell ref="A2837:B2838"/>
    <mergeCell ref="A739:E739"/>
    <mergeCell ref="A759:E760"/>
    <mergeCell ref="A761:E762"/>
    <mergeCell ref="A763:B764"/>
    <mergeCell ref="C763:C766"/>
    <mergeCell ref="D763:E764"/>
    <mergeCell ref="A765:B766"/>
    <mergeCell ref="D765:E766"/>
    <mergeCell ref="A767:E767"/>
    <mergeCell ref="A787:E788"/>
    <mergeCell ref="A789:E790"/>
    <mergeCell ref="A791:B792"/>
    <mergeCell ref="C791:C794"/>
    <mergeCell ref="A793:B794"/>
    <mergeCell ref="D623:E624"/>
    <mergeCell ref="D625:E626"/>
    <mergeCell ref="A627:E627"/>
    <mergeCell ref="A647:E648"/>
    <mergeCell ref="A649:E650"/>
    <mergeCell ref="C651:C654"/>
    <mergeCell ref="D651:E652"/>
    <mergeCell ref="D679:E680"/>
    <mergeCell ref="D681:E682"/>
    <mergeCell ref="D653:E654"/>
    <mergeCell ref="A655:E655"/>
    <mergeCell ref="A675:E676"/>
    <mergeCell ref="A677:E678"/>
    <mergeCell ref="A679:B680"/>
    <mergeCell ref="C679:C682"/>
    <mergeCell ref="A681:B682"/>
    <mergeCell ref="A683:E683"/>
    <mergeCell ref="A703:E704"/>
    <mergeCell ref="A705:E706"/>
    <mergeCell ref="A707:B708"/>
    <mergeCell ref="C707:C710"/>
    <mergeCell ref="D707:E708"/>
    <mergeCell ref="A709:B710"/>
    <mergeCell ref="D735:E736"/>
    <mergeCell ref="D737:E738"/>
    <mergeCell ref="D709:E710"/>
    <mergeCell ref="A711:E711"/>
    <mergeCell ref="A731:E732"/>
    <mergeCell ref="A733:E734"/>
    <mergeCell ref="A735:B736"/>
    <mergeCell ref="C735:C738"/>
    <mergeCell ref="A737:B738"/>
    <mergeCell ref="A819:B820"/>
    <mergeCell ref="A821:B822"/>
    <mergeCell ref="A907:E907"/>
    <mergeCell ref="A927:E928"/>
    <mergeCell ref="A929:E930"/>
    <mergeCell ref="A931:B932"/>
    <mergeCell ref="C931:C934"/>
    <mergeCell ref="D931:E932"/>
    <mergeCell ref="A933:B934"/>
    <mergeCell ref="D933:E934"/>
    <mergeCell ref="A935:E935"/>
    <mergeCell ref="A955:E956"/>
    <mergeCell ref="A957:E958"/>
    <mergeCell ref="A959:B960"/>
    <mergeCell ref="C959:C962"/>
    <mergeCell ref="A961:B962"/>
    <mergeCell ref="D791:E792"/>
    <mergeCell ref="D793:E794"/>
    <mergeCell ref="A795:E795"/>
    <mergeCell ref="A815:E816"/>
    <mergeCell ref="A817:E818"/>
    <mergeCell ref="C819:C822"/>
    <mergeCell ref="D819:E820"/>
    <mergeCell ref="D847:E848"/>
    <mergeCell ref="D849:E850"/>
    <mergeCell ref="D821:E822"/>
    <mergeCell ref="A823:E823"/>
    <mergeCell ref="A843:E844"/>
    <mergeCell ref="A845:E846"/>
    <mergeCell ref="A847:B848"/>
    <mergeCell ref="C847:C850"/>
    <mergeCell ref="A849:B850"/>
    <mergeCell ref="A851:E851"/>
    <mergeCell ref="A871:E872"/>
    <mergeCell ref="A873:E874"/>
    <mergeCell ref="A875:B876"/>
    <mergeCell ref="C875:C878"/>
    <mergeCell ref="D875:E876"/>
    <mergeCell ref="A877:B878"/>
    <mergeCell ref="D903:E904"/>
    <mergeCell ref="D905:E906"/>
    <mergeCell ref="D877:E878"/>
    <mergeCell ref="A879:E879"/>
    <mergeCell ref="A899:E900"/>
    <mergeCell ref="A901:E902"/>
    <mergeCell ref="A903:B904"/>
    <mergeCell ref="C903:C906"/>
    <mergeCell ref="A905:B906"/>
    <mergeCell ref="A987:B988"/>
    <mergeCell ref="A989:B990"/>
    <mergeCell ref="A1075:E1075"/>
    <mergeCell ref="A1095:E1096"/>
    <mergeCell ref="A1097:E1098"/>
    <mergeCell ref="A1099:B1100"/>
    <mergeCell ref="C1099:C1102"/>
    <mergeCell ref="D1099:E1100"/>
    <mergeCell ref="A1101:B1102"/>
    <mergeCell ref="D1101:E1102"/>
    <mergeCell ref="A1103:E1103"/>
    <mergeCell ref="A1123:E1124"/>
    <mergeCell ref="A1125:E1126"/>
    <mergeCell ref="A1127:B1128"/>
    <mergeCell ref="C1127:C1130"/>
    <mergeCell ref="A1129:B1130"/>
    <mergeCell ref="D959:E960"/>
    <mergeCell ref="D961:E962"/>
    <mergeCell ref="A963:E963"/>
    <mergeCell ref="A983:E984"/>
    <mergeCell ref="A985:E986"/>
    <mergeCell ref="C987:C990"/>
    <mergeCell ref="D987:E988"/>
    <mergeCell ref="D1015:E1016"/>
    <mergeCell ref="D1017:E1018"/>
    <mergeCell ref="D989:E990"/>
    <mergeCell ref="A991:E991"/>
    <mergeCell ref="A1011:E1012"/>
    <mergeCell ref="A1013:E1014"/>
    <mergeCell ref="A1015:B1016"/>
    <mergeCell ref="C1015:C1018"/>
    <mergeCell ref="A1017:B1018"/>
    <mergeCell ref="A1019:E1019"/>
    <mergeCell ref="A1039:E1040"/>
    <mergeCell ref="A1041:E1042"/>
    <mergeCell ref="A1043:B1044"/>
    <mergeCell ref="C1043:C1046"/>
    <mergeCell ref="D1043:E1044"/>
    <mergeCell ref="A1045:B1046"/>
    <mergeCell ref="D1071:E1072"/>
    <mergeCell ref="D1073:E1074"/>
    <mergeCell ref="D1045:E1046"/>
    <mergeCell ref="A1047:E1047"/>
    <mergeCell ref="A1067:E1068"/>
    <mergeCell ref="A1069:E1070"/>
    <mergeCell ref="A1071:B1072"/>
    <mergeCell ref="C1071:C1074"/>
    <mergeCell ref="A1073:B1074"/>
    <mergeCell ref="A1155:B1156"/>
    <mergeCell ref="A1157:B1158"/>
    <mergeCell ref="D2807:E2808"/>
    <mergeCell ref="D2809:E2810"/>
    <mergeCell ref="A2811:E2811"/>
    <mergeCell ref="A2831:E2832"/>
    <mergeCell ref="A2833:E2834"/>
    <mergeCell ref="C2835:C2838"/>
    <mergeCell ref="D2835:E2836"/>
    <mergeCell ref="D2863:E2864"/>
    <mergeCell ref="D2865:E2866"/>
    <mergeCell ref="D2837:E2838"/>
    <mergeCell ref="A2839:E2839"/>
    <mergeCell ref="A2859:E2860"/>
    <mergeCell ref="A2861:E2862"/>
    <mergeCell ref="A2863:B2864"/>
    <mergeCell ref="C2863:C2866"/>
    <mergeCell ref="A2865:B2866"/>
    <mergeCell ref="A2867:E2867"/>
    <mergeCell ref="A2887:E2888"/>
    <mergeCell ref="A2889:E2890"/>
    <mergeCell ref="A2891:B2892"/>
    <mergeCell ref="C2891:C2894"/>
    <mergeCell ref="D2891:E2892"/>
    <mergeCell ref="A2893:B2894"/>
    <mergeCell ref="D2919:E2920"/>
    <mergeCell ref="D2921:E2922"/>
    <mergeCell ref="D2893:E2894"/>
    <mergeCell ref="A2895:E2895"/>
    <mergeCell ref="A2915:E2916"/>
    <mergeCell ref="A2917:E2918"/>
    <mergeCell ref="A2919:B2920"/>
    <mergeCell ref="C2919:C2922"/>
    <mergeCell ref="A2921:B2922"/>
    <mergeCell ref="A2923:E2923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3:E403"/>
    <mergeCell ref="A423:E424"/>
    <mergeCell ref="A425:E426"/>
    <mergeCell ref="A427:B428"/>
    <mergeCell ref="C427:C430"/>
    <mergeCell ref="D427:E428"/>
    <mergeCell ref="A429:B430"/>
    <mergeCell ref="D429:E430"/>
    <mergeCell ref="A431:E431"/>
    <mergeCell ref="A451:E452"/>
    <mergeCell ref="A453:E454"/>
    <mergeCell ref="A455:B456"/>
    <mergeCell ref="C455:C458"/>
    <mergeCell ref="A457:B458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7:E368"/>
    <mergeCell ref="A369:E370"/>
    <mergeCell ref="A371:B372"/>
    <mergeCell ref="C371:C374"/>
    <mergeCell ref="D371:E372"/>
    <mergeCell ref="A373:B374"/>
    <mergeCell ref="D399:E400"/>
    <mergeCell ref="D401:E402"/>
    <mergeCell ref="D373:E374"/>
    <mergeCell ref="A375:E375"/>
    <mergeCell ref="A395:E396"/>
    <mergeCell ref="A397:E398"/>
    <mergeCell ref="A399:B400"/>
    <mergeCell ref="C399:C402"/>
    <mergeCell ref="A401:B402"/>
    <mergeCell ref="A483:B484"/>
    <mergeCell ref="A485:B486"/>
    <mergeCell ref="A571:E571"/>
    <mergeCell ref="A591:E592"/>
    <mergeCell ref="A593:E594"/>
    <mergeCell ref="A595:B596"/>
    <mergeCell ref="C595:C598"/>
    <mergeCell ref="D595:E596"/>
    <mergeCell ref="A597:B598"/>
    <mergeCell ref="D597:E598"/>
    <mergeCell ref="A599:E599"/>
    <mergeCell ref="A619:E620"/>
    <mergeCell ref="A621:E622"/>
    <mergeCell ref="A623:B624"/>
    <mergeCell ref="C623:C626"/>
    <mergeCell ref="A625:B626"/>
    <mergeCell ref="D455:E456"/>
    <mergeCell ref="D457:E458"/>
    <mergeCell ref="A459:E459"/>
    <mergeCell ref="A479:E480"/>
    <mergeCell ref="A481:E482"/>
    <mergeCell ref="C483:C486"/>
    <mergeCell ref="D483:E484"/>
    <mergeCell ref="D511:E512"/>
    <mergeCell ref="D513:E514"/>
    <mergeCell ref="D485:E486"/>
    <mergeCell ref="A487:E487"/>
    <mergeCell ref="A507:E508"/>
    <mergeCell ref="A509:E510"/>
    <mergeCell ref="A511:B512"/>
    <mergeCell ref="C511:C514"/>
    <mergeCell ref="A513:B514"/>
    <mergeCell ref="A515:E515"/>
    <mergeCell ref="A535:E536"/>
    <mergeCell ref="A537:E538"/>
    <mergeCell ref="A539:B540"/>
    <mergeCell ref="C539:C542"/>
    <mergeCell ref="D539:E540"/>
    <mergeCell ref="A541:B542"/>
    <mergeCell ref="D567:E568"/>
    <mergeCell ref="D569:E570"/>
    <mergeCell ref="D541:E542"/>
    <mergeCell ref="A543:E543"/>
    <mergeCell ref="A563:E564"/>
    <mergeCell ref="A565:E566"/>
    <mergeCell ref="A567:B568"/>
    <mergeCell ref="C567:C570"/>
    <mergeCell ref="A569:B570"/>
    <mergeCell ref="A651:B652"/>
    <mergeCell ref="A653:B654"/>
    <mergeCell ref="A1243:E1243"/>
    <mergeCell ref="A1263:E1264"/>
    <mergeCell ref="A1265:E1266"/>
    <mergeCell ref="A1267:B1268"/>
    <mergeCell ref="C1267:C1270"/>
    <mergeCell ref="D1267:E1268"/>
    <mergeCell ref="A1269:B1270"/>
    <mergeCell ref="D1269:E1270"/>
    <mergeCell ref="A1271:E1271"/>
    <mergeCell ref="A1291:E1292"/>
    <mergeCell ref="A1293:E1294"/>
    <mergeCell ref="A1295:B1296"/>
    <mergeCell ref="C1295:C1298"/>
    <mergeCell ref="A1297:B1298"/>
    <mergeCell ref="D1127:E1128"/>
    <mergeCell ref="D1129:E1130"/>
    <mergeCell ref="A1131:E1131"/>
    <mergeCell ref="A1151:E1152"/>
    <mergeCell ref="A1153:E1154"/>
    <mergeCell ref="C1155:C1158"/>
    <mergeCell ref="D1155:E1156"/>
    <mergeCell ref="D1183:E1184"/>
    <mergeCell ref="D1185:E1186"/>
    <mergeCell ref="D1157:E1158"/>
    <mergeCell ref="A1159:E1159"/>
    <mergeCell ref="A1179:E1180"/>
    <mergeCell ref="A1181:E1182"/>
    <mergeCell ref="A1183:B1184"/>
    <mergeCell ref="C1183:C1186"/>
    <mergeCell ref="A1185:B1186"/>
    <mergeCell ref="A1187:E1187"/>
    <mergeCell ref="A1207:E1208"/>
    <mergeCell ref="A1209:E1210"/>
    <mergeCell ref="A1211:B1212"/>
    <mergeCell ref="C1211:C1214"/>
    <mergeCell ref="D1211:E1212"/>
    <mergeCell ref="A1213:B1214"/>
    <mergeCell ref="D1239:E1240"/>
    <mergeCell ref="D1241:E1242"/>
    <mergeCell ref="D1213:E1214"/>
    <mergeCell ref="A1215:E1215"/>
    <mergeCell ref="A1235:E1236"/>
    <mergeCell ref="A1237:E1238"/>
    <mergeCell ref="A1239:B1240"/>
    <mergeCell ref="C1239:C1242"/>
    <mergeCell ref="A1241:B1242"/>
    <mergeCell ref="A1323:B1324"/>
    <mergeCell ref="A1325:B1326"/>
    <mergeCell ref="A1411:E1411"/>
    <mergeCell ref="A1431:E1432"/>
    <mergeCell ref="A1433:E1434"/>
    <mergeCell ref="A1435:B1436"/>
    <mergeCell ref="C1435:C1438"/>
    <mergeCell ref="D1435:E1436"/>
    <mergeCell ref="A1437:B1438"/>
    <mergeCell ref="D1437:E1438"/>
    <mergeCell ref="A1439:E1439"/>
    <mergeCell ref="A1459:E1460"/>
    <mergeCell ref="A1461:E1462"/>
    <mergeCell ref="A1463:B1464"/>
    <mergeCell ref="C1463:C1466"/>
    <mergeCell ref="A1465:B1466"/>
    <mergeCell ref="D1295:E1296"/>
    <mergeCell ref="D1297:E1298"/>
    <mergeCell ref="A1299:E1299"/>
    <mergeCell ref="A1319:E1320"/>
    <mergeCell ref="A1321:E1322"/>
    <mergeCell ref="C1323:C1326"/>
    <mergeCell ref="D1323:E1324"/>
    <mergeCell ref="D1351:E1352"/>
    <mergeCell ref="D1353:E1354"/>
    <mergeCell ref="D1325:E1326"/>
    <mergeCell ref="A1327:E1327"/>
    <mergeCell ref="A1347:E1348"/>
    <mergeCell ref="A1349:E1350"/>
    <mergeCell ref="A1351:B1352"/>
    <mergeCell ref="C1351:C1354"/>
    <mergeCell ref="A1353:B1354"/>
    <mergeCell ref="A1355:E1355"/>
    <mergeCell ref="A1375:E1376"/>
    <mergeCell ref="A1377:E1378"/>
    <mergeCell ref="A1379:B1380"/>
    <mergeCell ref="C1379:C1382"/>
    <mergeCell ref="D1379:E1380"/>
    <mergeCell ref="A1381:B1382"/>
    <mergeCell ref="D1407:E1408"/>
    <mergeCell ref="D1409:E1410"/>
    <mergeCell ref="D1381:E1382"/>
    <mergeCell ref="A1383:E1383"/>
    <mergeCell ref="A1403:E1404"/>
    <mergeCell ref="A1405:E1406"/>
    <mergeCell ref="A1407:B1408"/>
    <mergeCell ref="C1407:C1410"/>
    <mergeCell ref="A1409:B1410"/>
    <mergeCell ref="A1491:B1492"/>
    <mergeCell ref="A1493:B1494"/>
    <mergeCell ref="A1579:E1579"/>
    <mergeCell ref="A1599:E1600"/>
    <mergeCell ref="A1601:E1602"/>
    <mergeCell ref="A1603:B1604"/>
    <mergeCell ref="C1603:C1606"/>
    <mergeCell ref="D1603:E1604"/>
    <mergeCell ref="A1605:B1606"/>
    <mergeCell ref="D1605:E1606"/>
    <mergeCell ref="A1607:E1607"/>
    <mergeCell ref="A1627:E1628"/>
    <mergeCell ref="A1629:E1630"/>
    <mergeCell ref="A1631:B1632"/>
    <mergeCell ref="C1631:C1634"/>
    <mergeCell ref="A1633:B1634"/>
    <mergeCell ref="D1463:E1464"/>
    <mergeCell ref="D1465:E1466"/>
    <mergeCell ref="A1467:E1467"/>
    <mergeCell ref="A1487:E1488"/>
    <mergeCell ref="A1489:E1490"/>
    <mergeCell ref="C1491:C1494"/>
    <mergeCell ref="D1491:E1492"/>
    <mergeCell ref="D1519:E1520"/>
    <mergeCell ref="D1521:E1522"/>
    <mergeCell ref="D1493:E1494"/>
    <mergeCell ref="A1495:E1495"/>
    <mergeCell ref="A1515:E1516"/>
    <mergeCell ref="A1517:E1518"/>
    <mergeCell ref="A1519:B1520"/>
    <mergeCell ref="C1519:C1522"/>
    <mergeCell ref="A1521:B1522"/>
    <mergeCell ref="A1523:E1523"/>
    <mergeCell ref="A1543:E1544"/>
    <mergeCell ref="A1545:E1546"/>
    <mergeCell ref="A1547:B1548"/>
    <mergeCell ref="C1547:C1550"/>
    <mergeCell ref="D1547:E1548"/>
    <mergeCell ref="A1549:B1550"/>
    <mergeCell ref="D1575:E1576"/>
    <mergeCell ref="D1577:E1578"/>
    <mergeCell ref="D1549:E1550"/>
    <mergeCell ref="A1551:E1551"/>
    <mergeCell ref="A1571:E1572"/>
    <mergeCell ref="A1573:E1574"/>
    <mergeCell ref="A1575:B1576"/>
    <mergeCell ref="C1575:C1578"/>
    <mergeCell ref="A1577:B1578"/>
    <mergeCell ref="A1659:B1660"/>
    <mergeCell ref="A1661:B1662"/>
    <mergeCell ref="A1747:E1747"/>
    <mergeCell ref="A1767:E1768"/>
    <mergeCell ref="A1769:E1770"/>
    <mergeCell ref="A1771:B1772"/>
    <mergeCell ref="C1771:C1774"/>
    <mergeCell ref="D1771:E1772"/>
    <mergeCell ref="A1773:B1774"/>
    <mergeCell ref="D1773:E1774"/>
    <mergeCell ref="A1775:E1775"/>
    <mergeCell ref="A1795:E1796"/>
    <mergeCell ref="A1797:E1798"/>
    <mergeCell ref="A1799:B1800"/>
    <mergeCell ref="C1799:C1802"/>
    <mergeCell ref="A1801:B1802"/>
    <mergeCell ref="D1631:E1632"/>
    <mergeCell ref="D1633:E1634"/>
    <mergeCell ref="A1635:E1635"/>
    <mergeCell ref="A1655:E1656"/>
    <mergeCell ref="A1657:E1658"/>
    <mergeCell ref="C1659:C1662"/>
    <mergeCell ref="D1659:E1660"/>
    <mergeCell ref="D1687:E1688"/>
    <mergeCell ref="D1689:E1690"/>
    <mergeCell ref="D1661:E1662"/>
    <mergeCell ref="A1663:E1663"/>
    <mergeCell ref="A1683:E1684"/>
    <mergeCell ref="A1685:E1686"/>
    <mergeCell ref="A1687:B1688"/>
    <mergeCell ref="C1687:C1690"/>
    <mergeCell ref="A1689:B1690"/>
    <mergeCell ref="A1691:E1691"/>
    <mergeCell ref="A1711:E1712"/>
    <mergeCell ref="A1713:E1714"/>
    <mergeCell ref="A1715:B1716"/>
    <mergeCell ref="C1715:C1718"/>
    <mergeCell ref="D1715:E1716"/>
    <mergeCell ref="A1717:B1718"/>
    <mergeCell ref="D1743:E1744"/>
    <mergeCell ref="D1745:E1746"/>
    <mergeCell ref="D1717:E1718"/>
    <mergeCell ref="A1719:E1719"/>
    <mergeCell ref="A1739:E1740"/>
    <mergeCell ref="A1741:E1742"/>
    <mergeCell ref="A1743:B1744"/>
    <mergeCell ref="C1743:C1746"/>
    <mergeCell ref="A1745:B1746"/>
    <mergeCell ref="A1827:B1828"/>
    <mergeCell ref="A1829:B1830"/>
    <mergeCell ref="A1915:E1915"/>
    <mergeCell ref="A1935:E1936"/>
    <mergeCell ref="A1937:E1938"/>
    <mergeCell ref="A1939:B1940"/>
    <mergeCell ref="C1939:C1942"/>
    <mergeCell ref="D1939:E1940"/>
    <mergeCell ref="A1941:B1942"/>
    <mergeCell ref="D1941:E1942"/>
    <mergeCell ref="A1943:E1943"/>
    <mergeCell ref="A1963:E1964"/>
    <mergeCell ref="A1965:E1966"/>
    <mergeCell ref="A1967:B1968"/>
    <mergeCell ref="C1967:C1970"/>
    <mergeCell ref="A1969:B1970"/>
    <mergeCell ref="D1799:E1800"/>
    <mergeCell ref="D1801:E1802"/>
    <mergeCell ref="A1803:E1803"/>
    <mergeCell ref="A1823:E1824"/>
    <mergeCell ref="A1825:E1826"/>
    <mergeCell ref="C1827:C1830"/>
    <mergeCell ref="D1827:E1828"/>
    <mergeCell ref="D1855:E1856"/>
    <mergeCell ref="D1857:E1858"/>
    <mergeCell ref="D1829:E1830"/>
    <mergeCell ref="A1831:E1831"/>
    <mergeCell ref="A1851:E1852"/>
    <mergeCell ref="A1853:E1854"/>
    <mergeCell ref="A1855:B1856"/>
    <mergeCell ref="C1855:C1858"/>
    <mergeCell ref="A1857:B1858"/>
    <mergeCell ref="A1859:E1859"/>
    <mergeCell ref="A1879:E1880"/>
    <mergeCell ref="A1881:E1882"/>
    <mergeCell ref="A1883:B1884"/>
    <mergeCell ref="C1883:C1886"/>
    <mergeCell ref="D1883:E1884"/>
    <mergeCell ref="A1885:B1886"/>
    <mergeCell ref="D1911:E1912"/>
    <mergeCell ref="D1913:E1914"/>
    <mergeCell ref="D1885:E1886"/>
    <mergeCell ref="A1887:E1887"/>
    <mergeCell ref="A1907:E1908"/>
    <mergeCell ref="A1909:E1910"/>
    <mergeCell ref="A1911:B1912"/>
    <mergeCell ref="C1911:C1914"/>
    <mergeCell ref="A1913:B1914"/>
    <mergeCell ref="A1995:B1996"/>
    <mergeCell ref="A1997:B1998"/>
    <mergeCell ref="A2083:E2083"/>
    <mergeCell ref="A2103:E2104"/>
    <mergeCell ref="A2105:E2106"/>
    <mergeCell ref="A2107:B2108"/>
    <mergeCell ref="C2107:C2110"/>
    <mergeCell ref="D2107:E2108"/>
    <mergeCell ref="A2109:B2110"/>
    <mergeCell ref="D2109:E2110"/>
    <mergeCell ref="A2111:E2111"/>
    <mergeCell ref="A2131:E2132"/>
    <mergeCell ref="A2133:E2134"/>
    <mergeCell ref="A2135:B2136"/>
    <mergeCell ref="C2135:C2138"/>
    <mergeCell ref="A2137:B2138"/>
    <mergeCell ref="D1967:E1968"/>
    <mergeCell ref="D1969:E1970"/>
    <mergeCell ref="A1971:E1971"/>
    <mergeCell ref="A1991:E1992"/>
    <mergeCell ref="A1993:E1994"/>
    <mergeCell ref="C1995:C1998"/>
    <mergeCell ref="D1995:E1996"/>
    <mergeCell ref="D2023:E2024"/>
    <mergeCell ref="D2025:E2026"/>
    <mergeCell ref="D1997:E1998"/>
    <mergeCell ref="A1999:E1999"/>
    <mergeCell ref="A2019:E2020"/>
    <mergeCell ref="A2021:E2022"/>
    <mergeCell ref="A2023:B2024"/>
    <mergeCell ref="C2023:C2026"/>
    <mergeCell ref="A2025:B2026"/>
    <mergeCell ref="A2027:E2027"/>
    <mergeCell ref="A2047:E2048"/>
    <mergeCell ref="A2049:E2050"/>
    <mergeCell ref="A2051:B2052"/>
    <mergeCell ref="C2051:C2054"/>
    <mergeCell ref="D2051:E2052"/>
    <mergeCell ref="A2053:B2054"/>
    <mergeCell ref="D2079:E2080"/>
    <mergeCell ref="D2081:E2082"/>
    <mergeCell ref="D2053:E2054"/>
    <mergeCell ref="A2055:E2055"/>
    <mergeCell ref="A2075:E2076"/>
    <mergeCell ref="A2077:E2078"/>
    <mergeCell ref="A2079:B2080"/>
    <mergeCell ref="C2079:C2082"/>
    <mergeCell ref="A2081:B2082"/>
    <mergeCell ref="A2163:B2164"/>
    <mergeCell ref="A2165:B2166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7:D392 B392:C392 D405:D420 B420:C420 D433:D448 B448:C448 D461:D476 B476:C476 D489:D504 B504:C504 D517:D532 B532:C532 D545:D560 B560:C560 D573:D588 B588:C588 D601:D616 B616:C616 D629:D644 B644:C644 D657:D672 B672:C672 D685:D700 B700:C700 D713:D728 B728:C728 D741:D756 B756:C756 D769:D784 B784:C784 D797:D812 B812:C812 D825:D840 B840:C840 D853:D868 B868:C868 D881:D896 B896:C896 D909:D924 B924:C924 D937:D952 B952:C952 D965:D980 B980:C980 D993:D1008 B1008:C1008 D1021:D1036 B1036:C1036 D1049:D1064 B1064:C1064 D1077:D1092 B1092:C1092 D1105:D1120 B1120:C1120 D1133:D1148 B1148:C1148 D1161:D1176 B1176:C1176 D1189:D1204 B1204:C1204 D1217:D1232 B1232:C1232 D1245:D1260 B1260:C1260 D1273:D1288 B1288:C1288 D1301:D1316 B1316:C1316 D1329:D1344 B1344:C1344 D1357:D1372 B1372:C1372 D1385:D1400 B1400:C1400 D1413:D1428 B1428:C1428 D1441:D1456 B1456:C1456 D1469:D1484 B1484:C1484 D1497:D1512 B1512:C1512 D1525:D1540 B1540:C1540 D1553:D1568 B1568:C1568 D1581:D1596 B1596:C1596 D1609:D1624 B1624:C1624 D1637:D1652 B1652:C1652 D1665:D1680 B1680:C1680 D1693:D1708 B1708:C1708 D1721:D1736 B1736:C1736 D1749:D1764 B1764:C1764 D1777:D1792 B1792:C1792 D1805:D1820 B1820:C1820 D1833:D1848 B1848:C1848 D1861:D1876 B1876:C1876 D1889:D1904 B1904:C1904 D1917:D1932 B1932:C1932 D1945:D1962 B1960:C1962 C1967:D1970 B1972:D1990 C1995:D1998 B2000:D2018 C2023:D2026 B2028:D2046 C2051:D2054 B2056:D2074 C2079:D2082 B2084:D2102 C2107:D2110 B2112:D2130 C2135:D2138 B2140:D2158 C2163:D2166 B2168:D2186 C2191:D2194 B2196:D2214 C2219:D2222 B2224:D2242 C2247:D2250 B2252:D2270 C2275:D2278 B2280:D2298 C2303:D2306 B2308:D2326 C2331:D2334 B2336:D2354 C2359:D2362 B2364:D2382 C2387:D2390 B2392:D2410 C2415:D2418 B2420:D2438 C2443:D2446 B2448:D2466 C2471:D2474 B2476:D2494 C2499:D2502 B2504:D2522 C2527:D2530 B2532:D2550 C2555:D2558 B2560:D2578 C2583:D2586 B2588:D2606 C2611:D2614 B2616:D2634 C2639:D2642 B2644:D2662 C2667:D2670 B2672:D2690 C2695:D2698 B2700:D2718 C2723:D2726 B2728:D2746 C2751:D2754 B2756:D2774 C2779:D2782 B2784:D2802 C2807:D2810 B2812:D2830 C2835:D2838 B2840:D2858 C2863:D2866 B2868:D2886 C2891:D2894 B2896:D2914 C2919:D2920 C2921:D2922 B2924:D2954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3:B374 A401:B402 A429:B430 A457:B458 A485:B486 A513:B514 A541:B542 A569:B570 A597:B598 A625:B626 A653:B654 A681:B682 A709:B710 A737:B738 A765:B766 A793:B794 A821:B822 A849:B850 A877:B878 A905:B906 A933:B934 A961:B962 A989:B990 A1017:B1018 A1045:B1046 A1073:B1074 A1101:B1102 A1129:B1130 A1157:B1158 A1185:B1186 A1213:B1214 A1241:B1242 A1269:B1270 A1297:B1298 A1325:B1326 A1353:B1354 A1381:B1382 A1409:B1410 A1437:B1438 A1465:B1466 A1493:B1494 A1521:B1522 A1549:B1550 A1577:B1578 A1605:B1606 A1633:B1634 A1661:B1662 A1689:B1690 A1717:B1718 A1745:B1746 A1773:B1774 A1801:B1802 A1829:B1830 A1857:B1858 A1885:B1886 A1913:B1914 A1941:B1942 A1969:B1970 A1997:B1998 A2025:B2026 A2053:B2054 A2081:B2082 A2109:B2110 A2137:B2138 A2165:B2166 A2193:B2194 A2221:B2222 A2249:B2250 A2277:B2278 A2305:B2306 A2333:B2334 A2361:B2362 A2389:B2390 A2417:B2418 A2445:B2446 A2473:B2474 A2501:B2502 A2529:B2530 A2557:B2558 A2585:B2586 A2613:B2614 A2641:B2642 A2669:B2670 A2697:B2698 A2725:B2726 A2753:B2754 A2781:B2782 A2809:B2810 A2837:B2838 A2865:B2866 A2893:B2894 A2921:B2922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3:E374 D401:E402 D429:E430 D457:E458 D485:E486 D513:E514 D541:E542 D569:E570 D597:E598 D625:E626 D653:E654 D681:E682 D709:E710 D737:E738 D765:E766 D793:E794 D821:E822 D849:E850 D877:E878 D905:E906 D933:E934 D961:E962 D989:E990 D1017:E1018 D1045:E1046 D1073:E1074 D1101:E1102 D1129:E1130 D1157:E1158 D1185:E1186 D1213:E1214 D1241:E1242 D1269:E1270 D1297:E1298 D1325:E1326 D1353:E1354 D1381:E1382 D1409:E1410 D1437:E1438 D1465:E1466 D1493:E1494 D1521:E1522 D1549:E1550 D1577:E1578 D1605:E1606 D1633:E1634 D1661:E1662 D1689:E1690 D1717:E1718 D1745:E1746 D1773:E1774 D1801:E1802 D1829:E1830 D1857:E1858 D1885:E1886 D1913:E1914 D1941:E1942 D1969:E1970 D1997:E1998 D2025:E2026 D2053:E2054 D2081:E2082 D2109:E2110 D2137:E2138 D2165:E2166 D2193:E2194 D2221:E2222 D2249:E2250 D2277:E2278 D2305:E2306 D2333:E2334 D2361:E2362 D2389:E2390 D2417:E2418 D2445:E2446 D2473:E2474 D2501:E2502 D2529:E2530 D2557:E2558 D2585:E2586 D2613:E2614 D2641:E2642 D2669:E2670 D2697:E2698 D2725:E2726 D2753:E2754 D2781:E2782 D2809:E2810 D2837:E2838 D2865:E2866 D2893:E2894 D2921:E2922">
    <cfRule type="cellIs" dxfId="1" priority="3" operator="notEqual">
      <formula>"Neděle"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4233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3381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3382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3383</v>
      </c>
      <c r="B9" s="6"/>
      <c r="C9" s="6"/>
      <c r="D9" s="6"/>
      <c r="E9" s="7"/>
    </row>
    <row r="10" hidden="1">
      <c r="A10" s="20" t="s">
        <v>3384</v>
      </c>
      <c r="B10" s="21" t="s">
        <v>3385</v>
      </c>
      <c r="C10" s="22" t="s">
        <v>3386</v>
      </c>
      <c r="D10" s="21" t="s">
        <v>3387</v>
      </c>
      <c r="E10" s="23" t="s">
        <v>13</v>
      </c>
    </row>
    <row r="11" hidden="1">
      <c r="A11" s="24" t="s">
        <v>3388</v>
      </c>
      <c r="B11" s="25">
        <v>2680.0</v>
      </c>
      <c r="C11" s="26">
        <f>80+100+2500</f>
        <v>2680</v>
      </c>
      <c r="D11" s="27">
        <f t="shared" ref="D11:D26" si="1">C11-B11</f>
        <v>0</v>
      </c>
      <c r="E11" s="41"/>
    </row>
    <row r="12" hidden="1">
      <c r="A12" s="24" t="s">
        <v>3389</v>
      </c>
      <c r="B12" s="29">
        <v>4173.0</v>
      </c>
      <c r="C12" s="26">
        <v>4173.0</v>
      </c>
      <c r="D12" s="27">
        <f t="shared" si="1"/>
        <v>0</v>
      </c>
      <c r="E12" s="41"/>
    </row>
    <row r="13" hidden="1">
      <c r="A13" s="24" t="s">
        <v>3390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3392</v>
      </c>
      <c r="B14" s="29">
        <v>500.0</v>
      </c>
      <c r="C14" s="26">
        <v>500.0</v>
      </c>
      <c r="D14" s="27">
        <f t="shared" si="1"/>
        <v>0</v>
      </c>
      <c r="E14" s="41"/>
    </row>
    <row r="15" hidden="1">
      <c r="A15" s="30" t="s">
        <v>3394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3395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3397</v>
      </c>
      <c r="B17" s="29">
        <v>0.0</v>
      </c>
      <c r="C17" s="26"/>
      <c r="D17" s="27">
        <f t="shared" si="1"/>
        <v>0</v>
      </c>
      <c r="E17" s="41"/>
    </row>
    <row r="18" hidden="1">
      <c r="A18" s="31" t="s">
        <v>3399</v>
      </c>
      <c r="B18" s="29">
        <v>240.0</v>
      </c>
      <c r="C18" s="26">
        <v>240.0</v>
      </c>
      <c r="D18" s="27">
        <f t="shared" si="1"/>
        <v>0</v>
      </c>
      <c r="E18" s="41"/>
    </row>
    <row r="19" hidden="1">
      <c r="A19" s="32" t="s">
        <v>3400</v>
      </c>
      <c r="B19" s="29">
        <v>20935.0</v>
      </c>
      <c r="C19" s="33">
        <f t="array" ref="C19">SUMIFS(INDIRECT(A1 &amp; " Restia!C:C"), INDIRECT(A1 &amp; " Restia!A:A"), A19, INDIRECT(A1 &amp; " Restia!B:B"), "&lt;&gt;canceled")</f>
        <v>124436</v>
      </c>
      <c r="D19" s="27">
        <f t="shared" si="1"/>
        <v>103501</v>
      </c>
      <c r="E19" s="41"/>
    </row>
    <row r="20" hidden="1">
      <c r="A20" s="32" t="s">
        <v>3401</v>
      </c>
      <c r="B20" s="29">
        <v>4909.0</v>
      </c>
      <c r="C20" s="9">
        <f t="array" ref="C20">SUMIFS( INDIRECT(A1 &amp; " Restia!C:C"), INDIRECT(A1 &amp; " Restia!A:A"), A20, INDIRECT(A1 &amp; " Restia!B:B"), "&lt;&gt;canceled" )</f>
        <v>49636</v>
      </c>
      <c r="D20" s="27">
        <f t="shared" si="1"/>
        <v>44727</v>
      </c>
      <c r="E20" s="41"/>
    </row>
    <row r="21" hidden="1">
      <c r="A21" s="32" t="s">
        <v>3402</v>
      </c>
      <c r="B21" s="29">
        <v>10859.0</v>
      </c>
      <c r="C21" s="9">
        <f t="array" ref="C21">SUMIFS( INDIRECT(A1 &amp; " Restia!C:C"), INDIRECT(A1 &amp; " Restia!A:A"), "damejidlo", INDIRECT(A1 &amp; " Restia!G:G"), "online", INDIRECT(A1 &amp; " Restia!B:B"), "&lt;&gt;canceled" )</f>
        <v>66643</v>
      </c>
      <c r="D21" s="27">
        <f t="shared" si="1"/>
        <v>55784</v>
      </c>
      <c r="E21" s="41"/>
    </row>
    <row r="22" hidden="1">
      <c r="A22" s="32" t="s">
        <v>3403</v>
      </c>
      <c r="B22" s="29">
        <v>8818.0</v>
      </c>
      <c r="C22" s="9">
        <f t="array" ref="C22">SUMIFS( INDIRECT(A1 &amp; " Restia!C:C"), INDIRECT(A1 &amp; " Restia!A:A"), "generic", INDIRECT(A1 &amp; " Restia!G:G"), "online", INDIRECT(A1 &amp; " Restia!B:B"), "&lt;&gt;canceled" )</f>
        <v>75926</v>
      </c>
      <c r="D22" s="27">
        <f t="shared" si="1"/>
        <v>67108</v>
      </c>
      <c r="E22" s="41"/>
    </row>
    <row r="23" hidden="1">
      <c r="A23" s="32" t="s">
        <v>3405</v>
      </c>
      <c r="B23" s="29">
        <v>588.0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1185</v>
      </c>
      <c r="D23" s="27">
        <f t="shared" si="1"/>
        <v>597</v>
      </c>
      <c r="E23" s="41"/>
    </row>
    <row r="24" hidden="1">
      <c r="A24" s="32" t="s">
        <v>3406</v>
      </c>
      <c r="B24" s="29">
        <v>881.0</v>
      </c>
      <c r="C24" s="9">
        <f t="array" ref="C24">SUMIFS( INDIRECT(A1 &amp; " Restia!C:C"), INDIRECT(A1 &amp; " Restia!A:A"), "damejidlo", INDIRECT(A1 &amp; " Restia!G:G"), "cash", INDIRECT(A1 &amp; " Restia!B:B"), "&lt;&gt;canceled")</f>
        <v>8509</v>
      </c>
      <c r="D24" s="27">
        <f t="shared" si="1"/>
        <v>7628</v>
      </c>
      <c r="E24" s="41"/>
    </row>
    <row r="25" hidden="1">
      <c r="A25" s="35" t="s">
        <v>3407</v>
      </c>
      <c r="B25" s="29">
        <v>53701.0</v>
      </c>
      <c r="C25" s="9">
        <f t="array" ref="C25">SUM(INDIRECT(A1 &amp; " Restia!C:C")) - SUMIFS(INDIRECT(A1 &amp; " Restia!C:C"), INDIRECT(A1 &amp; " Restia!B:B"), "canceled")</f>
        <v>377047.5</v>
      </c>
      <c r="D25" s="27">
        <f t="shared" si="1"/>
        <v>323346.5</v>
      </c>
      <c r="E25" s="41"/>
    </row>
    <row r="26" hidden="1">
      <c r="A26" s="36" t="s">
        <v>3408</v>
      </c>
      <c r="B26" s="42">
        <v>1.0</v>
      </c>
      <c r="C26" s="43">
        <f>sum(C11:C23)-C25</f>
        <v>-51628.5</v>
      </c>
      <c r="D26" s="44">
        <f t="shared" si="1"/>
        <v>-51629.5</v>
      </c>
      <c r="E26" s="45"/>
    </row>
    <row r="27" hidden="1"/>
    <row r="28" hidden="1"/>
    <row r="29" hidden="1">
      <c r="A29" s="5" t="s">
        <v>4233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3381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3382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3383</v>
      </c>
      <c r="B37" s="6"/>
      <c r="C37" s="6"/>
      <c r="D37" s="6"/>
      <c r="E37" s="7"/>
    </row>
    <row r="38" hidden="1">
      <c r="A38" s="20" t="s">
        <v>3384</v>
      </c>
      <c r="B38" s="21" t="s">
        <v>3385</v>
      </c>
      <c r="C38" s="22" t="s">
        <v>3386</v>
      </c>
      <c r="D38" s="21" t="s">
        <v>3387</v>
      </c>
      <c r="E38" s="23" t="s">
        <v>13</v>
      </c>
    </row>
    <row r="39" hidden="1">
      <c r="A39" s="24" t="s">
        <v>3388</v>
      </c>
      <c r="B39" s="25">
        <v>35100.0</v>
      </c>
      <c r="C39" s="26">
        <f>(2000*6)+(1000*6)+(500*22)+(200*30)+(100*1)</f>
        <v>35100</v>
      </c>
      <c r="D39" s="27">
        <f t="shared" ref="D39:D54" si="2">C39-B39</f>
        <v>0</v>
      </c>
      <c r="E39" s="41"/>
    </row>
    <row r="40" hidden="1">
      <c r="A40" s="24" t="s">
        <v>3389</v>
      </c>
      <c r="B40" s="29">
        <v>25021.0</v>
      </c>
      <c r="C40" s="26">
        <f>3286+6107+4135+2135+4189+2457+2712</f>
        <v>25021</v>
      </c>
      <c r="D40" s="27">
        <f t="shared" si="2"/>
        <v>0</v>
      </c>
      <c r="E40" s="41"/>
    </row>
    <row r="41" hidden="1">
      <c r="A41" s="24" t="s">
        <v>3390</v>
      </c>
      <c r="B41" s="29">
        <v>180.0</v>
      </c>
      <c r="C41" s="26">
        <v>180.0</v>
      </c>
      <c r="D41" s="27">
        <f t="shared" si="2"/>
        <v>0</v>
      </c>
      <c r="E41" s="41"/>
    </row>
    <row r="42" hidden="1">
      <c r="A42" s="24" t="s">
        <v>3392</v>
      </c>
      <c r="B42" s="29">
        <v>500.0</v>
      </c>
      <c r="C42" s="26">
        <v>500.0</v>
      </c>
      <c r="D42" s="27">
        <f t="shared" si="2"/>
        <v>0</v>
      </c>
      <c r="E42" s="41"/>
    </row>
    <row r="43" hidden="1">
      <c r="A43" s="30" t="s">
        <v>3394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3395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3397</v>
      </c>
      <c r="B45" s="29">
        <v>1060.0</v>
      </c>
      <c r="C45" s="26">
        <f>60+1000</f>
        <v>1060</v>
      </c>
      <c r="D45" s="27">
        <f t="shared" si="2"/>
        <v>0</v>
      </c>
      <c r="E45" s="40" t="s">
        <v>7998</v>
      </c>
    </row>
    <row r="46" hidden="1">
      <c r="A46" s="31" t="s">
        <v>3399</v>
      </c>
      <c r="B46" s="29">
        <v>2200.0</v>
      </c>
      <c r="C46" s="26">
        <f>440+600+120+160+280+400+280</f>
        <v>2280</v>
      </c>
      <c r="D46" s="27">
        <f t="shared" si="2"/>
        <v>80</v>
      </c>
      <c r="E46" s="41"/>
    </row>
    <row r="47" hidden="1">
      <c r="A47" s="32" t="s">
        <v>3400</v>
      </c>
      <c r="B47" s="29">
        <v>107917.0</v>
      </c>
      <c r="C47" s="33">
        <f t="array" ref="C47">SUMIFS(INDIRECT(A29 &amp; " Restia!C:C"), INDIRECT(A29 &amp; " Restia!A:A"), A47, INDIRECT(A29 &amp; " Restia!B:B"), "&lt;&gt;canceled")</f>
        <v>124436</v>
      </c>
      <c r="D47" s="27">
        <f t="shared" si="2"/>
        <v>16519</v>
      </c>
      <c r="E47" s="41"/>
    </row>
    <row r="48" hidden="1">
      <c r="A48" s="32" t="s">
        <v>3401</v>
      </c>
      <c r="B48" s="29">
        <v>27703.0</v>
      </c>
      <c r="C48" s="9">
        <f t="array" ref="C48">SUMIFS( INDIRECT(A29 &amp; " Restia!C:C"), INDIRECT(A29 &amp; " Restia!A:A"), A48, INDIRECT(A29 &amp; " Restia!B:B"), "&lt;&gt;canceled" )</f>
        <v>49636</v>
      </c>
      <c r="D48" s="27">
        <f t="shared" si="2"/>
        <v>21933</v>
      </c>
      <c r="E48" s="41"/>
    </row>
    <row r="49" hidden="1">
      <c r="A49" s="32" t="s">
        <v>3402</v>
      </c>
      <c r="B49" s="29">
        <v>74706.0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66643</v>
      </c>
      <c r="D49" s="27">
        <f t="shared" si="2"/>
        <v>-8063</v>
      </c>
      <c r="E49" s="41"/>
    </row>
    <row r="50" hidden="1">
      <c r="A50" s="32" t="s">
        <v>3403</v>
      </c>
      <c r="B50" s="29">
        <v>53877.0</v>
      </c>
      <c r="C50" s="9">
        <f t="array" ref="C50">SUMIFS( INDIRECT(A29 &amp; " Restia!C:C"), INDIRECT(A29 &amp; " Restia!A:A"), "generic", INDIRECT(A29 &amp; " Restia!G:G"), "online", INDIRECT(A29 &amp; " Restia!B:B"), "&lt;&gt;canceled" )</f>
        <v>75926</v>
      </c>
      <c r="D50" s="27">
        <f t="shared" si="2"/>
        <v>22049</v>
      </c>
      <c r="E50" s="41"/>
    </row>
    <row r="51" hidden="1">
      <c r="A51" s="32" t="s">
        <v>3405</v>
      </c>
      <c r="B51" s="29">
        <v>2246.0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1185</v>
      </c>
      <c r="D51" s="27">
        <f t="shared" si="2"/>
        <v>-1061</v>
      </c>
      <c r="E51" s="41"/>
    </row>
    <row r="52" hidden="1">
      <c r="A52" s="32" t="s">
        <v>3406</v>
      </c>
      <c r="B52" s="29">
        <v>12244.0</v>
      </c>
      <c r="C52" s="9">
        <f t="array" ref="C52">SUMIFS( INDIRECT(A29 &amp; " Restia!C:C"), INDIRECT(A29 &amp; " Restia!A:A"), "damejidlo", INDIRECT(A29 &amp; " Restia!G:G"), "cash", INDIRECT(A29 &amp; " Restia!B:B"), "&lt;&gt;canceled")</f>
        <v>8509</v>
      </c>
      <c r="D52" s="27">
        <f t="shared" si="2"/>
        <v>-3735</v>
      </c>
      <c r="E52" s="41"/>
    </row>
    <row r="53" hidden="1">
      <c r="A53" s="35" t="s">
        <v>3407</v>
      </c>
      <c r="B53" s="29">
        <v>330405.0</v>
      </c>
      <c r="C53" s="9">
        <f t="array" ref="C53">SUM(INDIRECT(A29 &amp; " Restia!C:C")) - SUMIFS(INDIRECT(A29 &amp; " Restia!C:C"), INDIRECT(A29 &amp; " Restia!B:B"), "canceled")</f>
        <v>377047.5</v>
      </c>
      <c r="D53" s="27">
        <f t="shared" si="2"/>
        <v>46642.5</v>
      </c>
      <c r="E53" s="41"/>
    </row>
    <row r="54" hidden="1">
      <c r="A54" s="36" t="s">
        <v>3408</v>
      </c>
      <c r="B54" s="42">
        <v>105.0</v>
      </c>
      <c r="C54" s="43">
        <f>sum(C39:C51)-C53</f>
        <v>4919.5</v>
      </c>
      <c r="D54" s="44">
        <f t="shared" si="2"/>
        <v>4814.5</v>
      </c>
      <c r="E54" s="45"/>
    </row>
    <row r="55" hidden="1"/>
    <row r="56" hidden="1"/>
    <row r="57" hidden="1">
      <c r="A57" s="5" t="s">
        <v>4233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3381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3382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3383</v>
      </c>
      <c r="B65" s="6"/>
      <c r="C65" s="6"/>
      <c r="D65" s="6"/>
      <c r="E65" s="7"/>
    </row>
    <row r="66" hidden="1">
      <c r="A66" s="20" t="s">
        <v>3384</v>
      </c>
      <c r="B66" s="21" t="s">
        <v>3385</v>
      </c>
      <c r="C66" s="22" t="s">
        <v>3386</v>
      </c>
      <c r="D66" s="21" t="s">
        <v>3387</v>
      </c>
      <c r="E66" s="23" t="s">
        <v>13</v>
      </c>
    </row>
    <row r="67" hidden="1">
      <c r="A67" s="24" t="s">
        <v>3388</v>
      </c>
      <c r="B67" s="25">
        <v>39351.0</v>
      </c>
      <c r="C67" s="26">
        <f>(2000*7)+(1000*12)+(500*14)+(200*29)+(100*5)+(20*2)+(10*1)+(5*1)+(2*1)</f>
        <v>39357</v>
      </c>
      <c r="D67" s="27">
        <f t="shared" ref="D67:D82" si="3">C67-B67</f>
        <v>6</v>
      </c>
      <c r="E67" s="41"/>
    </row>
    <row r="68" hidden="1">
      <c r="A68" s="24" t="s">
        <v>3389</v>
      </c>
      <c r="B68" s="29">
        <v>22822.0</v>
      </c>
      <c r="C68" s="26">
        <f>3274+3702+4102+5319+1366+2992+2067</f>
        <v>22822</v>
      </c>
      <c r="D68" s="27">
        <f t="shared" si="3"/>
        <v>0</v>
      </c>
      <c r="E68" s="41"/>
    </row>
    <row r="69" hidden="1">
      <c r="A69" s="24" t="s">
        <v>3390</v>
      </c>
      <c r="B69" s="29">
        <v>220.0</v>
      </c>
      <c r="C69" s="26">
        <f>110+110</f>
        <v>220</v>
      </c>
      <c r="D69" s="27">
        <f t="shared" si="3"/>
        <v>0</v>
      </c>
      <c r="E69" s="41"/>
    </row>
    <row r="70" hidden="1">
      <c r="A70" s="24" t="s">
        <v>3392</v>
      </c>
      <c r="B70" s="29">
        <v>1499.0</v>
      </c>
      <c r="C70" s="26">
        <f>505+499+500</f>
        <v>1504</v>
      </c>
      <c r="D70" s="27">
        <f t="shared" si="3"/>
        <v>5</v>
      </c>
      <c r="E70" s="41"/>
    </row>
    <row r="71" hidden="1">
      <c r="A71" s="30" t="s">
        <v>3394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3395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3397</v>
      </c>
      <c r="B73" s="29">
        <v>40.0</v>
      </c>
      <c r="C73" s="26"/>
      <c r="D73" s="27">
        <f t="shared" si="3"/>
        <v>-40</v>
      </c>
      <c r="E73" s="40"/>
    </row>
    <row r="74" hidden="1">
      <c r="A74" s="31" t="s">
        <v>3399</v>
      </c>
      <c r="B74" s="29">
        <v>2760.0</v>
      </c>
      <c r="C74" s="26">
        <f>720+400+480+120+400+40+120+320+240</f>
        <v>2840</v>
      </c>
      <c r="D74" s="27">
        <f t="shared" si="3"/>
        <v>80</v>
      </c>
      <c r="E74" s="41"/>
    </row>
    <row r="75" hidden="1">
      <c r="A75" s="32" t="s">
        <v>3400</v>
      </c>
      <c r="B75" s="29">
        <v>133891.0</v>
      </c>
      <c r="C75" s="33">
        <f t="array" ref="C75">SUMIFS(INDIRECT(A57 &amp; " Restia!C:C"), INDIRECT(A57 &amp; " Restia!A:A"), A75, INDIRECT(A57 &amp; " Restia!B:B"), "&lt;&gt;canceled")</f>
        <v>124436</v>
      </c>
      <c r="D75" s="27">
        <f t="shared" si="3"/>
        <v>-9455</v>
      </c>
      <c r="E75" s="41"/>
    </row>
    <row r="76" hidden="1">
      <c r="A76" s="32" t="s">
        <v>3401</v>
      </c>
      <c r="B76" s="29">
        <v>34219.0</v>
      </c>
      <c r="C76" s="9">
        <f t="array" ref="C76">SUMIFS( INDIRECT(A57 &amp; " Restia!C:C"), INDIRECT(A57 &amp; " Restia!A:A"), A76, INDIRECT(A57 &amp; " Restia!B:B"), "&lt;&gt;canceled" )</f>
        <v>49636</v>
      </c>
      <c r="D76" s="27">
        <f t="shared" si="3"/>
        <v>15417</v>
      </c>
      <c r="E76" s="41"/>
    </row>
    <row r="77" hidden="1">
      <c r="A77" s="32" t="s">
        <v>3402</v>
      </c>
      <c r="B77" s="29">
        <v>80839.0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66643</v>
      </c>
      <c r="D77" s="27">
        <f t="shared" si="3"/>
        <v>-14196</v>
      </c>
      <c r="E77" s="41"/>
    </row>
    <row r="78" hidden="1">
      <c r="A78" s="32" t="s">
        <v>3403</v>
      </c>
      <c r="B78" s="29">
        <v>60519.0</v>
      </c>
      <c r="C78" s="9">
        <f t="array" ref="C78">SUMIFS( INDIRECT(A57 &amp; " Restia!C:C"), INDIRECT(A57 &amp; " Restia!A:A"), "generic", INDIRECT(A57 &amp; " Restia!G:G"), "online", INDIRECT(A57 &amp; " Restia!B:B"), "&lt;&gt;canceled" )</f>
        <v>75926</v>
      </c>
      <c r="D78" s="27">
        <f t="shared" si="3"/>
        <v>15407</v>
      </c>
      <c r="E78" s="41"/>
    </row>
    <row r="79" hidden="1">
      <c r="A79" s="32" t="s">
        <v>3405</v>
      </c>
      <c r="B79" s="29">
        <v>2317.0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1185</v>
      </c>
      <c r="D79" s="27">
        <f t="shared" si="3"/>
        <v>-1132</v>
      </c>
      <c r="E79" s="41"/>
    </row>
    <row r="80" hidden="1">
      <c r="A80" s="32" t="s">
        <v>3406</v>
      </c>
      <c r="B80" s="29">
        <v>15643.0</v>
      </c>
      <c r="C80" s="9">
        <f t="array" ref="C80">SUMIFS( INDIRECT(A57 &amp; " Restia!C:C"), INDIRECT(A57 &amp; " Restia!A:A"), "damejidlo", INDIRECT(A57 &amp; " Restia!G:G"), "cash", INDIRECT(A57 &amp; " Restia!B:B"), "&lt;&gt;canceled")</f>
        <v>8509</v>
      </c>
      <c r="D80" s="27">
        <f t="shared" si="3"/>
        <v>-7134</v>
      </c>
      <c r="E80" s="41"/>
    </row>
    <row r="81" hidden="1">
      <c r="A81" s="35" t="s">
        <v>3407</v>
      </c>
      <c r="B81" s="29">
        <v>378386.5</v>
      </c>
      <c r="C81" s="9">
        <f t="array" ref="C81">SUM(INDIRECT(A57 &amp; " Restia!C:C")) - SUMIFS(INDIRECT(A57 &amp; " Restia!C:C"), INDIRECT(A57 &amp; " Restia!B:B"), "canceled")</f>
        <v>377047.5</v>
      </c>
      <c r="D81" s="27">
        <f t="shared" si="3"/>
        <v>-1339</v>
      </c>
      <c r="E81" s="41"/>
    </row>
    <row r="82" hidden="1">
      <c r="A82" s="36" t="s">
        <v>3408</v>
      </c>
      <c r="B82" s="42">
        <v>90.5</v>
      </c>
      <c r="C82" s="43">
        <f>sum(C67:C79)-C81</f>
        <v>7521.5</v>
      </c>
      <c r="D82" s="44">
        <f t="shared" si="3"/>
        <v>7431</v>
      </c>
      <c r="E82" s="45"/>
    </row>
    <row r="83" hidden="1"/>
    <row r="84" hidden="1"/>
    <row r="85" hidden="1">
      <c r="A85" s="5" t="s">
        <v>4233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3381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3382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3383</v>
      </c>
      <c r="B93" s="6"/>
      <c r="C93" s="6"/>
      <c r="D93" s="6"/>
      <c r="E93" s="7"/>
    </row>
    <row r="94" hidden="1">
      <c r="A94" s="20" t="s">
        <v>3384</v>
      </c>
      <c r="B94" s="21" t="s">
        <v>3385</v>
      </c>
      <c r="C94" s="22" t="s">
        <v>3386</v>
      </c>
      <c r="D94" s="21" t="s">
        <v>3387</v>
      </c>
      <c r="E94" s="23" t="s">
        <v>13</v>
      </c>
    </row>
    <row r="95" hidden="1">
      <c r="A95" s="24" t="s">
        <v>3388</v>
      </c>
      <c r="B95" s="25">
        <v>36835.0</v>
      </c>
      <c r="C95" s="26">
        <f>(2000*0)+(1000*11)+(500*18)+(200*32)+(100*4)+(50*1)+(20*0)+(10*0)+(5*0)+(2*0)+(1*0)</f>
        <v>26850</v>
      </c>
      <c r="D95" s="27">
        <f t="shared" ref="D95:D110" si="4">C95-B95</f>
        <v>-9985</v>
      </c>
      <c r="E95" s="41"/>
    </row>
    <row r="96" hidden="1">
      <c r="A96" s="24" t="s">
        <v>3389</v>
      </c>
      <c r="B96" s="29">
        <v>24312.0</v>
      </c>
      <c r="C96" s="26">
        <f>3461+3875+2711+3186+3780+3925+3374</f>
        <v>24312</v>
      </c>
      <c r="D96" s="27">
        <f t="shared" si="4"/>
        <v>0</v>
      </c>
      <c r="E96" s="41"/>
    </row>
    <row r="97" hidden="1">
      <c r="A97" s="24" t="s">
        <v>3390</v>
      </c>
      <c r="B97" s="29">
        <v>220.0</v>
      </c>
      <c r="C97" s="26">
        <f>110+110</f>
        <v>220</v>
      </c>
      <c r="D97" s="27">
        <f t="shared" si="4"/>
        <v>0</v>
      </c>
      <c r="E97" s="41"/>
    </row>
    <row r="98" hidden="1">
      <c r="A98" s="24" t="s">
        <v>3392</v>
      </c>
      <c r="B98" s="29">
        <v>499.0</v>
      </c>
      <c r="C98" s="26">
        <v>499.0</v>
      </c>
      <c r="D98" s="27">
        <f t="shared" si="4"/>
        <v>0</v>
      </c>
      <c r="E98" s="41"/>
    </row>
    <row r="99" hidden="1">
      <c r="A99" s="30" t="s">
        <v>3394</v>
      </c>
      <c r="B99" s="29">
        <v>135.0</v>
      </c>
      <c r="C99" s="26">
        <v>135.0</v>
      </c>
      <c r="D99" s="27">
        <f t="shared" si="4"/>
        <v>0</v>
      </c>
      <c r="E99" s="41"/>
    </row>
    <row r="100" hidden="1">
      <c r="A100" s="30" t="s">
        <v>3395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3397</v>
      </c>
      <c r="B101" s="29">
        <v>10080.0</v>
      </c>
      <c r="C101" s="26">
        <v>10000.0</v>
      </c>
      <c r="D101" s="27">
        <f t="shared" si="4"/>
        <v>-80</v>
      </c>
      <c r="E101" s="40" t="s">
        <v>7999</v>
      </c>
    </row>
    <row r="102" hidden="1">
      <c r="A102" s="31" t="s">
        <v>3399</v>
      </c>
      <c r="B102" s="29">
        <v>3720.0</v>
      </c>
      <c r="C102" s="26">
        <f>440+520+400+520+600+440+280+320+280</f>
        <v>3800</v>
      </c>
      <c r="D102" s="27">
        <f t="shared" si="4"/>
        <v>80</v>
      </c>
      <c r="E102" s="41"/>
    </row>
    <row r="103" hidden="1">
      <c r="A103" s="32" t="s">
        <v>3400</v>
      </c>
      <c r="B103" s="29">
        <v>106105.0</v>
      </c>
      <c r="C103" s="33">
        <f t="array" ref="C103">SUMIFS(INDIRECT(A85 &amp; " Restia!C:C"), INDIRECT(A85 &amp; " Restia!A:A"), A103, INDIRECT(A85 &amp; " Restia!B:B"), "&lt;&gt;canceled")</f>
        <v>124436</v>
      </c>
      <c r="D103" s="27">
        <f t="shared" si="4"/>
        <v>18331</v>
      </c>
      <c r="E103" s="41"/>
    </row>
    <row r="104" hidden="1">
      <c r="A104" s="32" t="s">
        <v>3401</v>
      </c>
      <c r="B104" s="29">
        <v>29482.0</v>
      </c>
      <c r="C104" s="9">
        <f t="array" ref="C104">SUMIFS( INDIRECT(A85 &amp; " Restia!C:C"), INDIRECT(A85 &amp; " Restia!A:A"), A104, INDIRECT(A85 &amp; " Restia!B:B"), "&lt;&gt;canceled" )</f>
        <v>49636</v>
      </c>
      <c r="D104" s="27">
        <f t="shared" si="4"/>
        <v>20154</v>
      </c>
      <c r="E104" s="41"/>
    </row>
    <row r="105" hidden="1">
      <c r="A105" s="32" t="s">
        <v>3402</v>
      </c>
      <c r="B105" s="29">
        <v>76656.0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66643</v>
      </c>
      <c r="D105" s="27">
        <f t="shared" si="4"/>
        <v>-10013</v>
      </c>
      <c r="E105" s="41"/>
    </row>
    <row r="106" hidden="1">
      <c r="A106" s="32" t="s">
        <v>3403</v>
      </c>
      <c r="B106" s="29">
        <v>66900.5</v>
      </c>
      <c r="C106" s="9">
        <f t="array" ref="C106">SUMIFS( INDIRECT(A85 &amp; " Restia!C:C"), INDIRECT(A85 &amp; " Restia!A:A"), "generic", INDIRECT(A85 &amp; " Restia!G:G"), "online", INDIRECT(A85 &amp; " Restia!B:B"), "&lt;&gt;canceled" )</f>
        <v>75926</v>
      </c>
      <c r="D106" s="27">
        <f t="shared" si="4"/>
        <v>9025.5</v>
      </c>
      <c r="E106" s="41"/>
    </row>
    <row r="107" hidden="1">
      <c r="A107" s="32" t="s">
        <v>3405</v>
      </c>
      <c r="B107" s="29">
        <v>1205.0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1185</v>
      </c>
      <c r="D107" s="27">
        <f t="shared" si="4"/>
        <v>-20</v>
      </c>
      <c r="E107" s="41"/>
    </row>
    <row r="108" hidden="1">
      <c r="A108" s="32" t="s">
        <v>3406</v>
      </c>
      <c r="B108" s="29">
        <v>13259.0</v>
      </c>
      <c r="C108" s="9">
        <f t="array" ref="C108">SUMIFS( INDIRECT(A85 &amp; " Restia!C:C"), INDIRECT(A85 &amp; " Restia!A:A"), "damejidlo", INDIRECT(A85 &amp; " Restia!G:G"), "cash", INDIRECT(A85 &amp; " Restia!B:B"), "&lt;&gt;canceled")</f>
        <v>8509</v>
      </c>
      <c r="D108" s="27">
        <f t="shared" si="4"/>
        <v>-4750</v>
      </c>
      <c r="E108" s="41"/>
    </row>
    <row r="109" hidden="1">
      <c r="A109" s="35" t="s">
        <v>3407</v>
      </c>
      <c r="B109" s="29">
        <v>346070.0</v>
      </c>
      <c r="C109" s="9">
        <f t="array" ref="C109">SUM(INDIRECT(A85 &amp; " Restia!C:C")) - SUMIFS(INDIRECT(A85 &amp; " Restia!C:C"), INDIRECT(A85 &amp; " Restia!B:B"), "canceled")</f>
        <v>377047.5</v>
      </c>
      <c r="D109" s="27">
        <f t="shared" si="4"/>
        <v>30977.5</v>
      </c>
      <c r="E109" s="41"/>
    </row>
    <row r="110" hidden="1">
      <c r="A110" s="36" t="s">
        <v>3408</v>
      </c>
      <c r="B110" s="42">
        <v>10079.5</v>
      </c>
      <c r="C110" s="43">
        <f>sum(C95:C107)-C109</f>
        <v>6594.5</v>
      </c>
      <c r="D110" s="44">
        <f t="shared" si="4"/>
        <v>-3485</v>
      </c>
      <c r="E110" s="45"/>
    </row>
    <row r="111" hidden="1"/>
    <row r="112" hidden="1"/>
    <row r="113" hidden="1">
      <c r="A113" s="5" t="s">
        <v>4233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3381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3382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3383</v>
      </c>
      <c r="B121" s="6"/>
      <c r="C121" s="6"/>
      <c r="D121" s="6"/>
      <c r="E121" s="7"/>
    </row>
    <row r="122" hidden="1">
      <c r="A122" s="20" t="s">
        <v>3384</v>
      </c>
      <c r="B122" s="21" t="s">
        <v>3385</v>
      </c>
      <c r="C122" s="22" t="s">
        <v>3386</v>
      </c>
      <c r="D122" s="21" t="s">
        <v>3387</v>
      </c>
      <c r="E122" s="23" t="s">
        <v>13</v>
      </c>
    </row>
    <row r="123" hidden="1">
      <c r="A123" s="24" t="s">
        <v>3388</v>
      </c>
      <c r="B123" s="25">
        <v>39751.0</v>
      </c>
      <c r="C123" s="26">
        <f>(2000*4)+(1000*13)+(500*23)+(200*30)+(100*12)+(50*1)+(20*0)+(10*0)+(5*0)+(2*0)+(1*0)</f>
        <v>39750</v>
      </c>
      <c r="D123" s="27">
        <f t="shared" ref="D123:D138" si="5">C123-B123</f>
        <v>-1</v>
      </c>
      <c r="E123" s="41"/>
    </row>
    <row r="124" hidden="1">
      <c r="A124" s="24" t="s">
        <v>3389</v>
      </c>
      <c r="B124" s="29">
        <v>24789.0</v>
      </c>
      <c r="C124" s="26">
        <f>4391+4449+2419+4002+4889+1717+2922</f>
        <v>24789</v>
      </c>
      <c r="D124" s="27">
        <f t="shared" si="5"/>
        <v>0</v>
      </c>
      <c r="E124" s="41"/>
    </row>
    <row r="125" hidden="1">
      <c r="A125" s="24" t="s">
        <v>3390</v>
      </c>
      <c r="B125" s="29">
        <v>200.0</v>
      </c>
      <c r="C125" s="26">
        <v>200.0</v>
      </c>
      <c r="D125" s="27">
        <f t="shared" si="5"/>
        <v>0</v>
      </c>
      <c r="E125" s="41"/>
    </row>
    <row r="126" hidden="1">
      <c r="A126" s="24" t="s">
        <v>3392</v>
      </c>
      <c r="B126" s="29">
        <v>999.0</v>
      </c>
      <c r="C126" s="26">
        <f>499+500</f>
        <v>999</v>
      </c>
      <c r="D126" s="27">
        <f t="shared" si="5"/>
        <v>0</v>
      </c>
      <c r="E126" s="41"/>
    </row>
    <row r="127" hidden="1">
      <c r="A127" s="30" t="s">
        <v>3394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3395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3397</v>
      </c>
      <c r="B129" s="29">
        <v>0.0</v>
      </c>
      <c r="C129" s="26"/>
      <c r="D129" s="27">
        <f t="shared" si="5"/>
        <v>0</v>
      </c>
      <c r="E129" s="40" t="s">
        <v>7999</v>
      </c>
    </row>
    <row r="130" hidden="1">
      <c r="A130" s="31" t="s">
        <v>3399</v>
      </c>
      <c r="B130" s="29">
        <v>3360.0</v>
      </c>
      <c r="C130" s="26">
        <f>320+200+520+760+120+400+320+240+400+120</f>
        <v>3400</v>
      </c>
      <c r="D130" s="27">
        <f t="shared" si="5"/>
        <v>40</v>
      </c>
      <c r="E130" s="41"/>
    </row>
    <row r="131" hidden="1">
      <c r="A131" s="32" t="s">
        <v>3400</v>
      </c>
      <c r="B131" s="29">
        <v>96295.0</v>
      </c>
      <c r="C131" s="33">
        <f t="array" ref="C131">SUMIFS(INDIRECT(A113 &amp; " Restia!C:C"), INDIRECT(A113 &amp; " Restia!A:A"), A131, INDIRECT(A113 &amp; " Restia!B:B"), "&lt;&gt;canceled")</f>
        <v>124436</v>
      </c>
      <c r="D131" s="27">
        <f t="shared" si="5"/>
        <v>28141</v>
      </c>
      <c r="E131" s="41"/>
    </row>
    <row r="132" hidden="1">
      <c r="A132" s="32" t="s">
        <v>3401</v>
      </c>
      <c r="B132" s="29">
        <v>36336.0</v>
      </c>
      <c r="C132" s="9">
        <f t="array" ref="C132">SUMIFS( INDIRECT(A113 &amp; " Restia!C:C"), INDIRECT(A113 &amp; " Restia!A:A"), A132, INDIRECT(A113 &amp; " Restia!B:B"), "&lt;&gt;canceled" )</f>
        <v>49636</v>
      </c>
      <c r="D132" s="27">
        <f t="shared" si="5"/>
        <v>13300</v>
      </c>
      <c r="E132" s="41"/>
    </row>
    <row r="133" hidden="1">
      <c r="A133" s="32" t="s">
        <v>3402</v>
      </c>
      <c r="B133" s="29">
        <v>67291.0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66643</v>
      </c>
      <c r="D133" s="27">
        <f t="shared" si="5"/>
        <v>-648</v>
      </c>
      <c r="E133" s="41"/>
    </row>
    <row r="134" hidden="1">
      <c r="A134" s="32" t="s">
        <v>3403</v>
      </c>
      <c r="B134" s="29">
        <v>57856.0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75926</v>
      </c>
      <c r="D134" s="27">
        <f t="shared" si="5"/>
        <v>18070</v>
      </c>
      <c r="E134" s="41"/>
    </row>
    <row r="135" hidden="1">
      <c r="A135" s="32" t="s">
        <v>3405</v>
      </c>
      <c r="B135" s="29">
        <v>996.0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1185</v>
      </c>
      <c r="D135" s="27">
        <f t="shared" si="5"/>
        <v>189</v>
      </c>
      <c r="E135" s="41"/>
    </row>
    <row r="136" hidden="1">
      <c r="A136" s="32" t="s">
        <v>3406</v>
      </c>
      <c r="B136" s="29">
        <v>12594.0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8509</v>
      </c>
      <c r="D136" s="27">
        <f t="shared" si="5"/>
        <v>-4085</v>
      </c>
      <c r="E136" s="41"/>
    </row>
    <row r="137" hidden="1">
      <c r="A137" s="35" t="s">
        <v>3407</v>
      </c>
      <c r="B137" s="29">
        <v>327822.9</v>
      </c>
      <c r="C137" s="9">
        <f t="array" ref="C137">SUM(INDIRECT(A113 &amp; " Restia!C:C")) - SUMIFS(INDIRECT(A113 &amp; " Restia!C:C"), INDIRECT(A113 &amp; " Restia!B:B"), "canceled")</f>
        <v>377047.5</v>
      </c>
      <c r="D137" s="27">
        <f t="shared" si="5"/>
        <v>49224.6</v>
      </c>
      <c r="E137" s="41"/>
    </row>
    <row r="138" hidden="1">
      <c r="A138" s="36" t="s">
        <v>3408</v>
      </c>
      <c r="B138" s="42">
        <v>50.099999999998545</v>
      </c>
      <c r="C138" s="43">
        <f>sum(C123:C135)-C137</f>
        <v>9916.5</v>
      </c>
      <c r="D138" s="44">
        <f t="shared" si="5"/>
        <v>9866.4</v>
      </c>
      <c r="E138" s="45"/>
    </row>
    <row r="139" hidden="1"/>
    <row r="140" hidden="1"/>
    <row r="141" hidden="1">
      <c r="A141" s="5" t="s">
        <v>4233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3381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3382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3383</v>
      </c>
      <c r="B149" s="6"/>
      <c r="C149" s="6"/>
      <c r="D149" s="6"/>
      <c r="E149" s="7"/>
    </row>
    <row r="150" hidden="1">
      <c r="A150" s="20" t="s">
        <v>3384</v>
      </c>
      <c r="B150" s="21" t="s">
        <v>3385</v>
      </c>
      <c r="C150" s="22" t="s">
        <v>3386</v>
      </c>
      <c r="D150" s="21" t="s">
        <v>3387</v>
      </c>
      <c r="E150" s="23" t="s">
        <v>13</v>
      </c>
    </row>
    <row r="151" hidden="1">
      <c r="A151" s="24" t="s">
        <v>3388</v>
      </c>
      <c r="B151" s="25">
        <v>2904.0</v>
      </c>
      <c r="C151" s="26">
        <f>(2000*0)+(1000*2)+(500*1)+(200*2)+(100*0)+(50*0)+(20*0)+(10*0)+(5*1)+(2*0)+(1*0)</f>
        <v>2905</v>
      </c>
      <c r="D151" s="27">
        <f t="shared" ref="D151:D166" si="6">C151-B151</f>
        <v>1</v>
      </c>
      <c r="E151" s="41"/>
    </row>
    <row r="152" hidden="1">
      <c r="A152" s="24" t="s">
        <v>3389</v>
      </c>
      <c r="B152" s="29">
        <v>687.0</v>
      </c>
      <c r="C152" s="26">
        <v>687.0</v>
      </c>
      <c r="D152" s="27">
        <f t="shared" si="6"/>
        <v>0</v>
      </c>
      <c r="E152" s="41"/>
    </row>
    <row r="153" hidden="1">
      <c r="A153" s="24" t="s">
        <v>3390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3392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3394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3395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3397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3399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3400</v>
      </c>
      <c r="B159" s="29">
        <v>7002.0</v>
      </c>
      <c r="C159" s="33">
        <f t="array" ref="C159">SUMIFS(INDIRECT(A141 &amp; " Restia!C:C"), INDIRECT(A141 &amp; " Restia!A:A"), A159, INDIRECT(A141 &amp; " Restia!B:B"), "&lt;&gt;canceled")</f>
        <v>124436</v>
      </c>
      <c r="D159" s="27">
        <f t="shared" si="6"/>
        <v>117434</v>
      </c>
      <c r="E159" s="41"/>
    </row>
    <row r="160" hidden="1">
      <c r="A160" s="32" t="s">
        <v>3401</v>
      </c>
      <c r="B160" s="29">
        <v>2947.0</v>
      </c>
      <c r="C160" s="9">
        <f t="array" ref="C160">SUMIFS( INDIRECT(A141 &amp; " Restia!C:C"), INDIRECT(A141 &amp; " Restia!A:A"), A160, INDIRECT(A141 &amp; " Restia!B:B"), "&lt;&gt;canceled" )</f>
        <v>49636</v>
      </c>
      <c r="D160" s="27">
        <f t="shared" si="6"/>
        <v>46689</v>
      </c>
      <c r="E160" s="41"/>
    </row>
    <row r="161" hidden="1">
      <c r="A161" s="32" t="s">
        <v>3402</v>
      </c>
      <c r="B161" s="29">
        <v>11761.0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66643</v>
      </c>
      <c r="D161" s="27">
        <f t="shared" si="6"/>
        <v>54882</v>
      </c>
      <c r="E161" s="41"/>
    </row>
    <row r="162" hidden="1">
      <c r="A162" s="32" t="s">
        <v>3403</v>
      </c>
      <c r="B162" s="29">
        <v>7462.0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75926</v>
      </c>
      <c r="D162" s="27">
        <f t="shared" si="6"/>
        <v>68464</v>
      </c>
      <c r="E162" s="41"/>
    </row>
    <row r="163" hidden="1">
      <c r="A163" s="32" t="s">
        <v>3405</v>
      </c>
      <c r="B163" s="29">
        <v>250.0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1185</v>
      </c>
      <c r="D163" s="27">
        <f t="shared" si="6"/>
        <v>935</v>
      </c>
      <c r="E163" s="41"/>
    </row>
    <row r="164" hidden="1">
      <c r="A164" s="32" t="s">
        <v>3406</v>
      </c>
      <c r="B164" s="29">
        <v>1416.0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8509</v>
      </c>
      <c r="D164" s="27">
        <f t="shared" si="6"/>
        <v>7093</v>
      </c>
      <c r="E164" s="41"/>
    </row>
    <row r="165" hidden="1">
      <c r="A165" s="35" t="s">
        <v>3407</v>
      </c>
      <c r="B165" s="29">
        <v>33013.0</v>
      </c>
      <c r="C165" s="9">
        <f t="array" ref="C165">SUM(INDIRECT(A141 &amp; " Restia!C:C")) - SUMIFS(INDIRECT(A141 &amp; " Restia!C:C"), INDIRECT(A141 &amp; " Restia!B:B"), "canceled")</f>
        <v>377047.5</v>
      </c>
      <c r="D165" s="27">
        <f t="shared" si="6"/>
        <v>344034.5</v>
      </c>
      <c r="E165" s="41"/>
    </row>
    <row r="166" hidden="1">
      <c r="A166" s="36" t="s">
        <v>3408</v>
      </c>
      <c r="B166" s="42">
        <v>0.0</v>
      </c>
      <c r="C166" s="43">
        <f>sum(C151:C163)-C165</f>
        <v>-55629.5</v>
      </c>
      <c r="D166" s="44">
        <f t="shared" si="6"/>
        <v>-55629.5</v>
      </c>
      <c r="E166" s="45"/>
    </row>
    <row r="167" hidden="1"/>
    <row r="168" hidden="1"/>
    <row r="169" hidden="1">
      <c r="A169" s="5" t="s">
        <v>4233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3381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3382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3383</v>
      </c>
      <c r="B177" s="6"/>
      <c r="C177" s="6"/>
      <c r="D177" s="6"/>
      <c r="E177" s="7"/>
    </row>
    <row r="178" hidden="1">
      <c r="A178" s="20" t="s">
        <v>3384</v>
      </c>
      <c r="B178" s="21" t="s">
        <v>3385</v>
      </c>
      <c r="C178" s="22" t="s">
        <v>3386</v>
      </c>
      <c r="D178" s="21" t="s">
        <v>3387</v>
      </c>
      <c r="E178" s="23" t="s">
        <v>13</v>
      </c>
    </row>
    <row r="179" hidden="1">
      <c r="A179" s="24" t="s">
        <v>3388</v>
      </c>
      <c r="B179" s="25">
        <v>31412.0</v>
      </c>
      <c r="C179" s="26">
        <v>31415.0</v>
      </c>
      <c r="D179" s="27">
        <f t="shared" ref="D179:D194" si="7">C179-B179</f>
        <v>3</v>
      </c>
      <c r="E179" s="41"/>
    </row>
    <row r="180" hidden="1">
      <c r="A180" s="24" t="s">
        <v>3389</v>
      </c>
      <c r="B180" s="29">
        <v>20502.0</v>
      </c>
      <c r="C180" s="26">
        <f>3204+2819+4706+4439+2899+2435</f>
        <v>20502</v>
      </c>
      <c r="D180" s="27">
        <f t="shared" si="7"/>
        <v>0</v>
      </c>
      <c r="E180" s="41"/>
    </row>
    <row r="181" hidden="1">
      <c r="A181" s="24" t="s">
        <v>3390</v>
      </c>
      <c r="B181" s="29">
        <v>145.0</v>
      </c>
      <c r="C181" s="26">
        <v>145.0</v>
      </c>
      <c r="D181" s="27">
        <f t="shared" si="7"/>
        <v>0</v>
      </c>
      <c r="E181" s="41"/>
    </row>
    <row r="182" hidden="1">
      <c r="A182" s="24" t="s">
        <v>3392</v>
      </c>
      <c r="B182" s="29">
        <v>499.0</v>
      </c>
      <c r="C182" s="26">
        <v>499.0</v>
      </c>
      <c r="D182" s="27">
        <f t="shared" si="7"/>
        <v>0</v>
      </c>
      <c r="E182" s="41"/>
    </row>
    <row r="183" hidden="1">
      <c r="A183" s="30" t="s">
        <v>3394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3395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3397</v>
      </c>
      <c r="B185" s="29">
        <v>490.0</v>
      </c>
      <c r="C185" s="26">
        <v>450.0</v>
      </c>
      <c r="D185" s="27">
        <f t="shared" si="7"/>
        <v>-40</v>
      </c>
      <c r="E185" s="40" t="s">
        <v>8000</v>
      </c>
    </row>
    <row r="186" hidden="1">
      <c r="A186" s="31" t="s">
        <v>3399</v>
      </c>
      <c r="B186" s="29">
        <v>3800.0</v>
      </c>
      <c r="C186" s="26">
        <f>360+200+720+520+360+680+440+200+360</f>
        <v>3840</v>
      </c>
      <c r="D186" s="27">
        <f t="shared" si="7"/>
        <v>40</v>
      </c>
      <c r="E186" s="41"/>
    </row>
    <row r="187" hidden="1">
      <c r="A187" s="32" t="s">
        <v>3400</v>
      </c>
      <c r="B187" s="29">
        <v>73471.0</v>
      </c>
      <c r="C187" s="33">
        <f t="array" ref="C187">SUMIFS(INDIRECT(A169 &amp; " Restia!C:C"), INDIRECT(A169 &amp; " Restia!A:A"), A187, INDIRECT(A169 &amp; " Restia!B:B"), "&lt;&gt;canceled")</f>
        <v>124436</v>
      </c>
      <c r="D187" s="27">
        <f t="shared" si="7"/>
        <v>50965</v>
      </c>
      <c r="E187" s="41"/>
    </row>
    <row r="188" hidden="1">
      <c r="A188" s="32" t="s">
        <v>3401</v>
      </c>
      <c r="B188" s="29">
        <v>27749.0</v>
      </c>
      <c r="C188" s="9">
        <f t="array" ref="C188">SUMIFS( INDIRECT(A169 &amp; " Restia!C:C"), INDIRECT(A169 &amp; " Restia!A:A"), A188, INDIRECT(A169 &amp; " Restia!B:B"), "&lt;&gt;canceled" )</f>
        <v>49636</v>
      </c>
      <c r="D188" s="27">
        <f t="shared" si="7"/>
        <v>21887</v>
      </c>
      <c r="E188" s="41"/>
    </row>
    <row r="189" hidden="1">
      <c r="A189" s="32" t="s">
        <v>3402</v>
      </c>
      <c r="B189" s="29">
        <v>69218.0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66643</v>
      </c>
      <c r="D189" s="27">
        <f t="shared" si="7"/>
        <v>-2575</v>
      </c>
      <c r="E189" s="41"/>
    </row>
    <row r="190" hidden="1">
      <c r="A190" s="32" t="s">
        <v>3403</v>
      </c>
      <c r="B190" s="29">
        <v>43687.5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75926</v>
      </c>
      <c r="D190" s="27">
        <f t="shared" si="7"/>
        <v>32238.5</v>
      </c>
      <c r="E190" s="41"/>
    </row>
    <row r="191" hidden="1">
      <c r="A191" s="32" t="s">
        <v>3405</v>
      </c>
      <c r="B191" s="29">
        <v>318.0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1185</v>
      </c>
      <c r="D191" s="27">
        <f t="shared" si="7"/>
        <v>867</v>
      </c>
      <c r="E191" s="41"/>
    </row>
    <row r="192" hidden="1">
      <c r="A192" s="32" t="s">
        <v>3406</v>
      </c>
      <c r="B192" s="29">
        <v>12275.0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8509</v>
      </c>
      <c r="D192" s="27">
        <f t="shared" si="7"/>
        <v>-3766</v>
      </c>
      <c r="E192" s="41"/>
    </row>
    <row r="193" hidden="1">
      <c r="A193" s="35" t="s">
        <v>3407</v>
      </c>
      <c r="B193" s="29">
        <v>271249.0</v>
      </c>
      <c r="C193" s="9">
        <f t="array" ref="C193">SUM(INDIRECT(A169 &amp; " Restia!C:C")) - SUMIFS(INDIRECT(A169 &amp; " Restia!C:C"), INDIRECT(A169 &amp; " Restia!B:B"), "canceled")</f>
        <v>377047.5</v>
      </c>
      <c r="D193" s="27">
        <f t="shared" si="7"/>
        <v>105798.5</v>
      </c>
      <c r="E193" s="41"/>
    </row>
    <row r="194" hidden="1">
      <c r="A194" s="36" t="s">
        <v>3408</v>
      </c>
      <c r="B194" s="42">
        <v>42.5</v>
      </c>
      <c r="C194" s="43">
        <f>sum(C179:C191)-C193</f>
        <v>-2370.5</v>
      </c>
      <c r="D194" s="44">
        <f t="shared" si="7"/>
        <v>-2413</v>
      </c>
      <c r="E194" s="45"/>
    </row>
    <row r="195" hidden="1"/>
    <row r="196" hidden="1"/>
    <row r="197" hidden="1">
      <c r="A197" s="5" t="s">
        <v>4233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3381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3382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3383</v>
      </c>
      <c r="B205" s="6"/>
      <c r="C205" s="6"/>
      <c r="D205" s="6"/>
      <c r="E205" s="7"/>
    </row>
    <row r="206" hidden="1">
      <c r="A206" s="20" t="s">
        <v>3384</v>
      </c>
      <c r="B206" s="21" t="s">
        <v>3385</v>
      </c>
      <c r="C206" s="22" t="s">
        <v>3386</v>
      </c>
      <c r="D206" s="21" t="s">
        <v>3387</v>
      </c>
      <c r="E206" s="23" t="s">
        <v>13</v>
      </c>
    </row>
    <row r="207" hidden="1">
      <c r="A207" s="24" t="s">
        <v>3388</v>
      </c>
      <c r="B207" s="25">
        <v>25889.0</v>
      </c>
      <c r="C207" s="26">
        <f>2400+4500+19000</f>
        <v>25900</v>
      </c>
      <c r="D207" s="27">
        <f t="shared" ref="D207:D222" si="8">C207-B207</f>
        <v>11</v>
      </c>
      <c r="E207" s="41"/>
    </row>
    <row r="208" hidden="1">
      <c r="A208" s="24" t="s">
        <v>3389</v>
      </c>
      <c r="B208" s="29">
        <v>16264.0</v>
      </c>
      <c r="C208" s="26">
        <f>1709+3825+2030+3712+1436+1778+1774</f>
        <v>16264</v>
      </c>
      <c r="D208" s="27">
        <f t="shared" si="8"/>
        <v>0</v>
      </c>
      <c r="E208" s="41"/>
    </row>
    <row r="209" hidden="1">
      <c r="A209" s="24" t="s">
        <v>3390</v>
      </c>
      <c r="B209" s="29">
        <v>300.0</v>
      </c>
      <c r="C209" s="26">
        <f>300</f>
        <v>300</v>
      </c>
      <c r="D209" s="27">
        <f t="shared" si="8"/>
        <v>0</v>
      </c>
      <c r="E209" s="41"/>
    </row>
    <row r="210" hidden="1">
      <c r="A210" s="24" t="s">
        <v>3392</v>
      </c>
      <c r="B210" s="29">
        <v>500.0</v>
      </c>
      <c r="C210" s="26">
        <v>500.0</v>
      </c>
      <c r="D210" s="27">
        <f t="shared" si="8"/>
        <v>0</v>
      </c>
      <c r="E210" s="41"/>
    </row>
    <row r="211" hidden="1">
      <c r="A211" s="30" t="s">
        <v>3394</v>
      </c>
      <c r="B211" s="29">
        <v>40.0</v>
      </c>
      <c r="C211" s="26"/>
      <c r="D211" s="27">
        <f t="shared" si="8"/>
        <v>-40</v>
      </c>
      <c r="E211" s="41"/>
    </row>
    <row r="212" hidden="1">
      <c r="A212" s="30" t="s">
        <v>3395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3397</v>
      </c>
      <c r="B213" s="29">
        <v>500.0</v>
      </c>
      <c r="C213" s="26">
        <v>500.0</v>
      </c>
      <c r="D213" s="27">
        <f t="shared" si="8"/>
        <v>0</v>
      </c>
      <c r="E213" s="40"/>
    </row>
    <row r="214" hidden="1">
      <c r="A214" s="31" t="s">
        <v>3399</v>
      </c>
      <c r="B214" s="29">
        <v>3560.0</v>
      </c>
      <c r="C214" s="26">
        <f>320+480+320+560+320+480+240+560+320</f>
        <v>3600</v>
      </c>
      <c r="D214" s="27">
        <f t="shared" si="8"/>
        <v>40</v>
      </c>
      <c r="E214" s="41"/>
    </row>
    <row r="215" hidden="1">
      <c r="A215" s="32" t="s">
        <v>3400</v>
      </c>
      <c r="B215" s="29">
        <v>116806.0</v>
      </c>
      <c r="C215" s="33">
        <f t="array" ref="C215">SUMIFS(INDIRECT(A197 &amp; " Restia!C:C"), INDIRECT(A197 &amp; " Restia!A:A"), A215, INDIRECT(A197 &amp; " Restia!B:B"), "&lt;&gt;canceled")</f>
        <v>124436</v>
      </c>
      <c r="D215" s="27">
        <f t="shared" si="8"/>
        <v>7630</v>
      </c>
      <c r="E215" s="41"/>
    </row>
    <row r="216" hidden="1">
      <c r="A216" s="32" t="s">
        <v>3401</v>
      </c>
      <c r="B216" s="29">
        <v>26699.0</v>
      </c>
      <c r="C216" s="9">
        <f t="array" ref="C216">SUMIFS( INDIRECT(A197 &amp; " Restia!C:C"), INDIRECT(A197 &amp; " Restia!A:A"), A216, INDIRECT(A197 &amp; " Restia!B:B"), "&lt;&gt;canceled" )</f>
        <v>49636</v>
      </c>
      <c r="D216" s="27">
        <f t="shared" si="8"/>
        <v>22937</v>
      </c>
      <c r="E216" s="41"/>
    </row>
    <row r="217" hidden="1">
      <c r="A217" s="32" t="s">
        <v>3402</v>
      </c>
      <c r="B217" s="29">
        <v>82725.0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66643</v>
      </c>
      <c r="D217" s="27">
        <f t="shared" si="8"/>
        <v>-16082</v>
      </c>
      <c r="E217" s="41"/>
    </row>
    <row r="218" hidden="1">
      <c r="A218" s="32" t="s">
        <v>3403</v>
      </c>
      <c r="B218" s="29">
        <v>68787.5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75926</v>
      </c>
      <c r="D218" s="27">
        <f t="shared" si="8"/>
        <v>7138.5</v>
      </c>
      <c r="E218" s="41"/>
    </row>
    <row r="219" hidden="1">
      <c r="A219" s="32" t="s">
        <v>3405</v>
      </c>
      <c r="B219" s="29">
        <v>3130.0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1185</v>
      </c>
      <c r="D219" s="27">
        <f t="shared" si="8"/>
        <v>-1945</v>
      </c>
      <c r="E219" s="41"/>
    </row>
    <row r="220" hidden="1">
      <c r="A220" s="32" t="s">
        <v>3406</v>
      </c>
      <c r="B220" s="29">
        <v>11356.0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8509</v>
      </c>
      <c r="D220" s="27">
        <f t="shared" si="8"/>
        <v>-2847</v>
      </c>
      <c r="E220" s="41"/>
    </row>
    <row r="221" hidden="1">
      <c r="A221" s="35" t="s">
        <v>3407</v>
      </c>
      <c r="B221" s="29">
        <v>345171.4</v>
      </c>
      <c r="C221" s="9">
        <f t="array" ref="C221">SUM(INDIRECT(A197 &amp; " Restia!C:C")) - SUMIFS(INDIRECT(A197 &amp; " Restia!C:C"), INDIRECT(A197 &amp; " Restia!B:B"), "canceled")</f>
        <v>377047.5</v>
      </c>
      <c r="D221" s="27">
        <f t="shared" si="8"/>
        <v>31876.1</v>
      </c>
      <c r="E221" s="41"/>
    </row>
    <row r="222" hidden="1">
      <c r="A222" s="36" t="s">
        <v>3408</v>
      </c>
      <c r="B222" s="42">
        <v>29.10000000000582</v>
      </c>
      <c r="C222" s="43">
        <f>sum(C207:C219)-C221</f>
        <v>-12157.5</v>
      </c>
      <c r="D222" s="44">
        <f t="shared" si="8"/>
        <v>-12186.6</v>
      </c>
      <c r="E222" s="45"/>
    </row>
    <row r="223" hidden="1"/>
    <row r="224" hidden="1"/>
    <row r="225" hidden="1">
      <c r="A225" s="5" t="s">
        <v>4233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3381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3382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3383</v>
      </c>
      <c r="B233" s="6"/>
      <c r="C233" s="6"/>
      <c r="D233" s="6"/>
      <c r="E233" s="7"/>
    </row>
    <row r="234" hidden="1">
      <c r="A234" s="20" t="s">
        <v>3384</v>
      </c>
      <c r="B234" s="21" t="s">
        <v>3385</v>
      </c>
      <c r="C234" s="22" t="s">
        <v>3386</v>
      </c>
      <c r="D234" s="21" t="s">
        <v>3387</v>
      </c>
      <c r="E234" s="23" t="s">
        <v>13</v>
      </c>
    </row>
    <row r="235" hidden="1">
      <c r="A235" s="24" t="s">
        <v>3388</v>
      </c>
      <c r="B235" s="25">
        <v>33547.0</v>
      </c>
      <c r="C235" s="26">
        <f>50+4000+3500+26000</f>
        <v>33550</v>
      </c>
      <c r="D235" s="27">
        <f t="shared" ref="D235:D250" si="9">C235-B235</f>
        <v>3</v>
      </c>
      <c r="E235" s="41"/>
    </row>
    <row r="236" hidden="1">
      <c r="A236" s="24" t="s">
        <v>3389</v>
      </c>
      <c r="B236" s="29">
        <v>22611.0</v>
      </c>
      <c r="C236" s="26">
        <f>3544+4637+4290+2720+1445+5975</f>
        <v>22611</v>
      </c>
      <c r="D236" s="27">
        <f t="shared" si="9"/>
        <v>0</v>
      </c>
      <c r="E236" s="41"/>
    </row>
    <row r="237" hidden="1">
      <c r="A237" s="24" t="s">
        <v>3390</v>
      </c>
      <c r="B237" s="29">
        <v>216.0</v>
      </c>
      <c r="C237" s="26">
        <v>116.0</v>
      </c>
      <c r="D237" s="27">
        <f t="shared" si="9"/>
        <v>-100</v>
      </c>
      <c r="E237" s="41"/>
    </row>
    <row r="238" hidden="1">
      <c r="A238" s="24" t="s">
        <v>3392</v>
      </c>
      <c r="B238" s="29">
        <v>499.0</v>
      </c>
      <c r="C238" s="26">
        <v>499.0</v>
      </c>
      <c r="D238" s="27">
        <f t="shared" si="9"/>
        <v>0</v>
      </c>
      <c r="E238" s="41"/>
    </row>
    <row r="239" hidden="1">
      <c r="A239" s="30" t="s">
        <v>3394</v>
      </c>
      <c r="B239" s="29">
        <v>500.0</v>
      </c>
      <c r="C239" s="26">
        <v>500.0</v>
      </c>
      <c r="D239" s="27">
        <f t="shared" si="9"/>
        <v>0</v>
      </c>
      <c r="E239" s="41"/>
    </row>
    <row r="240" hidden="1">
      <c r="A240" s="30" t="s">
        <v>3395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3397</v>
      </c>
      <c r="B241" s="29">
        <v>500.0</v>
      </c>
      <c r="C241" s="26">
        <v>500.0</v>
      </c>
      <c r="D241" s="27">
        <f t="shared" si="9"/>
        <v>0</v>
      </c>
      <c r="E241" s="40"/>
    </row>
    <row r="242" hidden="1">
      <c r="A242" s="31" t="s">
        <v>3399</v>
      </c>
      <c r="B242" s="29">
        <v>3080.0</v>
      </c>
      <c r="C242" s="26">
        <f>360+520+640+560+160+560+160+120</f>
        <v>3080</v>
      </c>
      <c r="D242" s="27">
        <f t="shared" si="9"/>
        <v>0</v>
      </c>
      <c r="E242" s="41"/>
    </row>
    <row r="243" hidden="1">
      <c r="A243" s="32" t="s">
        <v>3400</v>
      </c>
      <c r="B243" s="29">
        <v>103351.0</v>
      </c>
      <c r="C243" s="33">
        <f t="array" ref="C243">SUMIFS(INDIRECT(A225 &amp; " Restia!C:C"), INDIRECT(A225 &amp; " Restia!A:A"), A243, INDIRECT(A225 &amp; " Restia!B:B"), "&lt;&gt;canceled")</f>
        <v>124436</v>
      </c>
      <c r="D243" s="27">
        <f t="shared" si="9"/>
        <v>21085</v>
      </c>
      <c r="E243" s="41"/>
    </row>
    <row r="244" hidden="1">
      <c r="A244" s="32" t="s">
        <v>3401</v>
      </c>
      <c r="B244" s="29">
        <v>32191.0</v>
      </c>
      <c r="C244" s="9">
        <f t="array" ref="C244">SUMIFS( INDIRECT(A225 &amp; " Restia!C:C"), INDIRECT(A225 &amp; " Restia!A:A"), A244, INDIRECT(A225 &amp; " Restia!B:B"), "&lt;&gt;canceled" )</f>
        <v>49636</v>
      </c>
      <c r="D244" s="27">
        <f t="shared" si="9"/>
        <v>17445</v>
      </c>
      <c r="E244" s="41"/>
    </row>
    <row r="245" hidden="1">
      <c r="A245" s="32" t="s">
        <v>3402</v>
      </c>
      <c r="B245" s="29">
        <v>82425.0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66643</v>
      </c>
      <c r="D245" s="27">
        <f t="shared" si="9"/>
        <v>-15782</v>
      </c>
      <c r="E245" s="41"/>
    </row>
    <row r="246" hidden="1">
      <c r="A246" s="32" t="s">
        <v>3403</v>
      </c>
      <c r="B246" s="29">
        <v>61804.0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75926</v>
      </c>
      <c r="D246" s="27">
        <f t="shared" si="9"/>
        <v>14122</v>
      </c>
      <c r="E246" s="41"/>
    </row>
    <row r="247" hidden="1">
      <c r="A247" s="32" t="s">
        <v>3405</v>
      </c>
      <c r="B247" s="29">
        <v>3414.0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1185</v>
      </c>
      <c r="D247" s="27">
        <f t="shared" si="9"/>
        <v>-2229</v>
      </c>
      <c r="E247" s="41"/>
    </row>
    <row r="248" hidden="1">
      <c r="A248" s="32" t="s">
        <v>3406</v>
      </c>
      <c r="B248" s="29">
        <v>19748.0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8509</v>
      </c>
      <c r="D248" s="27">
        <f t="shared" si="9"/>
        <v>-11239</v>
      </c>
      <c r="E248" s="41"/>
    </row>
    <row r="249" hidden="1">
      <c r="A249" s="35" t="s">
        <v>3407</v>
      </c>
      <c r="B249" s="29">
        <v>344048.0</v>
      </c>
      <c r="C249" s="9">
        <f t="array" ref="C249">SUM(INDIRECT(A225 &amp; " Restia!C:C")) - SUMIFS(INDIRECT(A225 &amp; " Restia!C:C"), INDIRECT(A225 &amp; " Restia!B:B"), "canceled")</f>
        <v>377047.5</v>
      </c>
      <c r="D249" s="27">
        <f t="shared" si="9"/>
        <v>32999.5</v>
      </c>
      <c r="E249" s="41"/>
    </row>
    <row r="250" hidden="1">
      <c r="A250" s="36" t="s">
        <v>3408</v>
      </c>
      <c r="B250" s="42">
        <v>90.0</v>
      </c>
      <c r="C250" s="43">
        <f>sum(C235:C247)-C249</f>
        <v>1634.5</v>
      </c>
      <c r="D250" s="44">
        <f t="shared" si="9"/>
        <v>1544.5</v>
      </c>
      <c r="E250" s="45"/>
    </row>
    <row r="251" hidden="1"/>
    <row r="252" hidden="1"/>
    <row r="253" hidden="1">
      <c r="A253" s="5" t="s">
        <v>4233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3381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3382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3383</v>
      </c>
      <c r="B261" s="6"/>
      <c r="C261" s="6"/>
      <c r="D261" s="6"/>
      <c r="E261" s="7"/>
    </row>
    <row r="262" hidden="1">
      <c r="A262" s="20" t="s">
        <v>3384</v>
      </c>
      <c r="B262" s="21" t="s">
        <v>3385</v>
      </c>
      <c r="C262" s="22" t="s">
        <v>3386</v>
      </c>
      <c r="D262" s="21" t="s">
        <v>3387</v>
      </c>
      <c r="E262" s="23" t="s">
        <v>13</v>
      </c>
    </row>
    <row r="263" hidden="1">
      <c r="A263" s="24" t="s">
        <v>3388</v>
      </c>
      <c r="B263" s="25">
        <v>45077.0</v>
      </c>
      <c r="C263" s="26">
        <f>80+300+12200+12500+20000</f>
        <v>45080</v>
      </c>
      <c r="D263" s="27">
        <f t="shared" ref="D263:D278" si="10">C263-B263</f>
        <v>3</v>
      </c>
      <c r="E263" s="41"/>
    </row>
    <row r="264" hidden="1">
      <c r="A264" s="24" t="s">
        <v>3389</v>
      </c>
      <c r="B264" s="29">
        <v>20190.0</v>
      </c>
      <c r="C264" s="26">
        <v>20190.0</v>
      </c>
      <c r="D264" s="27">
        <f t="shared" si="10"/>
        <v>0</v>
      </c>
      <c r="E264" s="41"/>
    </row>
    <row r="265" hidden="1">
      <c r="A265" s="24" t="s">
        <v>3390</v>
      </c>
      <c r="B265" s="29">
        <v>110.0</v>
      </c>
      <c r="C265" s="26">
        <v>110.0</v>
      </c>
      <c r="D265" s="27">
        <f t="shared" si="10"/>
        <v>0</v>
      </c>
      <c r="E265" s="41"/>
    </row>
    <row r="266" hidden="1">
      <c r="A266" s="24" t="s">
        <v>3392</v>
      </c>
      <c r="B266" s="29">
        <v>499.0</v>
      </c>
      <c r="C266" s="26">
        <v>499.0</v>
      </c>
      <c r="D266" s="27">
        <f t="shared" si="10"/>
        <v>0</v>
      </c>
      <c r="E266" s="41"/>
    </row>
    <row r="267" hidden="1">
      <c r="A267" s="30" t="s">
        <v>3394</v>
      </c>
      <c r="B267" s="29">
        <v>40.0</v>
      </c>
      <c r="C267" s="26"/>
      <c r="D267" s="27">
        <f t="shared" si="10"/>
        <v>-40</v>
      </c>
      <c r="E267" s="41"/>
    </row>
    <row r="268" hidden="1">
      <c r="A268" s="30" t="s">
        <v>3395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3397</v>
      </c>
      <c r="B269" s="29">
        <v>120.0</v>
      </c>
      <c r="C269" s="26"/>
      <c r="D269" s="27">
        <f t="shared" si="10"/>
        <v>-120</v>
      </c>
      <c r="E269" s="40"/>
    </row>
    <row r="270" hidden="1">
      <c r="A270" s="31" t="s">
        <v>3399</v>
      </c>
      <c r="B270" s="29">
        <v>3800.0</v>
      </c>
      <c r="C270" s="26">
        <f>800+400+440+80+280+480+480+920</f>
        <v>3880</v>
      </c>
      <c r="D270" s="27">
        <f t="shared" si="10"/>
        <v>80</v>
      </c>
      <c r="E270" s="41"/>
    </row>
    <row r="271" hidden="1">
      <c r="A271" s="32" t="s">
        <v>3400</v>
      </c>
      <c r="B271" s="29">
        <v>109019.0</v>
      </c>
      <c r="C271" s="33">
        <v>109019.0</v>
      </c>
      <c r="D271" s="27">
        <f t="shared" si="10"/>
        <v>0</v>
      </c>
      <c r="E271" s="41"/>
    </row>
    <row r="272" hidden="1">
      <c r="A272" s="32" t="s">
        <v>3401</v>
      </c>
      <c r="B272" s="29">
        <v>32041.0</v>
      </c>
      <c r="C272" s="9">
        <v>32041.0</v>
      </c>
      <c r="D272" s="27">
        <f t="shared" si="10"/>
        <v>0</v>
      </c>
      <c r="E272" s="41"/>
    </row>
    <row r="273" hidden="1">
      <c r="A273" s="32" t="s">
        <v>3402</v>
      </c>
      <c r="B273" s="29">
        <v>71820.0</v>
      </c>
      <c r="C273" s="9">
        <v>70651.0</v>
      </c>
      <c r="D273" s="27">
        <f t="shared" si="10"/>
        <v>-1169</v>
      </c>
      <c r="E273" s="41"/>
    </row>
    <row r="274" hidden="1">
      <c r="A274" s="32" t="s">
        <v>3403</v>
      </c>
      <c r="B274" s="29">
        <v>52999.0</v>
      </c>
      <c r="C274" s="9">
        <v>52999.0</v>
      </c>
      <c r="D274" s="27">
        <f t="shared" si="10"/>
        <v>0</v>
      </c>
      <c r="E274" s="41"/>
    </row>
    <row r="275" hidden="1">
      <c r="A275" s="32" t="s">
        <v>3405</v>
      </c>
      <c r="B275" s="29">
        <v>3011.0</v>
      </c>
      <c r="C275" s="9">
        <v>3011.0</v>
      </c>
      <c r="D275" s="27">
        <f t="shared" si="10"/>
        <v>0</v>
      </c>
      <c r="E275" s="41"/>
    </row>
    <row r="276" hidden="1">
      <c r="A276" s="32" t="s">
        <v>3406</v>
      </c>
      <c r="B276" s="29">
        <v>18817.0</v>
      </c>
      <c r="C276" s="9">
        <v>18553.0</v>
      </c>
      <c r="D276" s="27">
        <f t="shared" si="10"/>
        <v>-264</v>
      </c>
      <c r="E276" s="41"/>
    </row>
    <row r="277" hidden="1">
      <c r="A277" s="35" t="s">
        <v>3407</v>
      </c>
      <c r="B277" s="29">
        <v>338673.5</v>
      </c>
      <c r="C277" s="9">
        <v>337240.5</v>
      </c>
      <c r="D277" s="27">
        <f t="shared" si="10"/>
        <v>-1433</v>
      </c>
      <c r="E277" s="41"/>
    </row>
    <row r="278" hidden="1">
      <c r="A278" s="36" t="s">
        <v>3408</v>
      </c>
      <c r="B278" s="42">
        <v>52.5</v>
      </c>
      <c r="C278" s="43">
        <f>sum(C263:C275)-C277</f>
        <v>239.5</v>
      </c>
      <c r="D278" s="44">
        <f t="shared" si="10"/>
        <v>187</v>
      </c>
      <c r="E278" s="45"/>
    </row>
    <row r="279" hidden="1"/>
    <row r="280" hidden="1"/>
    <row r="281" hidden="1">
      <c r="A281" s="5" t="s">
        <v>4233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3381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4" t="s">
        <v>3382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5" t="s">
        <v>4238</v>
      </c>
      <c r="B287" s="7"/>
      <c r="C287" s="16"/>
      <c r="D287" s="56" t="s">
        <v>4253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3383</v>
      </c>
      <c r="B289" s="6"/>
      <c r="C289" s="6"/>
      <c r="D289" s="6"/>
      <c r="E289" s="7"/>
    </row>
    <row r="290" hidden="1">
      <c r="A290" s="20" t="s">
        <v>3384</v>
      </c>
      <c r="B290" s="21" t="s">
        <v>3385</v>
      </c>
      <c r="C290" s="22" t="s">
        <v>3386</v>
      </c>
      <c r="D290" s="21" t="s">
        <v>3387</v>
      </c>
      <c r="E290" s="23" t="s">
        <v>13</v>
      </c>
    </row>
    <row r="291" hidden="1">
      <c r="A291" s="57" t="s">
        <v>3388</v>
      </c>
      <c r="B291" s="25">
        <v>20984.0</v>
      </c>
      <c r="C291" s="26">
        <v>21000.0</v>
      </c>
      <c r="D291" s="27">
        <v>16.0</v>
      </c>
      <c r="E291" s="41"/>
    </row>
    <row r="292" hidden="1">
      <c r="A292" s="57" t="s">
        <v>3389</v>
      </c>
      <c r="B292" s="29">
        <v>14162.0</v>
      </c>
      <c r="C292" s="26">
        <v>14162.0</v>
      </c>
      <c r="D292" s="27">
        <v>0.0</v>
      </c>
      <c r="E292" s="41"/>
    </row>
    <row r="293" hidden="1">
      <c r="A293" s="57" t="s">
        <v>3390</v>
      </c>
      <c r="B293" s="29">
        <v>0.0</v>
      </c>
      <c r="C293" s="26"/>
      <c r="D293" s="27">
        <v>0.0</v>
      </c>
      <c r="E293" s="41"/>
    </row>
    <row r="294" hidden="1">
      <c r="A294" s="57" t="s">
        <v>3392</v>
      </c>
      <c r="B294" s="29">
        <v>998.0</v>
      </c>
      <c r="C294" s="26">
        <v>998.0</v>
      </c>
      <c r="D294" s="27">
        <v>0.0</v>
      </c>
      <c r="E294" s="41"/>
    </row>
    <row r="295" hidden="1">
      <c r="A295" s="31" t="s">
        <v>3394</v>
      </c>
      <c r="B295" s="29">
        <v>0.0</v>
      </c>
      <c r="C295" s="26"/>
      <c r="D295" s="27">
        <v>0.0</v>
      </c>
      <c r="E295" s="41"/>
    </row>
    <row r="296" hidden="1">
      <c r="A296" s="31" t="s">
        <v>3395</v>
      </c>
      <c r="B296" s="29">
        <v>0.0</v>
      </c>
      <c r="C296" s="26"/>
      <c r="D296" s="27">
        <v>0.0</v>
      </c>
      <c r="E296" s="41"/>
    </row>
    <row r="297" hidden="1">
      <c r="A297" s="31" t="s">
        <v>3397</v>
      </c>
      <c r="B297" s="29">
        <v>80.0</v>
      </c>
      <c r="C297" s="26"/>
      <c r="D297" s="27">
        <v>-80.0</v>
      </c>
      <c r="E297" s="40"/>
    </row>
    <row r="298" hidden="1">
      <c r="A298" s="31" t="s">
        <v>3399</v>
      </c>
      <c r="B298" s="29">
        <v>2080.0</v>
      </c>
      <c r="C298" s="26">
        <v>2160.0</v>
      </c>
      <c r="D298" s="27">
        <v>80.0</v>
      </c>
      <c r="E298" s="41"/>
    </row>
    <row r="299" hidden="1">
      <c r="A299" s="58" t="s">
        <v>3400</v>
      </c>
      <c r="B299" s="29">
        <v>55181.0</v>
      </c>
      <c r="C299" s="29">
        <v>55181.0</v>
      </c>
      <c r="D299" s="27">
        <v>0.0</v>
      </c>
      <c r="E299" s="41"/>
    </row>
    <row r="300" hidden="1">
      <c r="A300" s="58" t="s">
        <v>3401</v>
      </c>
      <c r="B300" s="29">
        <v>14854.0</v>
      </c>
      <c r="C300" s="59">
        <v>14854.0</v>
      </c>
      <c r="D300" s="27">
        <v>0.0</v>
      </c>
      <c r="E300" s="41"/>
    </row>
    <row r="301" hidden="1">
      <c r="A301" s="58" t="s">
        <v>3402</v>
      </c>
      <c r="B301" s="29">
        <v>32034.0</v>
      </c>
      <c r="C301" s="59">
        <v>32034.0</v>
      </c>
      <c r="D301" s="27">
        <v>0.0</v>
      </c>
      <c r="E301" s="41"/>
    </row>
    <row r="302" hidden="1">
      <c r="A302" s="58" t="s">
        <v>3403</v>
      </c>
      <c r="B302" s="29">
        <v>36657.5</v>
      </c>
      <c r="C302" s="59">
        <v>36657.5</v>
      </c>
      <c r="D302" s="27">
        <v>0.0</v>
      </c>
      <c r="E302" s="41"/>
    </row>
    <row r="303" hidden="1">
      <c r="A303" s="58" t="s">
        <v>3405</v>
      </c>
      <c r="B303" s="29">
        <v>1298.0</v>
      </c>
      <c r="C303" s="59">
        <v>1298.0</v>
      </c>
      <c r="D303" s="27">
        <v>0.0</v>
      </c>
      <c r="E303" s="41"/>
    </row>
    <row r="304" hidden="1">
      <c r="A304" s="58" t="s">
        <v>3406</v>
      </c>
      <c r="B304" s="29">
        <v>6336.0</v>
      </c>
      <c r="C304" s="59">
        <v>6336.0</v>
      </c>
      <c r="D304" s="27">
        <v>0.0</v>
      </c>
      <c r="E304" s="41"/>
    </row>
    <row r="305" hidden="1">
      <c r="A305" s="35" t="s">
        <v>3407</v>
      </c>
      <c r="B305" s="29">
        <v>178323.0</v>
      </c>
      <c r="C305" s="59">
        <v>178323.0</v>
      </c>
      <c r="D305" s="27">
        <v>0.0</v>
      </c>
      <c r="E305" s="41"/>
    </row>
    <row r="306" hidden="1">
      <c r="A306" s="36" t="s">
        <v>3408</v>
      </c>
      <c r="B306" s="42">
        <v>5.5</v>
      </c>
      <c r="C306" s="65">
        <v>21.5</v>
      </c>
      <c r="D306" s="66">
        <v>16.0</v>
      </c>
      <c r="E306" s="45"/>
    </row>
    <row r="307" hidden="1"/>
    <row r="308" hidden="1"/>
    <row r="309" hidden="1">
      <c r="A309" s="5" t="s">
        <v>4233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3381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4" t="s">
        <v>3382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5" t="s">
        <v>4245</v>
      </c>
      <c r="B315" s="7"/>
      <c r="C315" s="16"/>
      <c r="D315" s="56" t="s">
        <v>4239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3383</v>
      </c>
      <c r="B317" s="6"/>
      <c r="C317" s="6"/>
      <c r="D317" s="6"/>
      <c r="E317" s="7"/>
    </row>
    <row r="318" hidden="1">
      <c r="A318" s="20" t="s">
        <v>3384</v>
      </c>
      <c r="B318" s="21" t="s">
        <v>3385</v>
      </c>
      <c r="C318" s="22" t="s">
        <v>3386</v>
      </c>
      <c r="D318" s="21" t="s">
        <v>3387</v>
      </c>
      <c r="E318" s="23" t="s">
        <v>13</v>
      </c>
    </row>
    <row r="319" hidden="1">
      <c r="A319" s="57" t="s">
        <v>3388</v>
      </c>
      <c r="B319" s="25">
        <v>23290.0</v>
      </c>
      <c r="C319" s="26">
        <v>23300.0</v>
      </c>
      <c r="D319" s="27">
        <v>10.0</v>
      </c>
      <c r="E319" s="41"/>
    </row>
    <row r="320" hidden="1">
      <c r="A320" s="57" t="s">
        <v>3389</v>
      </c>
      <c r="B320" s="29">
        <v>11739.0</v>
      </c>
      <c r="C320" s="26">
        <v>11739.0</v>
      </c>
      <c r="D320" s="27">
        <v>0.0</v>
      </c>
      <c r="E320" s="41"/>
    </row>
    <row r="321" hidden="1">
      <c r="A321" s="57" t="s">
        <v>3390</v>
      </c>
      <c r="B321" s="29">
        <v>0.0</v>
      </c>
      <c r="C321" s="26"/>
      <c r="D321" s="27">
        <v>0.0</v>
      </c>
      <c r="E321" s="41"/>
    </row>
    <row r="322" hidden="1">
      <c r="A322" s="57" t="s">
        <v>3392</v>
      </c>
      <c r="B322" s="29">
        <v>1000.0</v>
      </c>
      <c r="C322" s="26">
        <v>1000.0</v>
      </c>
      <c r="D322" s="27">
        <v>0.0</v>
      </c>
      <c r="E322" s="41"/>
    </row>
    <row r="323" hidden="1">
      <c r="A323" s="31" t="s">
        <v>3394</v>
      </c>
      <c r="B323" s="29">
        <v>0.0</v>
      </c>
      <c r="C323" s="26"/>
      <c r="D323" s="27">
        <v>0.0</v>
      </c>
      <c r="E323" s="41"/>
    </row>
    <row r="324" hidden="1">
      <c r="A324" s="31" t="s">
        <v>3395</v>
      </c>
      <c r="B324" s="29">
        <v>0.0</v>
      </c>
      <c r="C324" s="26"/>
      <c r="D324" s="27">
        <v>0.0</v>
      </c>
      <c r="E324" s="41"/>
    </row>
    <row r="325" hidden="1">
      <c r="A325" s="31" t="s">
        <v>3397</v>
      </c>
      <c r="B325" s="29">
        <v>0.0</v>
      </c>
      <c r="C325" s="26"/>
      <c r="D325" s="27">
        <v>0.0</v>
      </c>
      <c r="E325" s="40"/>
    </row>
    <row r="326" hidden="1">
      <c r="A326" s="31" t="s">
        <v>3399</v>
      </c>
      <c r="B326" s="29">
        <v>1320.0</v>
      </c>
      <c r="C326" s="26">
        <v>1240.0</v>
      </c>
      <c r="D326" s="27">
        <v>-80.0</v>
      </c>
      <c r="E326" s="41"/>
    </row>
    <row r="327" hidden="1">
      <c r="A327" s="58" t="s">
        <v>3400</v>
      </c>
      <c r="B327" s="29">
        <v>43049.0</v>
      </c>
      <c r="C327" s="29">
        <v>43049.0</v>
      </c>
      <c r="D327" s="27">
        <v>0.0</v>
      </c>
      <c r="E327" s="41"/>
    </row>
    <row r="328" hidden="1">
      <c r="A328" s="58" t="s">
        <v>3401</v>
      </c>
      <c r="B328" s="29">
        <v>16603.0</v>
      </c>
      <c r="C328" s="59">
        <v>16603.0</v>
      </c>
      <c r="D328" s="27">
        <v>0.0</v>
      </c>
      <c r="E328" s="41"/>
    </row>
    <row r="329" hidden="1">
      <c r="A329" s="58" t="s">
        <v>3402</v>
      </c>
      <c r="B329" s="29">
        <v>33368.0</v>
      </c>
      <c r="C329" s="59">
        <v>33368.0</v>
      </c>
      <c r="D329" s="27">
        <v>0.0</v>
      </c>
      <c r="E329" s="41"/>
    </row>
    <row r="330" hidden="1">
      <c r="A330" s="58" t="s">
        <v>3403</v>
      </c>
      <c r="B330" s="29">
        <v>35547.0</v>
      </c>
      <c r="C330" s="59">
        <v>35547.0</v>
      </c>
      <c r="D330" s="27">
        <v>0.0</v>
      </c>
      <c r="E330" s="41"/>
    </row>
    <row r="331" hidden="1">
      <c r="A331" s="58" t="s">
        <v>3405</v>
      </c>
      <c r="B331" s="29">
        <v>917.0</v>
      </c>
      <c r="C331" s="59">
        <v>917.0</v>
      </c>
      <c r="D331" s="27">
        <v>0.0</v>
      </c>
      <c r="E331" s="41"/>
    </row>
    <row r="332" hidden="1">
      <c r="A332" s="58" t="s">
        <v>3406</v>
      </c>
      <c r="B332" s="29">
        <v>9209.0</v>
      </c>
      <c r="C332" s="59">
        <v>9209.0</v>
      </c>
      <c r="D332" s="27">
        <v>0.0</v>
      </c>
      <c r="E332" s="41"/>
    </row>
    <row r="333" hidden="1">
      <c r="A333" s="35" t="s">
        <v>3407</v>
      </c>
      <c r="B333" s="29">
        <v>166809.5</v>
      </c>
      <c r="C333" s="59">
        <v>166809.5</v>
      </c>
      <c r="D333" s="27">
        <v>0.0</v>
      </c>
      <c r="E333" s="41"/>
    </row>
    <row r="334" hidden="1">
      <c r="A334" s="36" t="s">
        <v>3408</v>
      </c>
      <c r="B334" s="42">
        <v>23.5</v>
      </c>
      <c r="C334" s="65">
        <v>-46.5</v>
      </c>
      <c r="D334" s="66">
        <v>-70.0</v>
      </c>
      <c r="E334" s="45"/>
    </row>
    <row r="335" hidden="1"/>
    <row r="336" hidden="1"/>
    <row r="337" hidden="1">
      <c r="A337" s="5" t="s">
        <v>4233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3381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4" t="s">
        <v>3382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4238</v>
      </c>
      <c r="B343" s="7"/>
      <c r="C343" s="16"/>
      <c r="D343" s="56" t="s">
        <v>4239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3383</v>
      </c>
      <c r="B345" s="6"/>
      <c r="C345" s="6"/>
      <c r="D345" s="6"/>
      <c r="E345" s="7"/>
    </row>
    <row r="346" hidden="1">
      <c r="A346" s="20" t="s">
        <v>3384</v>
      </c>
      <c r="B346" s="21" t="s">
        <v>3385</v>
      </c>
      <c r="C346" s="22" t="s">
        <v>3386</v>
      </c>
      <c r="D346" s="21" t="s">
        <v>3387</v>
      </c>
      <c r="E346" s="23" t="s">
        <v>13</v>
      </c>
    </row>
    <row r="347" hidden="1">
      <c r="A347" s="57" t="s">
        <v>3388</v>
      </c>
      <c r="B347" s="25">
        <v>29390.0</v>
      </c>
      <c r="C347" s="26">
        <v>31415.0</v>
      </c>
      <c r="D347" s="27">
        <v>2025.0</v>
      </c>
      <c r="E347" s="41"/>
    </row>
    <row r="348" hidden="1">
      <c r="A348" s="57" t="s">
        <v>3389</v>
      </c>
      <c r="B348" s="29">
        <v>19810.0</v>
      </c>
      <c r="C348" s="26">
        <v>19810.0</v>
      </c>
      <c r="D348" s="27">
        <v>0.0</v>
      </c>
      <c r="E348" s="41"/>
    </row>
    <row r="349" hidden="1">
      <c r="A349" s="57" t="s">
        <v>3390</v>
      </c>
      <c r="B349" s="29">
        <v>0.0</v>
      </c>
      <c r="C349" s="26"/>
      <c r="D349" s="27">
        <v>0.0</v>
      </c>
      <c r="E349" s="41"/>
    </row>
    <row r="350" hidden="1">
      <c r="A350" s="57" t="s">
        <v>3392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3394</v>
      </c>
      <c r="B351" s="29">
        <v>0.0</v>
      </c>
      <c r="C351" s="26"/>
      <c r="D351" s="27">
        <v>0.0</v>
      </c>
      <c r="E351" s="41"/>
    </row>
    <row r="352" hidden="1">
      <c r="A352" s="31" t="s">
        <v>3395</v>
      </c>
      <c r="B352" s="29">
        <v>0.0</v>
      </c>
      <c r="C352" s="26"/>
      <c r="D352" s="27">
        <v>0.0</v>
      </c>
      <c r="E352" s="41"/>
    </row>
    <row r="353" hidden="1">
      <c r="A353" s="31" t="s">
        <v>3397</v>
      </c>
      <c r="B353" s="29">
        <v>2080.0</v>
      </c>
      <c r="C353" s="26">
        <v>2000.0</v>
      </c>
      <c r="D353" s="27">
        <v>-80.0</v>
      </c>
      <c r="E353" s="40" t="s">
        <v>8001</v>
      </c>
    </row>
    <row r="354" hidden="1">
      <c r="A354" s="31" t="s">
        <v>3399</v>
      </c>
      <c r="B354" s="29">
        <v>3160.0</v>
      </c>
      <c r="C354" s="26">
        <v>3240.0</v>
      </c>
      <c r="D354" s="27">
        <v>80.0</v>
      </c>
      <c r="E354" s="41"/>
    </row>
    <row r="355" hidden="1">
      <c r="A355" s="58" t="s">
        <v>3400</v>
      </c>
      <c r="B355" s="29">
        <v>79548.0</v>
      </c>
      <c r="C355" s="29">
        <v>79548.0</v>
      </c>
      <c r="D355" s="27">
        <v>0.0</v>
      </c>
      <c r="E355" s="41"/>
    </row>
    <row r="356" hidden="1">
      <c r="A356" s="58" t="s">
        <v>3401</v>
      </c>
      <c r="B356" s="29">
        <v>43310.0</v>
      </c>
      <c r="C356" s="59">
        <v>43310.0</v>
      </c>
      <c r="D356" s="27">
        <v>0.0</v>
      </c>
      <c r="E356" s="41"/>
    </row>
    <row r="357" hidden="1">
      <c r="A357" s="58" t="s">
        <v>3402</v>
      </c>
      <c r="B357" s="29">
        <v>74218.0</v>
      </c>
      <c r="C357" s="59">
        <v>73849.0</v>
      </c>
      <c r="D357" s="27">
        <v>-369.0</v>
      </c>
      <c r="E357" s="41"/>
    </row>
    <row r="358" hidden="1">
      <c r="A358" s="58" t="s">
        <v>3403</v>
      </c>
      <c r="B358" s="29">
        <v>47167.0</v>
      </c>
      <c r="C358" s="59">
        <v>47167.0</v>
      </c>
      <c r="D358" s="27">
        <v>0.0</v>
      </c>
      <c r="E358" s="41"/>
    </row>
    <row r="359" hidden="1">
      <c r="A359" s="58" t="s">
        <v>3405</v>
      </c>
      <c r="B359" s="29">
        <v>0.0</v>
      </c>
      <c r="C359" s="59">
        <v>0.0</v>
      </c>
      <c r="D359" s="27">
        <v>0.0</v>
      </c>
      <c r="E359" s="41"/>
    </row>
    <row r="360" hidden="1">
      <c r="A360" s="58" t="s">
        <v>3406</v>
      </c>
      <c r="B360" s="29">
        <v>15147.0</v>
      </c>
      <c r="C360" s="59">
        <v>14720.0</v>
      </c>
      <c r="D360" s="27">
        <v>-427.0</v>
      </c>
      <c r="E360" s="41"/>
    </row>
    <row r="361" hidden="1">
      <c r="A361" s="35" t="s">
        <v>3407</v>
      </c>
      <c r="B361" s="29">
        <v>301188.5</v>
      </c>
      <c r="C361" s="59">
        <v>300392.5</v>
      </c>
      <c r="D361" s="27">
        <v>-796.0</v>
      </c>
      <c r="E361" s="41"/>
    </row>
    <row r="362" hidden="1">
      <c r="A362" s="36" t="s">
        <v>3408</v>
      </c>
      <c r="B362" s="42">
        <v>-2005.5</v>
      </c>
      <c r="C362" s="65">
        <v>446.5</v>
      </c>
      <c r="D362" s="66">
        <v>2452.0</v>
      </c>
      <c r="E362" s="45"/>
    </row>
    <row r="363" hidden="1"/>
    <row r="364" hidden="1"/>
    <row r="365" hidden="1">
      <c r="A365" s="5" t="s">
        <v>4233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3381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4" t="s">
        <v>3382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5" t="s">
        <v>4238</v>
      </c>
      <c r="B371" s="7"/>
      <c r="C371" s="16"/>
      <c r="D371" s="56" t="s">
        <v>4239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3383</v>
      </c>
      <c r="B373" s="6"/>
      <c r="C373" s="6"/>
      <c r="D373" s="6"/>
      <c r="E373" s="7"/>
    </row>
    <row r="374" hidden="1">
      <c r="A374" s="20" t="s">
        <v>3384</v>
      </c>
      <c r="B374" s="21" t="s">
        <v>3385</v>
      </c>
      <c r="C374" s="22" t="s">
        <v>3386</v>
      </c>
      <c r="D374" s="21" t="s">
        <v>3387</v>
      </c>
      <c r="E374" s="23" t="s">
        <v>13</v>
      </c>
    </row>
    <row r="375" hidden="1">
      <c r="A375" s="57" t="s">
        <v>3388</v>
      </c>
      <c r="B375" s="25">
        <v>34630.0</v>
      </c>
      <c r="C375" s="26">
        <v>34630.0</v>
      </c>
      <c r="D375" s="27">
        <v>0.0</v>
      </c>
      <c r="E375" s="41"/>
    </row>
    <row r="376" hidden="1">
      <c r="A376" s="57" t="s">
        <v>3389</v>
      </c>
      <c r="B376" s="29">
        <v>22910.0</v>
      </c>
      <c r="C376" s="26">
        <v>22931.0</v>
      </c>
      <c r="D376" s="27">
        <v>21.0</v>
      </c>
      <c r="E376" s="41"/>
    </row>
    <row r="377" hidden="1">
      <c r="A377" s="57" t="s">
        <v>3390</v>
      </c>
      <c r="B377" s="29">
        <v>630.0</v>
      </c>
      <c r="C377" s="26">
        <v>630.0</v>
      </c>
      <c r="D377" s="27">
        <v>0.0</v>
      </c>
      <c r="E377" s="41"/>
    </row>
    <row r="378" hidden="1">
      <c r="A378" s="57" t="s">
        <v>3392</v>
      </c>
      <c r="B378" s="29">
        <v>0.0</v>
      </c>
      <c r="C378" s="26"/>
      <c r="D378" s="27">
        <v>0.0</v>
      </c>
      <c r="E378" s="41"/>
    </row>
    <row r="379" hidden="1">
      <c r="A379" s="31" t="s">
        <v>3394</v>
      </c>
      <c r="B379" s="29">
        <v>500.0</v>
      </c>
      <c r="C379" s="26">
        <v>500.0</v>
      </c>
      <c r="D379" s="27">
        <v>0.0</v>
      </c>
      <c r="E379" s="41"/>
    </row>
    <row r="380" hidden="1">
      <c r="A380" s="31" t="s">
        <v>3395</v>
      </c>
      <c r="B380" s="29">
        <v>0.0</v>
      </c>
      <c r="C380" s="26"/>
      <c r="D380" s="27">
        <v>0.0</v>
      </c>
      <c r="E380" s="41"/>
    </row>
    <row r="381" hidden="1">
      <c r="A381" s="31" t="s">
        <v>3397</v>
      </c>
      <c r="B381" s="29">
        <v>1458.0</v>
      </c>
      <c r="C381" s="26">
        <v>1417.0</v>
      </c>
      <c r="D381" s="27">
        <v>-41.0</v>
      </c>
      <c r="E381" s="40"/>
    </row>
    <row r="382" hidden="1">
      <c r="A382" s="31" t="s">
        <v>3399</v>
      </c>
      <c r="B382" s="29">
        <v>3400.0</v>
      </c>
      <c r="C382" s="26">
        <v>3440.0</v>
      </c>
      <c r="D382" s="27">
        <v>40.0</v>
      </c>
      <c r="E382" s="41"/>
    </row>
    <row r="383" hidden="1">
      <c r="A383" s="58" t="s">
        <v>3400</v>
      </c>
      <c r="B383" s="29">
        <v>104919.0</v>
      </c>
      <c r="C383" s="29">
        <v>104919.0</v>
      </c>
      <c r="D383" s="27">
        <v>0.0</v>
      </c>
      <c r="E383" s="41"/>
    </row>
    <row r="384" hidden="1">
      <c r="A384" s="58" t="s">
        <v>3401</v>
      </c>
      <c r="B384" s="29">
        <v>33016.0</v>
      </c>
      <c r="C384" s="59">
        <v>33016.0</v>
      </c>
      <c r="D384" s="27">
        <v>0.0</v>
      </c>
      <c r="E384" s="41"/>
    </row>
    <row r="385" hidden="1">
      <c r="A385" s="58" t="s">
        <v>3402</v>
      </c>
      <c r="B385" s="29">
        <v>75646.0</v>
      </c>
      <c r="C385" s="59">
        <v>75646.0</v>
      </c>
      <c r="D385" s="27">
        <v>0.0</v>
      </c>
      <c r="E385" s="41"/>
    </row>
    <row r="386" hidden="1">
      <c r="A386" s="58" t="s">
        <v>3403</v>
      </c>
      <c r="B386" s="29">
        <v>62100.5</v>
      </c>
      <c r="C386" s="59">
        <v>62100.5</v>
      </c>
      <c r="D386" s="27">
        <v>0.0</v>
      </c>
      <c r="E386" s="41"/>
    </row>
    <row r="387" hidden="1">
      <c r="A387" s="58" t="s">
        <v>3405</v>
      </c>
      <c r="B387" s="29">
        <v>2591.0</v>
      </c>
      <c r="C387" s="59">
        <v>2591.0</v>
      </c>
      <c r="D387" s="27">
        <v>0.0</v>
      </c>
      <c r="E387" s="41"/>
    </row>
    <row r="388" hidden="1">
      <c r="A388" s="58" t="s">
        <v>3406</v>
      </c>
      <c r="B388" s="29">
        <v>13201.0</v>
      </c>
      <c r="C388" s="59">
        <v>13201.0</v>
      </c>
      <c r="D388" s="27">
        <v>0.0</v>
      </c>
      <c r="E388" s="41"/>
    </row>
    <row r="389" hidden="1">
      <c r="A389" s="35" t="s">
        <v>3407</v>
      </c>
      <c r="B389" s="29">
        <v>341783.0</v>
      </c>
      <c r="C389" s="59">
        <v>341783.0</v>
      </c>
      <c r="D389" s="27">
        <v>0.0</v>
      </c>
      <c r="E389" s="41"/>
    </row>
    <row r="390" hidden="1">
      <c r="A390" s="36" t="s">
        <v>3408</v>
      </c>
      <c r="B390" s="42">
        <v>17.5</v>
      </c>
      <c r="C390" s="65">
        <v>37.5</v>
      </c>
      <c r="D390" s="66">
        <v>20.0</v>
      </c>
      <c r="E390" s="45"/>
    </row>
    <row r="391" hidden="1"/>
    <row r="392" hidden="1"/>
    <row r="393" hidden="1">
      <c r="A393" s="5" t="s">
        <v>4233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3381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45614.0</v>
      </c>
      <c r="B397" s="6"/>
      <c r="C397" s="54" t="s">
        <v>3382</v>
      </c>
      <c r="D397" s="15">
        <v>45620.0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5" t="s">
        <v>4238</v>
      </c>
      <c r="B399" s="7"/>
      <c r="C399" s="16"/>
      <c r="D399" s="56" t="s">
        <v>4239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3383</v>
      </c>
      <c r="B401" s="6"/>
      <c r="C401" s="6"/>
      <c r="D401" s="6"/>
      <c r="E401" s="7"/>
    </row>
    <row r="402" hidden="1">
      <c r="A402" s="20" t="s">
        <v>3384</v>
      </c>
      <c r="B402" s="21" t="s">
        <v>3385</v>
      </c>
      <c r="C402" s="22" t="s">
        <v>3386</v>
      </c>
      <c r="D402" s="21" t="s">
        <v>3387</v>
      </c>
      <c r="E402" s="23" t="s">
        <v>13</v>
      </c>
    </row>
    <row r="403" hidden="1">
      <c r="A403" s="57" t="s">
        <v>3388</v>
      </c>
      <c r="B403" s="25">
        <v>36238.0</v>
      </c>
      <c r="C403" s="26">
        <v>36240.0</v>
      </c>
      <c r="D403" s="27">
        <v>2.0</v>
      </c>
      <c r="E403" s="41"/>
    </row>
    <row r="404" hidden="1">
      <c r="A404" s="57" t="s">
        <v>3389</v>
      </c>
      <c r="B404" s="29">
        <v>21688.0</v>
      </c>
      <c r="C404" s="26">
        <v>21688.0</v>
      </c>
      <c r="D404" s="27">
        <v>0.0</v>
      </c>
      <c r="E404" s="41"/>
    </row>
    <row r="405" hidden="1">
      <c r="A405" s="57" t="s">
        <v>3390</v>
      </c>
      <c r="B405" s="29">
        <v>530.0</v>
      </c>
      <c r="C405" s="26">
        <v>530.0</v>
      </c>
      <c r="D405" s="27">
        <v>0.0</v>
      </c>
      <c r="E405" s="41"/>
    </row>
    <row r="406" hidden="1">
      <c r="A406" s="57" t="s">
        <v>3392</v>
      </c>
      <c r="B406" s="29">
        <v>1500.0</v>
      </c>
      <c r="C406" s="26">
        <v>1500.0</v>
      </c>
      <c r="D406" s="27">
        <v>0.0</v>
      </c>
      <c r="E406" s="41"/>
    </row>
    <row r="407" hidden="1">
      <c r="A407" s="31" t="s">
        <v>3394</v>
      </c>
      <c r="B407" s="29">
        <v>200.0</v>
      </c>
      <c r="C407" s="26"/>
      <c r="D407" s="27">
        <v>-200.0</v>
      </c>
      <c r="E407" s="41"/>
    </row>
    <row r="408" hidden="1">
      <c r="A408" s="31" t="s">
        <v>3395</v>
      </c>
      <c r="B408" s="29">
        <v>0.0</v>
      </c>
      <c r="C408" s="26"/>
      <c r="D408" s="27">
        <v>0.0</v>
      </c>
      <c r="E408" s="41"/>
    </row>
    <row r="409" hidden="1">
      <c r="A409" s="31" t="s">
        <v>3397</v>
      </c>
      <c r="B409" s="29">
        <v>480.0</v>
      </c>
      <c r="C409" s="26"/>
      <c r="D409" s="27">
        <v>-480.0</v>
      </c>
      <c r="E409" s="40"/>
    </row>
    <row r="410" hidden="1">
      <c r="A410" s="31" t="s">
        <v>3399</v>
      </c>
      <c r="B410" s="29">
        <v>2240.0</v>
      </c>
      <c r="C410" s="26">
        <v>2920.0</v>
      </c>
      <c r="D410" s="27">
        <v>680.0</v>
      </c>
      <c r="E410" s="41"/>
    </row>
    <row r="411" hidden="1">
      <c r="A411" s="58" t="s">
        <v>3400</v>
      </c>
      <c r="B411" s="29">
        <v>112078.0</v>
      </c>
      <c r="C411" s="29">
        <v>112078.0</v>
      </c>
      <c r="D411" s="27">
        <v>0.0</v>
      </c>
      <c r="E411" s="41"/>
    </row>
    <row r="412" hidden="1">
      <c r="A412" s="58" t="s">
        <v>3401</v>
      </c>
      <c r="B412" s="29">
        <v>32312.0</v>
      </c>
      <c r="C412" s="59">
        <v>32312.0</v>
      </c>
      <c r="D412" s="27">
        <v>0.0</v>
      </c>
      <c r="E412" s="41"/>
    </row>
    <row r="413" hidden="1">
      <c r="A413" s="58" t="s">
        <v>3402</v>
      </c>
      <c r="B413" s="29">
        <v>77846.0</v>
      </c>
      <c r="C413" s="59">
        <v>77582.0</v>
      </c>
      <c r="D413" s="27">
        <v>-264.0</v>
      </c>
      <c r="E413" s="41"/>
    </row>
    <row r="414" hidden="1">
      <c r="A414" s="58" t="s">
        <v>3403</v>
      </c>
      <c r="B414" s="29">
        <v>64193.5</v>
      </c>
      <c r="C414" s="59">
        <v>64492.5</v>
      </c>
      <c r="D414" s="27">
        <v>299.0</v>
      </c>
      <c r="E414" s="41"/>
    </row>
    <row r="415" hidden="1">
      <c r="A415" s="58" t="s">
        <v>3405</v>
      </c>
      <c r="B415" s="29">
        <v>3889.0</v>
      </c>
      <c r="C415" s="59">
        <v>3889.0</v>
      </c>
      <c r="D415" s="27">
        <v>0.0</v>
      </c>
      <c r="E415" s="41"/>
    </row>
    <row r="416" hidden="1">
      <c r="A416" s="58" t="s">
        <v>3406</v>
      </c>
      <c r="B416" s="29">
        <v>15129.0</v>
      </c>
      <c r="C416" s="59">
        <v>15129.0</v>
      </c>
      <c r="D416" s="27">
        <v>0.0</v>
      </c>
      <c r="E416" s="41"/>
    </row>
    <row r="417" hidden="1">
      <c r="A417" s="35" t="s">
        <v>3407</v>
      </c>
      <c r="B417" s="29">
        <v>353165.2</v>
      </c>
      <c r="C417" s="59">
        <v>353200.2</v>
      </c>
      <c r="D417" s="27">
        <v>35.0</v>
      </c>
      <c r="E417" s="41"/>
    </row>
    <row r="418" hidden="1">
      <c r="A418" s="36" t="s">
        <v>3408</v>
      </c>
      <c r="B418" s="42">
        <v>29.30000000000291</v>
      </c>
      <c r="C418" s="65">
        <v>31.29999999998836</v>
      </c>
      <c r="D418" s="66">
        <v>1.999999999985448</v>
      </c>
      <c r="E418" s="45"/>
    </row>
    <row r="419" hidden="1"/>
    <row r="420" hidden="1"/>
    <row r="421" hidden="1">
      <c r="A421" s="5" t="s">
        <v>4233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3381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45621.0</v>
      </c>
      <c r="B425" s="6"/>
      <c r="C425" s="54" t="s">
        <v>3382</v>
      </c>
      <c r="D425" s="15">
        <v>45626.0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5" t="s">
        <v>4238</v>
      </c>
      <c r="B427" s="7"/>
      <c r="C427" s="16"/>
      <c r="D427" s="56" t="s">
        <v>4247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3383</v>
      </c>
      <c r="B429" s="6"/>
      <c r="C429" s="6"/>
      <c r="D429" s="6"/>
      <c r="E429" s="7"/>
    </row>
    <row r="430" hidden="1">
      <c r="A430" s="20" t="s">
        <v>3384</v>
      </c>
      <c r="B430" s="21" t="s">
        <v>3385</v>
      </c>
      <c r="C430" s="22" t="s">
        <v>3386</v>
      </c>
      <c r="D430" s="21" t="s">
        <v>3387</v>
      </c>
      <c r="E430" s="23" t="s">
        <v>13</v>
      </c>
    </row>
    <row r="431" hidden="1">
      <c r="A431" s="57" t="s">
        <v>3388</v>
      </c>
      <c r="B431" s="25">
        <v>30032.0</v>
      </c>
      <c r="C431" s="26">
        <v>17632.0</v>
      </c>
      <c r="D431" s="27">
        <v>-12400.0</v>
      </c>
      <c r="E431" s="41"/>
    </row>
    <row r="432" hidden="1">
      <c r="A432" s="57" t="s">
        <v>3389</v>
      </c>
      <c r="B432" s="29">
        <v>19233.5</v>
      </c>
      <c r="C432" s="26">
        <v>19233.0</v>
      </c>
      <c r="D432" s="27">
        <v>-0.5</v>
      </c>
      <c r="E432" s="41"/>
    </row>
    <row r="433" hidden="1">
      <c r="A433" s="57" t="s">
        <v>3390</v>
      </c>
      <c r="B433" s="29">
        <v>200.0</v>
      </c>
      <c r="C433" s="26">
        <v>200.0</v>
      </c>
      <c r="D433" s="27">
        <v>0.0</v>
      </c>
      <c r="E433" s="41"/>
    </row>
    <row r="434" hidden="1">
      <c r="A434" s="57" t="s">
        <v>3392</v>
      </c>
      <c r="B434" s="29">
        <v>1000.0</v>
      </c>
      <c r="C434" s="26">
        <v>1000.0</v>
      </c>
      <c r="D434" s="27">
        <v>0.0</v>
      </c>
      <c r="E434" s="41"/>
    </row>
    <row r="435" hidden="1">
      <c r="A435" s="31" t="s">
        <v>3394</v>
      </c>
      <c r="B435" s="29">
        <v>0.0</v>
      </c>
      <c r="C435" s="26"/>
      <c r="D435" s="27">
        <v>0.0</v>
      </c>
      <c r="E435" s="41"/>
    </row>
    <row r="436" hidden="1">
      <c r="A436" s="31" t="s">
        <v>3395</v>
      </c>
      <c r="B436" s="29">
        <v>0.0</v>
      </c>
      <c r="C436" s="26"/>
      <c r="D436" s="27">
        <v>0.0</v>
      </c>
      <c r="E436" s="41"/>
    </row>
    <row r="437" hidden="1">
      <c r="A437" s="31" t="s">
        <v>3397</v>
      </c>
      <c r="B437" s="29">
        <v>400.0</v>
      </c>
      <c r="C437" s="26"/>
      <c r="D437" s="27">
        <v>-400.0</v>
      </c>
      <c r="E437" s="40"/>
    </row>
    <row r="438" hidden="1">
      <c r="A438" s="31" t="s">
        <v>3399</v>
      </c>
      <c r="B438" s="29">
        <v>1080.0</v>
      </c>
      <c r="C438" s="26">
        <v>1480.0</v>
      </c>
      <c r="D438" s="27">
        <v>400.0</v>
      </c>
      <c r="E438" s="41"/>
    </row>
    <row r="439" hidden="1">
      <c r="A439" s="58" t="s">
        <v>3400</v>
      </c>
      <c r="B439" s="29">
        <v>88504.0</v>
      </c>
      <c r="C439" s="29">
        <v>88504.0</v>
      </c>
      <c r="D439" s="27">
        <v>0.0</v>
      </c>
      <c r="E439" s="41"/>
    </row>
    <row r="440" hidden="1">
      <c r="A440" s="58" t="s">
        <v>3401</v>
      </c>
      <c r="B440" s="29">
        <v>34100.0</v>
      </c>
      <c r="C440" s="59">
        <v>34100.0</v>
      </c>
      <c r="D440" s="27">
        <v>0.0</v>
      </c>
      <c r="E440" s="41"/>
    </row>
    <row r="441" hidden="1">
      <c r="A441" s="58" t="s">
        <v>3402</v>
      </c>
      <c r="B441" s="29">
        <v>59785.0</v>
      </c>
      <c r="C441" s="59">
        <v>59571.0</v>
      </c>
      <c r="D441" s="27">
        <v>-214.0</v>
      </c>
      <c r="E441" s="41"/>
    </row>
    <row r="442" hidden="1">
      <c r="A442" s="58" t="s">
        <v>3403</v>
      </c>
      <c r="B442" s="29">
        <v>54313.0</v>
      </c>
      <c r="C442" s="59">
        <v>54313.0</v>
      </c>
      <c r="D442" s="27">
        <v>0.0</v>
      </c>
      <c r="E442" s="41"/>
    </row>
    <row r="443" hidden="1">
      <c r="A443" s="58" t="s">
        <v>3405</v>
      </c>
      <c r="B443" s="29">
        <v>3925.0</v>
      </c>
      <c r="C443" s="59">
        <v>3925.0</v>
      </c>
      <c r="D443" s="27">
        <v>0.0</v>
      </c>
      <c r="E443" s="41"/>
    </row>
    <row r="444" hidden="1">
      <c r="A444" s="58" t="s">
        <v>3406</v>
      </c>
      <c r="B444" s="29">
        <v>14193.0</v>
      </c>
      <c r="C444" s="59">
        <v>13701.0</v>
      </c>
      <c r="D444" s="27">
        <v>-492.0</v>
      </c>
      <c r="E444" s="41"/>
    </row>
    <row r="445" hidden="1">
      <c r="A445" s="35" t="s">
        <v>3407</v>
      </c>
      <c r="B445" s="29">
        <v>292555.5</v>
      </c>
      <c r="C445" s="59">
        <v>291849.5</v>
      </c>
      <c r="D445" s="27">
        <v>-706.0</v>
      </c>
      <c r="E445" s="41"/>
    </row>
    <row r="446" hidden="1">
      <c r="A446" s="36" t="s">
        <v>3408</v>
      </c>
      <c r="B446" s="42">
        <v>17.0</v>
      </c>
      <c r="C446" s="65">
        <v>-11891.5</v>
      </c>
      <c r="D446" s="66">
        <v>-11908.5</v>
      </c>
      <c r="E446" s="45"/>
    </row>
    <row r="447" hidden="1"/>
    <row r="448" hidden="1"/>
    <row r="449" hidden="1">
      <c r="A449" s="5" t="s">
        <v>4233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3381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45627.0</v>
      </c>
      <c r="B453" s="6"/>
      <c r="C453" s="54" t="s">
        <v>3382</v>
      </c>
      <c r="D453" s="15">
        <v>45627.0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5" t="s">
        <v>4239</v>
      </c>
      <c r="B455" s="7"/>
      <c r="C455" s="16"/>
      <c r="D455" s="56" t="s">
        <v>4239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3383</v>
      </c>
      <c r="B457" s="6"/>
      <c r="C457" s="6"/>
      <c r="D457" s="6"/>
      <c r="E457" s="7"/>
    </row>
    <row r="458" hidden="1">
      <c r="A458" s="20" t="s">
        <v>3384</v>
      </c>
      <c r="B458" s="21" t="s">
        <v>3385</v>
      </c>
      <c r="C458" s="22" t="s">
        <v>3386</v>
      </c>
      <c r="D458" s="21" t="s">
        <v>3387</v>
      </c>
      <c r="E458" s="23" t="s">
        <v>13</v>
      </c>
    </row>
    <row r="459" hidden="1">
      <c r="A459" s="57" t="s">
        <v>3388</v>
      </c>
      <c r="B459" s="25">
        <v>4820.0</v>
      </c>
      <c r="C459" s="26">
        <v>4820.0</v>
      </c>
      <c r="D459" s="27">
        <v>0.0</v>
      </c>
      <c r="E459" s="41"/>
    </row>
    <row r="460" hidden="1">
      <c r="A460" s="57" t="s">
        <v>3389</v>
      </c>
      <c r="B460" s="29">
        <v>2689.0</v>
      </c>
      <c r="C460" s="26">
        <v>2689.0</v>
      </c>
      <c r="D460" s="27">
        <v>0.0</v>
      </c>
      <c r="E460" s="41"/>
    </row>
    <row r="461" hidden="1">
      <c r="A461" s="57" t="s">
        <v>3390</v>
      </c>
      <c r="B461" s="29">
        <v>0.0</v>
      </c>
      <c r="C461" s="26"/>
      <c r="D461" s="27">
        <v>0.0</v>
      </c>
      <c r="E461" s="41"/>
    </row>
    <row r="462" hidden="1">
      <c r="A462" s="57" t="s">
        <v>3392</v>
      </c>
      <c r="B462" s="29">
        <v>0.0</v>
      </c>
      <c r="C462" s="26"/>
      <c r="D462" s="27">
        <v>0.0</v>
      </c>
      <c r="E462" s="41"/>
    </row>
    <row r="463" hidden="1">
      <c r="A463" s="31" t="s">
        <v>3394</v>
      </c>
      <c r="B463" s="29">
        <v>0.0</v>
      </c>
      <c r="C463" s="26"/>
      <c r="D463" s="27">
        <v>0.0</v>
      </c>
      <c r="E463" s="41"/>
    </row>
    <row r="464" hidden="1">
      <c r="A464" s="31" t="s">
        <v>3395</v>
      </c>
      <c r="B464" s="29">
        <v>0.0</v>
      </c>
      <c r="C464" s="26"/>
      <c r="D464" s="27">
        <v>0.0</v>
      </c>
      <c r="E464" s="41"/>
    </row>
    <row r="465" hidden="1">
      <c r="A465" s="31" t="s">
        <v>3397</v>
      </c>
      <c r="B465" s="29">
        <v>12400.0</v>
      </c>
      <c r="C465" s="26">
        <v>12400.0</v>
      </c>
      <c r="D465" s="27">
        <v>0.0</v>
      </c>
      <c r="E465" s="40" t="s">
        <v>8002</v>
      </c>
    </row>
    <row r="466" hidden="1">
      <c r="A466" s="31" t="s">
        <v>3399</v>
      </c>
      <c r="B466" s="29">
        <v>200.0</v>
      </c>
      <c r="C466" s="26">
        <v>200.0</v>
      </c>
      <c r="D466" s="27">
        <v>0.0</v>
      </c>
      <c r="E466" s="41"/>
    </row>
    <row r="467" hidden="1">
      <c r="A467" s="58" t="s">
        <v>3400</v>
      </c>
      <c r="B467" s="29">
        <v>13673.0</v>
      </c>
      <c r="C467" s="29">
        <v>13673.0</v>
      </c>
      <c r="D467" s="27">
        <v>0.0</v>
      </c>
      <c r="E467" s="41"/>
    </row>
    <row r="468" hidden="1">
      <c r="A468" s="58" t="s">
        <v>3401</v>
      </c>
      <c r="B468" s="29">
        <v>6267.0</v>
      </c>
      <c r="C468" s="59">
        <v>6267.0</v>
      </c>
      <c r="D468" s="27">
        <v>0.0</v>
      </c>
      <c r="E468" s="41"/>
    </row>
    <row r="469" hidden="1">
      <c r="A469" s="58" t="s">
        <v>3402</v>
      </c>
      <c r="B469" s="29">
        <v>15011.0</v>
      </c>
      <c r="C469" s="59">
        <v>15011.0</v>
      </c>
      <c r="D469" s="27">
        <v>0.0</v>
      </c>
      <c r="E469" s="41"/>
    </row>
    <row r="470" hidden="1">
      <c r="A470" s="58" t="s">
        <v>3403</v>
      </c>
      <c r="B470" s="29">
        <v>6878.0</v>
      </c>
      <c r="C470" s="59">
        <v>6878.0</v>
      </c>
      <c r="D470" s="27">
        <v>0.0</v>
      </c>
      <c r="E470" s="41"/>
    </row>
    <row r="471" hidden="1">
      <c r="A471" s="58" t="s">
        <v>3405</v>
      </c>
      <c r="B471" s="29">
        <v>0.0</v>
      </c>
      <c r="C471" s="59">
        <v>0.0</v>
      </c>
      <c r="D471" s="27">
        <v>0.0</v>
      </c>
      <c r="E471" s="41"/>
    </row>
    <row r="472" hidden="1">
      <c r="A472" s="58" t="s">
        <v>3406</v>
      </c>
      <c r="B472" s="29">
        <v>3104.0</v>
      </c>
      <c r="C472" s="59">
        <v>3104.0</v>
      </c>
      <c r="D472" s="27">
        <v>0.0</v>
      </c>
      <c r="E472" s="41"/>
    </row>
    <row r="473" hidden="1">
      <c r="A473" s="35" t="s">
        <v>3407</v>
      </c>
      <c r="B473" s="29">
        <v>49533.0</v>
      </c>
      <c r="C473" s="59">
        <v>49533.0</v>
      </c>
      <c r="D473" s="27">
        <v>0.0</v>
      </c>
      <c r="E473" s="41"/>
    </row>
    <row r="474" hidden="1">
      <c r="A474" s="36" t="s">
        <v>3408</v>
      </c>
      <c r="B474" s="42">
        <v>12405.0</v>
      </c>
      <c r="C474" s="65">
        <v>12405.0</v>
      </c>
      <c r="D474" s="66">
        <v>0.0</v>
      </c>
      <c r="E474" s="45"/>
    </row>
    <row r="475" hidden="1"/>
    <row r="476" hidden="1"/>
    <row r="477" hidden="1">
      <c r="A477" s="5" t="s">
        <v>4233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3381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45628.0</v>
      </c>
      <c r="B481" s="6"/>
      <c r="C481" s="54" t="s">
        <v>3382</v>
      </c>
      <c r="D481" s="15">
        <v>45634.0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5" t="s">
        <v>4238</v>
      </c>
      <c r="B483" s="7"/>
      <c r="C483" s="16"/>
      <c r="D483" s="56" t="s">
        <v>4239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3383</v>
      </c>
      <c r="B485" s="6"/>
      <c r="C485" s="6"/>
      <c r="D485" s="6"/>
      <c r="E485" s="7"/>
    </row>
    <row r="486" hidden="1">
      <c r="A486" s="20" t="s">
        <v>3384</v>
      </c>
      <c r="B486" s="21" t="s">
        <v>3385</v>
      </c>
      <c r="C486" s="22" t="s">
        <v>3386</v>
      </c>
      <c r="D486" s="21" t="s">
        <v>3387</v>
      </c>
      <c r="E486" s="23" t="s">
        <v>13</v>
      </c>
    </row>
    <row r="487" hidden="1">
      <c r="A487" s="57" t="s">
        <v>3388</v>
      </c>
      <c r="B487" s="25">
        <v>39785.0</v>
      </c>
      <c r="C487" s="26">
        <v>39780.0</v>
      </c>
      <c r="D487" s="27">
        <v>-5.0</v>
      </c>
      <c r="E487" s="41"/>
    </row>
    <row r="488" hidden="1">
      <c r="A488" s="57" t="s">
        <v>3389</v>
      </c>
      <c r="B488" s="29">
        <v>26517.0</v>
      </c>
      <c r="C488" s="26">
        <v>26517.0</v>
      </c>
      <c r="D488" s="27">
        <v>0.0</v>
      </c>
      <c r="E488" s="41"/>
    </row>
    <row r="489" hidden="1">
      <c r="A489" s="57" t="s">
        <v>3390</v>
      </c>
      <c r="B489" s="29">
        <v>400.0</v>
      </c>
      <c r="C489" s="26">
        <v>400.0</v>
      </c>
      <c r="D489" s="27">
        <v>0.0</v>
      </c>
      <c r="E489" s="41"/>
    </row>
    <row r="490" hidden="1">
      <c r="A490" s="57" t="s">
        <v>3392</v>
      </c>
      <c r="B490" s="29">
        <v>1500.0</v>
      </c>
      <c r="C490" s="26">
        <v>1500.0</v>
      </c>
      <c r="D490" s="27">
        <v>0.0</v>
      </c>
      <c r="E490" s="41"/>
    </row>
    <row r="491" hidden="1">
      <c r="A491" s="31" t="s">
        <v>3394</v>
      </c>
      <c r="B491" s="29">
        <v>0.0</v>
      </c>
      <c r="C491" s="26"/>
      <c r="D491" s="27">
        <v>0.0</v>
      </c>
      <c r="E491" s="41"/>
    </row>
    <row r="492" hidden="1">
      <c r="A492" s="31" t="s">
        <v>3395</v>
      </c>
      <c r="B492" s="29">
        <v>0.0</v>
      </c>
      <c r="C492" s="26"/>
      <c r="D492" s="27">
        <v>0.0</v>
      </c>
      <c r="E492" s="41"/>
    </row>
    <row r="493" hidden="1">
      <c r="A493" s="31" t="s">
        <v>3397</v>
      </c>
      <c r="B493" s="29">
        <v>2280.0</v>
      </c>
      <c r="C493" s="26">
        <v>2280.0</v>
      </c>
      <c r="D493" s="27">
        <v>0.0</v>
      </c>
      <c r="E493" s="40" t="s">
        <v>8003</v>
      </c>
    </row>
    <row r="494" hidden="1">
      <c r="A494" s="31" t="s">
        <v>3399</v>
      </c>
      <c r="B494" s="29">
        <v>3680.0</v>
      </c>
      <c r="C494" s="26">
        <v>3240.0</v>
      </c>
      <c r="D494" s="27">
        <v>-440.0</v>
      </c>
      <c r="E494" s="41"/>
    </row>
    <row r="495" hidden="1">
      <c r="A495" s="58" t="s">
        <v>3400</v>
      </c>
      <c r="B495" s="29">
        <v>101457.0</v>
      </c>
      <c r="C495" s="29">
        <v>101457.0</v>
      </c>
      <c r="D495" s="27">
        <v>0.0</v>
      </c>
      <c r="E495" s="41"/>
    </row>
    <row r="496" hidden="1">
      <c r="A496" s="58" t="s">
        <v>3401</v>
      </c>
      <c r="B496" s="29">
        <v>35290.0</v>
      </c>
      <c r="C496" s="59">
        <v>35290.0</v>
      </c>
      <c r="D496" s="27">
        <v>0.0</v>
      </c>
      <c r="E496" s="41"/>
    </row>
    <row r="497" hidden="1">
      <c r="A497" s="58" t="s">
        <v>3402</v>
      </c>
      <c r="B497" s="29">
        <v>80648.0</v>
      </c>
      <c r="C497" s="59">
        <v>78703.0</v>
      </c>
      <c r="D497" s="27">
        <v>-1945.0</v>
      </c>
      <c r="E497" s="41"/>
    </row>
    <row r="498" hidden="1">
      <c r="A498" s="58" t="s">
        <v>3403</v>
      </c>
      <c r="B498" s="29">
        <v>67107.5</v>
      </c>
      <c r="C498" s="59">
        <v>67107.5</v>
      </c>
      <c r="D498" s="27">
        <v>0.0</v>
      </c>
      <c r="E498" s="41"/>
    </row>
    <row r="499" hidden="1">
      <c r="A499" s="58" t="s">
        <v>3405</v>
      </c>
      <c r="B499" s="29">
        <v>3187.0</v>
      </c>
      <c r="C499" s="59">
        <v>3187.0</v>
      </c>
      <c r="D499" s="27">
        <v>0.0</v>
      </c>
      <c r="E499" s="41"/>
    </row>
    <row r="500" hidden="1">
      <c r="A500" s="58" t="s">
        <v>3406</v>
      </c>
      <c r="B500" s="29">
        <v>13694.0</v>
      </c>
      <c r="C500" s="59">
        <v>13694.0</v>
      </c>
      <c r="D500" s="27">
        <v>0.0</v>
      </c>
      <c r="E500" s="41"/>
    </row>
    <row r="501" hidden="1">
      <c r="A501" s="35" t="s">
        <v>3407</v>
      </c>
      <c r="B501" s="29">
        <v>361829.8</v>
      </c>
      <c r="C501" s="59">
        <v>359884.8</v>
      </c>
      <c r="D501" s="27">
        <v>-1945.0</v>
      </c>
      <c r="E501" s="41"/>
    </row>
    <row r="502" hidden="1">
      <c r="A502" s="36" t="s">
        <v>3408</v>
      </c>
      <c r="B502" s="42">
        <v>21.69999999999709</v>
      </c>
      <c r="C502" s="65">
        <v>-423.29999999998836</v>
      </c>
      <c r="D502" s="66">
        <v>-444.99999999998545</v>
      </c>
      <c r="E502" s="45"/>
    </row>
    <row r="503" hidden="1"/>
    <row r="504" hidden="1"/>
    <row r="505" hidden="1">
      <c r="A505" s="5" t="s">
        <v>4233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3381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45635.0</v>
      </c>
      <c r="B509" s="6"/>
      <c r="C509" s="54" t="s">
        <v>3382</v>
      </c>
      <c r="D509" s="15">
        <v>45641.0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5" t="s">
        <v>4238</v>
      </c>
      <c r="B511" s="7"/>
      <c r="C511" s="16"/>
      <c r="D511" s="56" t="s">
        <v>4239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3383</v>
      </c>
      <c r="B513" s="6"/>
      <c r="C513" s="6"/>
      <c r="D513" s="6"/>
      <c r="E513" s="7"/>
    </row>
    <row r="514" hidden="1">
      <c r="A514" s="20" t="s">
        <v>3384</v>
      </c>
      <c r="B514" s="21" t="s">
        <v>3385</v>
      </c>
      <c r="C514" s="22" t="s">
        <v>3386</v>
      </c>
      <c r="D514" s="21" t="s">
        <v>3387</v>
      </c>
      <c r="E514" s="23" t="s">
        <v>13</v>
      </c>
    </row>
    <row r="515" hidden="1">
      <c r="A515" s="57" t="s">
        <v>3388</v>
      </c>
      <c r="B515" s="25">
        <v>41939.0</v>
      </c>
      <c r="C515" s="26">
        <v>41942.0</v>
      </c>
      <c r="D515" s="27">
        <v>3.0</v>
      </c>
      <c r="E515" s="41"/>
    </row>
    <row r="516" hidden="1">
      <c r="A516" s="57" t="s">
        <v>3389</v>
      </c>
      <c r="B516" s="29">
        <v>24536.0</v>
      </c>
      <c r="C516" s="26">
        <v>19211.0</v>
      </c>
      <c r="D516" s="27">
        <v>-5325.0</v>
      </c>
      <c r="E516" s="40" t="s">
        <v>8004</v>
      </c>
    </row>
    <row r="517" hidden="1">
      <c r="A517" s="57" t="s">
        <v>3390</v>
      </c>
      <c r="B517" s="29">
        <v>760.0</v>
      </c>
      <c r="C517" s="26">
        <v>760.0</v>
      </c>
      <c r="D517" s="27">
        <v>0.0</v>
      </c>
      <c r="E517" s="41"/>
    </row>
    <row r="518" hidden="1">
      <c r="A518" s="57" t="s">
        <v>3392</v>
      </c>
      <c r="B518" s="29">
        <v>1020.0</v>
      </c>
      <c r="C518" s="26">
        <v>1020.0</v>
      </c>
      <c r="D518" s="27">
        <v>0.0</v>
      </c>
      <c r="E518" s="41"/>
    </row>
    <row r="519" hidden="1">
      <c r="A519" s="31" t="s">
        <v>3394</v>
      </c>
      <c r="B519" s="29">
        <v>0.0</v>
      </c>
      <c r="C519" s="26"/>
      <c r="D519" s="27">
        <v>0.0</v>
      </c>
      <c r="E519" s="41"/>
    </row>
    <row r="520" hidden="1">
      <c r="A520" s="31" t="s">
        <v>3395</v>
      </c>
      <c r="B520" s="29">
        <v>0.0</v>
      </c>
      <c r="C520" s="26"/>
      <c r="D520" s="27">
        <v>0.0</v>
      </c>
      <c r="E520" s="41"/>
    </row>
    <row r="521" hidden="1">
      <c r="A521" s="31" t="s">
        <v>3397</v>
      </c>
      <c r="B521" s="29">
        <v>7920.0</v>
      </c>
      <c r="C521" s="26">
        <v>7000.0</v>
      </c>
      <c r="D521" s="27">
        <v>-920.0</v>
      </c>
      <c r="E521" s="40" t="s">
        <v>8005</v>
      </c>
    </row>
    <row r="522" hidden="1">
      <c r="A522" s="31" t="s">
        <v>3399</v>
      </c>
      <c r="B522" s="29">
        <v>2840.0</v>
      </c>
      <c r="C522" s="26">
        <v>3760.0</v>
      </c>
      <c r="D522" s="27">
        <v>920.0</v>
      </c>
      <c r="E522" s="41"/>
    </row>
    <row r="523" hidden="1">
      <c r="A523" s="58" t="s">
        <v>3400</v>
      </c>
      <c r="B523" s="29">
        <v>117349.0</v>
      </c>
      <c r="C523" s="29">
        <v>117349.0</v>
      </c>
      <c r="D523" s="27">
        <v>0.0</v>
      </c>
      <c r="E523" s="41"/>
    </row>
    <row r="524" hidden="1">
      <c r="A524" s="58" t="s">
        <v>3401</v>
      </c>
      <c r="B524" s="29">
        <v>33356.0</v>
      </c>
      <c r="C524" s="59">
        <v>33356.0</v>
      </c>
      <c r="D524" s="27">
        <v>0.0</v>
      </c>
      <c r="E524" s="41"/>
    </row>
    <row r="525" hidden="1">
      <c r="A525" s="58" t="s">
        <v>3402</v>
      </c>
      <c r="B525" s="29">
        <v>87221.0</v>
      </c>
      <c r="C525" s="59">
        <v>86658.0</v>
      </c>
      <c r="D525" s="27">
        <v>-563.0</v>
      </c>
      <c r="E525" s="41"/>
    </row>
    <row r="526" hidden="1">
      <c r="A526" s="58" t="s">
        <v>3403</v>
      </c>
      <c r="B526" s="29">
        <v>78943.0</v>
      </c>
      <c r="C526" s="59">
        <v>78943.0</v>
      </c>
      <c r="D526" s="27">
        <v>0.0</v>
      </c>
      <c r="E526" s="41"/>
    </row>
    <row r="527" hidden="1">
      <c r="A527" s="58" t="s">
        <v>3405</v>
      </c>
      <c r="B527" s="29">
        <v>1934.0</v>
      </c>
      <c r="C527" s="59">
        <v>3143.0</v>
      </c>
      <c r="D527" s="27">
        <v>1209.0</v>
      </c>
      <c r="E527" s="41"/>
    </row>
    <row r="528" hidden="1">
      <c r="A528" s="58" t="s">
        <v>3406</v>
      </c>
      <c r="B528" s="29">
        <v>16341.0</v>
      </c>
      <c r="C528" s="59">
        <v>16341.0</v>
      </c>
      <c r="D528" s="27">
        <v>0.0</v>
      </c>
      <c r="E528" s="41"/>
    </row>
    <row r="529" hidden="1">
      <c r="A529" s="35" t="s">
        <v>3407</v>
      </c>
      <c r="B529" s="29">
        <v>397849.0</v>
      </c>
      <c r="C529" s="59">
        <v>397286.0</v>
      </c>
      <c r="D529" s="27">
        <v>-563.0</v>
      </c>
      <c r="E529" s="41"/>
    </row>
    <row r="530" hidden="1">
      <c r="A530" s="36" t="s">
        <v>3408</v>
      </c>
      <c r="B530" s="42">
        <v>-31.0</v>
      </c>
      <c r="C530" s="65">
        <v>-4144.0</v>
      </c>
      <c r="D530" s="66">
        <v>-4113.0</v>
      </c>
      <c r="E530" s="45"/>
    </row>
    <row r="531" hidden="1"/>
    <row r="532" hidden="1"/>
    <row r="533" hidden="1">
      <c r="A533" s="5" t="s">
        <v>4233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3381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45642.0</v>
      </c>
      <c r="B537" s="6"/>
      <c r="C537" s="54" t="s">
        <v>3382</v>
      </c>
      <c r="D537" s="15">
        <v>45648.0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5" t="s">
        <v>4238</v>
      </c>
      <c r="B539" s="7"/>
      <c r="C539" s="16"/>
      <c r="D539" s="56" t="s">
        <v>4239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3383</v>
      </c>
      <c r="B541" s="6"/>
      <c r="C541" s="6"/>
      <c r="D541" s="6"/>
      <c r="E541" s="7"/>
    </row>
    <row r="542" hidden="1">
      <c r="A542" s="20" t="s">
        <v>3384</v>
      </c>
      <c r="B542" s="21" t="s">
        <v>3385</v>
      </c>
      <c r="C542" s="22" t="s">
        <v>3386</v>
      </c>
      <c r="D542" s="21" t="s">
        <v>3387</v>
      </c>
      <c r="E542" s="23" t="s">
        <v>13</v>
      </c>
    </row>
    <row r="543" hidden="1">
      <c r="A543" s="57" t="s">
        <v>3388</v>
      </c>
      <c r="B543" s="25">
        <v>36613.0</v>
      </c>
      <c r="C543" s="26">
        <v>36115.0</v>
      </c>
      <c r="D543" s="27">
        <v>-498.0</v>
      </c>
      <c r="E543" s="41"/>
    </row>
    <row r="544" hidden="1">
      <c r="A544" s="57" t="s">
        <v>3389</v>
      </c>
      <c r="B544" s="29">
        <v>19451.0</v>
      </c>
      <c r="C544" s="26">
        <v>19451.0</v>
      </c>
      <c r="D544" s="27">
        <v>0.0</v>
      </c>
      <c r="E544" s="40"/>
    </row>
    <row r="545" hidden="1">
      <c r="A545" s="57" t="s">
        <v>3390</v>
      </c>
      <c r="B545" s="29">
        <v>0.0</v>
      </c>
      <c r="C545" s="26"/>
      <c r="D545" s="27">
        <v>0.0</v>
      </c>
      <c r="E545" s="41"/>
    </row>
    <row r="546" hidden="1">
      <c r="A546" s="57" t="s">
        <v>3392</v>
      </c>
      <c r="B546" s="29">
        <v>1000.0</v>
      </c>
      <c r="C546" s="26">
        <v>1000.0</v>
      </c>
      <c r="D546" s="27">
        <v>0.0</v>
      </c>
      <c r="E546" s="41"/>
    </row>
    <row r="547" hidden="1">
      <c r="A547" s="31" t="s">
        <v>3394</v>
      </c>
      <c r="B547" s="29">
        <v>0.0</v>
      </c>
      <c r="C547" s="26"/>
      <c r="D547" s="27">
        <v>0.0</v>
      </c>
      <c r="E547" s="41"/>
    </row>
    <row r="548" hidden="1">
      <c r="A548" s="31" t="s">
        <v>3395</v>
      </c>
      <c r="B548" s="29">
        <v>108.0</v>
      </c>
      <c r="C548" s="26">
        <v>108.0</v>
      </c>
      <c r="D548" s="27">
        <v>0.0</v>
      </c>
      <c r="E548" s="41"/>
    </row>
    <row r="549" hidden="1">
      <c r="A549" s="31" t="s">
        <v>3397</v>
      </c>
      <c r="B549" s="29">
        <v>3654.0</v>
      </c>
      <c r="C549" s="26">
        <v>3654.0</v>
      </c>
      <c r="D549" s="27">
        <v>0.0</v>
      </c>
      <c r="E549" s="40"/>
    </row>
    <row r="550" hidden="1">
      <c r="A550" s="31" t="s">
        <v>3399</v>
      </c>
      <c r="B550" s="29">
        <v>3600.0</v>
      </c>
      <c r="C550" s="26">
        <v>3320.0</v>
      </c>
      <c r="D550" s="27">
        <v>-280.0</v>
      </c>
      <c r="E550" s="41"/>
    </row>
    <row r="551" hidden="1">
      <c r="A551" s="58" t="s">
        <v>3400</v>
      </c>
      <c r="B551" s="29">
        <v>102051.0</v>
      </c>
      <c r="C551" s="29">
        <v>102051.0</v>
      </c>
      <c r="D551" s="27">
        <v>0.0</v>
      </c>
      <c r="E551" s="41"/>
    </row>
    <row r="552" hidden="1">
      <c r="A552" s="58" t="s">
        <v>3401</v>
      </c>
      <c r="B552" s="29">
        <v>44934.0</v>
      </c>
      <c r="C552" s="59">
        <v>44934.0</v>
      </c>
      <c r="D552" s="27">
        <v>0.0</v>
      </c>
      <c r="E552" s="41"/>
    </row>
    <row r="553" hidden="1">
      <c r="A553" s="58" t="s">
        <v>3402</v>
      </c>
      <c r="B553" s="29">
        <v>70795.0</v>
      </c>
      <c r="C553" s="59">
        <v>70466.0</v>
      </c>
      <c r="D553" s="27">
        <v>-329.0</v>
      </c>
      <c r="E553" s="41"/>
    </row>
    <row r="554" hidden="1">
      <c r="A554" s="58" t="s">
        <v>3403</v>
      </c>
      <c r="B554" s="29">
        <v>65836.0</v>
      </c>
      <c r="C554" s="59">
        <v>65836.0</v>
      </c>
      <c r="D554" s="27">
        <v>0.0</v>
      </c>
      <c r="E554" s="41"/>
    </row>
    <row r="555" hidden="1">
      <c r="A555" s="58" t="s">
        <v>3405</v>
      </c>
      <c r="B555" s="29">
        <v>3740.0</v>
      </c>
      <c r="C555" s="59">
        <v>3740.0</v>
      </c>
      <c r="D555" s="27">
        <v>0.0</v>
      </c>
      <c r="E555" s="41"/>
    </row>
    <row r="556" hidden="1">
      <c r="A556" s="58" t="s">
        <v>3406</v>
      </c>
      <c r="B556" s="29">
        <v>15034.0</v>
      </c>
      <c r="C556" s="59">
        <v>14755.0</v>
      </c>
      <c r="D556" s="27">
        <v>-279.0</v>
      </c>
      <c r="E556" s="41"/>
    </row>
    <row r="557" hidden="1">
      <c r="A557" s="35" t="s">
        <v>3407</v>
      </c>
      <c r="B557" s="29">
        <v>351760.5</v>
      </c>
      <c r="C557" s="59">
        <v>351152.5</v>
      </c>
      <c r="D557" s="27">
        <v>-608.0</v>
      </c>
      <c r="E557" s="41"/>
    </row>
    <row r="558" hidden="1">
      <c r="A558" s="36" t="s">
        <v>3408</v>
      </c>
      <c r="B558" s="42">
        <v>21.5</v>
      </c>
      <c r="C558" s="65">
        <v>-477.5</v>
      </c>
      <c r="D558" s="66">
        <v>-499.0</v>
      </c>
      <c r="E558" s="45"/>
    </row>
    <row r="559" hidden="1"/>
    <row r="560" hidden="1"/>
    <row r="561" hidden="1">
      <c r="A561" s="5" t="s">
        <v>4233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3381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45649.0</v>
      </c>
      <c r="B565" s="6"/>
      <c r="C565" s="54" t="s">
        <v>3382</v>
      </c>
      <c r="D565" s="15">
        <v>45655.0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5" t="s">
        <v>4238</v>
      </c>
      <c r="B567" s="7"/>
      <c r="C567" s="16"/>
      <c r="D567" s="56" t="s">
        <v>4239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3383</v>
      </c>
      <c r="B569" s="6"/>
      <c r="C569" s="6"/>
      <c r="D569" s="6"/>
      <c r="E569" s="7"/>
    </row>
    <row r="570" hidden="1">
      <c r="A570" s="20" t="s">
        <v>3384</v>
      </c>
      <c r="B570" s="21" t="s">
        <v>3385</v>
      </c>
      <c r="C570" s="22" t="s">
        <v>3386</v>
      </c>
      <c r="D570" s="21" t="s">
        <v>3387</v>
      </c>
      <c r="E570" s="23" t="s">
        <v>13</v>
      </c>
    </row>
    <row r="571" hidden="1">
      <c r="A571" s="57" t="s">
        <v>3388</v>
      </c>
      <c r="B571" s="25">
        <v>34206.0</v>
      </c>
      <c r="C571" s="26">
        <v>34206.0</v>
      </c>
      <c r="D571" s="27">
        <v>0.0</v>
      </c>
      <c r="E571" s="41"/>
    </row>
    <row r="572" hidden="1">
      <c r="A572" s="57" t="s">
        <v>3389</v>
      </c>
      <c r="B572" s="29">
        <v>9875.0</v>
      </c>
      <c r="C572" s="26">
        <v>9875.0</v>
      </c>
      <c r="D572" s="27">
        <v>0.0</v>
      </c>
      <c r="E572" s="40"/>
    </row>
    <row r="573" hidden="1">
      <c r="A573" s="57" t="s">
        <v>3390</v>
      </c>
      <c r="B573" s="29">
        <v>1300.0</v>
      </c>
      <c r="C573" s="26">
        <v>1300.0</v>
      </c>
      <c r="D573" s="27">
        <v>0.0</v>
      </c>
      <c r="E573" s="41"/>
    </row>
    <row r="574" hidden="1">
      <c r="A574" s="57" t="s">
        <v>3392</v>
      </c>
      <c r="B574" s="29">
        <v>499.0</v>
      </c>
      <c r="C574" s="26">
        <v>499.0</v>
      </c>
      <c r="D574" s="27">
        <v>0.0</v>
      </c>
      <c r="E574" s="41"/>
    </row>
    <row r="575" hidden="1">
      <c r="A575" s="31" t="s">
        <v>3394</v>
      </c>
      <c r="B575" s="29">
        <v>0.0</v>
      </c>
      <c r="C575" s="26"/>
      <c r="D575" s="27">
        <v>0.0</v>
      </c>
      <c r="E575" s="41"/>
    </row>
    <row r="576" hidden="1">
      <c r="A576" s="31" t="s">
        <v>3395</v>
      </c>
      <c r="B576" s="29">
        <v>38.0</v>
      </c>
      <c r="C576" s="26">
        <v>38.0</v>
      </c>
      <c r="D576" s="27">
        <v>0.0</v>
      </c>
      <c r="E576" s="41"/>
    </row>
    <row r="577" hidden="1">
      <c r="A577" s="31" t="s">
        <v>3397</v>
      </c>
      <c r="B577" s="29">
        <v>2500.0</v>
      </c>
      <c r="C577" s="26">
        <v>2500.0</v>
      </c>
      <c r="D577" s="27">
        <v>0.0</v>
      </c>
      <c r="E577" s="40"/>
    </row>
    <row r="578" hidden="1">
      <c r="A578" s="31" t="s">
        <v>3399</v>
      </c>
      <c r="B578" s="29">
        <v>2120.0</v>
      </c>
      <c r="C578" s="26">
        <v>2120.0</v>
      </c>
      <c r="D578" s="27">
        <v>0.0</v>
      </c>
      <c r="E578" s="41"/>
    </row>
    <row r="579" hidden="1">
      <c r="A579" s="58" t="s">
        <v>3400</v>
      </c>
      <c r="B579" s="29">
        <v>65186.0</v>
      </c>
      <c r="C579" s="29">
        <v>65186.0</v>
      </c>
      <c r="D579" s="27">
        <v>0.0</v>
      </c>
      <c r="E579" s="41"/>
    </row>
    <row r="580" hidden="1">
      <c r="A580" s="58" t="s">
        <v>3401</v>
      </c>
      <c r="B580" s="29">
        <v>25256.0</v>
      </c>
      <c r="C580" s="59">
        <v>25256.0</v>
      </c>
      <c r="D580" s="27">
        <v>0.0</v>
      </c>
      <c r="E580" s="41"/>
    </row>
    <row r="581" hidden="1">
      <c r="A581" s="58" t="s">
        <v>3402</v>
      </c>
      <c r="B581" s="29">
        <v>57282.0</v>
      </c>
      <c r="C581" s="59">
        <v>56921.0</v>
      </c>
      <c r="D581" s="27">
        <v>-361.0</v>
      </c>
      <c r="E581" s="41"/>
    </row>
    <row r="582" hidden="1">
      <c r="A582" s="58" t="s">
        <v>3403</v>
      </c>
      <c r="B582" s="29">
        <v>38984.5</v>
      </c>
      <c r="C582" s="59">
        <v>38984.5</v>
      </c>
      <c r="D582" s="27">
        <v>0.0</v>
      </c>
      <c r="E582" s="41"/>
    </row>
    <row r="583" hidden="1">
      <c r="A583" s="58" t="s">
        <v>3405</v>
      </c>
      <c r="B583" s="29">
        <v>2909.0</v>
      </c>
      <c r="C583" s="59">
        <v>2909.0</v>
      </c>
      <c r="D583" s="27">
        <v>0.0</v>
      </c>
      <c r="E583" s="41"/>
    </row>
    <row r="584" hidden="1">
      <c r="A584" s="58" t="s">
        <v>3406</v>
      </c>
      <c r="B584" s="29">
        <v>15651.0</v>
      </c>
      <c r="C584" s="59">
        <v>15651.0</v>
      </c>
      <c r="D584" s="27">
        <v>0.0</v>
      </c>
      <c r="E584" s="41"/>
    </row>
    <row r="585" hidden="1">
      <c r="A585" s="35" t="s">
        <v>3407</v>
      </c>
      <c r="B585" s="29">
        <v>240482.0</v>
      </c>
      <c r="C585" s="59">
        <v>240121.0</v>
      </c>
      <c r="D585" s="27">
        <v>-361.0</v>
      </c>
      <c r="E585" s="41"/>
    </row>
    <row r="586" hidden="1">
      <c r="A586" s="36" t="s">
        <v>3408</v>
      </c>
      <c r="B586" s="42">
        <v>-326.5</v>
      </c>
      <c r="C586" s="65">
        <v>-326.5</v>
      </c>
      <c r="D586" s="66">
        <v>0.0</v>
      </c>
      <c r="E586" s="45"/>
    </row>
    <row r="587" hidden="1"/>
    <row r="588" hidden="1"/>
    <row r="589" hidden="1">
      <c r="A589" s="5" t="s">
        <v>4233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3381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4" t="s">
        <v>3382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5" t="s">
        <v>4238</v>
      </c>
      <c r="B595" s="7"/>
      <c r="C595" s="16"/>
      <c r="D595" s="56" t="s">
        <v>4239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3383</v>
      </c>
      <c r="B597" s="6"/>
      <c r="C597" s="6"/>
      <c r="D597" s="6"/>
      <c r="E597" s="7"/>
    </row>
    <row r="598" hidden="1">
      <c r="A598" s="20" t="s">
        <v>3384</v>
      </c>
      <c r="B598" s="21" t="s">
        <v>3385</v>
      </c>
      <c r="C598" s="22" t="s">
        <v>3386</v>
      </c>
      <c r="D598" s="21" t="s">
        <v>3387</v>
      </c>
      <c r="E598" s="23" t="s">
        <v>13</v>
      </c>
    </row>
    <row r="599" hidden="1">
      <c r="A599" s="57" t="s">
        <v>3388</v>
      </c>
      <c r="B599" s="25">
        <v>34206.0</v>
      </c>
      <c r="C599" s="26">
        <v>34206.0</v>
      </c>
      <c r="D599" s="27">
        <v>0.0</v>
      </c>
      <c r="E599" s="41"/>
    </row>
    <row r="600" hidden="1">
      <c r="A600" s="57" t="s">
        <v>3389</v>
      </c>
      <c r="B600" s="29">
        <v>9875.0</v>
      </c>
      <c r="C600" s="26">
        <v>9875.0</v>
      </c>
      <c r="D600" s="27">
        <v>0.0</v>
      </c>
      <c r="E600" s="40"/>
    </row>
    <row r="601" hidden="1">
      <c r="A601" s="57" t="s">
        <v>3390</v>
      </c>
      <c r="B601" s="29">
        <v>1300.0</v>
      </c>
      <c r="C601" s="26">
        <v>1300.0</v>
      </c>
      <c r="D601" s="27">
        <v>0.0</v>
      </c>
      <c r="E601" s="41"/>
    </row>
    <row r="602" hidden="1">
      <c r="A602" s="57" t="s">
        <v>3392</v>
      </c>
      <c r="B602" s="29">
        <v>499.0</v>
      </c>
      <c r="C602" s="26">
        <v>499.0</v>
      </c>
      <c r="D602" s="27">
        <v>0.0</v>
      </c>
      <c r="E602" s="41"/>
    </row>
    <row r="603" hidden="1">
      <c r="A603" s="31" t="s">
        <v>3394</v>
      </c>
      <c r="B603" s="29">
        <v>0.0</v>
      </c>
      <c r="C603" s="26"/>
      <c r="D603" s="27">
        <v>0.0</v>
      </c>
      <c r="E603" s="41"/>
    </row>
    <row r="604" hidden="1">
      <c r="A604" s="31" t="s">
        <v>3395</v>
      </c>
      <c r="B604" s="29">
        <v>38.0</v>
      </c>
      <c r="C604" s="26">
        <v>38.0</v>
      </c>
      <c r="D604" s="27">
        <v>0.0</v>
      </c>
      <c r="E604" s="41"/>
    </row>
    <row r="605" hidden="1">
      <c r="A605" s="31" t="s">
        <v>3397</v>
      </c>
      <c r="B605" s="29">
        <v>2500.0</v>
      </c>
      <c r="C605" s="26">
        <v>2500.0</v>
      </c>
      <c r="D605" s="27">
        <v>0.0</v>
      </c>
      <c r="E605" s="28" t="s">
        <v>8006</v>
      </c>
    </row>
    <row r="606" hidden="1">
      <c r="A606" s="31" t="s">
        <v>3399</v>
      </c>
      <c r="B606" s="29">
        <v>2120.0</v>
      </c>
      <c r="C606" s="26">
        <v>2120.0</v>
      </c>
      <c r="D606" s="27">
        <v>0.0</v>
      </c>
      <c r="E606" s="41"/>
    </row>
    <row r="607" hidden="1">
      <c r="A607" s="58" t="s">
        <v>3400</v>
      </c>
      <c r="B607" s="29">
        <v>65186.0</v>
      </c>
      <c r="C607" s="29">
        <v>65186.0</v>
      </c>
      <c r="D607" s="27">
        <v>0.0</v>
      </c>
      <c r="E607" s="41"/>
    </row>
    <row r="608" hidden="1">
      <c r="A608" s="58" t="s">
        <v>3401</v>
      </c>
      <c r="B608" s="29">
        <v>25256.0</v>
      </c>
      <c r="C608" s="59">
        <v>25256.0</v>
      </c>
      <c r="D608" s="27">
        <v>0.0</v>
      </c>
      <c r="E608" s="41"/>
    </row>
    <row r="609" hidden="1">
      <c r="A609" s="58" t="s">
        <v>3402</v>
      </c>
      <c r="B609" s="29">
        <v>57282.0</v>
      </c>
      <c r="C609" s="59">
        <v>56921.0</v>
      </c>
      <c r="D609" s="27">
        <v>-361.0</v>
      </c>
      <c r="E609" s="41"/>
    </row>
    <row r="610" hidden="1">
      <c r="A610" s="58" t="s">
        <v>3403</v>
      </c>
      <c r="B610" s="29">
        <v>38984.5</v>
      </c>
      <c r="C610" s="59">
        <v>38984.5</v>
      </c>
      <c r="D610" s="27">
        <v>0.0</v>
      </c>
      <c r="E610" s="41"/>
    </row>
    <row r="611" hidden="1">
      <c r="A611" s="58" t="s">
        <v>3405</v>
      </c>
      <c r="B611" s="29">
        <v>2909.0</v>
      </c>
      <c r="C611" s="59">
        <v>2909.0</v>
      </c>
      <c r="D611" s="27">
        <v>0.0</v>
      </c>
      <c r="E611" s="41"/>
    </row>
    <row r="612" hidden="1">
      <c r="A612" s="58" t="s">
        <v>3406</v>
      </c>
      <c r="B612" s="29">
        <v>15651.0</v>
      </c>
      <c r="C612" s="59">
        <v>15651.0</v>
      </c>
      <c r="D612" s="27">
        <v>0.0</v>
      </c>
      <c r="E612" s="41"/>
    </row>
    <row r="613" hidden="1">
      <c r="A613" s="35" t="s">
        <v>3407</v>
      </c>
      <c r="B613" s="29">
        <v>240482.0</v>
      </c>
      <c r="C613" s="59">
        <v>240121.0</v>
      </c>
      <c r="D613" s="27">
        <v>-361.0</v>
      </c>
      <c r="E613" s="41"/>
    </row>
    <row r="614" hidden="1">
      <c r="A614" s="36" t="s">
        <v>3408</v>
      </c>
      <c r="B614" s="42">
        <v>-326.5</v>
      </c>
      <c r="C614" s="65">
        <v>-326.5</v>
      </c>
      <c r="D614" s="66">
        <v>0.0</v>
      </c>
      <c r="E614" s="45"/>
    </row>
    <row r="615" hidden="1"/>
    <row r="616" hidden="1"/>
    <row r="617" hidden="1">
      <c r="A617" s="5" t="s">
        <v>4233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3381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4" t="s">
        <v>3382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5" t="s">
        <v>4238</v>
      </c>
      <c r="B623" s="7"/>
      <c r="C623" s="16"/>
      <c r="D623" s="56" t="s">
        <v>4240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3383</v>
      </c>
      <c r="B625" s="6"/>
      <c r="C625" s="6"/>
      <c r="D625" s="6"/>
      <c r="E625" s="7"/>
    </row>
    <row r="626" hidden="1">
      <c r="A626" s="20" t="s">
        <v>3384</v>
      </c>
      <c r="B626" s="21" t="s">
        <v>3385</v>
      </c>
      <c r="C626" s="22" t="s">
        <v>3386</v>
      </c>
      <c r="D626" s="21" t="s">
        <v>3387</v>
      </c>
      <c r="E626" s="23" t="s">
        <v>13</v>
      </c>
    </row>
    <row r="627" hidden="1">
      <c r="A627" s="57" t="s">
        <v>3388</v>
      </c>
      <c r="B627" s="25">
        <v>12148.0</v>
      </c>
      <c r="C627" s="26">
        <v>12150.0</v>
      </c>
      <c r="D627" s="27">
        <v>2.0</v>
      </c>
      <c r="E627" s="41"/>
    </row>
    <row r="628" hidden="1">
      <c r="A628" s="57" t="s">
        <v>3389</v>
      </c>
      <c r="B628" s="29">
        <v>4923.0</v>
      </c>
      <c r="C628" s="26">
        <v>4923.0</v>
      </c>
      <c r="D628" s="27">
        <v>0.0</v>
      </c>
      <c r="E628" s="40"/>
    </row>
    <row r="629" hidden="1">
      <c r="A629" s="57" t="s">
        <v>3390</v>
      </c>
      <c r="B629" s="29">
        <v>280.0</v>
      </c>
      <c r="C629" s="26">
        <v>280.0</v>
      </c>
      <c r="D629" s="27">
        <v>0.0</v>
      </c>
      <c r="E629" s="41"/>
    </row>
    <row r="630" hidden="1">
      <c r="A630" s="57" t="s">
        <v>3392</v>
      </c>
      <c r="B630" s="29">
        <v>500.0</v>
      </c>
      <c r="C630" s="26">
        <v>500.0</v>
      </c>
      <c r="D630" s="27">
        <v>0.0</v>
      </c>
      <c r="E630" s="41"/>
    </row>
    <row r="631" hidden="1">
      <c r="A631" s="31" t="s">
        <v>3394</v>
      </c>
      <c r="B631" s="29">
        <v>135.0</v>
      </c>
      <c r="C631" s="26">
        <v>135.0</v>
      </c>
      <c r="D631" s="27">
        <v>0.0</v>
      </c>
      <c r="E631" s="41"/>
    </row>
    <row r="632" hidden="1">
      <c r="A632" s="31" t="s">
        <v>3395</v>
      </c>
      <c r="B632" s="29">
        <v>115.0</v>
      </c>
      <c r="C632" s="26">
        <v>115.0</v>
      </c>
      <c r="D632" s="27">
        <v>0.0</v>
      </c>
      <c r="E632" s="41"/>
    </row>
    <row r="633" hidden="1">
      <c r="A633" s="31" t="s">
        <v>3397</v>
      </c>
      <c r="B633" s="29">
        <v>0.0</v>
      </c>
      <c r="C633" s="26"/>
      <c r="D633" s="27">
        <v>0.0</v>
      </c>
      <c r="E633" s="28"/>
    </row>
    <row r="634" hidden="1">
      <c r="A634" s="31" t="s">
        <v>3399</v>
      </c>
      <c r="B634" s="29">
        <v>880.0</v>
      </c>
      <c r="C634" s="26">
        <v>880.0</v>
      </c>
      <c r="D634" s="27">
        <v>0.0</v>
      </c>
      <c r="E634" s="41"/>
    </row>
    <row r="635" hidden="1">
      <c r="A635" s="58" t="s">
        <v>3400</v>
      </c>
      <c r="B635" s="29">
        <v>31364.0</v>
      </c>
      <c r="C635" s="29">
        <v>0.0</v>
      </c>
      <c r="D635" s="27">
        <v>-31364.0</v>
      </c>
      <c r="E635" s="41"/>
    </row>
    <row r="636" hidden="1">
      <c r="A636" s="58" t="s">
        <v>3401</v>
      </c>
      <c r="B636" s="29">
        <v>5618.0</v>
      </c>
      <c r="C636" s="59">
        <v>0.0</v>
      </c>
      <c r="D636" s="27">
        <v>-5618.0</v>
      </c>
      <c r="E636" s="41"/>
    </row>
    <row r="637" hidden="1">
      <c r="A637" s="58" t="s">
        <v>3402</v>
      </c>
      <c r="B637" s="29">
        <v>24976.0</v>
      </c>
      <c r="C637" s="59">
        <v>0.0</v>
      </c>
      <c r="D637" s="27">
        <v>-24976.0</v>
      </c>
      <c r="E637" s="41"/>
    </row>
    <row r="638" hidden="1">
      <c r="A638" s="58" t="s">
        <v>3403</v>
      </c>
      <c r="B638" s="29">
        <v>14773.0</v>
      </c>
      <c r="C638" s="59">
        <v>0.0</v>
      </c>
      <c r="D638" s="27">
        <v>-14773.0</v>
      </c>
      <c r="E638" s="41"/>
    </row>
    <row r="639" hidden="1">
      <c r="A639" s="58" t="s">
        <v>3405</v>
      </c>
      <c r="B639" s="29">
        <v>4659.0</v>
      </c>
      <c r="C639" s="59">
        <v>0.0</v>
      </c>
      <c r="D639" s="27">
        <v>-4659.0</v>
      </c>
      <c r="E639" s="41"/>
    </row>
    <row r="640" hidden="1">
      <c r="A640" s="58" t="s">
        <v>3406</v>
      </c>
      <c r="B640" s="29">
        <v>5845.0</v>
      </c>
      <c r="C640" s="59">
        <v>0.0</v>
      </c>
      <c r="D640" s="27">
        <v>-5845.0</v>
      </c>
      <c r="E640" s="41"/>
    </row>
    <row r="641" hidden="1">
      <c r="A641" s="35" t="s">
        <v>3407</v>
      </c>
      <c r="B641" s="29">
        <v>100371.0</v>
      </c>
      <c r="C641" s="59">
        <v>0.0</v>
      </c>
      <c r="D641" s="27">
        <v>-100371.0</v>
      </c>
      <c r="E641" s="41"/>
    </row>
    <row r="642" hidden="1">
      <c r="A642" s="36" t="s">
        <v>3408</v>
      </c>
      <c r="B642" s="42">
        <v>0.0</v>
      </c>
      <c r="C642" s="65">
        <v>18983.0</v>
      </c>
      <c r="D642" s="66">
        <v>18983.0</v>
      </c>
      <c r="E642" s="45"/>
    </row>
    <row r="643" hidden="1"/>
    <row r="644" hidden="1"/>
    <row r="645" hidden="1">
      <c r="A645" s="5" t="s">
        <v>4233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3381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4" t="s">
        <v>3382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5" t="s">
        <v>4238</v>
      </c>
      <c r="B651" s="7"/>
      <c r="C651" s="16"/>
      <c r="D651" s="56" t="s">
        <v>4240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3383</v>
      </c>
      <c r="B653" s="6"/>
      <c r="C653" s="6"/>
      <c r="D653" s="6"/>
      <c r="E653" s="7"/>
    </row>
    <row r="654" hidden="1">
      <c r="A654" s="20" t="s">
        <v>3384</v>
      </c>
      <c r="B654" s="21" t="s">
        <v>3385</v>
      </c>
      <c r="C654" s="22" t="s">
        <v>3386</v>
      </c>
      <c r="D654" s="21" t="s">
        <v>3387</v>
      </c>
      <c r="E654" s="23" t="s">
        <v>13</v>
      </c>
    </row>
    <row r="655" hidden="1">
      <c r="A655" s="57" t="s">
        <v>3388</v>
      </c>
      <c r="B655" s="25">
        <v>12148.0</v>
      </c>
      <c r="C655" s="26">
        <v>12150.0</v>
      </c>
      <c r="D655" s="27">
        <v>2.0</v>
      </c>
      <c r="E655" s="41"/>
    </row>
    <row r="656" hidden="1">
      <c r="A656" s="57" t="s">
        <v>3389</v>
      </c>
      <c r="B656" s="29">
        <v>4923.0</v>
      </c>
      <c r="C656" s="26">
        <v>4923.0</v>
      </c>
      <c r="D656" s="27">
        <v>0.0</v>
      </c>
      <c r="E656" s="40"/>
    </row>
    <row r="657" hidden="1">
      <c r="A657" s="57" t="s">
        <v>3390</v>
      </c>
      <c r="B657" s="29">
        <v>280.0</v>
      </c>
      <c r="C657" s="26">
        <v>280.0</v>
      </c>
      <c r="D657" s="27">
        <v>0.0</v>
      </c>
      <c r="E657" s="41"/>
    </row>
    <row r="658" hidden="1">
      <c r="A658" s="57" t="s">
        <v>3392</v>
      </c>
      <c r="B658" s="29">
        <v>500.0</v>
      </c>
      <c r="C658" s="26">
        <v>500.0</v>
      </c>
      <c r="D658" s="27">
        <v>0.0</v>
      </c>
      <c r="E658" s="41"/>
    </row>
    <row r="659" hidden="1">
      <c r="A659" s="31" t="s">
        <v>3394</v>
      </c>
      <c r="B659" s="29">
        <v>135.0</v>
      </c>
      <c r="C659" s="26">
        <v>135.0</v>
      </c>
      <c r="D659" s="27">
        <v>0.0</v>
      </c>
      <c r="E659" s="41"/>
    </row>
    <row r="660" hidden="1">
      <c r="A660" s="31" t="s">
        <v>3395</v>
      </c>
      <c r="B660" s="29">
        <v>115.0</v>
      </c>
      <c r="C660" s="26">
        <v>115.0</v>
      </c>
      <c r="D660" s="27">
        <v>0.0</v>
      </c>
      <c r="E660" s="41"/>
    </row>
    <row r="661" hidden="1">
      <c r="A661" s="31" t="s">
        <v>3397</v>
      </c>
      <c r="B661" s="29">
        <v>0.0</v>
      </c>
      <c r="C661" s="26"/>
      <c r="D661" s="27">
        <v>0.0</v>
      </c>
      <c r="E661" s="28"/>
    </row>
    <row r="662" hidden="1">
      <c r="A662" s="31" t="s">
        <v>3399</v>
      </c>
      <c r="B662" s="29">
        <v>880.0</v>
      </c>
      <c r="C662" s="26">
        <v>880.0</v>
      </c>
      <c r="D662" s="27">
        <v>0.0</v>
      </c>
      <c r="E662" s="41"/>
    </row>
    <row r="663" hidden="1">
      <c r="A663" s="58" t="s">
        <v>3400</v>
      </c>
      <c r="B663" s="29">
        <v>31364.0</v>
      </c>
      <c r="C663" s="29">
        <v>30891.0</v>
      </c>
      <c r="D663" s="27">
        <v>-473.0</v>
      </c>
      <c r="E663" s="41"/>
    </row>
    <row r="664" hidden="1">
      <c r="A664" s="58" t="s">
        <v>3401</v>
      </c>
      <c r="B664" s="29">
        <v>5618.0</v>
      </c>
      <c r="C664" s="59">
        <v>5618.0</v>
      </c>
      <c r="D664" s="27">
        <v>0.0</v>
      </c>
      <c r="E664" s="41"/>
    </row>
    <row r="665" hidden="1">
      <c r="A665" s="58" t="s">
        <v>3402</v>
      </c>
      <c r="B665" s="29">
        <v>24976.0</v>
      </c>
      <c r="C665" s="59">
        <v>24976.0</v>
      </c>
      <c r="D665" s="27">
        <v>0.0</v>
      </c>
      <c r="E665" s="41"/>
    </row>
    <row r="666" hidden="1">
      <c r="A666" s="58" t="s">
        <v>3403</v>
      </c>
      <c r="B666" s="29">
        <v>14773.0</v>
      </c>
      <c r="C666" s="59">
        <v>14773.0</v>
      </c>
      <c r="D666" s="27">
        <v>0.0</v>
      </c>
      <c r="E666" s="41"/>
    </row>
    <row r="667" hidden="1">
      <c r="A667" s="58" t="s">
        <v>3405</v>
      </c>
      <c r="B667" s="29">
        <v>4659.0</v>
      </c>
      <c r="C667" s="59">
        <v>4659.0</v>
      </c>
      <c r="D667" s="27">
        <v>0.0</v>
      </c>
      <c r="E667" s="41"/>
    </row>
    <row r="668" hidden="1">
      <c r="A668" s="58" t="s">
        <v>3406</v>
      </c>
      <c r="B668" s="29">
        <v>5845.0</v>
      </c>
      <c r="C668" s="59">
        <v>5845.0</v>
      </c>
      <c r="D668" s="27">
        <v>0.0</v>
      </c>
      <c r="E668" s="41"/>
    </row>
    <row r="669" hidden="1">
      <c r="A669" s="35" t="s">
        <v>3407</v>
      </c>
      <c r="B669" s="29">
        <v>100371.0</v>
      </c>
      <c r="C669" s="59">
        <v>99898.0</v>
      </c>
      <c r="D669" s="27">
        <v>-473.0</v>
      </c>
      <c r="E669" s="41"/>
    </row>
    <row r="670" hidden="1">
      <c r="A670" s="36" t="s">
        <v>3408</v>
      </c>
      <c r="B670" s="42">
        <v>0.0</v>
      </c>
      <c r="C670" s="65">
        <v>2.0</v>
      </c>
      <c r="D670" s="66">
        <v>2.0</v>
      </c>
      <c r="E670" s="45"/>
    </row>
    <row r="671" hidden="1"/>
    <row r="672" hidden="1"/>
    <row r="673" hidden="1">
      <c r="A673" s="5" t="s">
        <v>4233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3381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4" t="s">
        <v>3382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5" t="s">
        <v>4241</v>
      </c>
      <c r="B679" s="7"/>
      <c r="C679" s="16"/>
      <c r="D679" s="56" t="s">
        <v>4239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3383</v>
      </c>
      <c r="B681" s="6"/>
      <c r="C681" s="6"/>
      <c r="D681" s="6"/>
      <c r="E681" s="7"/>
    </row>
    <row r="682" hidden="1">
      <c r="A682" s="20" t="s">
        <v>3384</v>
      </c>
      <c r="B682" s="21" t="s">
        <v>3385</v>
      </c>
      <c r="C682" s="22" t="s">
        <v>3386</v>
      </c>
      <c r="D682" s="21" t="s">
        <v>3387</v>
      </c>
      <c r="E682" s="23" t="s">
        <v>13</v>
      </c>
    </row>
    <row r="683" hidden="1">
      <c r="A683" s="57" t="s">
        <v>3388</v>
      </c>
      <c r="B683" s="25">
        <v>29053.0</v>
      </c>
      <c r="C683" s="26">
        <v>29055.0</v>
      </c>
      <c r="D683" s="27">
        <v>2.0</v>
      </c>
      <c r="E683" s="41"/>
    </row>
    <row r="684" hidden="1">
      <c r="A684" s="57" t="s">
        <v>3389</v>
      </c>
      <c r="B684" s="29">
        <v>15937.0</v>
      </c>
      <c r="C684" s="26">
        <v>15937.0</v>
      </c>
      <c r="D684" s="27">
        <v>0.0</v>
      </c>
      <c r="E684" s="40"/>
    </row>
    <row r="685" hidden="1">
      <c r="A685" s="57" t="s">
        <v>3390</v>
      </c>
      <c r="B685" s="29">
        <v>0.0</v>
      </c>
      <c r="C685" s="26"/>
      <c r="D685" s="27">
        <v>0.0</v>
      </c>
      <c r="E685" s="41"/>
    </row>
    <row r="686" hidden="1">
      <c r="A686" s="57" t="s">
        <v>3392</v>
      </c>
      <c r="B686" s="29">
        <v>499.0</v>
      </c>
      <c r="C686" s="26">
        <v>499.0</v>
      </c>
      <c r="D686" s="27">
        <v>0.0</v>
      </c>
      <c r="E686" s="41"/>
    </row>
    <row r="687" hidden="1">
      <c r="A687" s="31" t="s">
        <v>3394</v>
      </c>
      <c r="B687" s="29">
        <v>0.0</v>
      </c>
      <c r="C687" s="26"/>
      <c r="D687" s="27">
        <v>0.0</v>
      </c>
      <c r="E687" s="41"/>
    </row>
    <row r="688" hidden="1">
      <c r="A688" s="31" t="s">
        <v>3395</v>
      </c>
      <c r="B688" s="29">
        <v>0.0</v>
      </c>
      <c r="C688" s="26"/>
      <c r="D688" s="27">
        <v>0.0</v>
      </c>
      <c r="E688" s="41"/>
    </row>
    <row r="689" hidden="1">
      <c r="A689" s="31" t="s">
        <v>3397</v>
      </c>
      <c r="B689" s="29">
        <v>150.0</v>
      </c>
      <c r="C689" s="26">
        <v>150.0</v>
      </c>
      <c r="D689" s="27">
        <v>0.0</v>
      </c>
      <c r="E689" s="28"/>
    </row>
    <row r="690" hidden="1">
      <c r="A690" s="31" t="s">
        <v>3399</v>
      </c>
      <c r="B690" s="29">
        <v>2920.0</v>
      </c>
      <c r="C690" s="26">
        <v>2920.0</v>
      </c>
      <c r="D690" s="27">
        <v>0.0</v>
      </c>
      <c r="E690" s="41"/>
    </row>
    <row r="691" hidden="1">
      <c r="A691" s="58" t="s">
        <v>3400</v>
      </c>
      <c r="B691" s="29">
        <v>92542.0</v>
      </c>
      <c r="C691" s="29">
        <v>92542.0</v>
      </c>
      <c r="D691" s="27">
        <v>0.0</v>
      </c>
      <c r="E691" s="41"/>
    </row>
    <row r="692" hidden="1">
      <c r="A692" s="58" t="s">
        <v>3401</v>
      </c>
      <c r="B692" s="29">
        <v>20828.0</v>
      </c>
      <c r="C692" s="59">
        <v>20828.0</v>
      </c>
      <c r="D692" s="27">
        <v>0.0</v>
      </c>
      <c r="E692" s="41"/>
    </row>
    <row r="693" hidden="1">
      <c r="A693" s="58" t="s">
        <v>3402</v>
      </c>
      <c r="B693" s="29">
        <v>52061.0</v>
      </c>
      <c r="C693" s="59">
        <v>52061.0</v>
      </c>
      <c r="D693" s="27">
        <v>0.0</v>
      </c>
      <c r="E693" s="41"/>
    </row>
    <row r="694" hidden="1">
      <c r="A694" s="58" t="s">
        <v>3403</v>
      </c>
      <c r="B694" s="29">
        <v>45319.5</v>
      </c>
      <c r="C694" s="59">
        <v>45319.5</v>
      </c>
      <c r="D694" s="27">
        <v>0.0</v>
      </c>
      <c r="E694" s="41"/>
    </row>
    <row r="695" hidden="1">
      <c r="A695" s="58" t="s">
        <v>3405</v>
      </c>
      <c r="B695" s="29">
        <v>4572.0</v>
      </c>
      <c r="C695" s="59">
        <v>4572.0</v>
      </c>
      <c r="D695" s="27">
        <v>0.0</v>
      </c>
      <c r="E695" s="41"/>
    </row>
    <row r="696" hidden="1">
      <c r="A696" s="58" t="s">
        <v>3406</v>
      </c>
      <c r="B696" s="29">
        <v>9603.0</v>
      </c>
      <c r="C696" s="59">
        <v>9603.0</v>
      </c>
      <c r="D696" s="27">
        <v>0.0</v>
      </c>
      <c r="E696" s="41"/>
    </row>
    <row r="697" hidden="1">
      <c r="A697" s="35" t="s">
        <v>3407</v>
      </c>
      <c r="B697" s="29">
        <v>263859.5</v>
      </c>
      <c r="C697" s="59">
        <v>263859.5</v>
      </c>
      <c r="D697" s="27">
        <v>0.0</v>
      </c>
      <c r="E697" s="41"/>
    </row>
    <row r="698" hidden="1">
      <c r="A698" s="36" t="s">
        <v>3408</v>
      </c>
      <c r="B698" s="42">
        <v>22.0</v>
      </c>
      <c r="C698" s="65">
        <v>24.0</v>
      </c>
      <c r="D698" s="66">
        <v>2.0</v>
      </c>
      <c r="E698" s="45"/>
    </row>
    <row r="699" hidden="1"/>
    <row r="700" hidden="1"/>
    <row r="701" hidden="1">
      <c r="A701" s="5" t="s">
        <v>4233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3381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4" t="s">
        <v>3382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5" t="s">
        <v>4238</v>
      </c>
      <c r="B707" s="7"/>
      <c r="C707" s="16"/>
      <c r="D707" s="56" t="s">
        <v>4239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3383</v>
      </c>
      <c r="B709" s="6"/>
      <c r="C709" s="6"/>
      <c r="D709" s="6"/>
      <c r="E709" s="7"/>
    </row>
    <row r="710" hidden="1">
      <c r="A710" s="20" t="s">
        <v>3384</v>
      </c>
      <c r="B710" s="21" t="s">
        <v>3385</v>
      </c>
      <c r="C710" s="22" t="s">
        <v>3386</v>
      </c>
      <c r="D710" s="21" t="s">
        <v>3387</v>
      </c>
      <c r="E710" s="23" t="s">
        <v>13</v>
      </c>
    </row>
    <row r="711" hidden="1">
      <c r="A711" s="57" t="s">
        <v>3388</v>
      </c>
      <c r="B711" s="25">
        <v>43686.0</v>
      </c>
      <c r="C711" s="26">
        <v>43686.0</v>
      </c>
      <c r="D711" s="27">
        <v>0.0</v>
      </c>
      <c r="E711" s="41"/>
    </row>
    <row r="712" hidden="1">
      <c r="A712" s="57" t="s">
        <v>3389</v>
      </c>
      <c r="B712" s="29">
        <v>15511.5</v>
      </c>
      <c r="C712" s="26">
        <v>15511.5</v>
      </c>
      <c r="D712" s="27">
        <v>0.0</v>
      </c>
      <c r="E712" s="40"/>
    </row>
    <row r="713" hidden="1">
      <c r="A713" s="57" t="s">
        <v>3390</v>
      </c>
      <c r="B713" s="29">
        <v>240.0</v>
      </c>
      <c r="C713" s="26">
        <v>240.0</v>
      </c>
      <c r="D713" s="27">
        <v>0.0</v>
      </c>
      <c r="E713" s="41"/>
    </row>
    <row r="714" hidden="1">
      <c r="A714" s="57" t="s">
        <v>3392</v>
      </c>
      <c r="B714" s="29">
        <v>500.0</v>
      </c>
      <c r="C714" s="26">
        <v>500.0</v>
      </c>
      <c r="D714" s="27">
        <v>0.0</v>
      </c>
      <c r="E714" s="41"/>
    </row>
    <row r="715" hidden="1">
      <c r="A715" s="31" t="s">
        <v>3394</v>
      </c>
      <c r="B715" s="29">
        <v>0.0</v>
      </c>
      <c r="C715" s="26"/>
      <c r="D715" s="27">
        <v>0.0</v>
      </c>
      <c r="E715" s="41"/>
    </row>
    <row r="716" hidden="1">
      <c r="A716" s="31" t="s">
        <v>3395</v>
      </c>
      <c r="B716" s="29">
        <v>0.0</v>
      </c>
      <c r="C716" s="26"/>
      <c r="D716" s="27">
        <v>0.0</v>
      </c>
      <c r="E716" s="41"/>
    </row>
    <row r="717" hidden="1">
      <c r="A717" s="31" t="s">
        <v>3397</v>
      </c>
      <c r="B717" s="29">
        <v>1000.0</v>
      </c>
      <c r="C717" s="26">
        <v>1000.0</v>
      </c>
      <c r="D717" s="27">
        <v>0.0</v>
      </c>
      <c r="E717" s="28" t="s">
        <v>8007</v>
      </c>
    </row>
    <row r="718" hidden="1">
      <c r="A718" s="31" t="s">
        <v>3399</v>
      </c>
      <c r="B718" s="29">
        <v>3200.0</v>
      </c>
      <c r="C718" s="26">
        <v>3200.0</v>
      </c>
      <c r="D718" s="27">
        <v>0.0</v>
      </c>
      <c r="E718" s="41"/>
    </row>
    <row r="719" hidden="1">
      <c r="A719" s="58" t="s">
        <v>3400</v>
      </c>
      <c r="B719" s="29">
        <v>106137.0</v>
      </c>
      <c r="C719" s="29">
        <v>106137.0</v>
      </c>
      <c r="D719" s="27">
        <v>0.0</v>
      </c>
      <c r="E719" s="41"/>
    </row>
    <row r="720" hidden="1">
      <c r="A720" s="58" t="s">
        <v>3401</v>
      </c>
      <c r="B720" s="29">
        <v>33201.0</v>
      </c>
      <c r="C720" s="59">
        <v>33201.0</v>
      </c>
      <c r="D720" s="27">
        <v>0.0</v>
      </c>
      <c r="E720" s="41"/>
    </row>
    <row r="721" hidden="1">
      <c r="A721" s="58" t="s">
        <v>3402</v>
      </c>
      <c r="B721" s="29">
        <v>62752.0</v>
      </c>
      <c r="C721" s="59">
        <v>62752.0</v>
      </c>
      <c r="D721" s="27">
        <v>0.0</v>
      </c>
      <c r="E721" s="41"/>
    </row>
    <row r="722" hidden="1">
      <c r="A722" s="58" t="s">
        <v>3403</v>
      </c>
      <c r="B722" s="29">
        <v>63043.5</v>
      </c>
      <c r="C722" s="59">
        <v>63043.5</v>
      </c>
      <c r="D722" s="27">
        <v>0.0</v>
      </c>
      <c r="E722" s="41"/>
    </row>
    <row r="723" hidden="1">
      <c r="A723" s="58" t="s">
        <v>3405</v>
      </c>
      <c r="B723" s="29">
        <v>6934.0</v>
      </c>
      <c r="C723" s="59">
        <v>6934.0</v>
      </c>
      <c r="D723" s="27">
        <v>0.0</v>
      </c>
      <c r="E723" s="41"/>
    </row>
    <row r="724" hidden="1">
      <c r="A724" s="58" t="s">
        <v>3406</v>
      </c>
      <c r="B724" s="29">
        <v>20419.0</v>
      </c>
      <c r="C724" s="59">
        <v>20419.0</v>
      </c>
      <c r="D724" s="27">
        <v>0.0</v>
      </c>
      <c r="E724" s="41"/>
    </row>
    <row r="725" hidden="1">
      <c r="A725" s="35" t="s">
        <v>3407</v>
      </c>
      <c r="B725" s="29">
        <v>336191.5</v>
      </c>
      <c r="C725" s="59">
        <v>336191.5</v>
      </c>
      <c r="D725" s="27">
        <v>0.0</v>
      </c>
      <c r="E725" s="41"/>
    </row>
    <row r="726" hidden="1">
      <c r="A726" s="36" t="s">
        <v>3408</v>
      </c>
      <c r="B726" s="42">
        <v>13.5</v>
      </c>
      <c r="C726" s="65">
        <v>13.5</v>
      </c>
      <c r="D726" s="66">
        <v>0.0</v>
      </c>
      <c r="E726" s="45"/>
    </row>
    <row r="727" hidden="1"/>
    <row r="728" hidden="1"/>
    <row r="729" hidden="1">
      <c r="A729" s="5" t="s">
        <v>4233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3381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4" t="s">
        <v>3382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5" t="s">
        <v>4238</v>
      </c>
      <c r="B735" s="7"/>
      <c r="C735" s="16"/>
      <c r="D735" s="56" t="s">
        <v>4239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3383</v>
      </c>
      <c r="B737" s="6"/>
      <c r="C737" s="6"/>
      <c r="D737" s="6"/>
      <c r="E737" s="7"/>
    </row>
    <row r="738" hidden="1">
      <c r="A738" s="20" t="s">
        <v>3384</v>
      </c>
      <c r="B738" s="21" t="s">
        <v>3385</v>
      </c>
      <c r="C738" s="22" t="s">
        <v>3386</v>
      </c>
      <c r="D738" s="21" t="s">
        <v>3387</v>
      </c>
      <c r="E738" s="23" t="s">
        <v>13</v>
      </c>
    </row>
    <row r="739" hidden="1">
      <c r="A739" s="57" t="s">
        <v>3388</v>
      </c>
      <c r="B739" s="25">
        <v>34499.0</v>
      </c>
      <c r="C739" s="26">
        <v>34500.0</v>
      </c>
      <c r="D739" s="27">
        <v>1.0</v>
      </c>
      <c r="E739" s="41"/>
    </row>
    <row r="740" hidden="1">
      <c r="A740" s="57" t="s">
        <v>3389</v>
      </c>
      <c r="B740" s="29">
        <v>23376.0</v>
      </c>
      <c r="C740" s="26">
        <v>23376.0</v>
      </c>
      <c r="D740" s="27">
        <v>0.0</v>
      </c>
      <c r="E740" s="40"/>
    </row>
    <row r="741" hidden="1">
      <c r="A741" s="57" t="s">
        <v>3390</v>
      </c>
      <c r="B741" s="29">
        <v>300.0</v>
      </c>
      <c r="C741" s="26">
        <v>300.0</v>
      </c>
      <c r="D741" s="27">
        <v>0.0</v>
      </c>
      <c r="E741" s="41"/>
    </row>
    <row r="742" hidden="1">
      <c r="A742" s="57" t="s">
        <v>3392</v>
      </c>
      <c r="B742" s="29">
        <v>500.0</v>
      </c>
      <c r="C742" s="26">
        <v>500.0</v>
      </c>
      <c r="D742" s="27">
        <v>0.0</v>
      </c>
      <c r="E742" s="41"/>
    </row>
    <row r="743" hidden="1">
      <c r="A743" s="31" t="s">
        <v>3394</v>
      </c>
      <c r="B743" s="29">
        <v>219.0</v>
      </c>
      <c r="C743" s="26">
        <v>209.0</v>
      </c>
      <c r="D743" s="27">
        <v>-10.0</v>
      </c>
      <c r="E743" s="28" t="s">
        <v>8008</v>
      </c>
    </row>
    <row r="744" hidden="1">
      <c r="A744" s="31" t="s">
        <v>3395</v>
      </c>
      <c r="B744" s="29">
        <v>0.0</v>
      </c>
      <c r="C744" s="26"/>
      <c r="D744" s="27">
        <v>0.0</v>
      </c>
      <c r="E744" s="41"/>
    </row>
    <row r="745" hidden="1">
      <c r="A745" s="31" t="s">
        <v>3397</v>
      </c>
      <c r="B745" s="29">
        <v>190.0</v>
      </c>
      <c r="C745" s="26">
        <v>110.0</v>
      </c>
      <c r="D745" s="27">
        <v>-80.0</v>
      </c>
      <c r="E745" s="28" t="s">
        <v>8009</v>
      </c>
    </row>
    <row r="746" hidden="1">
      <c r="A746" s="31" t="s">
        <v>3399</v>
      </c>
      <c r="B746" s="29">
        <v>3560.0</v>
      </c>
      <c r="C746" s="26">
        <v>3640.0</v>
      </c>
      <c r="D746" s="27">
        <v>80.0</v>
      </c>
      <c r="E746" s="41"/>
    </row>
    <row r="747" hidden="1">
      <c r="A747" s="58" t="s">
        <v>3400</v>
      </c>
      <c r="B747" s="29">
        <v>98514.0</v>
      </c>
      <c r="C747" s="29">
        <v>98514.0</v>
      </c>
      <c r="D747" s="27">
        <v>0.0</v>
      </c>
      <c r="E747" s="41"/>
    </row>
    <row r="748" hidden="1">
      <c r="A748" s="58" t="s">
        <v>3401</v>
      </c>
      <c r="B748" s="29">
        <v>28744.0</v>
      </c>
      <c r="C748" s="59">
        <v>28744.0</v>
      </c>
      <c r="D748" s="27">
        <v>0.0</v>
      </c>
      <c r="E748" s="41"/>
    </row>
    <row r="749" hidden="1">
      <c r="A749" s="58" t="s">
        <v>3402</v>
      </c>
      <c r="B749" s="29">
        <v>73877.0</v>
      </c>
      <c r="C749" s="59">
        <v>73877.0</v>
      </c>
      <c r="D749" s="27">
        <v>0.0</v>
      </c>
      <c r="E749" s="41"/>
    </row>
    <row r="750" hidden="1">
      <c r="A750" s="58" t="s">
        <v>3403</v>
      </c>
      <c r="B750" s="29">
        <v>53288.0</v>
      </c>
      <c r="C750" s="59">
        <v>53288.0</v>
      </c>
      <c r="D750" s="27">
        <v>0.0</v>
      </c>
      <c r="E750" s="41"/>
    </row>
    <row r="751" hidden="1">
      <c r="A751" s="58" t="s">
        <v>3405</v>
      </c>
      <c r="B751" s="29">
        <v>6322.0</v>
      </c>
      <c r="C751" s="59">
        <v>6322.0</v>
      </c>
      <c r="D751" s="27">
        <v>0.0</v>
      </c>
      <c r="E751" s="41"/>
    </row>
    <row r="752" hidden="1">
      <c r="A752" s="58" t="s">
        <v>3406</v>
      </c>
      <c r="B752" s="29">
        <v>11480.0</v>
      </c>
      <c r="C752" s="59">
        <v>11480.0</v>
      </c>
      <c r="D752" s="27">
        <v>0.0</v>
      </c>
      <c r="E752" s="41"/>
    </row>
    <row r="753" hidden="1">
      <c r="A753" s="35" t="s">
        <v>3407</v>
      </c>
      <c r="B753" s="29">
        <v>323367.5</v>
      </c>
      <c r="C753" s="59">
        <v>323367.5</v>
      </c>
      <c r="D753" s="27">
        <v>0.0</v>
      </c>
      <c r="E753" s="41"/>
    </row>
    <row r="754" hidden="1">
      <c r="A754" s="36" t="s">
        <v>3408</v>
      </c>
      <c r="B754" s="42">
        <v>21.5</v>
      </c>
      <c r="C754" s="65">
        <v>12.5</v>
      </c>
      <c r="D754" s="66">
        <v>-9.0</v>
      </c>
      <c r="E754" s="45"/>
    </row>
    <row r="755" hidden="1"/>
    <row r="756" hidden="1"/>
    <row r="757" hidden="1">
      <c r="A757" s="5" t="s">
        <v>4233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3381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4" t="s">
        <v>3382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5" t="s">
        <v>4238</v>
      </c>
      <c r="B763" s="7"/>
      <c r="C763" s="16"/>
      <c r="D763" s="56" t="s">
        <v>4239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3383</v>
      </c>
      <c r="B765" s="6"/>
      <c r="C765" s="6"/>
      <c r="D765" s="6"/>
      <c r="E765" s="7"/>
    </row>
    <row r="766" hidden="1">
      <c r="A766" s="20" t="s">
        <v>3384</v>
      </c>
      <c r="B766" s="21" t="s">
        <v>3385</v>
      </c>
      <c r="C766" s="22" t="s">
        <v>3386</v>
      </c>
      <c r="D766" s="21" t="s">
        <v>3387</v>
      </c>
      <c r="E766" s="23" t="s">
        <v>13</v>
      </c>
    </row>
    <row r="767" hidden="1">
      <c r="A767" s="57" t="s">
        <v>3388</v>
      </c>
      <c r="B767" s="25">
        <v>29859.0</v>
      </c>
      <c r="C767" s="26">
        <v>29860.0</v>
      </c>
      <c r="D767" s="27">
        <v>1.0</v>
      </c>
      <c r="E767" s="41"/>
    </row>
    <row r="768" hidden="1">
      <c r="A768" s="57" t="s">
        <v>3389</v>
      </c>
      <c r="B768" s="29">
        <v>23008.0</v>
      </c>
      <c r="C768" s="26">
        <v>23008.0</v>
      </c>
      <c r="D768" s="27">
        <v>0.0</v>
      </c>
      <c r="E768" s="40"/>
    </row>
    <row r="769" hidden="1">
      <c r="A769" s="57" t="s">
        <v>3390</v>
      </c>
      <c r="B769" s="29">
        <v>0.0</v>
      </c>
      <c r="C769" s="26"/>
      <c r="D769" s="27">
        <v>0.0</v>
      </c>
      <c r="E769" s="41"/>
    </row>
    <row r="770" hidden="1">
      <c r="A770" s="57" t="s">
        <v>3392</v>
      </c>
      <c r="B770" s="29">
        <v>1000.0</v>
      </c>
      <c r="C770" s="26">
        <v>1000.0</v>
      </c>
      <c r="D770" s="27">
        <v>0.0</v>
      </c>
      <c r="E770" s="41"/>
    </row>
    <row r="771" hidden="1">
      <c r="A771" s="31" t="s">
        <v>3394</v>
      </c>
      <c r="B771" s="29">
        <v>0.0</v>
      </c>
      <c r="C771" s="26"/>
      <c r="D771" s="27">
        <v>0.0</v>
      </c>
      <c r="E771" s="28"/>
    </row>
    <row r="772" hidden="1">
      <c r="A772" s="31" t="s">
        <v>3395</v>
      </c>
      <c r="B772" s="29">
        <v>0.0</v>
      </c>
      <c r="C772" s="26"/>
      <c r="D772" s="27">
        <v>0.0</v>
      </c>
      <c r="E772" s="41"/>
    </row>
    <row r="773" hidden="1">
      <c r="A773" s="31" t="s">
        <v>3397</v>
      </c>
      <c r="B773" s="29">
        <v>185.0</v>
      </c>
      <c r="C773" s="26">
        <v>105.0</v>
      </c>
      <c r="D773" s="27">
        <v>-80.0</v>
      </c>
      <c r="E773" s="28" t="s">
        <v>8010</v>
      </c>
    </row>
    <row r="774" hidden="1">
      <c r="A774" s="31" t="s">
        <v>3399</v>
      </c>
      <c r="B774" s="29">
        <v>3160.0</v>
      </c>
      <c r="C774" s="26">
        <v>3240.0</v>
      </c>
      <c r="D774" s="27">
        <v>80.0</v>
      </c>
      <c r="E774" s="41"/>
    </row>
    <row r="775" hidden="1">
      <c r="A775" s="58" t="s">
        <v>3400</v>
      </c>
      <c r="B775" s="29">
        <v>89046.0</v>
      </c>
      <c r="C775" s="29">
        <v>89046.0</v>
      </c>
      <c r="D775" s="27">
        <v>0.0</v>
      </c>
      <c r="E775" s="41"/>
    </row>
    <row r="776" hidden="1">
      <c r="A776" s="58" t="s">
        <v>3401</v>
      </c>
      <c r="B776" s="29">
        <v>22499.0</v>
      </c>
      <c r="C776" s="59">
        <v>22499.0</v>
      </c>
      <c r="D776" s="27">
        <v>0.0</v>
      </c>
      <c r="E776" s="41"/>
    </row>
    <row r="777" hidden="1">
      <c r="A777" s="58" t="s">
        <v>3402</v>
      </c>
      <c r="B777" s="29">
        <v>76239.0</v>
      </c>
      <c r="C777" s="59">
        <v>76239.0</v>
      </c>
      <c r="D777" s="27">
        <v>0.0</v>
      </c>
      <c r="E777" s="41"/>
    </row>
    <row r="778" hidden="1">
      <c r="A778" s="58" t="s">
        <v>3403</v>
      </c>
      <c r="B778" s="29">
        <v>60242.5</v>
      </c>
      <c r="C778" s="59">
        <v>60242.5</v>
      </c>
      <c r="D778" s="27">
        <v>0.0</v>
      </c>
      <c r="E778" s="41"/>
    </row>
    <row r="779" hidden="1">
      <c r="A779" s="58" t="s">
        <v>3405</v>
      </c>
      <c r="B779" s="29">
        <v>5336.0</v>
      </c>
      <c r="C779" s="59">
        <v>5336.0</v>
      </c>
      <c r="D779" s="27">
        <v>0.0</v>
      </c>
      <c r="E779" s="41"/>
    </row>
    <row r="780" hidden="1">
      <c r="A780" s="58" t="s">
        <v>3406</v>
      </c>
      <c r="B780" s="29">
        <v>10002.0</v>
      </c>
      <c r="C780" s="59">
        <v>10002.0</v>
      </c>
      <c r="D780" s="27">
        <v>0.0</v>
      </c>
      <c r="E780" s="41"/>
    </row>
    <row r="781" hidden="1">
      <c r="A781" s="35" t="s">
        <v>3407</v>
      </c>
      <c r="B781" s="29">
        <v>310556.0</v>
      </c>
      <c r="C781" s="59">
        <v>310556.0</v>
      </c>
      <c r="D781" s="27">
        <v>0.0</v>
      </c>
      <c r="E781" s="41"/>
    </row>
    <row r="782" hidden="1">
      <c r="A782" s="36" t="s">
        <v>3408</v>
      </c>
      <c r="B782" s="42">
        <v>18.5</v>
      </c>
      <c r="C782" s="65">
        <v>19.5</v>
      </c>
      <c r="D782" s="66">
        <v>1.0</v>
      </c>
      <c r="E782" s="45"/>
    </row>
    <row r="783" hidden="1"/>
    <row r="784" hidden="1"/>
    <row r="785" hidden="1">
      <c r="A785" s="5" t="s">
        <v>4233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3381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4" t="s">
        <v>3382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5" t="s">
        <v>4238</v>
      </c>
      <c r="B791" s="7"/>
      <c r="C791" s="16"/>
      <c r="D791" s="56" t="s">
        <v>4245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3383</v>
      </c>
      <c r="B793" s="6"/>
      <c r="C793" s="6"/>
      <c r="D793" s="6"/>
      <c r="E793" s="7"/>
    </row>
    <row r="794" hidden="1">
      <c r="A794" s="20" t="s">
        <v>3384</v>
      </c>
      <c r="B794" s="21" t="s">
        <v>3385</v>
      </c>
      <c r="C794" s="22" t="s">
        <v>3386</v>
      </c>
      <c r="D794" s="21" t="s">
        <v>3387</v>
      </c>
      <c r="E794" s="23" t="s">
        <v>13</v>
      </c>
    </row>
    <row r="795" hidden="1">
      <c r="A795" s="57" t="s">
        <v>3388</v>
      </c>
      <c r="B795" s="25">
        <v>23519.0</v>
      </c>
      <c r="C795" s="26">
        <v>23519.0</v>
      </c>
      <c r="D795" s="27">
        <v>0.0</v>
      </c>
      <c r="E795" s="41"/>
    </row>
    <row r="796" hidden="1">
      <c r="A796" s="57" t="s">
        <v>3389</v>
      </c>
      <c r="B796" s="29">
        <v>12180.0</v>
      </c>
      <c r="C796" s="26">
        <v>12180.0</v>
      </c>
      <c r="D796" s="27">
        <v>0.0</v>
      </c>
      <c r="E796" s="40"/>
    </row>
    <row r="797" hidden="1">
      <c r="A797" s="57" t="s">
        <v>3390</v>
      </c>
      <c r="B797" s="29">
        <v>840.0</v>
      </c>
      <c r="C797" s="26">
        <v>840.0</v>
      </c>
      <c r="D797" s="27">
        <v>0.0</v>
      </c>
      <c r="E797" s="41"/>
    </row>
    <row r="798" hidden="1">
      <c r="A798" s="57" t="s">
        <v>3392</v>
      </c>
      <c r="B798" s="29">
        <v>0.0</v>
      </c>
      <c r="C798" s="26"/>
      <c r="D798" s="27">
        <v>0.0</v>
      </c>
      <c r="E798" s="41"/>
    </row>
    <row r="799" hidden="1">
      <c r="A799" s="31" t="s">
        <v>3394</v>
      </c>
      <c r="B799" s="29">
        <v>0.0</v>
      </c>
      <c r="C799" s="26"/>
      <c r="D799" s="27">
        <v>0.0</v>
      </c>
      <c r="E799" s="28"/>
    </row>
    <row r="800" hidden="1">
      <c r="A800" s="31" t="s">
        <v>3395</v>
      </c>
      <c r="B800" s="29">
        <v>0.0</v>
      </c>
      <c r="C800" s="26"/>
      <c r="D800" s="27">
        <v>0.0</v>
      </c>
      <c r="E800" s="41"/>
    </row>
    <row r="801" hidden="1">
      <c r="A801" s="31" t="s">
        <v>3397</v>
      </c>
      <c r="B801" s="29">
        <v>45.0</v>
      </c>
      <c r="C801" s="26">
        <v>45.0</v>
      </c>
      <c r="D801" s="27">
        <v>0.0</v>
      </c>
      <c r="E801" s="28"/>
    </row>
    <row r="802" hidden="1">
      <c r="A802" s="31" t="s">
        <v>3399</v>
      </c>
      <c r="B802" s="29">
        <v>2200.0</v>
      </c>
      <c r="C802" s="26">
        <v>2200.0</v>
      </c>
      <c r="D802" s="27">
        <v>0.0</v>
      </c>
      <c r="E802" s="41"/>
    </row>
    <row r="803" hidden="1">
      <c r="A803" s="58" t="s">
        <v>3400</v>
      </c>
      <c r="B803" s="29">
        <v>66187.0</v>
      </c>
      <c r="C803" s="29">
        <v>66187.0</v>
      </c>
      <c r="D803" s="27">
        <v>0.0</v>
      </c>
      <c r="E803" s="41"/>
    </row>
    <row r="804" hidden="1">
      <c r="A804" s="58" t="s">
        <v>3401</v>
      </c>
      <c r="B804" s="29">
        <v>17229.0</v>
      </c>
      <c r="C804" s="59">
        <v>17229.0</v>
      </c>
      <c r="D804" s="27">
        <v>0.0</v>
      </c>
      <c r="E804" s="41"/>
    </row>
    <row r="805" hidden="1">
      <c r="A805" s="58" t="s">
        <v>3402</v>
      </c>
      <c r="B805" s="29">
        <v>44820.0</v>
      </c>
      <c r="C805" s="59">
        <v>44820.0</v>
      </c>
      <c r="D805" s="27">
        <v>0.0</v>
      </c>
      <c r="E805" s="41"/>
    </row>
    <row r="806" hidden="1">
      <c r="A806" s="58" t="s">
        <v>3403</v>
      </c>
      <c r="B806" s="29">
        <v>42880.0</v>
      </c>
      <c r="C806" s="59">
        <v>42880.0</v>
      </c>
      <c r="D806" s="27">
        <v>0.0</v>
      </c>
      <c r="E806" s="41"/>
    </row>
    <row r="807" hidden="1">
      <c r="A807" s="58" t="s">
        <v>3405</v>
      </c>
      <c r="B807" s="29">
        <v>2522.0</v>
      </c>
      <c r="C807" s="59">
        <v>2522.0</v>
      </c>
      <c r="D807" s="27">
        <v>0.0</v>
      </c>
      <c r="E807" s="41"/>
    </row>
    <row r="808" hidden="1">
      <c r="A808" s="58" t="s">
        <v>3406</v>
      </c>
      <c r="B808" s="29">
        <v>8953.0</v>
      </c>
      <c r="C808" s="59">
        <v>8953.0</v>
      </c>
      <c r="D808" s="27">
        <v>0.0</v>
      </c>
      <c r="E808" s="41"/>
    </row>
    <row r="809" hidden="1">
      <c r="A809" s="35" t="s">
        <v>3407</v>
      </c>
      <c r="B809" s="29">
        <v>212421.2</v>
      </c>
      <c r="C809" s="59">
        <v>212421.2</v>
      </c>
      <c r="D809" s="27">
        <v>0.0</v>
      </c>
      <c r="E809" s="41"/>
    </row>
    <row r="810" hidden="1">
      <c r="A810" s="36" t="s">
        <v>3408</v>
      </c>
      <c r="B810" s="42">
        <v>0.8000000000029104</v>
      </c>
      <c r="C810" s="65">
        <v>0.7999999999883585</v>
      </c>
      <c r="D810" s="66">
        <v>-1.4551915228366852E-11</v>
      </c>
      <c r="E810" s="45"/>
    </row>
    <row r="811" hidden="1"/>
    <row r="812" hidden="1"/>
    <row r="813" hidden="1">
      <c r="A813" s="5" t="s">
        <v>4233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3381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4" t="s">
        <v>3382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5" t="s">
        <v>4247</v>
      </c>
      <c r="B819" s="7"/>
      <c r="C819" s="16"/>
      <c r="D819" s="56" t="s">
        <v>4239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3383</v>
      </c>
      <c r="B821" s="6"/>
      <c r="C821" s="6"/>
      <c r="D821" s="6"/>
      <c r="E821" s="7"/>
    </row>
    <row r="822" hidden="1">
      <c r="A822" s="20" t="s">
        <v>3384</v>
      </c>
      <c r="B822" s="21" t="s">
        <v>3385</v>
      </c>
      <c r="C822" s="22" t="s">
        <v>3386</v>
      </c>
      <c r="D822" s="21" t="s">
        <v>3387</v>
      </c>
      <c r="E822" s="23" t="s">
        <v>13</v>
      </c>
    </row>
    <row r="823" hidden="1">
      <c r="A823" s="57" t="s">
        <v>3388</v>
      </c>
      <c r="B823" s="25">
        <v>16539.0</v>
      </c>
      <c r="C823" s="26">
        <v>16540.0</v>
      </c>
      <c r="D823" s="27">
        <v>1.0</v>
      </c>
      <c r="E823" s="41"/>
    </row>
    <row r="824" hidden="1">
      <c r="A824" s="57" t="s">
        <v>3389</v>
      </c>
      <c r="B824" s="29">
        <v>5029.0</v>
      </c>
      <c r="C824" s="26">
        <v>5029.0</v>
      </c>
      <c r="D824" s="27">
        <v>0.0</v>
      </c>
      <c r="E824" s="40"/>
    </row>
    <row r="825" hidden="1">
      <c r="A825" s="57" t="s">
        <v>3390</v>
      </c>
      <c r="B825" s="29">
        <v>0.0</v>
      </c>
      <c r="C825" s="26"/>
      <c r="D825" s="27">
        <v>0.0</v>
      </c>
      <c r="E825" s="41"/>
    </row>
    <row r="826" hidden="1">
      <c r="A826" s="57" t="s">
        <v>3392</v>
      </c>
      <c r="B826" s="29">
        <v>500.0</v>
      </c>
      <c r="C826" s="26">
        <v>500.0</v>
      </c>
      <c r="D826" s="27">
        <v>0.0</v>
      </c>
      <c r="E826" s="41"/>
    </row>
    <row r="827" hidden="1">
      <c r="A827" s="31" t="s">
        <v>3394</v>
      </c>
      <c r="B827" s="29">
        <v>0.0</v>
      </c>
      <c r="C827" s="26"/>
      <c r="D827" s="27">
        <v>0.0</v>
      </c>
      <c r="E827" s="28"/>
    </row>
    <row r="828" hidden="1">
      <c r="A828" s="31" t="s">
        <v>3395</v>
      </c>
      <c r="B828" s="29">
        <v>0.0</v>
      </c>
      <c r="C828" s="26"/>
      <c r="D828" s="27">
        <v>0.0</v>
      </c>
      <c r="E828" s="41"/>
    </row>
    <row r="829" hidden="1">
      <c r="A829" s="31" t="s">
        <v>3397</v>
      </c>
      <c r="B829" s="29">
        <v>0.0</v>
      </c>
      <c r="C829" s="26"/>
      <c r="D829" s="27">
        <v>0.0</v>
      </c>
      <c r="E829" s="28"/>
    </row>
    <row r="830" hidden="1">
      <c r="A830" s="31" t="s">
        <v>3399</v>
      </c>
      <c r="B830" s="29">
        <v>1080.0</v>
      </c>
      <c r="C830" s="26">
        <v>1170.0</v>
      </c>
      <c r="D830" s="27">
        <v>90.0</v>
      </c>
      <c r="E830" s="41"/>
    </row>
    <row r="831" hidden="1">
      <c r="A831" s="58" t="s">
        <v>3400</v>
      </c>
      <c r="B831" s="29">
        <v>34396.0</v>
      </c>
      <c r="C831" s="29">
        <v>34396.0</v>
      </c>
      <c r="D831" s="27">
        <v>0.0</v>
      </c>
      <c r="E831" s="41"/>
    </row>
    <row r="832" hidden="1">
      <c r="A832" s="58" t="s">
        <v>3401</v>
      </c>
      <c r="B832" s="29">
        <v>8031.0</v>
      </c>
      <c r="C832" s="59">
        <v>8031.0</v>
      </c>
      <c r="D832" s="27">
        <v>0.0</v>
      </c>
      <c r="E832" s="41"/>
    </row>
    <row r="833" hidden="1">
      <c r="A833" s="58" t="s">
        <v>3402</v>
      </c>
      <c r="B833" s="29">
        <v>24781.0</v>
      </c>
      <c r="C833" s="59">
        <v>24781.0</v>
      </c>
      <c r="D833" s="27">
        <v>0.0</v>
      </c>
      <c r="E833" s="41"/>
    </row>
    <row r="834" hidden="1">
      <c r="A834" s="58" t="s">
        <v>3403</v>
      </c>
      <c r="B834" s="29">
        <v>24369.0</v>
      </c>
      <c r="C834" s="59">
        <v>24369.0</v>
      </c>
      <c r="D834" s="27">
        <v>0.0</v>
      </c>
      <c r="E834" s="41"/>
    </row>
    <row r="835" hidden="1">
      <c r="A835" s="58" t="s">
        <v>3405</v>
      </c>
      <c r="B835" s="29">
        <v>1286.0</v>
      </c>
      <c r="C835" s="59">
        <v>1286.0</v>
      </c>
      <c r="D835" s="27">
        <v>0.0</v>
      </c>
      <c r="E835" s="41"/>
    </row>
    <row r="836" hidden="1">
      <c r="A836" s="58" t="s">
        <v>3406</v>
      </c>
      <c r="B836" s="29">
        <v>6467.0</v>
      </c>
      <c r="C836" s="59">
        <v>6467.0</v>
      </c>
      <c r="D836" s="27">
        <v>0.0</v>
      </c>
      <c r="E836" s="41"/>
    </row>
    <row r="837" hidden="1">
      <c r="A837" s="35" t="s">
        <v>3407</v>
      </c>
      <c r="B837" s="29">
        <v>116011.0</v>
      </c>
      <c r="C837" s="59">
        <v>116011.0</v>
      </c>
      <c r="D837" s="27">
        <v>0.0</v>
      </c>
      <c r="E837" s="41"/>
    </row>
    <row r="838" hidden="1">
      <c r="A838" s="36" t="s">
        <v>3408</v>
      </c>
      <c r="B838" s="42">
        <v>0.0</v>
      </c>
      <c r="C838" s="65">
        <v>91.0</v>
      </c>
      <c r="D838" s="66">
        <v>91.0</v>
      </c>
      <c r="E838" s="45"/>
    </row>
    <row r="839" hidden="1"/>
    <row r="840" hidden="1"/>
    <row r="841" hidden="1">
      <c r="A841" s="5" t="s">
        <v>4233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3381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4" t="s">
        <v>3382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5" t="s">
        <v>4238</v>
      </c>
      <c r="B847" s="7"/>
      <c r="C847" s="16"/>
      <c r="D847" s="56" t="s">
        <v>4239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3383</v>
      </c>
      <c r="B849" s="6"/>
      <c r="C849" s="6"/>
      <c r="D849" s="6"/>
      <c r="E849" s="7"/>
    </row>
    <row r="850" hidden="1">
      <c r="A850" s="20" t="s">
        <v>3384</v>
      </c>
      <c r="B850" s="21" t="s">
        <v>3385</v>
      </c>
      <c r="C850" s="22" t="s">
        <v>3386</v>
      </c>
      <c r="D850" s="21" t="s">
        <v>3387</v>
      </c>
      <c r="E850" s="23" t="s">
        <v>13</v>
      </c>
    </row>
    <row r="851" hidden="1">
      <c r="A851" s="57" t="s">
        <v>3388</v>
      </c>
      <c r="B851" s="25">
        <v>30688.0</v>
      </c>
      <c r="C851" s="26">
        <v>30700.0</v>
      </c>
      <c r="D851" s="27">
        <v>12.0</v>
      </c>
      <c r="E851" s="40" t="s">
        <v>8011</v>
      </c>
    </row>
    <row r="852" hidden="1">
      <c r="A852" s="57" t="s">
        <v>3389</v>
      </c>
      <c r="B852" s="29">
        <v>23963.0</v>
      </c>
      <c r="C852" s="26">
        <v>23963.0</v>
      </c>
      <c r="D852" s="27">
        <v>0.0</v>
      </c>
      <c r="E852" s="40"/>
    </row>
    <row r="853" hidden="1">
      <c r="A853" s="57" t="s">
        <v>3390</v>
      </c>
      <c r="B853" s="29">
        <v>0.0</v>
      </c>
      <c r="C853" s="26"/>
      <c r="D853" s="27">
        <v>0.0</v>
      </c>
      <c r="E853" s="41"/>
    </row>
    <row r="854" hidden="1">
      <c r="A854" s="57" t="s">
        <v>3392</v>
      </c>
      <c r="B854" s="29">
        <v>999.0</v>
      </c>
      <c r="C854" s="26">
        <v>999.0</v>
      </c>
      <c r="D854" s="27">
        <v>0.0</v>
      </c>
      <c r="E854" s="41"/>
    </row>
    <row r="855" hidden="1">
      <c r="A855" s="31" t="s">
        <v>3394</v>
      </c>
      <c r="B855" s="29">
        <v>0.0</v>
      </c>
      <c r="C855" s="26"/>
      <c r="D855" s="27">
        <v>0.0</v>
      </c>
      <c r="E855" s="28"/>
    </row>
    <row r="856" hidden="1">
      <c r="A856" s="31" t="s">
        <v>3395</v>
      </c>
      <c r="B856" s="29">
        <v>0.0</v>
      </c>
      <c r="C856" s="26"/>
      <c r="D856" s="27">
        <v>0.0</v>
      </c>
      <c r="E856" s="41"/>
    </row>
    <row r="857" hidden="1">
      <c r="A857" s="31" t="s">
        <v>3397</v>
      </c>
      <c r="B857" s="29">
        <v>255.0</v>
      </c>
      <c r="C857" s="26">
        <v>135.0</v>
      </c>
      <c r="D857" s="27">
        <v>-120.0</v>
      </c>
      <c r="E857" s="28"/>
    </row>
    <row r="858" hidden="1">
      <c r="A858" s="31" t="s">
        <v>3399</v>
      </c>
      <c r="B858" s="29">
        <v>2600.0</v>
      </c>
      <c r="C858" s="26">
        <v>2720.0</v>
      </c>
      <c r="D858" s="27">
        <v>120.0</v>
      </c>
      <c r="E858" s="41"/>
    </row>
    <row r="859" hidden="1">
      <c r="A859" s="58" t="s">
        <v>3400</v>
      </c>
      <c r="B859" s="29">
        <v>101453.0</v>
      </c>
      <c r="C859" s="29">
        <v>101453.0</v>
      </c>
      <c r="D859" s="27">
        <v>0.0</v>
      </c>
      <c r="E859" s="41"/>
    </row>
    <row r="860" hidden="1">
      <c r="A860" s="58" t="s">
        <v>3401</v>
      </c>
      <c r="B860" s="29">
        <v>46960.799999999996</v>
      </c>
      <c r="C860" s="59">
        <v>46960.80000000008</v>
      </c>
      <c r="D860" s="27">
        <v>8.731149137020111E-11</v>
      </c>
      <c r="E860" s="41"/>
    </row>
    <row r="861" hidden="1">
      <c r="A861" s="58" t="s">
        <v>3402</v>
      </c>
      <c r="B861" s="29">
        <v>59294.0</v>
      </c>
      <c r="C861" s="59">
        <v>59294.0</v>
      </c>
      <c r="D861" s="27">
        <v>0.0</v>
      </c>
      <c r="E861" s="41"/>
    </row>
    <row r="862" hidden="1">
      <c r="A862" s="58" t="s">
        <v>3403</v>
      </c>
      <c r="B862" s="29">
        <v>66914.5</v>
      </c>
      <c r="C862" s="59">
        <v>66914.5</v>
      </c>
      <c r="D862" s="27">
        <v>0.0</v>
      </c>
      <c r="E862" s="41"/>
    </row>
    <row r="863" hidden="1">
      <c r="A863" s="58" t="s">
        <v>3405</v>
      </c>
      <c r="B863" s="29">
        <v>5934.0</v>
      </c>
      <c r="C863" s="59">
        <v>5934.0</v>
      </c>
      <c r="D863" s="27">
        <v>0.0</v>
      </c>
      <c r="E863" s="41"/>
    </row>
    <row r="864" hidden="1">
      <c r="A864" s="58" t="s">
        <v>3406</v>
      </c>
      <c r="B864" s="29">
        <v>13533.0</v>
      </c>
      <c r="C864" s="59">
        <v>13533.0</v>
      </c>
      <c r="D864" s="27">
        <v>0.0</v>
      </c>
      <c r="E864" s="41"/>
    </row>
    <row r="865" hidden="1">
      <c r="A865" s="35" t="s">
        <v>3407</v>
      </c>
      <c r="B865" s="29">
        <v>339057.30000000005</v>
      </c>
      <c r="C865" s="59">
        <v>339057.3000000004</v>
      </c>
      <c r="D865" s="27">
        <v>3.4924596548080444E-10</v>
      </c>
      <c r="E865" s="41"/>
    </row>
    <row r="866" hidden="1">
      <c r="A866" s="36" t="s">
        <v>3408</v>
      </c>
      <c r="B866" s="42">
        <v>3.9999999999417923</v>
      </c>
      <c r="C866" s="65">
        <v>15.999999999650754</v>
      </c>
      <c r="D866" s="66">
        <v>11.999999999708962</v>
      </c>
      <c r="E866" s="45"/>
    </row>
    <row r="867" hidden="1"/>
    <row r="868" hidden="1"/>
    <row r="869" hidden="1">
      <c r="A869" s="5" t="s">
        <v>4233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3381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4" t="s">
        <v>3382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5" t="s">
        <v>4238</v>
      </c>
      <c r="B875" s="7"/>
      <c r="C875" s="16"/>
      <c r="D875" s="56" t="s">
        <v>4239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3383</v>
      </c>
      <c r="B877" s="6"/>
      <c r="C877" s="6"/>
      <c r="D877" s="6"/>
      <c r="E877" s="7"/>
    </row>
    <row r="878" hidden="1">
      <c r="A878" s="20" t="s">
        <v>3384</v>
      </c>
      <c r="B878" s="21" t="s">
        <v>3385</v>
      </c>
      <c r="C878" s="22" t="s">
        <v>3386</v>
      </c>
      <c r="D878" s="21" t="s">
        <v>3387</v>
      </c>
      <c r="E878" s="23" t="s">
        <v>13</v>
      </c>
    </row>
    <row r="879" hidden="1">
      <c r="A879" s="57" t="s">
        <v>3388</v>
      </c>
      <c r="B879" s="25">
        <v>25957.0</v>
      </c>
      <c r="C879" s="26">
        <v>25960.0</v>
      </c>
      <c r="D879" s="27">
        <v>3.0</v>
      </c>
      <c r="E879" s="28" t="s">
        <v>8012</v>
      </c>
    </row>
    <row r="880" hidden="1">
      <c r="A880" s="57" t="s">
        <v>3389</v>
      </c>
      <c r="B880" s="29">
        <v>22058.0</v>
      </c>
      <c r="C880" s="26">
        <v>22058.0</v>
      </c>
      <c r="D880" s="27">
        <v>0.0</v>
      </c>
      <c r="E880" s="40"/>
    </row>
    <row r="881" hidden="1">
      <c r="A881" s="57" t="s">
        <v>3390</v>
      </c>
      <c r="B881" s="29">
        <v>0.0</v>
      </c>
      <c r="C881" s="26"/>
      <c r="D881" s="27">
        <v>0.0</v>
      </c>
      <c r="E881" s="41"/>
    </row>
    <row r="882" hidden="1">
      <c r="A882" s="57" t="s">
        <v>3392</v>
      </c>
      <c r="B882" s="29">
        <v>501.0</v>
      </c>
      <c r="C882" s="26">
        <v>501.0</v>
      </c>
      <c r="D882" s="27">
        <v>0.0</v>
      </c>
      <c r="E882" s="41"/>
    </row>
    <row r="883" hidden="1">
      <c r="A883" s="31" t="s">
        <v>3394</v>
      </c>
      <c r="B883" s="29">
        <v>0.0</v>
      </c>
      <c r="C883" s="26"/>
      <c r="D883" s="27">
        <v>0.0</v>
      </c>
      <c r="E883" s="28"/>
    </row>
    <row r="884" hidden="1">
      <c r="A884" s="31" t="s">
        <v>3395</v>
      </c>
      <c r="B884" s="29">
        <v>0.0</v>
      </c>
      <c r="C884" s="26"/>
      <c r="D884" s="27">
        <v>0.0</v>
      </c>
      <c r="E884" s="41"/>
    </row>
    <row r="885" hidden="1">
      <c r="A885" s="31" t="s">
        <v>3397</v>
      </c>
      <c r="B885" s="29">
        <v>386.0</v>
      </c>
      <c r="C885" s="26">
        <v>386.0</v>
      </c>
      <c r="D885" s="27">
        <v>0.0</v>
      </c>
      <c r="E885" s="28" t="s">
        <v>8013</v>
      </c>
    </row>
    <row r="886" hidden="1">
      <c r="A886" s="31" t="s">
        <v>3399</v>
      </c>
      <c r="B886" s="29">
        <v>2880.0</v>
      </c>
      <c r="C886" s="26">
        <v>2880.0</v>
      </c>
      <c r="D886" s="27">
        <v>0.0</v>
      </c>
      <c r="E886" s="41"/>
    </row>
    <row r="887" hidden="1">
      <c r="A887" s="58" t="s">
        <v>3400</v>
      </c>
      <c r="B887" s="29">
        <v>117034.0</v>
      </c>
      <c r="C887" s="29">
        <v>117034.0</v>
      </c>
      <c r="D887" s="27">
        <v>0.0</v>
      </c>
      <c r="E887" s="41"/>
    </row>
    <row r="888" hidden="1">
      <c r="A888" s="58" t="s">
        <v>3401</v>
      </c>
      <c r="B888" s="29">
        <v>44833.0</v>
      </c>
      <c r="C888" s="59">
        <v>44569.0</v>
      </c>
      <c r="D888" s="27">
        <v>-264.0</v>
      </c>
      <c r="E888" s="41"/>
    </row>
    <row r="889" hidden="1">
      <c r="A889" s="58" t="s">
        <v>3402</v>
      </c>
      <c r="B889" s="29">
        <v>59035.0</v>
      </c>
      <c r="C889" s="59">
        <v>59035.0</v>
      </c>
      <c r="D889" s="27">
        <v>0.0</v>
      </c>
      <c r="E889" s="41"/>
    </row>
    <row r="890" hidden="1">
      <c r="A890" s="58" t="s">
        <v>3403</v>
      </c>
      <c r="B890" s="29">
        <v>70121.5</v>
      </c>
      <c r="C890" s="59">
        <v>70121.5</v>
      </c>
      <c r="D890" s="27">
        <v>0.0</v>
      </c>
      <c r="E890" s="41"/>
    </row>
    <row r="891" hidden="1">
      <c r="A891" s="58" t="s">
        <v>3405</v>
      </c>
      <c r="B891" s="29">
        <v>4776.0</v>
      </c>
      <c r="C891" s="59">
        <v>4776.0</v>
      </c>
      <c r="D891" s="27">
        <v>0.0</v>
      </c>
      <c r="E891" s="41"/>
    </row>
    <row r="892" hidden="1">
      <c r="A892" s="58" t="s">
        <v>3406</v>
      </c>
      <c r="B892" s="29">
        <v>9055.0</v>
      </c>
      <c r="C892" s="59">
        <v>9055.0</v>
      </c>
      <c r="D892" s="27">
        <v>0.0</v>
      </c>
      <c r="E892" s="41"/>
    </row>
    <row r="893" hidden="1">
      <c r="A893" s="35" t="s">
        <v>3407</v>
      </c>
      <c r="B893" s="29">
        <v>347576.5</v>
      </c>
      <c r="C893" s="59">
        <v>347312.5</v>
      </c>
      <c r="D893" s="27">
        <v>-264.0</v>
      </c>
      <c r="E893" s="41"/>
    </row>
    <row r="894" hidden="1">
      <c r="A894" s="36" t="s">
        <v>3408</v>
      </c>
      <c r="B894" s="42">
        <v>5.0</v>
      </c>
      <c r="C894" s="65">
        <v>8.0</v>
      </c>
      <c r="D894" s="66">
        <v>3.0</v>
      </c>
      <c r="E894" s="45"/>
    </row>
    <row r="895" hidden="1"/>
    <row r="896" hidden="1"/>
    <row r="897" hidden="1">
      <c r="A897" s="5" t="s">
        <v>4233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3381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4" t="s">
        <v>3382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5" t="s">
        <v>4238</v>
      </c>
      <c r="B903" s="7"/>
      <c r="C903" s="16"/>
      <c r="D903" s="56" t="s">
        <v>4239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3383</v>
      </c>
      <c r="B905" s="6"/>
      <c r="C905" s="6"/>
      <c r="D905" s="6"/>
      <c r="E905" s="7"/>
    </row>
    <row r="906" hidden="1">
      <c r="A906" s="20" t="s">
        <v>3384</v>
      </c>
      <c r="B906" s="21" t="s">
        <v>3385</v>
      </c>
      <c r="C906" s="22" t="s">
        <v>3386</v>
      </c>
      <c r="D906" s="21" t="s">
        <v>3387</v>
      </c>
      <c r="E906" s="23" t="s">
        <v>13</v>
      </c>
    </row>
    <row r="907" hidden="1">
      <c r="A907" s="57" t="s">
        <v>3388</v>
      </c>
      <c r="B907" s="25">
        <v>37584.0</v>
      </c>
      <c r="C907" s="26">
        <v>37600.0</v>
      </c>
      <c r="D907" s="27">
        <v>16.0</v>
      </c>
      <c r="E907" s="28"/>
    </row>
    <row r="908" hidden="1">
      <c r="A908" s="57" t="s">
        <v>3389</v>
      </c>
      <c r="B908" s="29">
        <v>4391.0</v>
      </c>
      <c r="C908" s="26">
        <v>4391.0</v>
      </c>
      <c r="D908" s="27">
        <v>0.0</v>
      </c>
      <c r="E908" s="40"/>
    </row>
    <row r="909" hidden="1">
      <c r="A909" s="57" t="s">
        <v>3390</v>
      </c>
      <c r="B909" s="29">
        <v>110.0</v>
      </c>
      <c r="C909" s="26">
        <v>110.0</v>
      </c>
      <c r="D909" s="27">
        <v>0.0</v>
      </c>
      <c r="E909" s="41"/>
    </row>
    <row r="910" hidden="1">
      <c r="A910" s="57" t="s">
        <v>3392</v>
      </c>
      <c r="B910" s="29">
        <v>999.0</v>
      </c>
      <c r="C910" s="26">
        <v>999.0</v>
      </c>
      <c r="D910" s="27">
        <v>0.0</v>
      </c>
      <c r="E910" s="41"/>
    </row>
    <row r="911" hidden="1">
      <c r="A911" s="31" t="s">
        <v>3394</v>
      </c>
      <c r="B911" s="29">
        <v>0.0</v>
      </c>
      <c r="C911" s="26"/>
      <c r="D911" s="27">
        <v>0.0</v>
      </c>
      <c r="E911" s="28"/>
    </row>
    <row r="912" hidden="1">
      <c r="A912" s="31" t="s">
        <v>3395</v>
      </c>
      <c r="B912" s="29">
        <v>0.0</v>
      </c>
      <c r="C912" s="26"/>
      <c r="D912" s="27">
        <v>0.0</v>
      </c>
      <c r="E912" s="41"/>
    </row>
    <row r="913" hidden="1">
      <c r="A913" s="31" t="s">
        <v>3397</v>
      </c>
      <c r="B913" s="29">
        <v>295.0</v>
      </c>
      <c r="C913" s="26">
        <v>115.0</v>
      </c>
      <c r="D913" s="27">
        <v>-180.0</v>
      </c>
      <c r="E913" s="28"/>
    </row>
    <row r="914" hidden="1">
      <c r="A914" s="31" t="s">
        <v>3399</v>
      </c>
      <c r="B914" s="29">
        <v>2520.0</v>
      </c>
      <c r="C914" s="26">
        <v>2700.0</v>
      </c>
      <c r="D914" s="27">
        <v>180.0</v>
      </c>
      <c r="E914" s="41"/>
    </row>
    <row r="915" hidden="1">
      <c r="A915" s="58" t="s">
        <v>3400</v>
      </c>
      <c r="B915" s="29">
        <v>112388.0</v>
      </c>
      <c r="C915" s="29">
        <v>112388.0</v>
      </c>
      <c r="D915" s="27">
        <v>0.0</v>
      </c>
      <c r="E915" s="41"/>
    </row>
    <row r="916" hidden="1">
      <c r="A916" s="58" t="s">
        <v>3401</v>
      </c>
      <c r="B916" s="29">
        <v>45885.0</v>
      </c>
      <c r="C916" s="59">
        <v>45885.0</v>
      </c>
      <c r="D916" s="27">
        <v>0.0</v>
      </c>
      <c r="E916" s="41"/>
    </row>
    <row r="917" hidden="1">
      <c r="A917" s="58" t="s">
        <v>3402</v>
      </c>
      <c r="B917" s="29">
        <v>55726.0</v>
      </c>
      <c r="C917" s="59">
        <v>54804.0</v>
      </c>
      <c r="D917" s="27">
        <v>-922.0</v>
      </c>
      <c r="E917" s="41"/>
    </row>
    <row r="918" hidden="1">
      <c r="A918" s="58" t="s">
        <v>3403</v>
      </c>
      <c r="B918" s="29">
        <v>63547.0</v>
      </c>
      <c r="C918" s="59">
        <v>63547.0</v>
      </c>
      <c r="D918" s="27">
        <v>0.0</v>
      </c>
      <c r="E918" s="41"/>
    </row>
    <row r="919" hidden="1">
      <c r="A919" s="58" t="s">
        <v>3405</v>
      </c>
      <c r="B919" s="29">
        <v>6111.0</v>
      </c>
      <c r="C919" s="59">
        <v>6111.0</v>
      </c>
      <c r="D919" s="27">
        <v>0.0</v>
      </c>
      <c r="E919" s="41"/>
    </row>
    <row r="920" hidden="1">
      <c r="A920" s="58" t="s">
        <v>3406</v>
      </c>
      <c r="B920" s="29">
        <v>15004.0</v>
      </c>
      <c r="C920" s="59">
        <v>14740.0</v>
      </c>
      <c r="D920" s="27">
        <v>-264.0</v>
      </c>
      <c r="E920" s="41"/>
    </row>
    <row r="921" hidden="1">
      <c r="A921" s="35" t="s">
        <v>3407</v>
      </c>
      <c r="B921" s="29">
        <v>329554.5</v>
      </c>
      <c r="C921" s="59">
        <v>328368.5</v>
      </c>
      <c r="D921" s="27">
        <v>-1186.0</v>
      </c>
      <c r="E921" s="41"/>
    </row>
    <row r="922" hidden="1">
      <c r="A922" s="36" t="s">
        <v>3408</v>
      </c>
      <c r="B922" s="42">
        <v>1.5</v>
      </c>
      <c r="C922" s="65">
        <v>281.5</v>
      </c>
      <c r="D922" s="66">
        <v>280.0</v>
      </c>
      <c r="E922" s="45"/>
    </row>
    <row r="923" hidden="1"/>
    <row r="924" hidden="1"/>
    <row r="925" hidden="1">
      <c r="A925" s="5" t="s">
        <v>4233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3381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45705.0</v>
      </c>
      <c r="B929" s="6"/>
      <c r="C929" s="54" t="s">
        <v>3382</v>
      </c>
      <c r="D929" s="15">
        <v>45711.0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5" t="s">
        <v>4238</v>
      </c>
      <c r="B931" s="7"/>
      <c r="C931" s="16"/>
      <c r="D931" s="56" t="s">
        <v>4239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3383</v>
      </c>
      <c r="B933" s="6"/>
      <c r="C933" s="6"/>
      <c r="D933" s="6"/>
      <c r="E933" s="7"/>
    </row>
    <row r="934" hidden="1">
      <c r="A934" s="20" t="s">
        <v>3384</v>
      </c>
      <c r="B934" s="21" t="s">
        <v>3385</v>
      </c>
      <c r="C934" s="22" t="s">
        <v>3386</v>
      </c>
      <c r="D934" s="21" t="s">
        <v>3387</v>
      </c>
      <c r="E934" s="23" t="s">
        <v>13</v>
      </c>
    </row>
    <row r="935" hidden="1">
      <c r="A935" s="57" t="s">
        <v>3388</v>
      </c>
      <c r="B935" s="25">
        <v>37584.0</v>
      </c>
      <c r="C935" s="26">
        <v>37600.0</v>
      </c>
      <c r="D935" s="27">
        <v>16.0</v>
      </c>
      <c r="E935" s="28"/>
    </row>
    <row r="936" hidden="1">
      <c r="A936" s="57" t="s">
        <v>3389</v>
      </c>
      <c r="B936" s="29">
        <v>4391.0</v>
      </c>
      <c r="C936" s="26">
        <v>4391.0</v>
      </c>
      <c r="D936" s="27">
        <v>0.0</v>
      </c>
      <c r="E936" s="40"/>
    </row>
    <row r="937" hidden="1">
      <c r="A937" s="57" t="s">
        <v>3390</v>
      </c>
      <c r="B937" s="29">
        <v>110.0</v>
      </c>
      <c r="C937" s="26">
        <v>110.0</v>
      </c>
      <c r="D937" s="27">
        <v>0.0</v>
      </c>
      <c r="E937" s="41"/>
    </row>
    <row r="938" hidden="1">
      <c r="A938" s="57" t="s">
        <v>3392</v>
      </c>
      <c r="B938" s="29">
        <v>999.0</v>
      </c>
      <c r="C938" s="26">
        <v>999.0</v>
      </c>
      <c r="D938" s="27">
        <v>0.0</v>
      </c>
      <c r="E938" s="41"/>
    </row>
    <row r="939" hidden="1">
      <c r="A939" s="31" t="s">
        <v>3394</v>
      </c>
      <c r="B939" s="29">
        <v>0.0</v>
      </c>
      <c r="C939" s="26"/>
      <c r="D939" s="27">
        <v>0.0</v>
      </c>
      <c r="E939" s="28"/>
    </row>
    <row r="940" hidden="1">
      <c r="A940" s="31" t="s">
        <v>3395</v>
      </c>
      <c r="B940" s="29">
        <v>0.0</v>
      </c>
      <c r="C940" s="26"/>
      <c r="D940" s="27">
        <v>0.0</v>
      </c>
      <c r="E940" s="41"/>
    </row>
    <row r="941" hidden="1">
      <c r="A941" s="31" t="s">
        <v>3397</v>
      </c>
      <c r="B941" s="29">
        <v>295.0</v>
      </c>
      <c r="C941" s="26">
        <v>115.0</v>
      </c>
      <c r="D941" s="27">
        <v>-180.0</v>
      </c>
      <c r="E941" s="28"/>
    </row>
    <row r="942" hidden="1">
      <c r="A942" s="31" t="s">
        <v>3399</v>
      </c>
      <c r="B942" s="29">
        <v>2520.0</v>
      </c>
      <c r="C942" s="26">
        <v>2700.0</v>
      </c>
      <c r="D942" s="27">
        <v>180.0</v>
      </c>
      <c r="E942" s="41"/>
    </row>
    <row r="943" hidden="1">
      <c r="A943" s="58" t="s">
        <v>3400</v>
      </c>
      <c r="B943" s="29">
        <v>112388.0</v>
      </c>
      <c r="C943" s="29">
        <v>112388.0</v>
      </c>
      <c r="D943" s="27">
        <v>0.0</v>
      </c>
      <c r="E943" s="41"/>
    </row>
    <row r="944" hidden="1">
      <c r="A944" s="58" t="s">
        <v>3401</v>
      </c>
      <c r="B944" s="29">
        <v>45885.0</v>
      </c>
      <c r="C944" s="59">
        <v>45885.0</v>
      </c>
      <c r="D944" s="27">
        <v>0.0</v>
      </c>
      <c r="E944" s="41"/>
    </row>
    <row r="945" hidden="1">
      <c r="A945" s="58" t="s">
        <v>3402</v>
      </c>
      <c r="B945" s="29">
        <v>55726.0</v>
      </c>
      <c r="C945" s="59">
        <v>54804.0</v>
      </c>
      <c r="D945" s="27">
        <v>-922.0</v>
      </c>
      <c r="E945" s="41"/>
    </row>
    <row r="946" hidden="1">
      <c r="A946" s="58" t="s">
        <v>3403</v>
      </c>
      <c r="B946" s="29">
        <v>63547.0</v>
      </c>
      <c r="C946" s="59">
        <v>63547.0</v>
      </c>
      <c r="D946" s="27">
        <v>0.0</v>
      </c>
      <c r="E946" s="41"/>
    </row>
    <row r="947" hidden="1">
      <c r="A947" s="58" t="s">
        <v>3405</v>
      </c>
      <c r="B947" s="29">
        <v>6111.0</v>
      </c>
      <c r="C947" s="59">
        <v>6111.0</v>
      </c>
      <c r="D947" s="27">
        <v>0.0</v>
      </c>
      <c r="E947" s="41"/>
    </row>
    <row r="948" hidden="1">
      <c r="A948" s="58" t="s">
        <v>3406</v>
      </c>
      <c r="B948" s="29">
        <v>15004.0</v>
      </c>
      <c r="C948" s="59">
        <v>14740.0</v>
      </c>
      <c r="D948" s="27">
        <v>-264.0</v>
      </c>
      <c r="E948" s="41"/>
    </row>
    <row r="949" hidden="1">
      <c r="A949" s="35" t="s">
        <v>3407</v>
      </c>
      <c r="B949" s="29">
        <v>329554.5</v>
      </c>
      <c r="C949" s="59">
        <v>328368.5</v>
      </c>
      <c r="D949" s="27">
        <v>-1186.0</v>
      </c>
      <c r="E949" s="41"/>
    </row>
    <row r="950" hidden="1">
      <c r="A950" s="36" t="s">
        <v>3408</v>
      </c>
      <c r="B950" s="42">
        <v>1.5</v>
      </c>
      <c r="C950" s="65">
        <v>281.5</v>
      </c>
      <c r="D950" s="66">
        <v>280.0</v>
      </c>
      <c r="E950" s="45"/>
    </row>
    <row r="951" hidden="1"/>
    <row r="952" hidden="1"/>
    <row r="953" hidden="1">
      <c r="A953" s="5" t="s">
        <v>4233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3381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4" t="s">
        <v>3382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5" t="s">
        <v>4247</v>
      </c>
      <c r="B959" s="7"/>
      <c r="C959" s="16"/>
      <c r="D959" s="56" t="s">
        <v>4239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3383</v>
      </c>
      <c r="B961" s="6"/>
      <c r="C961" s="6"/>
      <c r="D961" s="6"/>
      <c r="E961" s="7"/>
    </row>
    <row r="962" hidden="1">
      <c r="A962" s="20" t="s">
        <v>3384</v>
      </c>
      <c r="B962" s="21" t="s">
        <v>3385</v>
      </c>
      <c r="C962" s="22" t="s">
        <v>3386</v>
      </c>
      <c r="D962" s="21" t="s">
        <v>3387</v>
      </c>
      <c r="E962" s="23" t="s">
        <v>13</v>
      </c>
    </row>
    <row r="963" hidden="1">
      <c r="A963" s="57" t="s">
        <v>3388</v>
      </c>
      <c r="B963" s="25">
        <v>13148.0</v>
      </c>
      <c r="C963" s="26">
        <v>13150.0</v>
      </c>
      <c r="D963" s="27">
        <v>2.0</v>
      </c>
      <c r="E963" s="28"/>
    </row>
    <row r="964" hidden="1">
      <c r="A964" s="57" t="s">
        <v>3389</v>
      </c>
      <c r="B964" s="29">
        <v>6767.0</v>
      </c>
      <c r="C964" s="26">
        <v>6767.0</v>
      </c>
      <c r="D964" s="27">
        <v>0.0</v>
      </c>
      <c r="E964" s="40"/>
    </row>
    <row r="965" hidden="1">
      <c r="A965" s="57" t="s">
        <v>3390</v>
      </c>
      <c r="B965" s="29">
        <v>0.0</v>
      </c>
      <c r="C965" s="26"/>
      <c r="D965" s="27">
        <v>0.0</v>
      </c>
      <c r="E965" s="41"/>
    </row>
    <row r="966" hidden="1">
      <c r="A966" s="57" t="s">
        <v>3392</v>
      </c>
      <c r="B966" s="29">
        <v>500.0</v>
      </c>
      <c r="C966" s="26">
        <v>500.0</v>
      </c>
      <c r="D966" s="27">
        <v>0.0</v>
      </c>
      <c r="E966" s="41"/>
    </row>
    <row r="967" hidden="1">
      <c r="A967" s="31" t="s">
        <v>3394</v>
      </c>
      <c r="B967" s="29">
        <v>0.0</v>
      </c>
      <c r="C967" s="26"/>
      <c r="D967" s="27">
        <v>0.0</v>
      </c>
      <c r="E967" s="28"/>
    </row>
    <row r="968" hidden="1">
      <c r="A968" s="31" t="s">
        <v>3395</v>
      </c>
      <c r="B968" s="29">
        <v>0.0</v>
      </c>
      <c r="C968" s="26"/>
      <c r="D968" s="27">
        <v>0.0</v>
      </c>
      <c r="E968" s="41"/>
    </row>
    <row r="969" hidden="1">
      <c r="A969" s="31" t="s">
        <v>3397</v>
      </c>
      <c r="B969" s="29">
        <v>520.0</v>
      </c>
      <c r="C969" s="26">
        <v>520.0</v>
      </c>
      <c r="D969" s="27">
        <v>0.0</v>
      </c>
      <c r="E969" s="28"/>
    </row>
    <row r="970" hidden="1">
      <c r="A970" s="31" t="s">
        <v>3399</v>
      </c>
      <c r="B970" s="29">
        <v>0.0</v>
      </c>
      <c r="C970" s="26"/>
      <c r="D970" s="27">
        <v>0.0</v>
      </c>
      <c r="E970" s="41"/>
    </row>
    <row r="971" hidden="1">
      <c r="A971" s="58" t="s">
        <v>3400</v>
      </c>
      <c r="B971" s="29">
        <v>29126.0</v>
      </c>
      <c r="C971" s="29">
        <v>29126.0</v>
      </c>
      <c r="D971" s="27">
        <v>0.0</v>
      </c>
      <c r="E971" s="41"/>
    </row>
    <row r="972" hidden="1">
      <c r="A972" s="58" t="s">
        <v>3401</v>
      </c>
      <c r="B972" s="29">
        <v>20408.0</v>
      </c>
      <c r="C972" s="59">
        <v>20408.0</v>
      </c>
      <c r="D972" s="27">
        <v>0.0</v>
      </c>
      <c r="E972" s="41"/>
    </row>
    <row r="973" hidden="1">
      <c r="A973" s="58" t="s">
        <v>3402</v>
      </c>
      <c r="B973" s="29">
        <v>28784.0</v>
      </c>
      <c r="C973" s="59">
        <v>28784.0</v>
      </c>
      <c r="D973" s="27">
        <v>0.0</v>
      </c>
      <c r="E973" s="41"/>
    </row>
    <row r="974" hidden="1">
      <c r="A974" s="58" t="s">
        <v>3403</v>
      </c>
      <c r="B974" s="29">
        <v>22476.0</v>
      </c>
      <c r="C974" s="59">
        <v>22476.0</v>
      </c>
      <c r="D974" s="27">
        <v>0.0</v>
      </c>
      <c r="E974" s="41"/>
    </row>
    <row r="975" hidden="1">
      <c r="A975" s="58" t="s">
        <v>3405</v>
      </c>
      <c r="B975" s="29">
        <v>1068.0</v>
      </c>
      <c r="C975" s="59">
        <v>1068.0</v>
      </c>
      <c r="D975" s="27">
        <v>0.0</v>
      </c>
      <c r="E975" s="41"/>
    </row>
    <row r="976" hidden="1">
      <c r="A976" s="58" t="s">
        <v>3406</v>
      </c>
      <c r="B976" s="29">
        <v>6186.0</v>
      </c>
      <c r="C976" s="59">
        <v>6186.0</v>
      </c>
      <c r="D976" s="27">
        <v>0.0</v>
      </c>
      <c r="E976" s="41"/>
    </row>
    <row r="977" hidden="1">
      <c r="A977" s="35" t="s">
        <v>3407</v>
      </c>
      <c r="B977" s="29">
        <v>122796.0</v>
      </c>
      <c r="C977" s="59">
        <v>122796.0</v>
      </c>
      <c r="D977" s="27">
        <v>0.0</v>
      </c>
      <c r="E977" s="41"/>
    </row>
    <row r="978" hidden="1">
      <c r="A978" s="36" t="s">
        <v>3408</v>
      </c>
      <c r="B978" s="42">
        <v>1.0</v>
      </c>
      <c r="C978" s="65">
        <v>3.0</v>
      </c>
      <c r="D978" s="66">
        <v>2.0</v>
      </c>
      <c r="E978" s="45"/>
    </row>
    <row r="979" hidden="1"/>
    <row r="980" hidden="1"/>
    <row r="981" hidden="1">
      <c r="A981" s="5" t="s">
        <v>4233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3381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4" t="s">
        <v>3382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5" t="s">
        <v>4238</v>
      </c>
      <c r="B987" s="7"/>
      <c r="C987" s="16"/>
      <c r="D987" s="56" t="s">
        <v>4239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3383</v>
      </c>
      <c r="B989" s="6"/>
      <c r="C989" s="6"/>
      <c r="D989" s="6"/>
      <c r="E989" s="7"/>
    </row>
    <row r="990" hidden="1">
      <c r="A990" s="20" t="s">
        <v>3384</v>
      </c>
      <c r="B990" s="21" t="s">
        <v>3385</v>
      </c>
      <c r="C990" s="22" t="s">
        <v>3386</v>
      </c>
      <c r="D990" s="21" t="s">
        <v>3387</v>
      </c>
      <c r="E990" s="23" t="s">
        <v>13</v>
      </c>
    </row>
    <row r="991" hidden="1">
      <c r="A991" s="57" t="s">
        <v>3388</v>
      </c>
      <c r="B991" s="25">
        <v>23484.0</v>
      </c>
      <c r="C991" s="26">
        <v>23485.0</v>
      </c>
      <c r="D991" s="27">
        <v>1.0</v>
      </c>
      <c r="E991" s="28"/>
    </row>
    <row r="992" hidden="1">
      <c r="A992" s="57" t="s">
        <v>3389</v>
      </c>
      <c r="B992" s="29">
        <v>17129.0</v>
      </c>
      <c r="C992" s="26">
        <v>17129.0</v>
      </c>
      <c r="D992" s="27">
        <v>0.0</v>
      </c>
      <c r="E992" s="40"/>
    </row>
    <row r="993" hidden="1">
      <c r="A993" s="57" t="s">
        <v>3390</v>
      </c>
      <c r="B993" s="29">
        <v>225.0</v>
      </c>
      <c r="C993" s="26">
        <v>225.0</v>
      </c>
      <c r="D993" s="27">
        <v>0.0</v>
      </c>
      <c r="E993" s="41"/>
    </row>
    <row r="994" hidden="1">
      <c r="A994" s="57" t="s">
        <v>3392</v>
      </c>
      <c r="B994" s="29">
        <v>500.0</v>
      </c>
      <c r="C994" s="26">
        <v>500.0</v>
      </c>
      <c r="D994" s="27">
        <v>0.0</v>
      </c>
      <c r="E994" s="41"/>
    </row>
    <row r="995" hidden="1">
      <c r="A995" s="31" t="s">
        <v>3394</v>
      </c>
      <c r="B995" s="29">
        <v>0.0</v>
      </c>
      <c r="C995" s="26"/>
      <c r="D995" s="27">
        <v>0.0</v>
      </c>
      <c r="E995" s="28"/>
    </row>
    <row r="996" hidden="1">
      <c r="A996" s="31" t="s">
        <v>3395</v>
      </c>
      <c r="B996" s="29">
        <v>0.0</v>
      </c>
      <c r="C996" s="26"/>
      <c r="D996" s="27">
        <v>0.0</v>
      </c>
      <c r="E996" s="41"/>
    </row>
    <row r="997" hidden="1">
      <c r="A997" s="31" t="s">
        <v>3397</v>
      </c>
      <c r="B997" s="29">
        <v>1960.0</v>
      </c>
      <c r="C997" s="26"/>
      <c r="D997" s="27">
        <v>-1960.0</v>
      </c>
      <c r="E997" s="28"/>
    </row>
    <row r="998" hidden="1">
      <c r="A998" s="31" t="s">
        <v>3399</v>
      </c>
      <c r="B998" s="29">
        <v>1960.0</v>
      </c>
      <c r="C998" s="26">
        <v>3920.0</v>
      </c>
      <c r="D998" s="27">
        <v>1960.0</v>
      </c>
      <c r="E998" s="41"/>
    </row>
    <row r="999" hidden="1">
      <c r="A999" s="58" t="s">
        <v>3400</v>
      </c>
      <c r="B999" s="29">
        <v>79161.0</v>
      </c>
      <c r="C999" s="29">
        <v>79161.0</v>
      </c>
      <c r="D999" s="27">
        <v>0.0</v>
      </c>
      <c r="E999" s="41"/>
    </row>
    <row r="1000" hidden="1">
      <c r="A1000" s="58" t="s">
        <v>3401</v>
      </c>
      <c r="B1000" s="29">
        <v>36190.0</v>
      </c>
      <c r="C1000" s="59">
        <v>36190.0</v>
      </c>
      <c r="D1000" s="27">
        <v>0.0</v>
      </c>
      <c r="E1000" s="41"/>
    </row>
    <row r="1001" hidden="1">
      <c r="A1001" s="58" t="s">
        <v>3402</v>
      </c>
      <c r="B1001" s="29">
        <v>49168.0</v>
      </c>
      <c r="C1001" s="59">
        <v>49168.0</v>
      </c>
      <c r="D1001" s="27">
        <v>0.0</v>
      </c>
      <c r="E1001" s="41"/>
    </row>
    <row r="1002" hidden="1">
      <c r="A1002" s="58" t="s">
        <v>3403</v>
      </c>
      <c r="B1002" s="29">
        <v>60887.5</v>
      </c>
      <c r="C1002" s="59">
        <v>60887.5</v>
      </c>
      <c r="D1002" s="27">
        <v>0.0</v>
      </c>
      <c r="E1002" s="41"/>
    </row>
    <row r="1003" hidden="1">
      <c r="A1003" s="58" t="s">
        <v>3405</v>
      </c>
      <c r="B1003" s="29">
        <v>3579.0</v>
      </c>
      <c r="C1003" s="59">
        <v>3579.0</v>
      </c>
      <c r="D1003" s="27">
        <v>0.0</v>
      </c>
      <c r="E1003" s="41"/>
    </row>
    <row r="1004" hidden="1">
      <c r="A1004" s="58" t="s">
        <v>3406</v>
      </c>
      <c r="B1004" s="29">
        <v>7961.0</v>
      </c>
      <c r="C1004" s="59">
        <v>7961.0</v>
      </c>
      <c r="D1004" s="27">
        <v>0.0</v>
      </c>
      <c r="E1004" s="41"/>
    </row>
    <row r="1005" hidden="1">
      <c r="A1005" s="35" t="s">
        <v>3407</v>
      </c>
      <c r="B1005" s="29">
        <v>274242.5</v>
      </c>
      <c r="C1005" s="59">
        <v>274242.5</v>
      </c>
      <c r="D1005" s="27">
        <v>0.0</v>
      </c>
      <c r="E1005" s="41"/>
    </row>
    <row r="1006" hidden="1">
      <c r="A1006" s="36" t="s">
        <v>3408</v>
      </c>
      <c r="B1006" s="42">
        <v>1.0</v>
      </c>
      <c r="C1006" s="65">
        <v>2.0</v>
      </c>
      <c r="D1006" s="66">
        <v>1.0</v>
      </c>
      <c r="E1006" s="45"/>
    </row>
    <row r="1007" hidden="1"/>
    <row r="1008" hidden="1"/>
    <row r="1009" hidden="1">
      <c r="A1009" s="5" t="s">
        <v>4233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3381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45719.0</v>
      </c>
      <c r="B1013" s="6"/>
      <c r="C1013" s="54" t="s">
        <v>3382</v>
      </c>
      <c r="D1013" s="15">
        <v>45725.0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5" t="s">
        <v>4238</v>
      </c>
      <c r="B1015" s="7"/>
      <c r="C1015" s="16"/>
      <c r="D1015" s="56" t="s">
        <v>4239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3383</v>
      </c>
      <c r="B1017" s="6"/>
      <c r="C1017" s="6"/>
      <c r="D1017" s="6"/>
      <c r="E1017" s="7"/>
    </row>
    <row r="1018" hidden="1">
      <c r="A1018" s="20" t="s">
        <v>3384</v>
      </c>
      <c r="B1018" s="21" t="s">
        <v>3385</v>
      </c>
      <c r="C1018" s="22" t="s">
        <v>3386</v>
      </c>
      <c r="D1018" s="21" t="s">
        <v>3387</v>
      </c>
      <c r="E1018" s="23" t="s">
        <v>13</v>
      </c>
    </row>
    <row r="1019" hidden="1">
      <c r="A1019" s="57" t="s">
        <v>3388</v>
      </c>
      <c r="B1019" s="25">
        <v>23484.0</v>
      </c>
      <c r="C1019" s="26">
        <v>23485.0</v>
      </c>
      <c r="D1019" s="27">
        <v>1.0</v>
      </c>
      <c r="E1019" s="28"/>
    </row>
    <row r="1020" hidden="1">
      <c r="A1020" s="57" t="s">
        <v>3389</v>
      </c>
      <c r="B1020" s="29">
        <v>17129.0</v>
      </c>
      <c r="C1020" s="26">
        <v>17129.0</v>
      </c>
      <c r="D1020" s="27">
        <v>0.0</v>
      </c>
      <c r="E1020" s="40"/>
    </row>
    <row r="1021" hidden="1">
      <c r="A1021" s="57" t="s">
        <v>3390</v>
      </c>
      <c r="B1021" s="29">
        <v>225.0</v>
      </c>
      <c r="C1021" s="26">
        <v>225.0</v>
      </c>
      <c r="D1021" s="27">
        <v>0.0</v>
      </c>
      <c r="E1021" s="41"/>
    </row>
    <row r="1022" hidden="1">
      <c r="A1022" s="57" t="s">
        <v>3392</v>
      </c>
      <c r="B1022" s="29">
        <v>500.0</v>
      </c>
      <c r="C1022" s="26">
        <v>500.0</v>
      </c>
      <c r="D1022" s="27">
        <v>0.0</v>
      </c>
      <c r="E1022" s="41"/>
    </row>
    <row r="1023" hidden="1">
      <c r="A1023" s="31" t="s">
        <v>3394</v>
      </c>
      <c r="B1023" s="29">
        <v>0.0</v>
      </c>
      <c r="C1023" s="26"/>
      <c r="D1023" s="27">
        <v>0.0</v>
      </c>
      <c r="E1023" s="28"/>
    </row>
    <row r="1024" hidden="1">
      <c r="A1024" s="31" t="s">
        <v>3395</v>
      </c>
      <c r="B1024" s="29">
        <v>0.0</v>
      </c>
      <c r="C1024" s="26"/>
      <c r="D1024" s="27">
        <v>0.0</v>
      </c>
      <c r="E1024" s="41"/>
    </row>
    <row r="1025" hidden="1">
      <c r="A1025" s="31" t="s">
        <v>3397</v>
      </c>
      <c r="B1025" s="29">
        <v>1960.0</v>
      </c>
      <c r="C1025" s="26"/>
      <c r="D1025" s="27">
        <v>-1960.0</v>
      </c>
      <c r="E1025" s="28"/>
    </row>
    <row r="1026" hidden="1">
      <c r="A1026" s="31" t="s">
        <v>3399</v>
      </c>
      <c r="B1026" s="29">
        <v>1960.0</v>
      </c>
      <c r="C1026" s="26">
        <v>3920.0</v>
      </c>
      <c r="D1026" s="27">
        <v>1960.0</v>
      </c>
      <c r="E1026" s="41"/>
    </row>
    <row r="1027" hidden="1">
      <c r="A1027" s="58" t="s">
        <v>3400</v>
      </c>
      <c r="B1027" s="29">
        <v>79161.0</v>
      </c>
      <c r="C1027" s="29">
        <v>79161.0</v>
      </c>
      <c r="D1027" s="27">
        <v>0.0</v>
      </c>
      <c r="E1027" s="41"/>
    </row>
    <row r="1028" hidden="1">
      <c r="A1028" s="58" t="s">
        <v>3401</v>
      </c>
      <c r="B1028" s="29">
        <v>36190.0</v>
      </c>
      <c r="C1028" s="59">
        <v>36190.0</v>
      </c>
      <c r="D1028" s="27">
        <v>0.0</v>
      </c>
      <c r="E1028" s="41"/>
    </row>
    <row r="1029" hidden="1">
      <c r="A1029" s="58" t="s">
        <v>3402</v>
      </c>
      <c r="B1029" s="29">
        <v>49168.0</v>
      </c>
      <c r="C1029" s="59">
        <v>49168.0</v>
      </c>
      <c r="D1029" s="27">
        <v>0.0</v>
      </c>
      <c r="E1029" s="41"/>
    </row>
    <row r="1030" hidden="1">
      <c r="A1030" s="58" t="s">
        <v>3403</v>
      </c>
      <c r="B1030" s="29">
        <v>60887.5</v>
      </c>
      <c r="C1030" s="59">
        <v>60887.5</v>
      </c>
      <c r="D1030" s="27">
        <v>0.0</v>
      </c>
      <c r="E1030" s="41"/>
    </row>
    <row r="1031" hidden="1">
      <c r="A1031" s="58" t="s">
        <v>3405</v>
      </c>
      <c r="B1031" s="29">
        <v>3579.0</v>
      </c>
      <c r="C1031" s="59">
        <v>3579.0</v>
      </c>
      <c r="D1031" s="27">
        <v>0.0</v>
      </c>
      <c r="E1031" s="41"/>
    </row>
    <row r="1032" hidden="1">
      <c r="A1032" s="58" t="s">
        <v>3406</v>
      </c>
      <c r="B1032" s="29">
        <v>7961.0</v>
      </c>
      <c r="C1032" s="59">
        <v>7961.0</v>
      </c>
      <c r="D1032" s="27">
        <v>0.0</v>
      </c>
      <c r="E1032" s="41"/>
    </row>
    <row r="1033" hidden="1">
      <c r="A1033" s="35" t="s">
        <v>3407</v>
      </c>
      <c r="B1033" s="29">
        <v>274242.5</v>
      </c>
      <c r="C1033" s="59">
        <v>274242.5</v>
      </c>
      <c r="D1033" s="27">
        <v>0.0</v>
      </c>
      <c r="E1033" s="41"/>
    </row>
    <row r="1034" hidden="1">
      <c r="A1034" s="36" t="s">
        <v>3408</v>
      </c>
      <c r="B1034" s="42">
        <v>1.0</v>
      </c>
      <c r="C1034" s="65">
        <v>2.0</v>
      </c>
      <c r="D1034" s="66">
        <v>1.0</v>
      </c>
      <c r="E1034" s="45"/>
    </row>
    <row r="1035" hidden="1"/>
    <row r="1036" hidden="1"/>
    <row r="1037" hidden="1">
      <c r="A1037" s="5" t="s">
        <v>4233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3381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45726.0</v>
      </c>
      <c r="B1041" s="6"/>
      <c r="C1041" s="54" t="s">
        <v>3382</v>
      </c>
      <c r="D1041" s="15">
        <v>45732.0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5" t="s">
        <v>4238</v>
      </c>
      <c r="B1043" s="7"/>
      <c r="C1043" s="16"/>
      <c r="D1043" s="56" t="s">
        <v>4239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3383</v>
      </c>
      <c r="B1045" s="6"/>
      <c r="C1045" s="6"/>
      <c r="D1045" s="6"/>
      <c r="E1045" s="7"/>
    </row>
    <row r="1046" hidden="1">
      <c r="A1046" s="20" t="s">
        <v>3384</v>
      </c>
      <c r="B1046" s="21" t="s">
        <v>3385</v>
      </c>
      <c r="C1046" s="22" t="s">
        <v>3386</v>
      </c>
      <c r="D1046" s="21" t="s">
        <v>3387</v>
      </c>
      <c r="E1046" s="23" t="s">
        <v>13</v>
      </c>
    </row>
    <row r="1047" hidden="1">
      <c r="A1047" s="57" t="s">
        <v>3388</v>
      </c>
      <c r="B1047" s="25">
        <v>25850.0</v>
      </c>
      <c r="C1047" s="26">
        <v>15852.0</v>
      </c>
      <c r="D1047" s="27">
        <v>-9998.0</v>
      </c>
    </row>
    <row r="1048" hidden="1">
      <c r="A1048" s="57" t="s">
        <v>3389</v>
      </c>
      <c r="B1048" s="29">
        <v>20510.0</v>
      </c>
      <c r="C1048" s="26">
        <v>20510.0</v>
      </c>
      <c r="D1048" s="27">
        <v>0.0</v>
      </c>
      <c r="E1048" s="40"/>
    </row>
    <row r="1049" hidden="1">
      <c r="A1049" s="57" t="s">
        <v>3390</v>
      </c>
      <c r="B1049" s="29">
        <v>0.0</v>
      </c>
      <c r="C1049" s="26"/>
      <c r="D1049" s="27">
        <v>0.0</v>
      </c>
      <c r="E1049" s="41"/>
    </row>
    <row r="1050" hidden="1">
      <c r="A1050" s="57" t="s">
        <v>3392</v>
      </c>
      <c r="B1050" s="29">
        <v>400.0</v>
      </c>
      <c r="C1050" s="26"/>
      <c r="D1050" s="27">
        <v>-400.0</v>
      </c>
      <c r="E1050" s="41"/>
    </row>
    <row r="1051" hidden="1">
      <c r="A1051" s="31" t="s">
        <v>3394</v>
      </c>
      <c r="B1051" s="29">
        <v>0.0</v>
      </c>
      <c r="C1051" s="26"/>
      <c r="D1051" s="27">
        <v>0.0</v>
      </c>
      <c r="E1051" s="28"/>
    </row>
    <row r="1052" hidden="1">
      <c r="A1052" s="31" t="s">
        <v>3395</v>
      </c>
      <c r="B1052" s="29">
        <v>112.0</v>
      </c>
      <c r="C1052" s="26">
        <v>164.0</v>
      </c>
      <c r="D1052" s="27">
        <v>52.0</v>
      </c>
      <c r="E1052" s="41"/>
    </row>
    <row r="1053" hidden="1">
      <c r="A1053" s="31" t="s">
        <v>3397</v>
      </c>
      <c r="B1053" s="29">
        <v>1090.0</v>
      </c>
      <c r="C1053" s="26">
        <v>10000.0</v>
      </c>
      <c r="D1053" s="27">
        <v>8910.0</v>
      </c>
      <c r="E1053" s="28" t="s">
        <v>8014</v>
      </c>
    </row>
    <row r="1054" hidden="1">
      <c r="A1054" s="31" t="s">
        <v>3399</v>
      </c>
      <c r="B1054" s="29">
        <v>3600.0</v>
      </c>
      <c r="C1054" s="26">
        <v>5000.0</v>
      </c>
      <c r="D1054" s="27">
        <v>1400.0</v>
      </c>
      <c r="E1054" s="41"/>
    </row>
    <row r="1055" hidden="1">
      <c r="A1055" s="58" t="s">
        <v>3400</v>
      </c>
      <c r="B1055" s="29">
        <v>100974.0</v>
      </c>
      <c r="C1055" s="29">
        <v>100974.0</v>
      </c>
      <c r="D1055" s="27">
        <v>0.0</v>
      </c>
      <c r="E1055" s="41"/>
    </row>
    <row r="1056" hidden="1">
      <c r="A1056" s="58" t="s">
        <v>3401</v>
      </c>
      <c r="B1056" s="29">
        <v>37226.0</v>
      </c>
      <c r="C1056" s="59">
        <v>37226.0</v>
      </c>
      <c r="D1056" s="27">
        <v>0.0</v>
      </c>
      <c r="E1056" s="41"/>
    </row>
    <row r="1057" hidden="1">
      <c r="A1057" s="58" t="s">
        <v>3402</v>
      </c>
      <c r="B1057" s="29">
        <v>68878.0</v>
      </c>
      <c r="C1057" s="59">
        <v>68878.0</v>
      </c>
      <c r="D1057" s="27">
        <v>0.0</v>
      </c>
      <c r="E1057" s="41"/>
    </row>
    <row r="1058" hidden="1">
      <c r="A1058" s="58" t="s">
        <v>3403</v>
      </c>
      <c r="B1058" s="29">
        <v>65777.0</v>
      </c>
      <c r="C1058" s="59">
        <v>65777.0</v>
      </c>
      <c r="D1058" s="27">
        <v>0.0</v>
      </c>
      <c r="E1058" s="41"/>
    </row>
    <row r="1059" hidden="1">
      <c r="A1059" s="58" t="s">
        <v>3405</v>
      </c>
      <c r="B1059" s="29">
        <v>3524.0</v>
      </c>
      <c r="C1059" s="59">
        <v>3524.0</v>
      </c>
      <c r="D1059" s="27">
        <v>0.0</v>
      </c>
      <c r="E1059" s="41"/>
    </row>
    <row r="1060" hidden="1">
      <c r="A1060" s="58" t="s">
        <v>3406</v>
      </c>
      <c r="B1060" s="29">
        <v>8891.0</v>
      </c>
      <c r="C1060" s="59">
        <v>8891.0</v>
      </c>
      <c r="D1060" s="27">
        <v>0.0</v>
      </c>
      <c r="E1060" s="41"/>
    </row>
    <row r="1061" hidden="1">
      <c r="A1061" s="35" t="s">
        <v>3407</v>
      </c>
      <c r="B1061" s="29">
        <v>327940.2</v>
      </c>
      <c r="C1061" s="59">
        <v>327940.2</v>
      </c>
      <c r="D1061" s="27">
        <v>0.0</v>
      </c>
      <c r="E1061" s="41"/>
    </row>
    <row r="1062" hidden="1">
      <c r="A1062" s="36" t="s">
        <v>3408</v>
      </c>
      <c r="B1062" s="42">
        <v>0.8000000000029104</v>
      </c>
      <c r="C1062" s="65">
        <v>-35.20000000001164</v>
      </c>
      <c r="D1062" s="66">
        <v>-36.00000000001455</v>
      </c>
      <c r="E1062" s="45"/>
    </row>
    <row r="1063" hidden="1"/>
    <row r="1064" hidden="1"/>
    <row r="1065" hidden="1">
      <c r="A1065" s="5" t="s">
        <v>4233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3381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45733.0</v>
      </c>
      <c r="B1069" s="6"/>
      <c r="C1069" s="54" t="s">
        <v>3382</v>
      </c>
      <c r="D1069" s="15">
        <v>45739.0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5" t="s">
        <v>4238</v>
      </c>
      <c r="B1071" s="7"/>
      <c r="C1071" s="16"/>
      <c r="D1071" s="56" t="s">
        <v>4239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3383</v>
      </c>
      <c r="B1073" s="6"/>
      <c r="C1073" s="6"/>
      <c r="D1073" s="6"/>
      <c r="E1073" s="7"/>
    </row>
    <row r="1074" hidden="1">
      <c r="A1074" s="20" t="s">
        <v>3384</v>
      </c>
      <c r="B1074" s="21" t="s">
        <v>3385</v>
      </c>
      <c r="C1074" s="22" t="s">
        <v>3386</v>
      </c>
      <c r="D1074" s="21" t="s">
        <v>3387</v>
      </c>
      <c r="E1074" s="23" t="s">
        <v>13</v>
      </c>
    </row>
    <row r="1075" hidden="1">
      <c r="A1075" s="57" t="s">
        <v>3388</v>
      </c>
      <c r="B1075" s="25">
        <v>32335.0</v>
      </c>
      <c r="C1075" s="26">
        <v>32335.0</v>
      </c>
      <c r="D1075" s="27">
        <v>0.0</v>
      </c>
    </row>
    <row r="1076" hidden="1">
      <c r="A1076" s="57" t="s">
        <v>3389</v>
      </c>
      <c r="B1076" s="29">
        <v>23954.0</v>
      </c>
      <c r="C1076" s="26">
        <v>23954.0</v>
      </c>
      <c r="D1076" s="27">
        <v>0.0</v>
      </c>
      <c r="E1076" s="40" t="s">
        <v>8015</v>
      </c>
    </row>
    <row r="1077" hidden="1">
      <c r="A1077" s="57" t="s">
        <v>3390</v>
      </c>
      <c r="B1077" s="29">
        <v>0.0</v>
      </c>
      <c r="C1077" s="26"/>
      <c r="D1077" s="27">
        <v>0.0</v>
      </c>
      <c r="E1077" s="41"/>
    </row>
    <row r="1078" hidden="1">
      <c r="A1078" s="57" t="s">
        <v>3392</v>
      </c>
      <c r="B1078" s="29">
        <v>0.0</v>
      </c>
      <c r="C1078" s="26"/>
      <c r="D1078" s="27">
        <v>0.0</v>
      </c>
      <c r="E1078" s="41"/>
    </row>
    <row r="1079" hidden="1">
      <c r="A1079" s="31" t="s">
        <v>3394</v>
      </c>
      <c r="B1079" s="29">
        <v>0.0</v>
      </c>
      <c r="C1079" s="26"/>
      <c r="D1079" s="27">
        <v>0.0</v>
      </c>
      <c r="E1079" s="28"/>
    </row>
    <row r="1080" hidden="1">
      <c r="A1080" s="31" t="s">
        <v>3395</v>
      </c>
      <c r="B1080" s="29">
        <v>0.0</v>
      </c>
      <c r="C1080" s="26"/>
      <c r="D1080" s="27">
        <v>0.0</v>
      </c>
      <c r="E1080" s="41"/>
    </row>
    <row r="1081" hidden="1">
      <c r="A1081" s="31" t="s">
        <v>3397</v>
      </c>
      <c r="B1081" s="29">
        <v>1694.0</v>
      </c>
      <c r="C1081" s="26">
        <v>800.0</v>
      </c>
      <c r="D1081" s="27">
        <v>-894.0</v>
      </c>
      <c r="E1081" s="28" t="s">
        <v>8016</v>
      </c>
    </row>
    <row r="1082" hidden="1">
      <c r="A1082" s="31" t="s">
        <v>3399</v>
      </c>
      <c r="B1082" s="29">
        <v>5560.0</v>
      </c>
      <c r="C1082" s="26">
        <v>6120.0</v>
      </c>
      <c r="D1082" s="27">
        <v>560.0</v>
      </c>
      <c r="E1082" s="41"/>
    </row>
    <row r="1083" hidden="1">
      <c r="A1083" s="58" t="s">
        <v>3400</v>
      </c>
      <c r="B1083" s="29">
        <v>126297.0</v>
      </c>
      <c r="C1083" s="29">
        <v>126297.0</v>
      </c>
      <c r="D1083" s="27">
        <v>0.0</v>
      </c>
      <c r="E1083" s="41"/>
    </row>
    <row r="1084" hidden="1">
      <c r="A1084" s="58" t="s">
        <v>3401</v>
      </c>
      <c r="B1084" s="29">
        <v>34267.0</v>
      </c>
      <c r="C1084" s="59">
        <v>34267.0</v>
      </c>
      <c r="D1084" s="27">
        <v>0.0</v>
      </c>
      <c r="E1084" s="41"/>
    </row>
    <row r="1085" hidden="1">
      <c r="A1085" s="58" t="s">
        <v>3402</v>
      </c>
      <c r="B1085" s="29">
        <v>68680.0</v>
      </c>
      <c r="C1085" s="59">
        <v>68680.0</v>
      </c>
      <c r="D1085" s="27">
        <v>0.0</v>
      </c>
      <c r="E1085" s="41"/>
    </row>
    <row r="1086" hidden="1">
      <c r="A1086" s="58" t="s">
        <v>3403</v>
      </c>
      <c r="B1086" s="29">
        <v>66045.0</v>
      </c>
      <c r="C1086" s="59">
        <v>66045.0</v>
      </c>
      <c r="D1086" s="27">
        <v>0.0</v>
      </c>
      <c r="E1086" s="41"/>
    </row>
    <row r="1087" hidden="1">
      <c r="A1087" s="58" t="s">
        <v>3405</v>
      </c>
      <c r="B1087" s="29">
        <v>437.0</v>
      </c>
      <c r="C1087" s="59">
        <v>437.0</v>
      </c>
      <c r="D1087" s="27">
        <v>0.0</v>
      </c>
      <c r="E1087" s="41"/>
    </row>
    <row r="1088" hidden="1">
      <c r="A1088" s="58" t="s">
        <v>3406</v>
      </c>
      <c r="B1088" s="29">
        <v>10436.0</v>
      </c>
      <c r="C1088" s="59">
        <v>10042.0</v>
      </c>
      <c r="D1088" s="27">
        <v>-394.0</v>
      </c>
      <c r="E1088" s="41"/>
    </row>
    <row r="1089" hidden="1">
      <c r="A1089" s="35" t="s">
        <v>3407</v>
      </c>
      <c r="B1089" s="29">
        <v>359268.5</v>
      </c>
      <c r="C1089" s="59">
        <v>358874.5</v>
      </c>
      <c r="D1089" s="27">
        <v>-394.0</v>
      </c>
      <c r="E1089" s="41"/>
    </row>
    <row r="1090" hidden="1">
      <c r="A1090" s="36" t="s">
        <v>3408</v>
      </c>
      <c r="B1090" s="42">
        <v>0.5</v>
      </c>
      <c r="C1090" s="65">
        <v>60.5</v>
      </c>
      <c r="D1090" s="66">
        <v>60.0</v>
      </c>
      <c r="E1090" s="45"/>
    </row>
    <row r="1091" hidden="1"/>
    <row r="1092" hidden="1"/>
    <row r="1093" hidden="1">
      <c r="A1093" s="5" t="s">
        <v>4233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3381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45740.0</v>
      </c>
      <c r="B1097" s="6"/>
      <c r="C1097" s="54" t="s">
        <v>3382</v>
      </c>
      <c r="D1097" s="15">
        <v>45746.0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5" t="s">
        <v>4238</v>
      </c>
      <c r="B1099" s="7"/>
      <c r="C1099" s="16"/>
      <c r="D1099" s="56" t="s">
        <v>4239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3383</v>
      </c>
      <c r="B1101" s="6"/>
      <c r="C1101" s="6"/>
      <c r="D1101" s="6"/>
      <c r="E1101" s="7"/>
    </row>
    <row r="1102" hidden="1">
      <c r="A1102" s="20" t="s">
        <v>3384</v>
      </c>
      <c r="B1102" s="21" t="s">
        <v>3385</v>
      </c>
      <c r="C1102" s="22" t="s">
        <v>3386</v>
      </c>
      <c r="D1102" s="21" t="s">
        <v>3387</v>
      </c>
      <c r="E1102" s="23" t="s">
        <v>13</v>
      </c>
    </row>
    <row r="1103" hidden="1">
      <c r="A1103" s="57" t="s">
        <v>3388</v>
      </c>
      <c r="B1103" s="25">
        <v>27725.0</v>
      </c>
      <c r="C1103" s="26">
        <v>27725.0</v>
      </c>
      <c r="D1103" s="27">
        <v>0.0</v>
      </c>
    </row>
    <row r="1104" hidden="1">
      <c r="A1104" s="57" t="s">
        <v>3389</v>
      </c>
      <c r="B1104" s="29">
        <v>22551.0</v>
      </c>
      <c r="C1104" s="26">
        <v>22551.0</v>
      </c>
      <c r="D1104" s="27">
        <v>0.0</v>
      </c>
      <c r="E1104" s="28"/>
    </row>
    <row r="1105" hidden="1">
      <c r="A1105" s="57" t="s">
        <v>3390</v>
      </c>
      <c r="B1105" s="29">
        <v>0.0</v>
      </c>
      <c r="C1105" s="26"/>
      <c r="D1105" s="27">
        <v>0.0</v>
      </c>
      <c r="E1105" s="41"/>
    </row>
    <row r="1106" hidden="1">
      <c r="A1106" s="57" t="s">
        <v>3392</v>
      </c>
      <c r="B1106" s="29">
        <v>0.0</v>
      </c>
      <c r="C1106" s="26"/>
      <c r="D1106" s="27">
        <v>0.0</v>
      </c>
      <c r="E1106" s="41"/>
    </row>
    <row r="1107" hidden="1">
      <c r="A1107" s="31" t="s">
        <v>3394</v>
      </c>
      <c r="B1107" s="29">
        <v>0.0</v>
      </c>
      <c r="C1107" s="26"/>
      <c r="D1107" s="27">
        <v>0.0</v>
      </c>
      <c r="E1107" s="28"/>
    </row>
    <row r="1108" hidden="1">
      <c r="A1108" s="31" t="s">
        <v>3395</v>
      </c>
      <c r="B1108" s="29">
        <v>80.0</v>
      </c>
      <c r="C1108" s="26">
        <v>80.0</v>
      </c>
      <c r="D1108" s="27">
        <v>0.0</v>
      </c>
      <c r="E1108" s="41"/>
    </row>
    <row r="1109" hidden="1">
      <c r="A1109" s="31" t="s">
        <v>3397</v>
      </c>
      <c r="B1109" s="29">
        <v>1800.0</v>
      </c>
      <c r="C1109" s="26"/>
      <c r="D1109" s="27">
        <v>-1800.0</v>
      </c>
      <c r="E1109" s="28"/>
    </row>
    <row r="1110" hidden="1">
      <c r="A1110" s="31" t="s">
        <v>3399</v>
      </c>
      <c r="B1110" s="29">
        <v>3800.0</v>
      </c>
      <c r="C1110" s="26">
        <v>5600.0</v>
      </c>
      <c r="D1110" s="27">
        <v>1800.0</v>
      </c>
      <c r="E1110" s="41"/>
    </row>
    <row r="1111" hidden="1">
      <c r="A1111" s="58" t="s">
        <v>3400</v>
      </c>
      <c r="B1111" s="29">
        <v>132161.47999999998</v>
      </c>
      <c r="C1111" s="29">
        <v>132161.47999999975</v>
      </c>
      <c r="D1111" s="27">
        <v>-2.3283064365386963E-10</v>
      </c>
      <c r="E1111" s="41"/>
    </row>
    <row r="1112" hidden="1">
      <c r="A1112" s="58" t="s">
        <v>3401</v>
      </c>
      <c r="B1112" s="29">
        <v>27222.0</v>
      </c>
      <c r="C1112" s="59">
        <v>27222.0</v>
      </c>
      <c r="D1112" s="27">
        <v>0.0</v>
      </c>
      <c r="E1112" s="41"/>
    </row>
    <row r="1113" hidden="1">
      <c r="A1113" s="58" t="s">
        <v>3402</v>
      </c>
      <c r="B1113" s="29">
        <v>48257.0</v>
      </c>
      <c r="C1113" s="59">
        <v>48257.0</v>
      </c>
      <c r="D1113" s="27">
        <v>0.0</v>
      </c>
      <c r="E1113" s="41"/>
    </row>
    <row r="1114" hidden="1">
      <c r="A1114" s="58" t="s">
        <v>3403</v>
      </c>
      <c r="B1114" s="29">
        <v>60598.5</v>
      </c>
      <c r="C1114" s="59">
        <v>60598.5</v>
      </c>
      <c r="D1114" s="27">
        <v>0.0</v>
      </c>
      <c r="E1114" s="41"/>
    </row>
    <row r="1115" hidden="1">
      <c r="A1115" s="58" t="s">
        <v>3405</v>
      </c>
      <c r="B1115" s="29">
        <v>1300.0</v>
      </c>
      <c r="C1115" s="59">
        <v>1300.0</v>
      </c>
      <c r="D1115" s="27">
        <v>0.0</v>
      </c>
      <c r="E1115" s="41"/>
    </row>
    <row r="1116" hidden="1">
      <c r="A1116" s="58" t="s">
        <v>3406</v>
      </c>
      <c r="B1116" s="29">
        <v>8844.0</v>
      </c>
      <c r="C1116" s="59">
        <v>8465.0</v>
      </c>
      <c r="D1116" s="27">
        <v>-379.0</v>
      </c>
      <c r="E1116" s="41"/>
    </row>
    <row r="1117" hidden="1">
      <c r="A1117" s="35" t="s">
        <v>3407</v>
      </c>
      <c r="B1117" s="29">
        <v>325873.98000000004</v>
      </c>
      <c r="C1117" s="59">
        <v>325494.98000000033</v>
      </c>
      <c r="D1117" s="27">
        <v>-378.99999999970896</v>
      </c>
      <c r="E1117" s="41"/>
    </row>
    <row r="1118" hidden="1">
      <c r="A1118" s="36" t="s">
        <v>3408</v>
      </c>
      <c r="B1118" s="42">
        <v>-379.0000000000291</v>
      </c>
      <c r="C1118" s="65">
        <v>-5.820766091346741E-10</v>
      </c>
      <c r="D1118" s="66">
        <v>378.999999999447</v>
      </c>
      <c r="E1118" s="45"/>
    </row>
    <row r="1119" hidden="1"/>
    <row r="1120" hidden="1"/>
    <row r="1121" hidden="1">
      <c r="A1121" s="5" t="s">
        <v>4233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3381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45747.0</v>
      </c>
      <c r="B1125" s="6"/>
      <c r="C1125" s="54" t="s">
        <v>3382</v>
      </c>
      <c r="D1125" s="15">
        <v>45747.0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5" t="s">
        <v>4238</v>
      </c>
      <c r="B1127" s="7"/>
      <c r="C1127" s="16"/>
      <c r="D1127" s="56" t="s">
        <v>4238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3383</v>
      </c>
      <c r="B1129" s="6"/>
      <c r="C1129" s="6"/>
      <c r="D1129" s="6"/>
      <c r="E1129" s="7"/>
    </row>
    <row r="1130" hidden="1">
      <c r="A1130" s="20" t="s">
        <v>3384</v>
      </c>
      <c r="B1130" s="21" t="s">
        <v>3385</v>
      </c>
      <c r="C1130" s="22" t="s">
        <v>3386</v>
      </c>
      <c r="D1130" s="21" t="s">
        <v>3387</v>
      </c>
      <c r="E1130" s="23" t="s">
        <v>13</v>
      </c>
    </row>
    <row r="1131" hidden="1">
      <c r="A1131" s="57" t="s">
        <v>3388</v>
      </c>
      <c r="B1131" s="25">
        <v>2232.0</v>
      </c>
      <c r="C1131" s="26">
        <v>2232.0</v>
      </c>
      <c r="D1131" s="27">
        <v>0.0</v>
      </c>
    </row>
    <row r="1132" hidden="1">
      <c r="A1132" s="57" t="s">
        <v>3389</v>
      </c>
      <c r="B1132" s="29">
        <v>1698.0</v>
      </c>
      <c r="C1132" s="26">
        <v>1698.0</v>
      </c>
      <c r="D1132" s="27">
        <v>0.0</v>
      </c>
      <c r="E1132" s="28"/>
    </row>
    <row r="1133" hidden="1">
      <c r="A1133" s="57" t="s">
        <v>3390</v>
      </c>
      <c r="B1133" s="29">
        <v>0.0</v>
      </c>
      <c r="C1133" s="26"/>
      <c r="D1133" s="27">
        <v>0.0</v>
      </c>
      <c r="E1133" s="41"/>
    </row>
    <row r="1134" hidden="1">
      <c r="A1134" s="57" t="s">
        <v>3392</v>
      </c>
      <c r="B1134" s="29">
        <v>0.0</v>
      </c>
      <c r="C1134" s="26"/>
      <c r="D1134" s="27">
        <v>0.0</v>
      </c>
      <c r="E1134" s="41"/>
    </row>
    <row r="1135" hidden="1">
      <c r="A1135" s="31" t="s">
        <v>3394</v>
      </c>
      <c r="B1135" s="29">
        <v>0.0</v>
      </c>
      <c r="C1135" s="26"/>
      <c r="D1135" s="27">
        <v>0.0</v>
      </c>
      <c r="E1135" s="28"/>
    </row>
    <row r="1136" hidden="1">
      <c r="A1136" s="31" t="s">
        <v>3395</v>
      </c>
      <c r="B1136" s="29">
        <v>0.0</v>
      </c>
      <c r="C1136" s="26"/>
      <c r="D1136" s="27">
        <v>0.0</v>
      </c>
      <c r="E1136" s="41"/>
    </row>
    <row r="1137" hidden="1">
      <c r="A1137" s="31" t="s">
        <v>3397</v>
      </c>
      <c r="B1137" s="29">
        <v>280.0</v>
      </c>
      <c r="C1137" s="26">
        <v>280.0</v>
      </c>
      <c r="D1137" s="27">
        <v>0.0</v>
      </c>
      <c r="E1137" s="28"/>
    </row>
    <row r="1138" hidden="1">
      <c r="A1138" s="31" t="s">
        <v>3399</v>
      </c>
      <c r="B1138" s="29">
        <v>280.0</v>
      </c>
      <c r="C1138" s="26">
        <v>280.0</v>
      </c>
      <c r="D1138" s="27">
        <v>0.0</v>
      </c>
      <c r="E1138" s="41"/>
    </row>
    <row r="1139" hidden="1">
      <c r="A1139" s="58" t="s">
        <v>3400</v>
      </c>
      <c r="B1139" s="29">
        <v>13792.74</v>
      </c>
      <c r="C1139" s="29">
        <v>13792.74</v>
      </c>
      <c r="D1139" s="27">
        <v>0.0</v>
      </c>
      <c r="E1139" s="41"/>
    </row>
    <row r="1140" hidden="1">
      <c r="A1140" s="58" t="s">
        <v>3401</v>
      </c>
      <c r="B1140" s="29">
        <v>4749.0</v>
      </c>
      <c r="C1140" s="59">
        <v>4485.0</v>
      </c>
      <c r="D1140" s="27">
        <v>-264.0</v>
      </c>
      <c r="E1140" s="41"/>
    </row>
    <row r="1141" hidden="1">
      <c r="A1141" s="58" t="s">
        <v>3402</v>
      </c>
      <c r="B1141" s="29">
        <v>4260.0</v>
      </c>
      <c r="C1141" s="59">
        <v>4036.0</v>
      </c>
      <c r="D1141" s="27">
        <v>-224.0</v>
      </c>
      <c r="E1141" s="41"/>
    </row>
    <row r="1142" hidden="1">
      <c r="A1142" s="58" t="s">
        <v>3403</v>
      </c>
      <c r="B1142" s="29">
        <v>3972.5</v>
      </c>
      <c r="C1142" s="59">
        <v>3972.5</v>
      </c>
      <c r="D1142" s="27">
        <v>0.0</v>
      </c>
      <c r="E1142" s="41"/>
    </row>
    <row r="1143" hidden="1">
      <c r="A1143" s="58" t="s">
        <v>3405</v>
      </c>
      <c r="B1143" s="29">
        <v>0.0</v>
      </c>
      <c r="C1143" s="59">
        <v>0.0</v>
      </c>
      <c r="D1143" s="27">
        <v>0.0</v>
      </c>
      <c r="E1143" s="41"/>
    </row>
    <row r="1144" hidden="1">
      <c r="A1144" s="58" t="s">
        <v>3406</v>
      </c>
      <c r="B1144" s="29">
        <v>1111.0</v>
      </c>
      <c r="C1144" s="59">
        <v>847.0</v>
      </c>
      <c r="D1144" s="27">
        <v>-264.0</v>
      </c>
      <c r="E1144" s="41"/>
    </row>
    <row r="1145" hidden="1">
      <c r="A1145" s="35" t="s">
        <v>3407</v>
      </c>
      <c r="B1145" s="29">
        <v>31528.24</v>
      </c>
      <c r="C1145" s="59">
        <v>30776.24</v>
      </c>
      <c r="D1145" s="27">
        <v>-752.0</v>
      </c>
      <c r="E1145" s="41"/>
    </row>
    <row r="1146" hidden="1">
      <c r="A1146" s="36" t="s">
        <v>3408</v>
      </c>
      <c r="B1146" s="42">
        <v>-264.00000000000364</v>
      </c>
      <c r="C1146" s="65">
        <v>-3.637978807091713E-12</v>
      </c>
      <c r="D1146" s="66">
        <v>264.0</v>
      </c>
      <c r="E1146" s="45"/>
    </row>
    <row r="1147" hidden="1"/>
    <row r="1148" hidden="1"/>
    <row r="1149" hidden="1">
      <c r="A1149" s="5" t="s">
        <v>4233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3381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45748.0</v>
      </c>
      <c r="B1153" s="6"/>
      <c r="C1153" s="54" t="s">
        <v>3382</v>
      </c>
      <c r="D1153" s="15">
        <v>45753.0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5" t="s">
        <v>4240</v>
      </c>
      <c r="B1155" s="7"/>
      <c r="C1155" s="16"/>
      <c r="D1155" s="56" t="s">
        <v>4239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3383</v>
      </c>
      <c r="B1157" s="6"/>
      <c r="C1157" s="6"/>
      <c r="D1157" s="6"/>
      <c r="E1157" s="7"/>
    </row>
    <row r="1158" hidden="1">
      <c r="A1158" s="20" t="s">
        <v>3384</v>
      </c>
      <c r="B1158" s="21" t="s">
        <v>3385</v>
      </c>
      <c r="C1158" s="22" t="s">
        <v>3386</v>
      </c>
      <c r="D1158" s="21" t="s">
        <v>3387</v>
      </c>
      <c r="E1158" s="23" t="s">
        <v>13</v>
      </c>
    </row>
    <row r="1159" hidden="1">
      <c r="A1159" s="57" t="s">
        <v>3388</v>
      </c>
      <c r="B1159" s="25">
        <v>22311.0</v>
      </c>
      <c r="C1159" s="26">
        <v>22312.0</v>
      </c>
      <c r="D1159" s="27">
        <v>1.0</v>
      </c>
    </row>
    <row r="1160" hidden="1">
      <c r="A1160" s="57" t="s">
        <v>3389</v>
      </c>
      <c r="B1160" s="29">
        <v>20227.0</v>
      </c>
      <c r="C1160" s="26">
        <v>20227.0</v>
      </c>
      <c r="D1160" s="27">
        <v>0.0</v>
      </c>
      <c r="E1160" s="28" t="s">
        <v>8017</v>
      </c>
    </row>
    <row r="1161" hidden="1">
      <c r="A1161" s="57" t="s">
        <v>3390</v>
      </c>
      <c r="B1161" s="29">
        <v>0.0</v>
      </c>
      <c r="C1161" s="26"/>
      <c r="D1161" s="27">
        <v>0.0</v>
      </c>
      <c r="E1161" s="41"/>
    </row>
    <row r="1162" hidden="1">
      <c r="A1162" s="57" t="s">
        <v>3392</v>
      </c>
      <c r="B1162" s="29">
        <v>0.0</v>
      </c>
      <c r="C1162" s="26"/>
      <c r="D1162" s="27">
        <v>0.0</v>
      </c>
      <c r="E1162" s="41"/>
    </row>
    <row r="1163" hidden="1">
      <c r="A1163" s="31" t="s">
        <v>3394</v>
      </c>
      <c r="B1163" s="29">
        <v>0.0</v>
      </c>
      <c r="C1163" s="26"/>
      <c r="D1163" s="27">
        <v>0.0</v>
      </c>
      <c r="E1163" s="28"/>
    </row>
    <row r="1164" hidden="1">
      <c r="A1164" s="31" t="s">
        <v>3395</v>
      </c>
      <c r="B1164" s="29">
        <v>447.0</v>
      </c>
      <c r="C1164" s="26"/>
      <c r="D1164" s="27">
        <v>-447.0</v>
      </c>
      <c r="E1164" s="41"/>
    </row>
    <row r="1165" hidden="1">
      <c r="A1165" s="31" t="s">
        <v>3397</v>
      </c>
      <c r="B1165" s="29">
        <v>1534.0</v>
      </c>
      <c r="C1165" s="26">
        <v>860.0</v>
      </c>
      <c r="D1165" s="27">
        <v>-674.0</v>
      </c>
      <c r="E1165" s="28"/>
    </row>
    <row r="1166" hidden="1">
      <c r="A1166" s="31" t="s">
        <v>3399</v>
      </c>
      <c r="B1166" s="29">
        <v>4120.0</v>
      </c>
      <c r="C1166" s="26">
        <v>5240.0</v>
      </c>
      <c r="D1166" s="27">
        <v>1120.0</v>
      </c>
      <c r="E1166" s="41"/>
    </row>
    <row r="1167" hidden="1">
      <c r="A1167" s="58" t="s">
        <v>3400</v>
      </c>
      <c r="B1167" s="29">
        <v>100024.0</v>
      </c>
      <c r="C1167" s="29">
        <v>99705.0</v>
      </c>
      <c r="D1167" s="27">
        <v>-319.0</v>
      </c>
      <c r="E1167" s="41"/>
    </row>
    <row r="1168" hidden="1">
      <c r="A1168" s="58" t="s">
        <v>3401</v>
      </c>
      <c r="B1168" s="29">
        <v>27988.0</v>
      </c>
      <c r="C1168" s="59">
        <v>27988.0</v>
      </c>
      <c r="D1168" s="27">
        <v>0.0</v>
      </c>
      <c r="E1168" s="41"/>
    </row>
    <row r="1169" hidden="1">
      <c r="A1169" s="58" t="s">
        <v>3402</v>
      </c>
      <c r="B1169" s="29">
        <v>43219.0</v>
      </c>
      <c r="C1169" s="59">
        <v>43219.0</v>
      </c>
      <c r="D1169" s="27">
        <v>0.0</v>
      </c>
      <c r="E1169" s="41"/>
    </row>
    <row r="1170" hidden="1">
      <c r="A1170" s="58" t="s">
        <v>3403</v>
      </c>
      <c r="B1170" s="29">
        <v>60104.0</v>
      </c>
      <c r="C1170" s="59">
        <v>60104.0</v>
      </c>
      <c r="D1170" s="27">
        <v>0.0</v>
      </c>
      <c r="E1170" s="41"/>
    </row>
    <row r="1171" hidden="1">
      <c r="A1171" s="58" t="s">
        <v>3405</v>
      </c>
      <c r="B1171" s="29">
        <v>2160.0</v>
      </c>
      <c r="C1171" s="59">
        <v>2160.0</v>
      </c>
      <c r="D1171" s="27">
        <v>0.0</v>
      </c>
      <c r="E1171" s="41"/>
    </row>
    <row r="1172" hidden="1">
      <c r="A1172" s="58" t="s">
        <v>3406</v>
      </c>
      <c r="B1172" s="29">
        <v>5648.0</v>
      </c>
      <c r="C1172" s="59">
        <v>5648.0</v>
      </c>
      <c r="D1172" s="27">
        <v>0.0</v>
      </c>
      <c r="E1172" s="41"/>
    </row>
    <row r="1173" hidden="1">
      <c r="A1173" s="35" t="s">
        <v>3407</v>
      </c>
      <c r="B1173" s="29">
        <v>282134.0</v>
      </c>
      <c r="C1173" s="59">
        <v>281815.0</v>
      </c>
      <c r="D1173" s="27">
        <v>-319.0</v>
      </c>
      <c r="E1173" s="41"/>
    </row>
    <row r="1174" hidden="1">
      <c r="A1174" s="36" t="s">
        <v>3408</v>
      </c>
      <c r="B1174" s="42">
        <v>0.0</v>
      </c>
      <c r="C1174" s="65">
        <v>0.0</v>
      </c>
      <c r="D1174" s="66">
        <v>0.0</v>
      </c>
      <c r="E1174" s="45"/>
    </row>
    <row r="1175" hidden="1"/>
    <row r="1176" hidden="1"/>
    <row r="1177" hidden="1">
      <c r="A1177" s="5" t="s">
        <v>4233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3381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45754.0</v>
      </c>
      <c r="B1181" s="6"/>
      <c r="C1181" s="54" t="s">
        <v>3382</v>
      </c>
      <c r="D1181" s="15">
        <v>45760.0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5" t="s">
        <v>4238</v>
      </c>
      <c r="B1183" s="7"/>
      <c r="C1183" s="16"/>
      <c r="D1183" s="56" t="s">
        <v>4239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3383</v>
      </c>
      <c r="B1185" s="6"/>
      <c r="C1185" s="6"/>
      <c r="D1185" s="6"/>
      <c r="E1185" s="7"/>
    </row>
    <row r="1186" hidden="1">
      <c r="A1186" s="20" t="s">
        <v>3384</v>
      </c>
      <c r="B1186" s="21" t="s">
        <v>3385</v>
      </c>
      <c r="C1186" s="22" t="s">
        <v>3386</v>
      </c>
      <c r="D1186" s="21" t="s">
        <v>3387</v>
      </c>
      <c r="E1186" s="23" t="s">
        <v>13</v>
      </c>
    </row>
    <row r="1187" hidden="1">
      <c r="A1187" s="57" t="s">
        <v>3388</v>
      </c>
      <c r="B1187" s="25">
        <v>17206.0</v>
      </c>
      <c r="C1187" s="26">
        <v>17207.0</v>
      </c>
      <c r="D1187" s="27">
        <v>1.0</v>
      </c>
    </row>
    <row r="1188" hidden="1">
      <c r="A1188" s="57" t="s">
        <v>3389</v>
      </c>
      <c r="B1188" s="29">
        <v>29819.0</v>
      </c>
      <c r="C1188" s="26">
        <v>29820.0</v>
      </c>
      <c r="D1188" s="27">
        <v>1.0</v>
      </c>
      <c r="E1188" s="28"/>
    </row>
    <row r="1189" hidden="1">
      <c r="A1189" s="57" t="s">
        <v>3390</v>
      </c>
      <c r="B1189" s="29">
        <v>320.0</v>
      </c>
      <c r="C1189" s="26">
        <v>320.0</v>
      </c>
      <c r="D1189" s="27">
        <v>0.0</v>
      </c>
      <c r="E1189" s="41"/>
    </row>
    <row r="1190" hidden="1">
      <c r="A1190" s="57" t="s">
        <v>3392</v>
      </c>
      <c r="B1190" s="29">
        <v>800.0</v>
      </c>
      <c r="C1190" s="26">
        <v>800.0</v>
      </c>
      <c r="D1190" s="27">
        <v>0.0</v>
      </c>
      <c r="E1190" s="41"/>
    </row>
    <row r="1191" hidden="1">
      <c r="A1191" s="31" t="s">
        <v>3394</v>
      </c>
      <c r="B1191" s="29">
        <v>0.0</v>
      </c>
      <c r="C1191" s="26"/>
      <c r="D1191" s="27">
        <v>0.0</v>
      </c>
      <c r="E1191" s="28"/>
    </row>
    <row r="1192" hidden="1">
      <c r="A1192" s="31" t="s">
        <v>3395</v>
      </c>
      <c r="B1192" s="29">
        <v>29.0</v>
      </c>
      <c r="C1192" s="26">
        <v>29.0</v>
      </c>
      <c r="D1192" s="27">
        <v>0.0</v>
      </c>
      <c r="E1192" s="41"/>
    </row>
    <row r="1193" hidden="1">
      <c r="A1193" s="31" t="s">
        <v>3397</v>
      </c>
      <c r="B1193" s="29">
        <v>2040.0</v>
      </c>
      <c r="C1193" s="26">
        <v>2000.0</v>
      </c>
      <c r="D1193" s="27">
        <v>-40.0</v>
      </c>
      <c r="E1193" s="28" t="s">
        <v>8018</v>
      </c>
    </row>
    <row r="1194" hidden="1">
      <c r="A1194" s="31" t="s">
        <v>3399</v>
      </c>
      <c r="B1194" s="29">
        <v>4800.0</v>
      </c>
      <c r="C1194" s="26">
        <v>4800.0</v>
      </c>
      <c r="D1194" s="27">
        <v>0.0</v>
      </c>
      <c r="E1194" s="41"/>
    </row>
    <row r="1195" hidden="1">
      <c r="A1195" s="58" t="s">
        <v>3400</v>
      </c>
      <c r="B1195" s="29">
        <v>115897.0</v>
      </c>
      <c r="C1195" s="29">
        <v>116420.0</v>
      </c>
      <c r="D1195" s="27">
        <v>523.0</v>
      </c>
      <c r="E1195" s="41"/>
    </row>
    <row r="1196" hidden="1">
      <c r="A1196" s="58" t="s">
        <v>3401</v>
      </c>
      <c r="B1196" s="29">
        <v>34146.0</v>
      </c>
      <c r="C1196" s="59">
        <v>34146.0</v>
      </c>
      <c r="D1196" s="27">
        <v>0.0</v>
      </c>
      <c r="E1196" s="41"/>
    </row>
    <row r="1197" hidden="1">
      <c r="A1197" s="58" t="s">
        <v>3402</v>
      </c>
      <c r="B1197" s="29">
        <v>60099.0</v>
      </c>
      <c r="C1197" s="59">
        <v>59780.0</v>
      </c>
      <c r="D1197" s="27">
        <v>-319.0</v>
      </c>
      <c r="E1197" s="41"/>
    </row>
    <row r="1198" hidden="1">
      <c r="A1198" s="58" t="s">
        <v>3403</v>
      </c>
      <c r="B1198" s="29">
        <v>67531.0</v>
      </c>
      <c r="C1198" s="59">
        <v>67531.0</v>
      </c>
      <c r="D1198" s="27">
        <v>0.0</v>
      </c>
      <c r="E1198" s="41"/>
    </row>
    <row r="1199" hidden="1">
      <c r="A1199" s="58" t="s">
        <v>3405</v>
      </c>
      <c r="B1199" s="29">
        <v>866.0</v>
      </c>
      <c r="C1199" s="59">
        <v>866.0</v>
      </c>
      <c r="D1199" s="27">
        <v>0.0</v>
      </c>
      <c r="E1199" s="41"/>
    </row>
    <row r="1200" hidden="1">
      <c r="A1200" s="58" t="s">
        <v>3406</v>
      </c>
      <c r="B1200" s="29">
        <v>9029.0</v>
      </c>
      <c r="C1200" s="59">
        <v>8630.0</v>
      </c>
      <c r="D1200" s="27">
        <v>-399.0</v>
      </c>
      <c r="E1200" s="41"/>
    </row>
    <row r="1201" hidden="1">
      <c r="A1201" s="35" t="s">
        <v>3407</v>
      </c>
      <c r="B1201" s="29">
        <v>333545.0</v>
      </c>
      <c r="C1201" s="59">
        <v>333350.0</v>
      </c>
      <c r="D1201" s="27">
        <v>-195.0</v>
      </c>
      <c r="E1201" s="41"/>
    </row>
    <row r="1202" hidden="1">
      <c r="A1202" s="36" t="s">
        <v>3408</v>
      </c>
      <c r="B1202" s="42">
        <v>8.0</v>
      </c>
      <c r="C1202" s="65">
        <v>369.0</v>
      </c>
      <c r="D1202" s="66">
        <v>361.0</v>
      </c>
      <c r="E1202" s="45"/>
    </row>
    <row r="1203" hidden="1"/>
    <row r="1204" hidden="1"/>
    <row r="1205" hidden="1">
      <c r="A1205" s="5" t="s">
        <v>4233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3381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45761.0</v>
      </c>
      <c r="B1209" s="6"/>
      <c r="C1209" s="54" t="s">
        <v>3382</v>
      </c>
      <c r="D1209" s="15">
        <v>45767.0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5" t="s">
        <v>4238</v>
      </c>
      <c r="B1211" s="7"/>
      <c r="C1211" s="16"/>
      <c r="D1211" s="56" t="s">
        <v>4239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3383</v>
      </c>
      <c r="B1213" s="6"/>
      <c r="C1213" s="6"/>
      <c r="D1213" s="6"/>
      <c r="E1213" s="7"/>
    </row>
    <row r="1214" hidden="1">
      <c r="A1214" s="20" t="s">
        <v>3384</v>
      </c>
      <c r="B1214" s="21" t="s">
        <v>3385</v>
      </c>
      <c r="C1214" s="22" t="s">
        <v>3386</v>
      </c>
      <c r="D1214" s="21" t="s">
        <v>3387</v>
      </c>
      <c r="E1214" s="23" t="s">
        <v>13</v>
      </c>
    </row>
    <row r="1215" hidden="1">
      <c r="A1215" s="57" t="s">
        <v>3388</v>
      </c>
      <c r="B1215" s="25">
        <v>19603.0</v>
      </c>
      <c r="C1215" s="26">
        <v>19604.0</v>
      </c>
      <c r="D1215" s="27">
        <v>1.0</v>
      </c>
    </row>
    <row r="1216" hidden="1">
      <c r="A1216" s="57" t="s">
        <v>3389</v>
      </c>
      <c r="B1216" s="29">
        <v>20389.0</v>
      </c>
      <c r="C1216" s="26">
        <v>20389.0</v>
      </c>
      <c r="D1216" s="27">
        <v>0.0</v>
      </c>
      <c r="E1216" s="28"/>
    </row>
    <row r="1217" hidden="1">
      <c r="A1217" s="57" t="s">
        <v>3390</v>
      </c>
      <c r="B1217" s="29">
        <v>510.0</v>
      </c>
      <c r="C1217" s="26">
        <v>510.0</v>
      </c>
      <c r="D1217" s="27">
        <v>0.0</v>
      </c>
      <c r="E1217" s="41"/>
    </row>
    <row r="1218" hidden="1">
      <c r="A1218" s="57" t="s">
        <v>3392</v>
      </c>
      <c r="B1218" s="29">
        <v>0.0</v>
      </c>
      <c r="C1218" s="26"/>
      <c r="D1218" s="27">
        <v>0.0</v>
      </c>
      <c r="E1218" s="41"/>
    </row>
    <row r="1219" hidden="1">
      <c r="A1219" s="31" t="s">
        <v>3394</v>
      </c>
      <c r="B1219" s="29">
        <v>0.0</v>
      </c>
      <c r="C1219" s="26"/>
      <c r="D1219" s="27">
        <v>0.0</v>
      </c>
      <c r="E1219" s="28"/>
    </row>
    <row r="1220" hidden="1">
      <c r="A1220" s="31" t="s">
        <v>3395</v>
      </c>
      <c r="B1220" s="29">
        <v>0.0</v>
      </c>
      <c r="C1220" s="26"/>
      <c r="D1220" s="27">
        <v>0.0</v>
      </c>
      <c r="E1220" s="41"/>
    </row>
    <row r="1221" hidden="1">
      <c r="A1221" s="31" t="s">
        <v>3397</v>
      </c>
      <c r="B1221" s="29">
        <v>5650.0</v>
      </c>
      <c r="C1221" s="26">
        <v>5410.0</v>
      </c>
      <c r="D1221" s="27">
        <v>-240.0</v>
      </c>
      <c r="E1221" s="28" t="s">
        <v>8019</v>
      </c>
    </row>
    <row r="1222" hidden="1">
      <c r="A1222" s="31" t="s">
        <v>3399</v>
      </c>
      <c r="B1222" s="29">
        <v>4960.0</v>
      </c>
      <c r="C1222" s="26">
        <v>5120.0</v>
      </c>
      <c r="D1222" s="27">
        <v>160.0</v>
      </c>
      <c r="E1222" s="41"/>
    </row>
    <row r="1223" hidden="1">
      <c r="A1223" s="58" t="s">
        <v>3400</v>
      </c>
      <c r="B1223" s="29">
        <v>123215.0</v>
      </c>
      <c r="C1223" s="29">
        <v>123215.0</v>
      </c>
      <c r="D1223" s="27">
        <v>0.0</v>
      </c>
      <c r="E1223" s="41"/>
    </row>
    <row r="1224" hidden="1">
      <c r="A1224" s="58" t="s">
        <v>3401</v>
      </c>
      <c r="B1224" s="29">
        <v>35139.0</v>
      </c>
      <c r="C1224" s="59">
        <v>35139.0</v>
      </c>
      <c r="D1224" s="27">
        <v>0.0</v>
      </c>
      <c r="E1224" s="41"/>
    </row>
    <row r="1225" hidden="1">
      <c r="A1225" s="58" t="s">
        <v>3402</v>
      </c>
      <c r="B1225" s="29">
        <v>53127.0</v>
      </c>
      <c r="C1225" s="59">
        <v>53127.0</v>
      </c>
      <c r="D1225" s="27">
        <v>0.0</v>
      </c>
      <c r="E1225" s="41"/>
    </row>
    <row r="1226" hidden="1">
      <c r="A1226" s="58" t="s">
        <v>3403</v>
      </c>
      <c r="B1226" s="29">
        <v>70437.0</v>
      </c>
      <c r="C1226" s="59">
        <v>70437.0</v>
      </c>
      <c r="D1226" s="27">
        <v>0.0</v>
      </c>
      <c r="E1226" s="41"/>
    </row>
    <row r="1227" hidden="1">
      <c r="A1227" s="58" t="s">
        <v>3405</v>
      </c>
      <c r="B1227" s="29">
        <v>1847.0</v>
      </c>
      <c r="C1227" s="59">
        <v>1847.0</v>
      </c>
      <c r="D1227" s="27">
        <v>0.0</v>
      </c>
      <c r="E1227" s="41"/>
    </row>
    <row r="1228" hidden="1">
      <c r="A1228" s="58" t="s">
        <v>3406</v>
      </c>
      <c r="B1228" s="29">
        <v>9749.0</v>
      </c>
      <c r="C1228" s="59">
        <v>9749.0</v>
      </c>
      <c r="D1228" s="27">
        <v>0.0</v>
      </c>
      <c r="E1228" s="41"/>
    </row>
    <row r="1229" hidden="1">
      <c r="A1229" s="35" t="s">
        <v>3407</v>
      </c>
      <c r="B1229" s="29">
        <v>334876.7</v>
      </c>
      <c r="C1229" s="59">
        <v>334876.7</v>
      </c>
      <c r="D1229" s="27">
        <v>0.0</v>
      </c>
      <c r="E1229" s="41"/>
    </row>
    <row r="1230" hidden="1">
      <c r="A1230" s="36" t="s">
        <v>3408</v>
      </c>
      <c r="B1230" s="42">
        <v>0.3000000000029104</v>
      </c>
      <c r="C1230" s="65">
        <v>-78.70000000001164</v>
      </c>
      <c r="D1230" s="66">
        <v>-79.00000000001455</v>
      </c>
      <c r="E1230" s="45"/>
    </row>
    <row r="1231" hidden="1"/>
    <row r="1232" hidden="1"/>
    <row r="1233" hidden="1">
      <c r="A1233" s="5" t="s">
        <v>4233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3381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45768.0</v>
      </c>
      <c r="B1237" s="6"/>
      <c r="C1237" s="54" t="s">
        <v>3382</v>
      </c>
      <c r="D1237" s="15">
        <v>45774.0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5" t="s">
        <v>4238</v>
      </c>
      <c r="B1239" s="7"/>
      <c r="C1239" s="16"/>
      <c r="D1239" s="56" t="s">
        <v>4239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3383</v>
      </c>
      <c r="B1241" s="6"/>
      <c r="C1241" s="6"/>
      <c r="D1241" s="6"/>
      <c r="E1241" s="7"/>
    </row>
    <row r="1242" hidden="1">
      <c r="A1242" s="20" t="s">
        <v>3384</v>
      </c>
      <c r="B1242" s="21" t="s">
        <v>3385</v>
      </c>
      <c r="C1242" s="22" t="s">
        <v>3386</v>
      </c>
      <c r="D1242" s="21" t="s">
        <v>3387</v>
      </c>
      <c r="E1242" s="23" t="s">
        <v>13</v>
      </c>
    </row>
    <row r="1243" hidden="1">
      <c r="A1243" s="57" t="s">
        <v>3388</v>
      </c>
      <c r="B1243" s="25">
        <v>31989.0</v>
      </c>
      <c r="C1243" s="26">
        <v>32000.0</v>
      </c>
      <c r="D1243" s="27">
        <v>11.0</v>
      </c>
    </row>
    <row r="1244" hidden="1">
      <c r="A1244" s="57" t="s">
        <v>3389</v>
      </c>
      <c r="B1244" s="29">
        <v>20574.0</v>
      </c>
      <c r="C1244" s="26">
        <v>20574.0</v>
      </c>
      <c r="D1244" s="27">
        <v>0.0</v>
      </c>
      <c r="E1244" s="28"/>
    </row>
    <row r="1245" hidden="1">
      <c r="A1245" s="57" t="s">
        <v>3390</v>
      </c>
      <c r="B1245" s="29">
        <v>0.0</v>
      </c>
      <c r="C1245" s="26"/>
      <c r="D1245" s="27">
        <v>0.0</v>
      </c>
      <c r="E1245" s="41"/>
    </row>
    <row r="1246" hidden="1">
      <c r="A1246" s="57" t="s">
        <v>3392</v>
      </c>
      <c r="B1246" s="29">
        <v>0.0</v>
      </c>
      <c r="C1246" s="26"/>
      <c r="D1246" s="27">
        <v>0.0</v>
      </c>
      <c r="E1246" s="41"/>
    </row>
    <row r="1247" hidden="1">
      <c r="A1247" s="31" t="s">
        <v>3394</v>
      </c>
      <c r="B1247" s="29">
        <v>0.0</v>
      </c>
      <c r="C1247" s="26"/>
      <c r="D1247" s="27">
        <v>0.0</v>
      </c>
      <c r="E1247" s="28"/>
    </row>
    <row r="1248" hidden="1">
      <c r="A1248" s="31" t="s">
        <v>3395</v>
      </c>
      <c r="B1248" s="29">
        <v>60.0</v>
      </c>
      <c r="C1248" s="26">
        <v>60.0</v>
      </c>
      <c r="D1248" s="27">
        <v>0.0</v>
      </c>
      <c r="E1248" s="41"/>
    </row>
    <row r="1249" hidden="1">
      <c r="A1249" s="31" t="s">
        <v>3397</v>
      </c>
      <c r="B1249" s="29">
        <v>360.0</v>
      </c>
      <c r="C1249" s="26"/>
      <c r="D1249" s="27">
        <v>-360.0</v>
      </c>
      <c r="E1249" s="28"/>
    </row>
    <row r="1250" hidden="1">
      <c r="A1250" s="31" t="s">
        <v>3399</v>
      </c>
      <c r="B1250" s="29">
        <v>4280.0</v>
      </c>
      <c r="C1250" s="26">
        <v>4680.0</v>
      </c>
      <c r="D1250" s="27">
        <v>400.0</v>
      </c>
      <c r="E1250" s="41"/>
    </row>
    <row r="1251" hidden="1">
      <c r="A1251" s="58" t="s">
        <v>3400</v>
      </c>
      <c r="B1251" s="29">
        <v>148297.55</v>
      </c>
      <c r="C1251" s="29">
        <v>148297.5499999998</v>
      </c>
      <c r="D1251" s="27">
        <v>-1.7462298274040222E-10</v>
      </c>
      <c r="E1251" s="41"/>
    </row>
    <row r="1252" hidden="1">
      <c r="A1252" s="58" t="s">
        <v>3401</v>
      </c>
      <c r="B1252" s="29">
        <v>37520.0</v>
      </c>
      <c r="C1252" s="59">
        <v>37520.0</v>
      </c>
      <c r="D1252" s="27">
        <v>0.0</v>
      </c>
      <c r="E1252" s="41"/>
    </row>
    <row r="1253" hidden="1">
      <c r="A1253" s="58" t="s">
        <v>3402</v>
      </c>
      <c r="B1253" s="29">
        <v>49899.0</v>
      </c>
      <c r="C1253" s="59">
        <v>49635.0</v>
      </c>
      <c r="D1253" s="27">
        <v>-264.0</v>
      </c>
      <c r="E1253" s="41"/>
    </row>
    <row r="1254" hidden="1">
      <c r="A1254" s="58" t="s">
        <v>3403</v>
      </c>
      <c r="B1254" s="29">
        <v>64292.5</v>
      </c>
      <c r="C1254" s="59">
        <v>64292.5</v>
      </c>
      <c r="D1254" s="27">
        <v>0.0</v>
      </c>
      <c r="E1254" s="41"/>
    </row>
    <row r="1255" hidden="1">
      <c r="A1255" s="58" t="s">
        <v>3405</v>
      </c>
      <c r="B1255" s="29">
        <v>4442.0</v>
      </c>
      <c r="C1255" s="59">
        <v>4442.0</v>
      </c>
      <c r="D1255" s="27">
        <v>0.0</v>
      </c>
      <c r="E1255" s="41"/>
    </row>
    <row r="1256" hidden="1">
      <c r="A1256" s="58" t="s">
        <v>3406</v>
      </c>
      <c r="B1256" s="29">
        <v>8260.0</v>
      </c>
      <c r="C1256" s="59">
        <v>8260.0</v>
      </c>
      <c r="D1256" s="27">
        <v>0.0</v>
      </c>
      <c r="E1256" s="41"/>
    </row>
    <row r="1257" hidden="1">
      <c r="A1257" s="35" t="s">
        <v>3407</v>
      </c>
      <c r="B1257" s="29">
        <v>361713.05000000005</v>
      </c>
      <c r="C1257" s="59">
        <v>361449.0500000002</v>
      </c>
      <c r="D1257" s="27">
        <v>-263.9999999998254</v>
      </c>
      <c r="E1257" s="41"/>
    </row>
    <row r="1258" hidden="1">
      <c r="A1258" s="36" t="s">
        <v>3408</v>
      </c>
      <c r="B1258" s="42">
        <v>0.9999999999636202</v>
      </c>
      <c r="C1258" s="65">
        <v>51.999999999592546</v>
      </c>
      <c r="D1258" s="66">
        <v>50.999999999628926</v>
      </c>
      <c r="E1258" s="45"/>
    </row>
    <row r="1259" hidden="1"/>
    <row r="1260" hidden="1"/>
    <row r="1261" hidden="1">
      <c r="A1261" s="5" t="s">
        <v>4233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3381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45775.0</v>
      </c>
      <c r="B1265" s="6"/>
      <c r="C1265" s="54" t="s">
        <v>3382</v>
      </c>
      <c r="D1265" s="15">
        <v>45777.0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5" t="s">
        <v>4238</v>
      </c>
      <c r="B1267" s="7"/>
      <c r="C1267" s="16"/>
      <c r="D1267" s="56" t="s">
        <v>4241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3383</v>
      </c>
      <c r="B1269" s="6"/>
      <c r="C1269" s="6"/>
      <c r="D1269" s="6"/>
      <c r="E1269" s="7"/>
    </row>
    <row r="1270" hidden="1">
      <c r="A1270" s="20" t="s">
        <v>3384</v>
      </c>
      <c r="B1270" s="21" t="s">
        <v>3385</v>
      </c>
      <c r="C1270" s="22" t="s">
        <v>3386</v>
      </c>
      <c r="D1270" s="21" t="s">
        <v>3387</v>
      </c>
      <c r="E1270" s="23" t="s">
        <v>13</v>
      </c>
    </row>
    <row r="1271" hidden="1">
      <c r="A1271" s="57" t="s">
        <v>3388</v>
      </c>
      <c r="B1271" s="25">
        <v>5532.0</v>
      </c>
      <c r="C1271" s="26">
        <v>4532.0</v>
      </c>
      <c r="D1271" s="27">
        <v>-1000.0</v>
      </c>
    </row>
    <row r="1272" hidden="1">
      <c r="A1272" s="57" t="s">
        <v>3389</v>
      </c>
      <c r="B1272" s="29">
        <v>8724.0</v>
      </c>
      <c r="C1272" s="26">
        <v>8724.0</v>
      </c>
      <c r="D1272" s="27">
        <v>0.0</v>
      </c>
      <c r="E1272" s="28"/>
    </row>
    <row r="1273" hidden="1">
      <c r="A1273" s="57" t="s">
        <v>3390</v>
      </c>
      <c r="B1273" s="29">
        <v>140.0</v>
      </c>
      <c r="C1273" s="26">
        <v>140.0</v>
      </c>
      <c r="D1273" s="27">
        <v>0.0</v>
      </c>
      <c r="E1273" s="41"/>
    </row>
    <row r="1274" hidden="1">
      <c r="A1274" s="57" t="s">
        <v>3392</v>
      </c>
      <c r="B1274" s="29">
        <v>0.0</v>
      </c>
      <c r="C1274" s="26"/>
      <c r="D1274" s="27">
        <v>0.0</v>
      </c>
      <c r="E1274" s="41"/>
    </row>
    <row r="1275" hidden="1">
      <c r="A1275" s="31" t="s">
        <v>3394</v>
      </c>
      <c r="B1275" s="29">
        <v>0.0</v>
      </c>
      <c r="C1275" s="26"/>
      <c r="D1275" s="27">
        <v>0.0</v>
      </c>
      <c r="E1275" s="28"/>
    </row>
    <row r="1276" hidden="1">
      <c r="A1276" s="31" t="s">
        <v>3395</v>
      </c>
      <c r="B1276" s="29">
        <v>0.0</v>
      </c>
      <c r="C1276" s="26"/>
      <c r="D1276" s="27">
        <v>0.0</v>
      </c>
      <c r="E1276" s="41"/>
    </row>
    <row r="1277" hidden="1">
      <c r="A1277" s="31" t="s">
        <v>3397</v>
      </c>
      <c r="B1277" s="29">
        <v>7540.0</v>
      </c>
      <c r="C1277" s="26">
        <v>8420.0</v>
      </c>
      <c r="D1277" s="27">
        <v>880.0</v>
      </c>
      <c r="E1277" s="28" t="s">
        <v>8020</v>
      </c>
    </row>
    <row r="1278" hidden="1">
      <c r="A1278" s="31" t="s">
        <v>3399</v>
      </c>
      <c r="B1278" s="29">
        <v>1640.0</v>
      </c>
      <c r="C1278" s="26">
        <v>1760.0</v>
      </c>
      <c r="D1278" s="27">
        <v>120.0</v>
      </c>
      <c r="E1278" s="41"/>
    </row>
    <row r="1279" hidden="1">
      <c r="A1279" s="58" t="s">
        <v>3400</v>
      </c>
      <c r="B1279" s="29">
        <v>49498.0</v>
      </c>
      <c r="C1279" s="29">
        <v>49498.0</v>
      </c>
      <c r="D1279" s="27">
        <v>0.0</v>
      </c>
      <c r="E1279" s="41"/>
    </row>
    <row r="1280" hidden="1">
      <c r="A1280" s="58" t="s">
        <v>3401</v>
      </c>
      <c r="B1280" s="29">
        <v>9018.0</v>
      </c>
      <c r="C1280" s="59">
        <v>9018.0</v>
      </c>
      <c r="D1280" s="27">
        <v>0.0</v>
      </c>
      <c r="E1280" s="41"/>
    </row>
    <row r="1281" hidden="1">
      <c r="A1281" s="58" t="s">
        <v>3402</v>
      </c>
      <c r="B1281" s="29">
        <v>14849.0</v>
      </c>
      <c r="C1281" s="59">
        <v>14849.0</v>
      </c>
      <c r="D1281" s="27">
        <v>0.0</v>
      </c>
      <c r="E1281" s="41"/>
    </row>
    <row r="1282" hidden="1">
      <c r="A1282" s="58" t="s">
        <v>3403</v>
      </c>
      <c r="B1282" s="29">
        <v>17711.0</v>
      </c>
      <c r="C1282" s="59">
        <v>17711.0</v>
      </c>
      <c r="D1282" s="27">
        <v>0.0</v>
      </c>
      <c r="E1282" s="41"/>
    </row>
    <row r="1283" hidden="1">
      <c r="A1283" s="58" t="s">
        <v>3405</v>
      </c>
      <c r="B1283" s="29">
        <v>1239.0</v>
      </c>
      <c r="C1283" s="59">
        <v>1239.0</v>
      </c>
      <c r="D1283" s="27">
        <v>0.0</v>
      </c>
      <c r="E1283" s="41"/>
    </row>
    <row r="1284" hidden="1">
      <c r="A1284" s="58" t="s">
        <v>3406</v>
      </c>
      <c r="B1284" s="29">
        <v>3439.0</v>
      </c>
      <c r="C1284" s="59">
        <v>3439.0</v>
      </c>
      <c r="D1284" s="27">
        <v>0.0</v>
      </c>
      <c r="E1284" s="41"/>
    </row>
    <row r="1285" hidden="1">
      <c r="A1285" s="35" t="s">
        <v>3407</v>
      </c>
      <c r="B1285" s="29">
        <v>115891.0</v>
      </c>
      <c r="C1285" s="59">
        <v>115891.0</v>
      </c>
      <c r="D1285" s="27">
        <v>0.0</v>
      </c>
      <c r="E1285" s="41"/>
    </row>
    <row r="1286" hidden="1">
      <c r="A1286" s="36" t="s">
        <v>3408</v>
      </c>
      <c r="B1286" s="42">
        <v>0.0</v>
      </c>
      <c r="C1286" s="65">
        <v>0.0</v>
      </c>
      <c r="D1286" s="66">
        <v>0.0</v>
      </c>
      <c r="E1286" s="45"/>
    </row>
    <row r="1287" hidden="1"/>
    <row r="1288" hidden="1"/>
    <row r="1289" hidden="1">
      <c r="A1289" s="5" t="s">
        <v>4233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3381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45778.0</v>
      </c>
      <c r="B1293" s="6"/>
      <c r="C1293" s="54" t="s">
        <v>3382</v>
      </c>
      <c r="D1293" s="15">
        <v>45781.0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5" t="s">
        <v>4253</v>
      </c>
      <c r="B1295" s="7"/>
      <c r="C1295" s="16"/>
      <c r="D1295" s="56" t="s">
        <v>4239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3383</v>
      </c>
      <c r="B1297" s="6"/>
      <c r="C1297" s="6"/>
      <c r="D1297" s="6"/>
      <c r="E1297" s="7"/>
    </row>
    <row r="1298" hidden="1">
      <c r="A1298" s="20" t="s">
        <v>3384</v>
      </c>
      <c r="B1298" s="21" t="s">
        <v>3385</v>
      </c>
      <c r="C1298" s="22" t="s">
        <v>3386</v>
      </c>
      <c r="D1298" s="21" t="s">
        <v>3387</v>
      </c>
      <c r="E1298" s="23" t="s">
        <v>13</v>
      </c>
    </row>
    <row r="1299" hidden="1">
      <c r="A1299" s="57" t="s">
        <v>3388</v>
      </c>
      <c r="B1299" s="25">
        <v>20080.0</v>
      </c>
      <c r="C1299" s="26">
        <v>20080.0</v>
      </c>
      <c r="D1299" s="27">
        <v>0.0</v>
      </c>
    </row>
    <row r="1300" hidden="1">
      <c r="A1300" s="57" t="s">
        <v>3389</v>
      </c>
      <c r="B1300" s="29">
        <v>18342.0</v>
      </c>
      <c r="C1300" s="26">
        <v>18342.0</v>
      </c>
      <c r="D1300" s="27">
        <v>0.0</v>
      </c>
      <c r="E1300" s="28"/>
    </row>
    <row r="1301" hidden="1">
      <c r="A1301" s="57" t="s">
        <v>3390</v>
      </c>
      <c r="B1301" s="29">
        <v>0.0</v>
      </c>
      <c r="C1301" s="26"/>
      <c r="D1301" s="27">
        <v>0.0</v>
      </c>
      <c r="E1301" s="41"/>
    </row>
    <row r="1302" hidden="1">
      <c r="A1302" s="57" t="s">
        <v>3392</v>
      </c>
      <c r="B1302" s="29">
        <v>0.0</v>
      </c>
      <c r="C1302" s="26"/>
      <c r="D1302" s="27">
        <v>0.0</v>
      </c>
      <c r="E1302" s="41"/>
    </row>
    <row r="1303" hidden="1">
      <c r="A1303" s="31" t="s">
        <v>3394</v>
      </c>
      <c r="B1303" s="29">
        <v>0.0</v>
      </c>
      <c r="C1303" s="26"/>
      <c r="D1303" s="27">
        <v>0.0</v>
      </c>
      <c r="E1303" s="28"/>
    </row>
    <row r="1304" hidden="1">
      <c r="A1304" s="31" t="s">
        <v>3395</v>
      </c>
      <c r="B1304" s="29">
        <v>0.0</v>
      </c>
      <c r="C1304" s="26"/>
      <c r="D1304" s="27">
        <v>0.0</v>
      </c>
      <c r="E1304" s="41"/>
    </row>
    <row r="1305" hidden="1">
      <c r="A1305" s="31" t="s">
        <v>3397</v>
      </c>
      <c r="B1305" s="29">
        <v>40.0</v>
      </c>
      <c r="C1305" s="26"/>
      <c r="D1305" s="27">
        <v>-40.0</v>
      </c>
      <c r="E1305" s="28"/>
    </row>
    <row r="1306" hidden="1">
      <c r="A1306" s="31" t="s">
        <v>3399</v>
      </c>
      <c r="B1306" s="29">
        <v>3040.0</v>
      </c>
      <c r="C1306" s="26">
        <v>3080.0</v>
      </c>
      <c r="D1306" s="27">
        <v>40.0</v>
      </c>
      <c r="E1306" s="41"/>
    </row>
    <row r="1307" hidden="1">
      <c r="A1307" s="58" t="s">
        <v>3400</v>
      </c>
      <c r="B1307" s="29">
        <v>79058.0</v>
      </c>
      <c r="C1307" s="29">
        <v>79058.0</v>
      </c>
      <c r="D1307" s="27">
        <v>0.0</v>
      </c>
      <c r="E1307" s="41"/>
    </row>
    <row r="1308" hidden="1">
      <c r="A1308" s="58" t="s">
        <v>3401</v>
      </c>
      <c r="B1308" s="29">
        <v>23043.0</v>
      </c>
      <c r="C1308" s="59">
        <v>23043.0</v>
      </c>
      <c r="D1308" s="27">
        <v>0.0</v>
      </c>
      <c r="E1308" s="41"/>
    </row>
    <row r="1309" hidden="1">
      <c r="A1309" s="58" t="s">
        <v>3402</v>
      </c>
      <c r="B1309" s="29">
        <v>27429.0</v>
      </c>
      <c r="C1309" s="59">
        <v>27110.0</v>
      </c>
      <c r="D1309" s="27">
        <v>-319.0</v>
      </c>
      <c r="E1309" s="41"/>
    </row>
    <row r="1310" hidden="1">
      <c r="A1310" s="58" t="s">
        <v>3403</v>
      </c>
      <c r="B1310" s="29">
        <v>43833.0</v>
      </c>
      <c r="C1310" s="59">
        <v>43833.0</v>
      </c>
      <c r="D1310" s="27">
        <v>0.0</v>
      </c>
      <c r="E1310" s="41"/>
    </row>
    <row r="1311" hidden="1">
      <c r="A1311" s="58" t="s">
        <v>3405</v>
      </c>
      <c r="B1311" s="29">
        <v>4326.0</v>
      </c>
      <c r="C1311" s="59">
        <v>4326.0</v>
      </c>
      <c r="D1311" s="27">
        <v>0.0</v>
      </c>
      <c r="E1311" s="41"/>
    </row>
    <row r="1312" hidden="1">
      <c r="A1312" s="58" t="s">
        <v>3406</v>
      </c>
      <c r="B1312" s="29">
        <v>6020.0</v>
      </c>
      <c r="C1312" s="59">
        <v>6020.0</v>
      </c>
      <c r="D1312" s="27">
        <v>0.0</v>
      </c>
      <c r="E1312" s="41"/>
    </row>
    <row r="1313" hidden="1">
      <c r="A1313" s="35" t="s">
        <v>3407</v>
      </c>
      <c r="B1313" s="29">
        <v>219191.2</v>
      </c>
      <c r="C1313" s="59">
        <v>218872.2</v>
      </c>
      <c r="D1313" s="27">
        <v>-319.0</v>
      </c>
      <c r="E1313" s="41"/>
    </row>
    <row r="1314" hidden="1">
      <c r="A1314" s="36" t="s">
        <v>3408</v>
      </c>
      <c r="B1314" s="42">
        <v>-0.19999999999708962</v>
      </c>
      <c r="C1314" s="65">
        <v>-0.20000000001164153</v>
      </c>
      <c r="D1314" s="66">
        <v>-1.4551915228366852E-11</v>
      </c>
      <c r="E1314" s="45"/>
    </row>
    <row r="1315" hidden="1"/>
    <row r="1316" hidden="1"/>
    <row r="1317" hidden="1">
      <c r="A1317" s="5" t="s">
        <v>4233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3381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45782.0</v>
      </c>
      <c r="B1321" s="6"/>
      <c r="C1321" s="54" t="s">
        <v>3382</v>
      </c>
      <c r="D1321" s="15">
        <v>45788.0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5" t="s">
        <v>4238</v>
      </c>
      <c r="B1323" s="7"/>
      <c r="C1323" s="16"/>
      <c r="D1323" s="56" t="s">
        <v>4239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3383</v>
      </c>
      <c r="B1325" s="6"/>
      <c r="C1325" s="6"/>
      <c r="D1325" s="6"/>
      <c r="E1325" s="7"/>
    </row>
    <row r="1326" hidden="1">
      <c r="A1326" s="20" t="s">
        <v>3384</v>
      </c>
      <c r="B1326" s="21" t="s">
        <v>3385</v>
      </c>
      <c r="C1326" s="22" t="s">
        <v>3386</v>
      </c>
      <c r="D1326" s="21" t="s">
        <v>3387</v>
      </c>
      <c r="E1326" s="23" t="s">
        <v>13</v>
      </c>
    </row>
    <row r="1327" hidden="1">
      <c r="A1327" s="57" t="s">
        <v>3388</v>
      </c>
      <c r="B1327" s="25">
        <v>36610.0</v>
      </c>
      <c r="C1327" s="26">
        <v>35300.0</v>
      </c>
      <c r="D1327" s="27">
        <v>-1310.0</v>
      </c>
    </row>
    <row r="1328" hidden="1">
      <c r="A1328" s="57" t="s">
        <v>3389</v>
      </c>
      <c r="B1328" s="29">
        <v>24073.0</v>
      </c>
      <c r="C1328" s="26">
        <v>24073.0</v>
      </c>
      <c r="D1328" s="27">
        <v>0.0</v>
      </c>
      <c r="E1328" s="28"/>
    </row>
    <row r="1329" hidden="1">
      <c r="A1329" s="57" t="s">
        <v>3390</v>
      </c>
      <c r="B1329" s="29">
        <v>0.0</v>
      </c>
      <c r="C1329" s="26"/>
      <c r="D1329" s="27">
        <v>0.0</v>
      </c>
      <c r="E1329" s="41"/>
    </row>
    <row r="1330" hidden="1">
      <c r="A1330" s="57" t="s">
        <v>3392</v>
      </c>
      <c r="B1330" s="29">
        <v>0.0</v>
      </c>
      <c r="C1330" s="26"/>
      <c r="D1330" s="27">
        <v>0.0</v>
      </c>
      <c r="E1330" s="41"/>
    </row>
    <row r="1331" hidden="1">
      <c r="A1331" s="31" t="s">
        <v>3394</v>
      </c>
      <c r="B1331" s="29">
        <v>0.0</v>
      </c>
      <c r="C1331" s="26"/>
      <c r="D1331" s="27">
        <v>0.0</v>
      </c>
      <c r="E1331" s="28"/>
    </row>
    <row r="1332" hidden="1">
      <c r="A1332" s="31" t="s">
        <v>3395</v>
      </c>
      <c r="B1332" s="29">
        <v>40.0</v>
      </c>
      <c r="C1332" s="26"/>
      <c r="D1332" s="27">
        <v>-40.0</v>
      </c>
      <c r="E1332" s="41"/>
    </row>
    <row r="1333" hidden="1">
      <c r="A1333" s="31" t="s">
        <v>3397</v>
      </c>
      <c r="B1333" s="29">
        <v>765.0</v>
      </c>
      <c r="C1333" s="26">
        <v>284.0</v>
      </c>
      <c r="D1333" s="27">
        <v>-481.0</v>
      </c>
      <c r="E1333" s="28"/>
    </row>
    <row r="1334" hidden="1">
      <c r="A1334" s="31" t="s">
        <v>3399</v>
      </c>
      <c r="B1334" s="29">
        <v>4920.0</v>
      </c>
      <c r="C1334" s="26">
        <v>5440.0</v>
      </c>
      <c r="D1334" s="27">
        <v>520.0</v>
      </c>
      <c r="E1334" s="41"/>
    </row>
    <row r="1335" hidden="1">
      <c r="A1335" s="58" t="s">
        <v>3400</v>
      </c>
      <c r="B1335" s="29">
        <v>122877.0</v>
      </c>
      <c r="C1335" s="29">
        <v>122877.0</v>
      </c>
      <c r="D1335" s="27">
        <v>0.0</v>
      </c>
      <c r="E1335" s="41"/>
    </row>
    <row r="1336" hidden="1">
      <c r="A1336" s="58" t="s">
        <v>3401</v>
      </c>
      <c r="B1336" s="29">
        <v>38723.0</v>
      </c>
      <c r="C1336" s="59">
        <v>38723.0</v>
      </c>
      <c r="D1336" s="27">
        <v>0.0</v>
      </c>
      <c r="E1336" s="41"/>
    </row>
    <row r="1337" hidden="1">
      <c r="A1337" s="58" t="s">
        <v>3402</v>
      </c>
      <c r="B1337" s="29">
        <v>42595.0</v>
      </c>
      <c r="C1337" s="59">
        <v>42595.0</v>
      </c>
      <c r="D1337" s="27">
        <v>0.0</v>
      </c>
      <c r="E1337" s="41"/>
    </row>
    <row r="1338" hidden="1">
      <c r="A1338" s="58" t="s">
        <v>3403</v>
      </c>
      <c r="B1338" s="29">
        <v>63576.0</v>
      </c>
      <c r="C1338" s="59">
        <v>63576.0</v>
      </c>
      <c r="D1338" s="27">
        <v>0.0</v>
      </c>
      <c r="E1338" s="41"/>
    </row>
    <row r="1339" hidden="1">
      <c r="A1339" s="58" t="s">
        <v>3405</v>
      </c>
      <c r="B1339" s="29">
        <v>4607.0</v>
      </c>
      <c r="C1339" s="59">
        <v>4607.0</v>
      </c>
      <c r="D1339" s="27">
        <v>0.0</v>
      </c>
      <c r="E1339" s="41"/>
    </row>
    <row r="1340" hidden="1">
      <c r="A1340" s="58" t="s">
        <v>3406</v>
      </c>
      <c r="B1340" s="29">
        <v>12916.0</v>
      </c>
      <c r="C1340" s="59">
        <v>12916.0</v>
      </c>
      <c r="D1340" s="27">
        <v>0.0</v>
      </c>
      <c r="E1340" s="41"/>
    </row>
    <row r="1341" hidden="1">
      <c r="A1341" s="35" t="s">
        <v>3407</v>
      </c>
      <c r="B1341" s="29">
        <v>338785.5</v>
      </c>
      <c r="C1341" s="59">
        <v>338785.5</v>
      </c>
      <c r="D1341" s="27">
        <v>0.0</v>
      </c>
      <c r="E1341" s="41"/>
    </row>
    <row r="1342" hidden="1">
      <c r="A1342" s="36" t="s">
        <v>3408</v>
      </c>
      <c r="B1342" s="42">
        <v>0.5</v>
      </c>
      <c r="C1342" s="65">
        <v>-1310.5</v>
      </c>
      <c r="D1342" s="66">
        <v>-1311.0</v>
      </c>
      <c r="E1342" s="45"/>
    </row>
    <row r="1343" hidden="1"/>
    <row r="1344" hidden="1"/>
    <row r="1345" hidden="1">
      <c r="A1345" s="5" t="s">
        <v>4233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3381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45789.0</v>
      </c>
      <c r="B1349" s="6"/>
      <c r="C1349" s="54" t="s">
        <v>3382</v>
      </c>
      <c r="D1349" s="15">
        <v>45795.0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5" t="s">
        <v>4238</v>
      </c>
      <c r="B1351" s="7"/>
      <c r="C1351" s="16"/>
      <c r="D1351" s="56" t="s">
        <v>4239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3383</v>
      </c>
      <c r="B1353" s="6"/>
      <c r="C1353" s="6"/>
      <c r="D1353" s="6"/>
      <c r="E1353" s="7"/>
    </row>
    <row r="1354" hidden="1">
      <c r="A1354" s="20" t="s">
        <v>3384</v>
      </c>
      <c r="B1354" s="21" t="s">
        <v>3385</v>
      </c>
      <c r="C1354" s="22" t="s">
        <v>3386</v>
      </c>
      <c r="D1354" s="21" t="s">
        <v>3387</v>
      </c>
      <c r="E1354" s="23" t="s">
        <v>13</v>
      </c>
    </row>
    <row r="1355" hidden="1">
      <c r="A1355" s="57" t="s">
        <v>3388</v>
      </c>
      <c r="B1355" s="25">
        <v>33925.0</v>
      </c>
      <c r="C1355" s="26">
        <v>33925.0</v>
      </c>
      <c r="D1355" s="27">
        <v>0.0</v>
      </c>
    </row>
    <row r="1356" hidden="1">
      <c r="A1356" s="57" t="s">
        <v>3389</v>
      </c>
      <c r="B1356" s="29">
        <v>26070.0</v>
      </c>
      <c r="C1356" s="26">
        <v>26070.0</v>
      </c>
      <c r="D1356" s="27">
        <v>0.0</v>
      </c>
      <c r="E1356" s="28"/>
    </row>
    <row r="1357" hidden="1">
      <c r="A1357" s="57" t="s">
        <v>3390</v>
      </c>
      <c r="B1357" s="29">
        <v>0.0</v>
      </c>
      <c r="C1357" s="26"/>
      <c r="D1357" s="27">
        <v>0.0</v>
      </c>
      <c r="E1357" s="41"/>
    </row>
    <row r="1358" hidden="1">
      <c r="A1358" s="57" t="s">
        <v>3392</v>
      </c>
      <c r="B1358" s="29">
        <v>500.0</v>
      </c>
      <c r="C1358" s="26">
        <v>500.0</v>
      </c>
      <c r="D1358" s="27">
        <v>0.0</v>
      </c>
      <c r="E1358" s="41"/>
    </row>
    <row r="1359" hidden="1">
      <c r="A1359" s="31" t="s">
        <v>3394</v>
      </c>
      <c r="B1359" s="29">
        <v>0.0</v>
      </c>
      <c r="C1359" s="26"/>
      <c r="D1359" s="27">
        <v>0.0</v>
      </c>
      <c r="E1359" s="28"/>
    </row>
    <row r="1360" hidden="1">
      <c r="A1360" s="31" t="s">
        <v>3395</v>
      </c>
      <c r="B1360" s="29">
        <v>0.0</v>
      </c>
      <c r="C1360" s="26"/>
      <c r="D1360" s="27">
        <v>0.0</v>
      </c>
      <c r="E1360" s="41"/>
    </row>
    <row r="1361" hidden="1">
      <c r="A1361" s="31" t="s">
        <v>3397</v>
      </c>
      <c r="B1361" s="29">
        <v>427.0</v>
      </c>
      <c r="C1361" s="26">
        <v>427.0</v>
      </c>
      <c r="D1361" s="27">
        <v>0.0</v>
      </c>
      <c r="E1361" s="28" t="s">
        <v>8021</v>
      </c>
    </row>
    <row r="1362" hidden="1">
      <c r="A1362" s="31" t="s">
        <v>3399</v>
      </c>
      <c r="B1362" s="29">
        <v>3960.0</v>
      </c>
      <c r="C1362" s="26">
        <v>3920.0</v>
      </c>
      <c r="D1362" s="27">
        <v>-40.0</v>
      </c>
      <c r="E1362" s="41"/>
    </row>
    <row r="1363" hidden="1">
      <c r="A1363" s="58" t="s">
        <v>3400</v>
      </c>
      <c r="B1363" s="29">
        <v>137534.0</v>
      </c>
      <c r="C1363" s="29">
        <v>137534.0</v>
      </c>
      <c r="D1363" s="27">
        <v>0.0</v>
      </c>
      <c r="E1363" s="41"/>
    </row>
    <row r="1364" hidden="1">
      <c r="A1364" s="58" t="s">
        <v>3401</v>
      </c>
      <c r="B1364" s="29">
        <v>27780.0</v>
      </c>
      <c r="C1364" s="59">
        <v>27780.0</v>
      </c>
      <c r="D1364" s="27">
        <v>0.0</v>
      </c>
      <c r="E1364" s="41"/>
    </row>
    <row r="1365" hidden="1">
      <c r="A1365" s="58" t="s">
        <v>3402</v>
      </c>
      <c r="B1365" s="29">
        <v>57769.0</v>
      </c>
      <c r="C1365" s="59">
        <v>57769.0</v>
      </c>
      <c r="D1365" s="27">
        <v>0.0</v>
      </c>
      <c r="E1365" s="41"/>
    </row>
    <row r="1366" hidden="1">
      <c r="A1366" s="58" t="s">
        <v>3403</v>
      </c>
      <c r="B1366" s="29">
        <v>69564.0</v>
      </c>
      <c r="C1366" s="59">
        <v>69564.0</v>
      </c>
      <c r="D1366" s="27">
        <v>0.0</v>
      </c>
      <c r="E1366" s="41"/>
    </row>
    <row r="1367" hidden="1">
      <c r="A1367" s="58" t="s">
        <v>3405</v>
      </c>
      <c r="B1367" s="29">
        <v>5727.0</v>
      </c>
      <c r="C1367" s="59">
        <v>5727.0</v>
      </c>
      <c r="D1367" s="27">
        <v>0.0</v>
      </c>
      <c r="E1367" s="41"/>
    </row>
    <row r="1368" hidden="1">
      <c r="A1368" s="58" t="s">
        <v>3406</v>
      </c>
      <c r="B1368" s="29">
        <v>9479.0</v>
      </c>
      <c r="C1368" s="59">
        <v>9479.0</v>
      </c>
      <c r="D1368" s="27">
        <v>0.0</v>
      </c>
      <c r="E1368" s="41"/>
    </row>
    <row r="1369" hidden="1">
      <c r="A1369" s="35" t="s">
        <v>3407</v>
      </c>
      <c r="B1369" s="29">
        <v>363254.7</v>
      </c>
      <c r="C1369" s="59">
        <v>363254.7</v>
      </c>
      <c r="D1369" s="27">
        <v>0.0</v>
      </c>
      <c r="E1369" s="41"/>
    </row>
    <row r="1370" hidden="1">
      <c r="A1370" s="36" t="s">
        <v>3408</v>
      </c>
      <c r="B1370" s="42">
        <v>1.3000000000029104</v>
      </c>
      <c r="C1370" s="65">
        <v>-38.70000000001164</v>
      </c>
      <c r="D1370" s="66">
        <v>-40.00000000001455</v>
      </c>
      <c r="E1370" s="45"/>
    </row>
    <row r="1371" hidden="1"/>
    <row r="1372" hidden="1"/>
    <row r="1373" hidden="1">
      <c r="A1373" s="5" t="s">
        <v>4233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3381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45796.0</v>
      </c>
      <c r="B1377" s="6"/>
      <c r="C1377" s="54" t="s">
        <v>3382</v>
      </c>
      <c r="D1377" s="15">
        <v>45802.0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5" t="s">
        <v>4238</v>
      </c>
      <c r="B1379" s="7"/>
      <c r="C1379" s="16"/>
      <c r="D1379" s="56" t="s">
        <v>4239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3383</v>
      </c>
      <c r="B1381" s="6"/>
      <c r="C1381" s="6"/>
      <c r="D1381" s="6"/>
      <c r="E1381" s="7"/>
    </row>
    <row r="1382" hidden="1">
      <c r="A1382" s="20" t="s">
        <v>3384</v>
      </c>
      <c r="B1382" s="21" t="s">
        <v>3385</v>
      </c>
      <c r="C1382" s="22" t="s">
        <v>3386</v>
      </c>
      <c r="D1382" s="21" t="s">
        <v>3387</v>
      </c>
      <c r="E1382" s="23" t="s">
        <v>13</v>
      </c>
    </row>
    <row r="1383" hidden="1">
      <c r="A1383" s="57" t="s">
        <v>3388</v>
      </c>
      <c r="B1383" s="25">
        <v>42536.0</v>
      </c>
      <c r="C1383" s="26">
        <v>42540.0</v>
      </c>
      <c r="D1383" s="27">
        <v>4.0</v>
      </c>
      <c r="E1383" s="28"/>
    </row>
    <row r="1384" hidden="1">
      <c r="A1384" s="57" t="s">
        <v>3389</v>
      </c>
      <c r="B1384" s="29">
        <v>21490.0</v>
      </c>
      <c r="C1384" s="26">
        <v>21490.0</v>
      </c>
      <c r="D1384" s="27">
        <v>0.0</v>
      </c>
      <c r="E1384" s="28" t="s">
        <v>8022</v>
      </c>
    </row>
    <row r="1385" hidden="1">
      <c r="A1385" s="57" t="s">
        <v>3390</v>
      </c>
      <c r="B1385" s="29">
        <v>140.0</v>
      </c>
      <c r="C1385" s="26">
        <v>140.0</v>
      </c>
      <c r="D1385" s="27">
        <v>0.0</v>
      </c>
      <c r="E1385" s="41"/>
    </row>
    <row r="1386" hidden="1">
      <c r="A1386" s="57" t="s">
        <v>3392</v>
      </c>
      <c r="B1386" s="29">
        <v>0.0</v>
      </c>
      <c r="C1386" s="26"/>
      <c r="D1386" s="27">
        <v>0.0</v>
      </c>
      <c r="E1386" s="41"/>
    </row>
    <row r="1387" hidden="1">
      <c r="A1387" s="31" t="s">
        <v>3394</v>
      </c>
      <c r="B1387" s="29">
        <v>0.0</v>
      </c>
      <c r="C1387" s="26"/>
      <c r="D1387" s="27">
        <v>0.0</v>
      </c>
      <c r="E1387" s="28"/>
    </row>
    <row r="1388" hidden="1">
      <c r="A1388" s="31" t="s">
        <v>3395</v>
      </c>
      <c r="B1388" s="29">
        <v>0.0</v>
      </c>
      <c r="C1388" s="26"/>
      <c r="D1388" s="27">
        <v>0.0</v>
      </c>
      <c r="E1388" s="41"/>
    </row>
    <row r="1389" hidden="1">
      <c r="A1389" s="31" t="s">
        <v>3397</v>
      </c>
      <c r="B1389" s="29">
        <v>0.0</v>
      </c>
      <c r="C1389" s="26"/>
      <c r="D1389" s="27">
        <v>0.0</v>
      </c>
      <c r="E1389" s="28"/>
    </row>
    <row r="1390" hidden="1">
      <c r="A1390" s="31" t="s">
        <v>3399</v>
      </c>
      <c r="B1390" s="29">
        <v>5280.0</v>
      </c>
      <c r="C1390" s="26">
        <v>5200.0</v>
      </c>
      <c r="D1390" s="27">
        <v>-80.0</v>
      </c>
      <c r="E1390" s="41"/>
    </row>
    <row r="1391" hidden="1">
      <c r="A1391" s="58" t="s">
        <v>3400</v>
      </c>
      <c r="B1391" s="29">
        <v>110274.0</v>
      </c>
      <c r="C1391" s="29">
        <v>110274.0</v>
      </c>
      <c r="D1391" s="27">
        <v>0.0</v>
      </c>
      <c r="E1391" s="41"/>
    </row>
    <row r="1392" hidden="1">
      <c r="A1392" s="58" t="s">
        <v>3401</v>
      </c>
      <c r="B1392" s="29">
        <v>47698.0</v>
      </c>
      <c r="C1392" s="59">
        <v>47698.0</v>
      </c>
      <c r="D1392" s="27">
        <v>0.0</v>
      </c>
      <c r="E1392" s="41"/>
    </row>
    <row r="1393" hidden="1">
      <c r="A1393" s="58" t="s">
        <v>3402</v>
      </c>
      <c r="B1393" s="29">
        <v>59133.0</v>
      </c>
      <c r="C1393" s="59">
        <v>59133.0</v>
      </c>
      <c r="D1393" s="27">
        <v>0.0</v>
      </c>
      <c r="E1393" s="41"/>
    </row>
    <row r="1394" hidden="1">
      <c r="A1394" s="58" t="s">
        <v>3403</v>
      </c>
      <c r="B1394" s="29">
        <v>77304.0</v>
      </c>
      <c r="C1394" s="59">
        <v>77304.0</v>
      </c>
      <c r="D1394" s="27">
        <v>0.0</v>
      </c>
      <c r="E1394" s="41"/>
    </row>
    <row r="1395" hidden="1">
      <c r="A1395" s="58" t="s">
        <v>3405</v>
      </c>
      <c r="B1395" s="29">
        <v>11410.0</v>
      </c>
      <c r="C1395" s="59">
        <v>11410.0</v>
      </c>
      <c r="D1395" s="27">
        <v>0.0</v>
      </c>
      <c r="E1395" s="41"/>
    </row>
    <row r="1396" hidden="1">
      <c r="A1396" s="58" t="s">
        <v>3406</v>
      </c>
      <c r="B1396" s="29">
        <v>13016.0</v>
      </c>
      <c r="C1396" s="59">
        <v>12687.0</v>
      </c>
      <c r="D1396" s="27">
        <v>-329.0</v>
      </c>
      <c r="E1396" s="41"/>
    </row>
    <row r="1397" hidden="1">
      <c r="A1397" s="35" t="s">
        <v>3407</v>
      </c>
      <c r="B1397" s="29">
        <v>375264.2</v>
      </c>
      <c r="C1397" s="59">
        <v>374935.2</v>
      </c>
      <c r="D1397" s="27">
        <v>-329.0</v>
      </c>
      <c r="E1397" s="41"/>
    </row>
    <row r="1398" hidden="1">
      <c r="A1398" s="36" t="s">
        <v>3408</v>
      </c>
      <c r="B1398" s="42">
        <v>0.8000000000029104</v>
      </c>
      <c r="C1398" s="65">
        <v>253.79999999998836</v>
      </c>
      <c r="D1398" s="66">
        <v>252.99999999998545</v>
      </c>
      <c r="E1398" s="45"/>
    </row>
    <row r="1399" hidden="1"/>
    <row r="1400" hidden="1"/>
    <row r="1401" hidden="1">
      <c r="A1401" s="5" t="s">
        <v>4233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3381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45803.0</v>
      </c>
      <c r="B1405" s="6"/>
      <c r="C1405" s="54" t="s">
        <v>3382</v>
      </c>
      <c r="D1405" s="15">
        <v>45808.0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5" t="s">
        <v>4238</v>
      </c>
      <c r="B1407" s="7"/>
      <c r="C1407" s="16"/>
      <c r="D1407" s="56" t="s">
        <v>4247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3383</v>
      </c>
      <c r="B1409" s="6"/>
      <c r="C1409" s="6"/>
      <c r="D1409" s="6"/>
      <c r="E1409" s="7"/>
    </row>
    <row r="1410" hidden="1">
      <c r="A1410" s="20" t="s">
        <v>3384</v>
      </c>
      <c r="B1410" s="21" t="s">
        <v>3385</v>
      </c>
      <c r="C1410" s="22" t="s">
        <v>3386</v>
      </c>
      <c r="D1410" s="21" t="s">
        <v>3387</v>
      </c>
      <c r="E1410" s="23" t="s">
        <v>13</v>
      </c>
    </row>
    <row r="1411" hidden="1">
      <c r="A1411" s="57" t="s">
        <v>3388</v>
      </c>
      <c r="B1411" s="25">
        <v>29410.0</v>
      </c>
      <c r="C1411" s="26">
        <v>29415.0</v>
      </c>
      <c r="D1411" s="27">
        <v>5.0</v>
      </c>
      <c r="E1411" s="28"/>
    </row>
    <row r="1412" hidden="1">
      <c r="A1412" s="57" t="s">
        <v>3389</v>
      </c>
      <c r="B1412" s="29">
        <v>12234.0</v>
      </c>
      <c r="C1412" s="26">
        <v>12234.0</v>
      </c>
      <c r="D1412" s="27">
        <v>0.0</v>
      </c>
      <c r="E1412" s="28"/>
    </row>
    <row r="1413" hidden="1">
      <c r="A1413" s="57" t="s">
        <v>3390</v>
      </c>
      <c r="B1413" s="29">
        <v>280.0</v>
      </c>
      <c r="C1413" s="26">
        <v>280.0</v>
      </c>
      <c r="D1413" s="27">
        <v>0.0</v>
      </c>
      <c r="E1413" s="41"/>
    </row>
    <row r="1414" hidden="1">
      <c r="A1414" s="57" t="s">
        <v>3392</v>
      </c>
      <c r="B1414" s="29">
        <v>500.0</v>
      </c>
      <c r="C1414" s="26">
        <v>500.0</v>
      </c>
      <c r="D1414" s="27">
        <v>0.0</v>
      </c>
      <c r="E1414" s="41"/>
    </row>
    <row r="1415" hidden="1">
      <c r="A1415" s="31" t="s">
        <v>3394</v>
      </c>
      <c r="B1415" s="29">
        <v>0.0</v>
      </c>
      <c r="C1415" s="26"/>
      <c r="D1415" s="27">
        <v>0.0</v>
      </c>
      <c r="E1415" s="28"/>
    </row>
    <row r="1416" hidden="1">
      <c r="A1416" s="31" t="s">
        <v>3395</v>
      </c>
      <c r="B1416" s="29">
        <v>0.0</v>
      </c>
      <c r="C1416" s="26"/>
      <c r="D1416" s="27">
        <v>0.0</v>
      </c>
      <c r="E1416" s="41"/>
    </row>
    <row r="1417" hidden="1">
      <c r="A1417" s="31" t="s">
        <v>3397</v>
      </c>
      <c r="B1417" s="29">
        <v>0.0</v>
      </c>
      <c r="C1417" s="26">
        <v>15000.0</v>
      </c>
      <c r="D1417" s="27">
        <v>15000.0</v>
      </c>
      <c r="E1417" s="28" t="s">
        <v>8023</v>
      </c>
    </row>
    <row r="1418" hidden="1">
      <c r="A1418" s="31" t="s">
        <v>3399</v>
      </c>
      <c r="B1418" s="29">
        <v>1480.0</v>
      </c>
      <c r="C1418" s="26">
        <v>1480.0</v>
      </c>
      <c r="D1418" s="27">
        <v>0.0</v>
      </c>
      <c r="E1418" s="41"/>
    </row>
    <row r="1419" hidden="1">
      <c r="A1419" s="58" t="s">
        <v>3400</v>
      </c>
      <c r="B1419" s="29">
        <v>105611.0</v>
      </c>
      <c r="C1419" s="29">
        <v>105611.0</v>
      </c>
      <c r="D1419" s="27">
        <v>0.0</v>
      </c>
      <c r="E1419" s="41"/>
    </row>
    <row r="1420" hidden="1">
      <c r="A1420" s="58" t="s">
        <v>3401</v>
      </c>
      <c r="B1420" s="29">
        <v>25888.0</v>
      </c>
      <c r="C1420" s="59">
        <v>25888.0</v>
      </c>
      <c r="D1420" s="27">
        <v>0.0</v>
      </c>
      <c r="E1420" s="41"/>
    </row>
    <row r="1421" hidden="1">
      <c r="A1421" s="58" t="s">
        <v>3402</v>
      </c>
      <c r="B1421" s="29">
        <v>44596.0</v>
      </c>
      <c r="C1421" s="59">
        <v>43938.0</v>
      </c>
      <c r="D1421" s="27">
        <v>-658.0</v>
      </c>
      <c r="E1421" s="41"/>
    </row>
    <row r="1422" hidden="1">
      <c r="A1422" s="58" t="s">
        <v>3403</v>
      </c>
      <c r="B1422" s="29">
        <v>45785.0</v>
      </c>
      <c r="C1422" s="59">
        <v>45785.0</v>
      </c>
      <c r="D1422" s="27">
        <v>0.0</v>
      </c>
      <c r="E1422" s="41"/>
    </row>
    <row r="1423" hidden="1">
      <c r="A1423" s="58" t="s">
        <v>3405</v>
      </c>
      <c r="B1423" s="29">
        <v>3384.0</v>
      </c>
      <c r="C1423" s="59">
        <v>3903.0</v>
      </c>
      <c r="D1423" s="27">
        <v>519.0</v>
      </c>
      <c r="E1423" s="41"/>
    </row>
    <row r="1424" hidden="1">
      <c r="A1424" s="58" t="s">
        <v>3406</v>
      </c>
      <c r="B1424" s="29">
        <v>10430.0</v>
      </c>
      <c r="C1424" s="59">
        <v>10430.0</v>
      </c>
      <c r="D1424" s="27">
        <v>0.0</v>
      </c>
      <c r="E1424" s="41"/>
    </row>
    <row r="1425" hidden="1">
      <c r="A1425" s="35" t="s">
        <v>3407</v>
      </c>
      <c r="B1425" s="29">
        <v>269166.5</v>
      </c>
      <c r="C1425" s="59">
        <v>268508.5</v>
      </c>
      <c r="D1425" s="27">
        <v>-658.0</v>
      </c>
      <c r="E1425" s="41"/>
    </row>
    <row r="1426" hidden="1">
      <c r="A1426" s="36" t="s">
        <v>3408</v>
      </c>
      <c r="B1426" s="42">
        <v>1.5</v>
      </c>
      <c r="C1426" s="65">
        <v>15525.5</v>
      </c>
      <c r="D1426" s="66">
        <v>15524.0</v>
      </c>
      <c r="E1426" s="45"/>
    </row>
    <row r="1427" hidden="1"/>
    <row r="1428" hidden="1"/>
    <row r="1429" hidden="1">
      <c r="A1429" s="5" t="s">
        <v>4233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3381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45809.0</v>
      </c>
      <c r="B1433" s="6"/>
      <c r="C1433" s="54" t="s">
        <v>3382</v>
      </c>
      <c r="D1433" s="15">
        <v>45809.0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5" t="s">
        <v>4239</v>
      </c>
      <c r="B1435" s="7"/>
      <c r="C1435" s="16"/>
      <c r="D1435" s="56" t="s">
        <v>4239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3383</v>
      </c>
      <c r="B1437" s="6"/>
      <c r="C1437" s="6"/>
      <c r="D1437" s="6"/>
      <c r="E1437" s="7"/>
    </row>
    <row r="1438" hidden="1">
      <c r="A1438" s="20" t="s">
        <v>3384</v>
      </c>
      <c r="B1438" s="21" t="s">
        <v>3385</v>
      </c>
      <c r="C1438" s="22" t="s">
        <v>3386</v>
      </c>
      <c r="D1438" s="21" t="s">
        <v>3387</v>
      </c>
      <c r="E1438" s="23" t="s">
        <v>13</v>
      </c>
    </row>
    <row r="1439" hidden="1">
      <c r="A1439" s="57" t="s">
        <v>3388</v>
      </c>
      <c r="B1439" s="25">
        <v>3790.0</v>
      </c>
      <c r="C1439" s="26">
        <v>3790.0</v>
      </c>
      <c r="D1439" s="27">
        <v>0.0</v>
      </c>
      <c r="E1439" s="28"/>
    </row>
    <row r="1440" hidden="1">
      <c r="A1440" s="57" t="s">
        <v>3389</v>
      </c>
      <c r="B1440" s="29">
        <v>3743.0</v>
      </c>
      <c r="C1440" s="26">
        <v>3743.0</v>
      </c>
      <c r="D1440" s="27">
        <v>0.0</v>
      </c>
      <c r="E1440" s="28"/>
    </row>
    <row r="1441" hidden="1">
      <c r="A1441" s="57" t="s">
        <v>3390</v>
      </c>
      <c r="B1441" s="29">
        <v>0.0</v>
      </c>
      <c r="C1441" s="26"/>
      <c r="D1441" s="27">
        <v>0.0</v>
      </c>
      <c r="E1441" s="41"/>
    </row>
    <row r="1442" hidden="1">
      <c r="A1442" s="57" t="s">
        <v>3392</v>
      </c>
      <c r="B1442" s="29">
        <v>0.0</v>
      </c>
      <c r="C1442" s="26"/>
      <c r="D1442" s="27">
        <v>0.0</v>
      </c>
      <c r="E1442" s="41"/>
    </row>
    <row r="1443" hidden="1">
      <c r="A1443" s="31" t="s">
        <v>3394</v>
      </c>
      <c r="B1443" s="29">
        <v>0.0</v>
      </c>
      <c r="C1443" s="26"/>
      <c r="D1443" s="27">
        <v>0.0</v>
      </c>
      <c r="E1443" s="28"/>
    </row>
    <row r="1444" hidden="1">
      <c r="A1444" s="31" t="s">
        <v>3395</v>
      </c>
      <c r="B1444" s="29">
        <v>0.0</v>
      </c>
      <c r="C1444" s="26"/>
      <c r="D1444" s="27">
        <v>0.0</v>
      </c>
      <c r="E1444" s="41"/>
    </row>
    <row r="1445" hidden="1">
      <c r="A1445" s="31" t="s">
        <v>3397</v>
      </c>
      <c r="B1445" s="29">
        <v>0.0</v>
      </c>
      <c r="C1445" s="26"/>
      <c r="D1445" s="27">
        <v>0.0</v>
      </c>
      <c r="E1445" s="28"/>
    </row>
    <row r="1446" hidden="1">
      <c r="A1446" s="31" t="s">
        <v>3399</v>
      </c>
      <c r="B1446" s="29">
        <v>640.0</v>
      </c>
      <c r="C1446" s="26">
        <v>640.0</v>
      </c>
      <c r="D1446" s="27">
        <v>0.0</v>
      </c>
      <c r="E1446" s="41"/>
    </row>
    <row r="1447" hidden="1">
      <c r="A1447" s="58" t="s">
        <v>3400</v>
      </c>
      <c r="B1447" s="29">
        <v>17222.0</v>
      </c>
      <c r="C1447" s="29">
        <v>17222.0</v>
      </c>
      <c r="D1447" s="27">
        <v>0.0</v>
      </c>
      <c r="E1447" s="41"/>
    </row>
    <row r="1448" hidden="1">
      <c r="A1448" s="58" t="s">
        <v>3401</v>
      </c>
      <c r="B1448" s="29">
        <v>6535.0</v>
      </c>
      <c r="C1448" s="59">
        <v>6535.0</v>
      </c>
      <c r="D1448" s="27">
        <v>0.0</v>
      </c>
      <c r="E1448" s="41"/>
    </row>
    <row r="1449" hidden="1">
      <c r="A1449" s="58" t="s">
        <v>3402</v>
      </c>
      <c r="B1449" s="29">
        <v>8134.0</v>
      </c>
      <c r="C1449" s="59">
        <v>8134.0</v>
      </c>
      <c r="D1449" s="27">
        <v>0.0</v>
      </c>
      <c r="E1449" s="41"/>
    </row>
    <row r="1450" hidden="1">
      <c r="A1450" s="58" t="s">
        <v>3403</v>
      </c>
      <c r="B1450" s="29">
        <v>12939.0</v>
      </c>
      <c r="C1450" s="59">
        <v>12939.0</v>
      </c>
      <c r="D1450" s="27">
        <v>0.0</v>
      </c>
      <c r="E1450" s="41"/>
    </row>
    <row r="1451" hidden="1">
      <c r="A1451" s="58" t="s">
        <v>3405</v>
      </c>
      <c r="B1451" s="29">
        <v>2031.0</v>
      </c>
      <c r="C1451" s="59">
        <v>2031.0</v>
      </c>
      <c r="D1451" s="27">
        <v>0.0</v>
      </c>
      <c r="E1451" s="41"/>
    </row>
    <row r="1452" hidden="1">
      <c r="A1452" s="58" t="s">
        <v>3406</v>
      </c>
      <c r="B1452" s="29">
        <v>907.0</v>
      </c>
      <c r="C1452" s="59">
        <v>907.0</v>
      </c>
      <c r="D1452" s="27">
        <v>0.0</v>
      </c>
      <c r="E1452" s="41"/>
    </row>
    <row r="1453" hidden="1">
      <c r="A1453" s="35" t="s">
        <v>3407</v>
      </c>
      <c r="B1453" s="29">
        <v>55034.0</v>
      </c>
      <c r="C1453" s="59">
        <v>55034.0</v>
      </c>
      <c r="D1453" s="27">
        <v>0.0</v>
      </c>
      <c r="E1453" s="41"/>
    </row>
    <row r="1454" hidden="1">
      <c r="A1454" s="36" t="s">
        <v>3408</v>
      </c>
      <c r="B1454" s="42">
        <v>0.0</v>
      </c>
      <c r="C1454" s="65">
        <v>0.0</v>
      </c>
      <c r="D1454" s="66">
        <v>0.0</v>
      </c>
      <c r="E1454" s="45"/>
    </row>
    <row r="1455" hidden="1"/>
    <row r="1456" hidden="1"/>
    <row r="1457" hidden="1">
      <c r="A1457" s="5" t="s">
        <v>4233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3381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45810.0</v>
      </c>
      <c r="B1461" s="6"/>
      <c r="C1461" s="54" t="s">
        <v>3382</v>
      </c>
      <c r="D1461" s="15">
        <v>45816.0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5" t="s">
        <v>4238</v>
      </c>
      <c r="B1463" s="7"/>
      <c r="C1463" s="16"/>
      <c r="D1463" s="56" t="s">
        <v>4239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3383</v>
      </c>
      <c r="B1465" s="6"/>
      <c r="C1465" s="6"/>
      <c r="D1465" s="6"/>
      <c r="E1465" s="7"/>
    </row>
    <row r="1466" hidden="1">
      <c r="A1466" s="20" t="s">
        <v>3384</v>
      </c>
      <c r="B1466" s="21" t="s">
        <v>3385</v>
      </c>
      <c r="C1466" s="22" t="s">
        <v>3386</v>
      </c>
      <c r="D1466" s="21" t="s">
        <v>3387</v>
      </c>
      <c r="E1466" s="23" t="s">
        <v>13</v>
      </c>
    </row>
    <row r="1467" hidden="1">
      <c r="A1467" s="57" t="s">
        <v>3388</v>
      </c>
      <c r="B1467" s="25">
        <v>26438.0</v>
      </c>
      <c r="C1467" s="26">
        <v>26440.0</v>
      </c>
      <c r="D1467" s="27">
        <v>2.0</v>
      </c>
      <c r="E1467" s="28"/>
    </row>
    <row r="1468" hidden="1">
      <c r="A1468" s="57" t="s">
        <v>3389</v>
      </c>
      <c r="B1468" s="29">
        <v>27914.0</v>
      </c>
      <c r="C1468" s="26">
        <v>27914.0</v>
      </c>
      <c r="D1468" s="27">
        <v>0.0</v>
      </c>
      <c r="E1468" s="28"/>
    </row>
    <row r="1469" hidden="1">
      <c r="A1469" s="57" t="s">
        <v>3390</v>
      </c>
      <c r="B1469" s="29">
        <v>0.0</v>
      </c>
      <c r="C1469" s="26"/>
      <c r="D1469" s="27">
        <v>0.0</v>
      </c>
      <c r="E1469" s="41"/>
    </row>
    <row r="1470" hidden="1">
      <c r="A1470" s="57" t="s">
        <v>3392</v>
      </c>
      <c r="B1470" s="29">
        <v>700.0</v>
      </c>
      <c r="C1470" s="26">
        <v>700.0</v>
      </c>
      <c r="D1470" s="27">
        <v>0.0</v>
      </c>
      <c r="E1470" s="41"/>
    </row>
    <row r="1471" hidden="1">
      <c r="A1471" s="31" t="s">
        <v>3394</v>
      </c>
      <c r="B1471" s="29">
        <v>0.0</v>
      </c>
      <c r="C1471" s="26"/>
      <c r="D1471" s="27">
        <v>0.0</v>
      </c>
      <c r="E1471" s="28"/>
    </row>
    <row r="1472" hidden="1">
      <c r="A1472" s="31" t="s">
        <v>3395</v>
      </c>
      <c r="B1472" s="29">
        <v>0.0</v>
      </c>
      <c r="C1472" s="26"/>
      <c r="D1472" s="27">
        <v>0.0</v>
      </c>
      <c r="E1472" s="41"/>
    </row>
    <row r="1473" hidden="1">
      <c r="A1473" s="31" t="s">
        <v>3397</v>
      </c>
      <c r="B1473" s="29">
        <v>2000.0</v>
      </c>
      <c r="C1473" s="26">
        <v>2000.0</v>
      </c>
      <c r="D1473" s="27">
        <v>0.0</v>
      </c>
      <c r="E1473" s="28" t="s">
        <v>8024</v>
      </c>
    </row>
    <row r="1474" hidden="1">
      <c r="A1474" s="31" t="s">
        <v>3399</v>
      </c>
      <c r="B1474" s="29">
        <v>2840.0</v>
      </c>
      <c r="C1474" s="26">
        <v>2880.0</v>
      </c>
      <c r="D1474" s="27">
        <v>40.0</v>
      </c>
      <c r="E1474" s="41"/>
    </row>
    <row r="1475" hidden="1">
      <c r="A1475" s="58" t="s">
        <v>3400</v>
      </c>
      <c r="B1475" s="29">
        <v>111872.0</v>
      </c>
      <c r="C1475" s="29">
        <v>111872.0</v>
      </c>
      <c r="D1475" s="27">
        <v>0.0</v>
      </c>
      <c r="E1475" s="41"/>
    </row>
    <row r="1476" hidden="1">
      <c r="A1476" s="58" t="s">
        <v>3401</v>
      </c>
      <c r="B1476" s="29">
        <v>54220.0</v>
      </c>
      <c r="C1476" s="59">
        <v>54220.0</v>
      </c>
      <c r="D1476" s="27">
        <v>0.0</v>
      </c>
      <c r="E1476" s="41"/>
    </row>
    <row r="1477" hidden="1">
      <c r="A1477" s="58" t="s">
        <v>3402</v>
      </c>
      <c r="B1477" s="29">
        <v>56677.0</v>
      </c>
      <c r="C1477" s="59">
        <v>56677.0</v>
      </c>
      <c r="D1477" s="27">
        <v>0.0</v>
      </c>
      <c r="E1477" s="41"/>
    </row>
    <row r="1478" hidden="1">
      <c r="A1478" s="58" t="s">
        <v>3403</v>
      </c>
      <c r="B1478" s="29">
        <v>77199.5</v>
      </c>
      <c r="C1478" s="59">
        <v>77199.5</v>
      </c>
      <c r="D1478" s="27">
        <v>0.0</v>
      </c>
      <c r="E1478" s="41"/>
    </row>
    <row r="1479" hidden="1">
      <c r="A1479" s="58" t="s">
        <v>3405</v>
      </c>
      <c r="B1479" s="29">
        <v>6330.0</v>
      </c>
      <c r="C1479" s="59">
        <v>6330.0</v>
      </c>
      <c r="D1479" s="27">
        <v>0.0</v>
      </c>
      <c r="E1479" s="41"/>
    </row>
    <row r="1480" hidden="1">
      <c r="A1480" s="58" t="s">
        <v>3406</v>
      </c>
      <c r="B1480" s="29">
        <v>10194.0</v>
      </c>
      <c r="C1480" s="59">
        <v>10194.0</v>
      </c>
      <c r="D1480" s="27">
        <v>0.0</v>
      </c>
      <c r="E1480" s="41"/>
    </row>
    <row r="1481" hidden="1">
      <c r="A1481" s="35" t="s">
        <v>3407</v>
      </c>
      <c r="B1481" s="29">
        <v>366190.0</v>
      </c>
      <c r="C1481" s="59">
        <v>366190.0</v>
      </c>
      <c r="D1481" s="27">
        <v>0.0</v>
      </c>
      <c r="E1481" s="41"/>
    </row>
    <row r="1482" hidden="1">
      <c r="A1482" s="36" t="s">
        <v>3408</v>
      </c>
      <c r="B1482" s="42">
        <v>0.5</v>
      </c>
      <c r="C1482" s="65">
        <v>42.5</v>
      </c>
      <c r="D1482" s="66">
        <v>42.0</v>
      </c>
      <c r="E1482" s="45"/>
    </row>
    <row r="1483" hidden="1"/>
    <row r="1484" hidden="1"/>
    <row r="1485" hidden="1">
      <c r="A1485" s="5" t="s">
        <v>4233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3381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4" t="s">
        <v>3382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5" t="s">
        <v>4238</v>
      </c>
      <c r="B1491" s="7"/>
      <c r="C1491" s="16"/>
      <c r="D1491" s="56" t="s">
        <v>4239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3383</v>
      </c>
      <c r="B1493" s="6"/>
      <c r="C1493" s="6"/>
      <c r="D1493" s="6"/>
      <c r="E1493" s="7"/>
    </row>
    <row r="1494" hidden="1">
      <c r="A1494" s="20" t="s">
        <v>3384</v>
      </c>
      <c r="B1494" s="21" t="s">
        <v>3385</v>
      </c>
      <c r="C1494" s="22" t="s">
        <v>3386</v>
      </c>
      <c r="D1494" s="21" t="s">
        <v>3387</v>
      </c>
      <c r="E1494" s="23" t="s">
        <v>13</v>
      </c>
    </row>
    <row r="1495" hidden="1">
      <c r="A1495" s="57" t="s">
        <v>3388</v>
      </c>
      <c r="B1495" s="25">
        <v>33508.0</v>
      </c>
      <c r="C1495" s="26">
        <v>33510.0</v>
      </c>
      <c r="D1495" s="27">
        <v>2.0</v>
      </c>
      <c r="E1495" s="28"/>
    </row>
    <row r="1496" hidden="1">
      <c r="A1496" s="57" t="s">
        <v>3389</v>
      </c>
      <c r="B1496" s="29">
        <v>29599.0</v>
      </c>
      <c r="C1496" s="26">
        <v>29599.0</v>
      </c>
      <c r="D1496" s="27">
        <v>0.0</v>
      </c>
      <c r="E1496" s="28" t="s">
        <v>8025</v>
      </c>
    </row>
    <row r="1497" hidden="1">
      <c r="A1497" s="57" t="s">
        <v>3390</v>
      </c>
      <c r="B1497" s="29">
        <v>0.0</v>
      </c>
      <c r="C1497" s="26"/>
      <c r="D1497" s="27">
        <v>0.0</v>
      </c>
      <c r="E1497" s="41"/>
    </row>
    <row r="1498" hidden="1">
      <c r="A1498" s="57" t="s">
        <v>3392</v>
      </c>
      <c r="B1498" s="29">
        <v>1000.0</v>
      </c>
      <c r="C1498" s="26">
        <v>1000.0</v>
      </c>
      <c r="D1498" s="27">
        <v>0.0</v>
      </c>
      <c r="E1498" s="41"/>
    </row>
    <row r="1499" hidden="1">
      <c r="A1499" s="31" t="s">
        <v>3394</v>
      </c>
      <c r="B1499" s="29">
        <v>0.0</v>
      </c>
      <c r="C1499" s="26"/>
      <c r="D1499" s="27">
        <v>0.0</v>
      </c>
      <c r="E1499" s="28"/>
    </row>
    <row r="1500" hidden="1">
      <c r="A1500" s="31" t="s">
        <v>3395</v>
      </c>
      <c r="B1500" s="29">
        <v>0.0</v>
      </c>
      <c r="C1500" s="26"/>
      <c r="D1500" s="27">
        <v>0.0</v>
      </c>
      <c r="E1500" s="41"/>
    </row>
    <row r="1501" hidden="1">
      <c r="A1501" s="31" t="s">
        <v>3397</v>
      </c>
      <c r="B1501" s="29">
        <v>5040.0</v>
      </c>
      <c r="C1501" s="26">
        <v>5000.0</v>
      </c>
      <c r="D1501" s="27">
        <v>-40.0</v>
      </c>
      <c r="E1501" s="28" t="s">
        <v>8026</v>
      </c>
    </row>
    <row r="1502" hidden="1">
      <c r="A1502" s="31" t="s">
        <v>3399</v>
      </c>
      <c r="B1502" s="29">
        <v>2120.0</v>
      </c>
      <c r="C1502" s="26">
        <v>2160.0</v>
      </c>
      <c r="D1502" s="27">
        <v>40.0</v>
      </c>
      <c r="E1502" s="41"/>
    </row>
    <row r="1503" hidden="1">
      <c r="A1503" s="58" t="s">
        <v>3400</v>
      </c>
      <c r="B1503" s="29">
        <v>114072.0</v>
      </c>
      <c r="C1503" s="29">
        <v>116838.0</v>
      </c>
      <c r="D1503" s="27">
        <v>2766.0</v>
      </c>
      <c r="E1503" s="41"/>
    </row>
    <row r="1504" hidden="1">
      <c r="A1504" s="58" t="s">
        <v>3401</v>
      </c>
      <c r="B1504" s="29">
        <v>44927.0</v>
      </c>
      <c r="C1504" s="59">
        <v>45466.0</v>
      </c>
      <c r="D1504" s="27">
        <v>539.0</v>
      </c>
      <c r="E1504" s="41"/>
    </row>
    <row r="1505" hidden="1">
      <c r="A1505" s="58" t="s">
        <v>3402</v>
      </c>
      <c r="B1505" s="29">
        <v>64818.0</v>
      </c>
      <c r="C1505" s="59">
        <v>65069.0</v>
      </c>
      <c r="D1505" s="27">
        <v>251.0</v>
      </c>
      <c r="E1505" s="41"/>
    </row>
    <row r="1506" hidden="1">
      <c r="A1506" s="58" t="s">
        <v>3403</v>
      </c>
      <c r="B1506" s="29">
        <v>54602.0</v>
      </c>
      <c r="C1506" s="59">
        <v>54989.0</v>
      </c>
      <c r="D1506" s="27">
        <v>387.0</v>
      </c>
      <c r="E1506" s="41"/>
    </row>
    <row r="1507" hidden="1">
      <c r="A1507" s="58" t="s">
        <v>3405</v>
      </c>
      <c r="B1507" s="29">
        <v>5175.0</v>
      </c>
      <c r="C1507" s="59">
        <v>5175.0</v>
      </c>
      <c r="D1507" s="27">
        <v>0.0</v>
      </c>
      <c r="E1507" s="41"/>
    </row>
    <row r="1508" hidden="1">
      <c r="A1508" s="58" t="s">
        <v>3406</v>
      </c>
      <c r="B1508" s="29">
        <v>10645.0</v>
      </c>
      <c r="C1508" s="59">
        <v>10775.0</v>
      </c>
      <c r="D1508" s="27">
        <v>130.0</v>
      </c>
      <c r="E1508" s="41"/>
    </row>
    <row r="1509" hidden="1">
      <c r="A1509" s="35" t="s">
        <v>3407</v>
      </c>
      <c r="B1509" s="29">
        <v>354860.5</v>
      </c>
      <c r="C1509" s="59">
        <v>359858.5</v>
      </c>
      <c r="D1509" s="27">
        <v>4998.0</v>
      </c>
      <c r="E1509" s="41"/>
    </row>
    <row r="1510" hidden="1">
      <c r="A1510" s="36" t="s">
        <v>3408</v>
      </c>
      <c r="B1510" s="42">
        <v>0.5</v>
      </c>
      <c r="C1510" s="65">
        <v>-1052.5</v>
      </c>
      <c r="D1510" s="66">
        <v>-1053.0</v>
      </c>
      <c r="E1510" s="45"/>
    </row>
    <row r="1511" hidden="1"/>
    <row r="1512" hidden="1"/>
    <row r="1513" hidden="1">
      <c r="A1513" s="5" t="s">
        <v>4233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3381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4" t="s">
        <v>3382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5" t="s">
        <v>4238</v>
      </c>
      <c r="B1519" s="7"/>
      <c r="C1519" s="16"/>
      <c r="D1519" s="56" t="s">
        <v>4238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3383</v>
      </c>
      <c r="B1521" s="6"/>
      <c r="C1521" s="6"/>
      <c r="D1521" s="6"/>
      <c r="E1521" s="7"/>
    </row>
    <row r="1522" hidden="1">
      <c r="A1522" s="20" t="s">
        <v>3384</v>
      </c>
      <c r="B1522" s="21" t="s">
        <v>3385</v>
      </c>
      <c r="C1522" s="22" t="s">
        <v>3386</v>
      </c>
      <c r="D1522" s="21" t="s">
        <v>3387</v>
      </c>
      <c r="E1522" s="23" t="s">
        <v>13</v>
      </c>
    </row>
    <row r="1523" hidden="1">
      <c r="A1523" s="57" t="s">
        <v>3388</v>
      </c>
      <c r="B1523" s="25">
        <v>52386.0</v>
      </c>
      <c r="C1523" s="26">
        <v>52386.0</v>
      </c>
      <c r="D1523" s="27">
        <v>0.0</v>
      </c>
      <c r="E1523" s="28"/>
    </row>
    <row r="1524" hidden="1">
      <c r="A1524" s="57" t="s">
        <v>3389</v>
      </c>
      <c r="B1524" s="29">
        <v>28234.0</v>
      </c>
      <c r="C1524" s="26">
        <v>28234.0</v>
      </c>
      <c r="D1524" s="27">
        <v>0.0</v>
      </c>
      <c r="E1524" s="28"/>
    </row>
    <row r="1525" hidden="1">
      <c r="A1525" s="57" t="s">
        <v>3390</v>
      </c>
      <c r="B1525" s="29">
        <v>200.0</v>
      </c>
      <c r="C1525" s="26">
        <v>200.0</v>
      </c>
      <c r="D1525" s="27">
        <v>0.0</v>
      </c>
      <c r="E1525" s="41"/>
    </row>
    <row r="1526" hidden="1">
      <c r="A1526" s="57" t="s">
        <v>3392</v>
      </c>
      <c r="B1526" s="29">
        <v>1000.0</v>
      </c>
      <c r="C1526" s="26">
        <v>1000.0</v>
      </c>
      <c r="D1526" s="27">
        <v>0.0</v>
      </c>
      <c r="E1526" s="41"/>
    </row>
    <row r="1527" hidden="1">
      <c r="A1527" s="31" t="s">
        <v>3394</v>
      </c>
      <c r="B1527" s="29">
        <v>0.0</v>
      </c>
      <c r="C1527" s="26"/>
      <c r="D1527" s="27">
        <v>0.0</v>
      </c>
      <c r="E1527" s="28"/>
    </row>
    <row r="1528" hidden="1">
      <c r="A1528" s="31" t="s">
        <v>3395</v>
      </c>
      <c r="B1528" s="29">
        <v>0.0</v>
      </c>
      <c r="C1528" s="26"/>
      <c r="D1528" s="27">
        <v>0.0</v>
      </c>
      <c r="E1528" s="41"/>
    </row>
    <row r="1529" hidden="1">
      <c r="A1529" s="31" t="s">
        <v>3397</v>
      </c>
      <c r="B1529" s="29">
        <v>2460.0</v>
      </c>
      <c r="C1529" s="26">
        <v>1900.0</v>
      </c>
      <c r="D1529" s="27">
        <v>-560.0</v>
      </c>
      <c r="E1529" s="28" t="s">
        <v>8027</v>
      </c>
    </row>
    <row r="1530" hidden="1">
      <c r="A1530" s="31" t="s">
        <v>3399</v>
      </c>
      <c r="B1530" s="29">
        <v>3160.0</v>
      </c>
      <c r="C1530" s="26">
        <v>3720.0</v>
      </c>
      <c r="D1530" s="27">
        <v>560.0</v>
      </c>
      <c r="E1530" s="41"/>
    </row>
    <row r="1531" hidden="1">
      <c r="A1531" s="58" t="s">
        <v>3400</v>
      </c>
      <c r="B1531" s="29">
        <v>127578.0</v>
      </c>
      <c r="C1531" s="29">
        <v>128061.0</v>
      </c>
      <c r="D1531" s="27">
        <v>483.0</v>
      </c>
      <c r="E1531" s="41"/>
    </row>
    <row r="1532" hidden="1">
      <c r="A1532" s="58" t="s">
        <v>3401</v>
      </c>
      <c r="B1532" s="29">
        <v>52420.0</v>
      </c>
      <c r="C1532" s="59">
        <v>53150.0</v>
      </c>
      <c r="D1532" s="27">
        <v>730.0</v>
      </c>
      <c r="E1532" s="41"/>
    </row>
    <row r="1533" hidden="1">
      <c r="A1533" s="58" t="s">
        <v>3402</v>
      </c>
      <c r="B1533" s="29">
        <v>65752.0</v>
      </c>
      <c r="C1533" s="59">
        <v>66280.0</v>
      </c>
      <c r="D1533" s="27">
        <v>528.0</v>
      </c>
      <c r="E1533" s="41"/>
    </row>
    <row r="1534" hidden="1">
      <c r="A1534" s="58" t="s">
        <v>3403</v>
      </c>
      <c r="B1534" s="29">
        <v>81908.0</v>
      </c>
      <c r="C1534" s="59">
        <v>81908.0</v>
      </c>
      <c r="D1534" s="27">
        <v>0.0</v>
      </c>
      <c r="E1534" s="41"/>
    </row>
    <row r="1535" hidden="1">
      <c r="A1535" s="58" t="s">
        <v>3405</v>
      </c>
      <c r="B1535" s="29">
        <v>5560.0</v>
      </c>
      <c r="C1535" s="59">
        <v>5560.0</v>
      </c>
      <c r="D1535" s="27">
        <v>0.0</v>
      </c>
      <c r="E1535" s="41"/>
    </row>
    <row r="1536" hidden="1">
      <c r="A1536" s="58" t="s">
        <v>3406</v>
      </c>
      <c r="B1536" s="29">
        <v>16848.0</v>
      </c>
      <c r="C1536" s="59">
        <v>16051.0</v>
      </c>
      <c r="D1536" s="27">
        <v>-797.0</v>
      </c>
      <c r="E1536" s="41"/>
    </row>
    <row r="1537" hidden="1">
      <c r="A1537" s="35" t="s">
        <v>3407</v>
      </c>
      <c r="B1537" s="29">
        <v>420649.3</v>
      </c>
      <c r="C1537" s="59">
        <v>422038.3</v>
      </c>
      <c r="D1537" s="27">
        <v>1389.0</v>
      </c>
      <c r="E1537" s="41"/>
    </row>
    <row r="1538" hidden="1">
      <c r="A1538" s="36" t="s">
        <v>3408</v>
      </c>
      <c r="B1538" s="42">
        <v>8.700000000004366</v>
      </c>
      <c r="C1538" s="65">
        <v>360.70000000001164</v>
      </c>
      <c r="D1538" s="66">
        <v>352.0000000000073</v>
      </c>
      <c r="E1538" s="45"/>
    </row>
    <row r="1539" hidden="1"/>
    <row r="1540" hidden="1"/>
    <row r="1541" hidden="1">
      <c r="A1541" s="5" t="s">
        <v>4233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3381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4" t="s">
        <v>3382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5" t="s">
        <v>4240</v>
      </c>
      <c r="B1547" s="7"/>
      <c r="C1547" s="16"/>
      <c r="D1547" s="56" t="s">
        <v>4239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3383</v>
      </c>
      <c r="B1549" s="6"/>
      <c r="C1549" s="6"/>
      <c r="D1549" s="6"/>
      <c r="E1549" s="7"/>
    </row>
    <row r="1550" hidden="1">
      <c r="A1550" s="20" t="s">
        <v>3384</v>
      </c>
      <c r="B1550" s="21" t="s">
        <v>3385</v>
      </c>
      <c r="C1550" s="22" t="s">
        <v>3386</v>
      </c>
      <c r="D1550" s="21" t="s">
        <v>3387</v>
      </c>
      <c r="E1550" s="23" t="s">
        <v>13</v>
      </c>
    </row>
    <row r="1551" hidden="1">
      <c r="A1551" s="57" t="s">
        <v>3388</v>
      </c>
      <c r="B1551" s="25">
        <v>26309.0</v>
      </c>
      <c r="C1551" s="26">
        <v>26310.0</v>
      </c>
      <c r="D1551" s="27">
        <v>1.0</v>
      </c>
      <c r="E1551" s="28"/>
    </row>
    <row r="1552" hidden="1">
      <c r="A1552" s="57" t="s">
        <v>3389</v>
      </c>
      <c r="B1552" s="29">
        <v>17502.0</v>
      </c>
      <c r="C1552" s="26">
        <v>17502.0</v>
      </c>
      <c r="D1552" s="27">
        <v>0.0</v>
      </c>
      <c r="E1552" s="28"/>
    </row>
    <row r="1553" hidden="1">
      <c r="A1553" s="57" t="s">
        <v>3390</v>
      </c>
      <c r="B1553" s="29">
        <v>0.0</v>
      </c>
      <c r="C1553" s="26"/>
      <c r="D1553" s="27">
        <v>0.0</v>
      </c>
      <c r="E1553" s="41"/>
    </row>
    <row r="1554" hidden="1">
      <c r="A1554" s="57" t="s">
        <v>3392</v>
      </c>
      <c r="B1554" s="29">
        <v>0.0</v>
      </c>
      <c r="C1554" s="26"/>
      <c r="D1554" s="27">
        <v>0.0</v>
      </c>
      <c r="E1554" s="41"/>
    </row>
    <row r="1555" hidden="1">
      <c r="A1555" s="31" t="s">
        <v>3394</v>
      </c>
      <c r="B1555" s="29">
        <v>0.0</v>
      </c>
      <c r="C1555" s="26"/>
      <c r="D1555" s="27">
        <v>0.0</v>
      </c>
      <c r="E1555" s="28"/>
    </row>
    <row r="1556" hidden="1">
      <c r="A1556" s="31" t="s">
        <v>3395</v>
      </c>
      <c r="B1556" s="29">
        <v>0.0</v>
      </c>
      <c r="C1556" s="26"/>
      <c r="D1556" s="27">
        <v>0.0</v>
      </c>
      <c r="E1556" s="41"/>
    </row>
    <row r="1557" hidden="1">
      <c r="A1557" s="31" t="s">
        <v>3397</v>
      </c>
      <c r="B1557" s="29">
        <v>175.0</v>
      </c>
      <c r="C1557" s="26">
        <v>135.0</v>
      </c>
      <c r="D1557" s="27">
        <v>-40.0</v>
      </c>
      <c r="E1557" s="28" t="s">
        <v>8028</v>
      </c>
    </row>
    <row r="1558" hidden="1">
      <c r="A1558" s="31" t="s">
        <v>3399</v>
      </c>
      <c r="B1558" s="29">
        <v>1280.0</v>
      </c>
      <c r="C1558" s="26">
        <v>1160.0</v>
      </c>
      <c r="D1558" s="27">
        <v>-120.0</v>
      </c>
      <c r="E1558" s="41"/>
    </row>
    <row r="1559" hidden="1">
      <c r="A1559" s="58" t="s">
        <v>3400</v>
      </c>
      <c r="B1559" s="29">
        <v>80588.0</v>
      </c>
      <c r="C1559" s="29">
        <v>80588.0</v>
      </c>
      <c r="D1559" s="27">
        <v>0.0</v>
      </c>
      <c r="E1559" s="41"/>
    </row>
    <row r="1560" hidden="1">
      <c r="A1560" s="58" t="s">
        <v>3401</v>
      </c>
      <c r="B1560" s="29">
        <v>36571.0</v>
      </c>
      <c r="C1560" s="59">
        <v>36571.0</v>
      </c>
      <c r="D1560" s="27">
        <v>0.0</v>
      </c>
      <c r="E1560" s="41"/>
    </row>
    <row r="1561" hidden="1">
      <c r="A1561" s="58" t="s">
        <v>3402</v>
      </c>
      <c r="B1561" s="29">
        <v>47594.0</v>
      </c>
      <c r="C1561" s="59">
        <v>47594.0</v>
      </c>
      <c r="D1561" s="27">
        <v>0.0</v>
      </c>
      <c r="E1561" s="41"/>
    </row>
    <row r="1562" hidden="1">
      <c r="A1562" s="58" t="s">
        <v>3403</v>
      </c>
      <c r="B1562" s="29">
        <v>44006.0</v>
      </c>
      <c r="C1562" s="59">
        <v>44006.0</v>
      </c>
      <c r="D1562" s="27">
        <v>0.0</v>
      </c>
      <c r="E1562" s="41"/>
    </row>
    <row r="1563" hidden="1">
      <c r="A1563" s="58" t="s">
        <v>3405</v>
      </c>
      <c r="B1563" s="29">
        <v>9781.0</v>
      </c>
      <c r="C1563" s="59">
        <v>9781.0</v>
      </c>
      <c r="D1563" s="27">
        <v>0.0</v>
      </c>
      <c r="E1563" s="41"/>
    </row>
    <row r="1564" hidden="1">
      <c r="A1564" s="58" t="s">
        <v>3406</v>
      </c>
      <c r="B1564" s="29">
        <v>13605.0</v>
      </c>
      <c r="C1564" s="59">
        <v>13605.0</v>
      </c>
      <c r="D1564" s="27">
        <v>0.0</v>
      </c>
      <c r="E1564" s="41"/>
    </row>
    <row r="1565" hidden="1">
      <c r="A1565" s="35" t="s">
        <v>3407</v>
      </c>
      <c r="B1565" s="29">
        <v>263805.5</v>
      </c>
      <c r="C1565" s="59">
        <v>263805.5</v>
      </c>
      <c r="D1565" s="27">
        <v>0.0</v>
      </c>
      <c r="E1565" s="41"/>
    </row>
    <row r="1566" hidden="1">
      <c r="A1566" s="36" t="s">
        <v>3408</v>
      </c>
      <c r="B1566" s="42">
        <v>0.5</v>
      </c>
      <c r="C1566" s="65">
        <v>-158.5</v>
      </c>
      <c r="D1566" s="66">
        <v>-159.0</v>
      </c>
      <c r="E1566" s="45"/>
    </row>
    <row r="1567" hidden="1"/>
    <row r="1568" hidden="1"/>
    <row r="1569" hidden="1">
      <c r="A1569" s="5" t="s">
        <v>4233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3381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4" t="s">
        <v>3382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5" t="s">
        <v>4238</v>
      </c>
      <c r="B1575" s="7"/>
      <c r="C1575" s="16"/>
      <c r="D1575" s="56" t="s">
        <v>4239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3383</v>
      </c>
      <c r="B1577" s="6"/>
      <c r="C1577" s="6"/>
      <c r="D1577" s="6"/>
      <c r="E1577" s="7"/>
    </row>
    <row r="1578" hidden="1">
      <c r="A1578" s="20" t="s">
        <v>3384</v>
      </c>
      <c r="B1578" s="21" t="s">
        <v>3385</v>
      </c>
      <c r="C1578" s="22" t="s">
        <v>3386</v>
      </c>
      <c r="D1578" s="21" t="s">
        <v>3387</v>
      </c>
      <c r="E1578" s="23" t="s">
        <v>13</v>
      </c>
    </row>
    <row r="1579" hidden="1">
      <c r="A1579" s="57" t="s">
        <v>3388</v>
      </c>
      <c r="B1579" s="25">
        <v>31380.0</v>
      </c>
      <c r="C1579" s="26">
        <v>31380.0</v>
      </c>
      <c r="D1579" s="27">
        <v>0.0</v>
      </c>
      <c r="E1579" s="28"/>
    </row>
    <row r="1580" hidden="1">
      <c r="A1580" s="57" t="s">
        <v>3389</v>
      </c>
      <c r="B1580" s="29">
        <v>21696.0</v>
      </c>
      <c r="C1580" s="26">
        <v>21696.0</v>
      </c>
      <c r="D1580" s="27">
        <v>0.0</v>
      </c>
      <c r="E1580" s="28"/>
    </row>
    <row r="1581" hidden="1">
      <c r="A1581" s="57" t="s">
        <v>3390</v>
      </c>
      <c r="B1581" s="29">
        <v>100.0</v>
      </c>
      <c r="C1581" s="26">
        <v>100.0</v>
      </c>
      <c r="D1581" s="27">
        <v>0.0</v>
      </c>
      <c r="E1581" s="41"/>
    </row>
    <row r="1582" hidden="1">
      <c r="A1582" s="57" t="s">
        <v>3392</v>
      </c>
      <c r="B1582" s="29">
        <v>1000.0</v>
      </c>
      <c r="C1582" s="26">
        <v>1000.0</v>
      </c>
      <c r="D1582" s="27">
        <v>0.0</v>
      </c>
      <c r="E1582" s="41"/>
    </row>
    <row r="1583" hidden="1">
      <c r="A1583" s="31" t="s">
        <v>3394</v>
      </c>
      <c r="B1583" s="29">
        <v>0.0</v>
      </c>
      <c r="C1583" s="26"/>
      <c r="D1583" s="27">
        <v>0.0</v>
      </c>
      <c r="E1583" s="28"/>
    </row>
    <row r="1584" hidden="1">
      <c r="A1584" s="31" t="s">
        <v>3395</v>
      </c>
      <c r="B1584" s="29">
        <v>0.0</v>
      </c>
      <c r="C1584" s="26"/>
      <c r="D1584" s="27">
        <v>0.0</v>
      </c>
      <c r="E1584" s="41"/>
    </row>
    <row r="1585" hidden="1">
      <c r="A1585" s="31" t="s">
        <v>3397</v>
      </c>
      <c r="B1585" s="29">
        <v>160.0</v>
      </c>
      <c r="C1585" s="26"/>
      <c r="D1585" s="27">
        <v>-160.0</v>
      </c>
      <c r="E1585" s="28"/>
    </row>
    <row r="1586" hidden="1">
      <c r="A1586" s="31" t="s">
        <v>3399</v>
      </c>
      <c r="B1586" s="29">
        <v>2000.0</v>
      </c>
      <c r="C1586" s="26">
        <v>2200.0</v>
      </c>
      <c r="D1586" s="27">
        <v>200.0</v>
      </c>
      <c r="E1586" s="41"/>
    </row>
    <row r="1587" hidden="1">
      <c r="A1587" s="58" t="s">
        <v>3400</v>
      </c>
      <c r="B1587" s="29">
        <v>112630.0</v>
      </c>
      <c r="C1587" s="29">
        <v>112630.0</v>
      </c>
      <c r="D1587" s="27">
        <v>0.0</v>
      </c>
      <c r="E1587" s="41"/>
    </row>
    <row r="1588" hidden="1">
      <c r="A1588" s="58" t="s">
        <v>3401</v>
      </c>
      <c r="B1588" s="29">
        <v>49190.0</v>
      </c>
      <c r="C1588" s="59">
        <v>49190.0</v>
      </c>
      <c r="D1588" s="27">
        <v>0.0</v>
      </c>
      <c r="E1588" s="41"/>
    </row>
    <row r="1589" hidden="1">
      <c r="A1589" s="58" t="s">
        <v>3402</v>
      </c>
      <c r="B1589" s="29">
        <v>52607.0</v>
      </c>
      <c r="C1589" s="59">
        <v>52607.0</v>
      </c>
      <c r="D1589" s="27">
        <v>0.0</v>
      </c>
      <c r="E1589" s="41"/>
    </row>
    <row r="1590" hidden="1">
      <c r="A1590" s="58" t="s">
        <v>3403</v>
      </c>
      <c r="B1590" s="29">
        <v>70056.0</v>
      </c>
      <c r="C1590" s="59">
        <v>70306.0</v>
      </c>
      <c r="D1590" s="27">
        <v>250.0</v>
      </c>
      <c r="E1590" s="41"/>
    </row>
    <row r="1591" hidden="1">
      <c r="A1591" s="58" t="s">
        <v>3405</v>
      </c>
      <c r="B1591" s="29">
        <v>11311.0</v>
      </c>
      <c r="C1591" s="59">
        <v>11311.0</v>
      </c>
      <c r="D1591" s="27">
        <v>0.0</v>
      </c>
      <c r="E1591" s="41"/>
    </row>
    <row r="1592" hidden="1">
      <c r="A1592" s="58" t="s">
        <v>3406</v>
      </c>
      <c r="B1592" s="29">
        <v>14062.0</v>
      </c>
      <c r="C1592" s="59">
        <v>14062.0</v>
      </c>
      <c r="D1592" s="27">
        <v>0.0</v>
      </c>
      <c r="E1592" s="41"/>
    </row>
    <row r="1593" hidden="1">
      <c r="A1593" s="35" t="s">
        <v>3407</v>
      </c>
      <c r="B1593" s="29">
        <v>352129.0</v>
      </c>
      <c r="C1593" s="59">
        <v>352379.0</v>
      </c>
      <c r="D1593" s="27">
        <v>250.0</v>
      </c>
      <c r="E1593" s="41"/>
    </row>
    <row r="1594" hidden="1">
      <c r="A1594" s="36" t="s">
        <v>3408</v>
      </c>
      <c r="B1594" s="42">
        <v>1.0</v>
      </c>
      <c r="C1594" s="65">
        <v>41.0</v>
      </c>
      <c r="D1594" s="66">
        <v>40.0</v>
      </c>
      <c r="E1594" s="45"/>
    </row>
    <row r="1595" hidden="1"/>
    <row r="1596" hidden="1"/>
    <row r="1597" hidden="1">
      <c r="A1597" s="5" t="s">
        <v>4233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3381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4" t="s">
        <v>3382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5" t="s">
        <v>4238</v>
      </c>
      <c r="B1603" s="7"/>
      <c r="C1603" s="16"/>
      <c r="D1603" s="56" t="s">
        <v>4239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3383</v>
      </c>
      <c r="B1605" s="6"/>
      <c r="C1605" s="6"/>
      <c r="D1605" s="6"/>
      <c r="E1605" s="7"/>
    </row>
    <row r="1606" hidden="1">
      <c r="A1606" s="20" t="s">
        <v>3384</v>
      </c>
      <c r="B1606" s="21" t="s">
        <v>3385</v>
      </c>
      <c r="C1606" s="22" t="s">
        <v>3386</v>
      </c>
      <c r="D1606" s="21" t="s">
        <v>3387</v>
      </c>
      <c r="E1606" s="23" t="s">
        <v>13</v>
      </c>
    </row>
    <row r="1607" hidden="1">
      <c r="A1607" s="57" t="s">
        <v>3388</v>
      </c>
      <c r="B1607" s="25">
        <v>42944.0</v>
      </c>
      <c r="C1607" s="26">
        <v>42945.0</v>
      </c>
      <c r="D1607" s="27">
        <v>1.0</v>
      </c>
      <c r="E1607" s="28"/>
    </row>
    <row r="1608" hidden="1">
      <c r="A1608" s="57" t="s">
        <v>3389</v>
      </c>
      <c r="B1608" s="29">
        <v>29792.0</v>
      </c>
      <c r="C1608" s="26">
        <v>29792.0</v>
      </c>
      <c r="D1608" s="27">
        <v>0.0</v>
      </c>
      <c r="E1608" s="28"/>
    </row>
    <row r="1609" hidden="1">
      <c r="A1609" s="57" t="s">
        <v>3390</v>
      </c>
      <c r="B1609" s="29">
        <v>140.0</v>
      </c>
      <c r="C1609" s="26">
        <v>140.0</v>
      </c>
      <c r="D1609" s="27">
        <v>0.0</v>
      </c>
      <c r="E1609" s="41"/>
    </row>
    <row r="1610" hidden="1">
      <c r="A1610" s="57" t="s">
        <v>3392</v>
      </c>
      <c r="B1610" s="29">
        <v>0.0</v>
      </c>
      <c r="C1610" s="26"/>
      <c r="D1610" s="27">
        <v>0.0</v>
      </c>
      <c r="E1610" s="41"/>
    </row>
    <row r="1611" hidden="1">
      <c r="A1611" s="31" t="s">
        <v>3394</v>
      </c>
      <c r="B1611" s="29">
        <v>0.0</v>
      </c>
      <c r="C1611" s="26"/>
      <c r="D1611" s="27">
        <v>0.0</v>
      </c>
      <c r="E1611" s="28"/>
    </row>
    <row r="1612" hidden="1">
      <c r="A1612" s="31" t="s">
        <v>3395</v>
      </c>
      <c r="B1612" s="29">
        <v>0.0</v>
      </c>
      <c r="C1612" s="26"/>
      <c r="D1612" s="27">
        <v>0.0</v>
      </c>
      <c r="E1612" s="41"/>
    </row>
    <row r="1613" hidden="1">
      <c r="A1613" s="31" t="s">
        <v>3397</v>
      </c>
      <c r="B1613" s="29">
        <v>0.0</v>
      </c>
      <c r="C1613" s="26"/>
      <c r="D1613" s="27">
        <v>0.0</v>
      </c>
      <c r="E1613" s="28"/>
    </row>
    <row r="1614" hidden="1">
      <c r="A1614" s="31" t="s">
        <v>3399</v>
      </c>
      <c r="B1614" s="29">
        <v>2160.0</v>
      </c>
      <c r="C1614" s="26">
        <v>2160.0</v>
      </c>
      <c r="D1614" s="27">
        <v>0.0</v>
      </c>
      <c r="E1614" s="41"/>
    </row>
    <row r="1615" hidden="1">
      <c r="A1615" s="58" t="s">
        <v>3400</v>
      </c>
      <c r="B1615" s="29">
        <v>114858.0</v>
      </c>
      <c r="C1615" s="29">
        <v>114858.0</v>
      </c>
      <c r="D1615" s="27">
        <v>0.0</v>
      </c>
      <c r="E1615" s="41"/>
    </row>
    <row r="1616" hidden="1">
      <c r="A1616" s="58" t="s">
        <v>3401</v>
      </c>
      <c r="B1616" s="29">
        <v>55964.0</v>
      </c>
      <c r="C1616" s="59">
        <v>55964.0</v>
      </c>
      <c r="D1616" s="27">
        <v>0.0</v>
      </c>
      <c r="E1616" s="41"/>
    </row>
    <row r="1617" hidden="1">
      <c r="A1617" s="58" t="s">
        <v>3402</v>
      </c>
      <c r="B1617" s="29">
        <v>63161.0</v>
      </c>
      <c r="C1617" s="59">
        <v>63161.0</v>
      </c>
      <c r="D1617" s="27">
        <v>0.0</v>
      </c>
      <c r="E1617" s="41"/>
    </row>
    <row r="1618" hidden="1">
      <c r="A1618" s="58" t="s">
        <v>3403</v>
      </c>
      <c r="B1618" s="29">
        <v>57796.0</v>
      </c>
      <c r="C1618" s="59">
        <v>57796.0</v>
      </c>
      <c r="D1618" s="27">
        <v>0.0</v>
      </c>
      <c r="E1618" s="41"/>
    </row>
    <row r="1619" hidden="1">
      <c r="A1619" s="58" t="s">
        <v>3405</v>
      </c>
      <c r="B1619" s="29">
        <v>8585.0</v>
      </c>
      <c r="C1619" s="59">
        <v>8585.0</v>
      </c>
      <c r="D1619" s="27">
        <v>0.0</v>
      </c>
      <c r="E1619" s="41"/>
    </row>
    <row r="1620" hidden="1">
      <c r="A1620" s="58" t="s">
        <v>3406</v>
      </c>
      <c r="B1620" s="29">
        <v>14338.0</v>
      </c>
      <c r="C1620" s="59">
        <v>14009.0</v>
      </c>
      <c r="D1620" s="27">
        <v>-329.0</v>
      </c>
      <c r="E1620" s="41"/>
    </row>
    <row r="1621" hidden="1">
      <c r="A1621" s="35" t="s">
        <v>3407</v>
      </c>
      <c r="B1621" s="29">
        <v>375399.0</v>
      </c>
      <c r="C1621" s="59">
        <v>375070.0</v>
      </c>
      <c r="D1621" s="27">
        <v>-329.0</v>
      </c>
      <c r="E1621" s="41"/>
    </row>
    <row r="1622" hidden="1">
      <c r="A1622" s="36" t="s">
        <v>3408</v>
      </c>
      <c r="B1622" s="42">
        <v>1.0</v>
      </c>
      <c r="C1622" s="65">
        <v>331.0</v>
      </c>
      <c r="D1622" s="66">
        <v>330.0</v>
      </c>
      <c r="E1622" s="45"/>
    </row>
    <row r="1623" hidden="1"/>
    <row r="1624" hidden="1"/>
    <row r="1625" hidden="1">
      <c r="A1625" s="5" t="s">
        <v>4233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3381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45866.0</v>
      </c>
      <c r="B1629" s="6"/>
      <c r="C1629" s="54" t="s">
        <v>3382</v>
      </c>
      <c r="D1629" s="15">
        <v>45869.0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5" t="s">
        <v>4238</v>
      </c>
      <c r="B1631" s="7"/>
      <c r="C1631" s="16"/>
      <c r="D1631" s="56" t="s">
        <v>4253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3383</v>
      </c>
      <c r="B1633" s="6"/>
      <c r="C1633" s="6"/>
      <c r="D1633" s="6"/>
      <c r="E1633" s="7"/>
    </row>
    <row r="1634" hidden="1">
      <c r="A1634" s="20" t="s">
        <v>3384</v>
      </c>
      <c r="B1634" s="21" t="s">
        <v>3385</v>
      </c>
      <c r="C1634" s="22" t="s">
        <v>3386</v>
      </c>
      <c r="D1634" s="21" t="s">
        <v>3387</v>
      </c>
      <c r="E1634" s="23" t="s">
        <v>13</v>
      </c>
    </row>
    <row r="1635" hidden="1">
      <c r="A1635" s="57" t="s">
        <v>3388</v>
      </c>
      <c r="B1635" s="25">
        <v>24008.0</v>
      </c>
      <c r="C1635" s="26">
        <v>24100.0</v>
      </c>
      <c r="D1635" s="27">
        <v>92.0</v>
      </c>
      <c r="E1635" s="28"/>
    </row>
    <row r="1636" hidden="1">
      <c r="A1636" s="57" t="s">
        <v>3389</v>
      </c>
      <c r="B1636" s="29">
        <v>9488.0</v>
      </c>
      <c r="C1636" s="26">
        <v>9488.0</v>
      </c>
      <c r="D1636" s="27">
        <v>0.0</v>
      </c>
      <c r="E1636" s="28"/>
    </row>
    <row r="1637" hidden="1">
      <c r="A1637" s="57" t="s">
        <v>3390</v>
      </c>
      <c r="B1637" s="29">
        <v>0.0</v>
      </c>
      <c r="C1637" s="26"/>
      <c r="D1637" s="27">
        <v>0.0</v>
      </c>
      <c r="E1637" s="41"/>
    </row>
    <row r="1638" hidden="1">
      <c r="A1638" s="57" t="s">
        <v>3392</v>
      </c>
      <c r="B1638" s="29">
        <v>0.0</v>
      </c>
      <c r="C1638" s="26"/>
      <c r="D1638" s="27">
        <v>0.0</v>
      </c>
      <c r="E1638" s="41"/>
    </row>
    <row r="1639" hidden="1">
      <c r="A1639" s="31" t="s">
        <v>3394</v>
      </c>
      <c r="B1639" s="29">
        <v>0.0</v>
      </c>
      <c r="C1639" s="26"/>
      <c r="D1639" s="27">
        <v>0.0</v>
      </c>
      <c r="E1639" s="28"/>
    </row>
    <row r="1640" hidden="1">
      <c r="A1640" s="31" t="s">
        <v>3395</v>
      </c>
      <c r="B1640" s="29">
        <v>0.0</v>
      </c>
      <c r="C1640" s="26"/>
      <c r="D1640" s="27">
        <v>0.0</v>
      </c>
      <c r="E1640" s="41"/>
    </row>
    <row r="1641" hidden="1">
      <c r="A1641" s="31" t="s">
        <v>3397</v>
      </c>
      <c r="B1641" s="29">
        <v>4040.0</v>
      </c>
      <c r="C1641" s="26">
        <v>4000.0</v>
      </c>
      <c r="D1641" s="27">
        <v>-40.0</v>
      </c>
      <c r="E1641" s="28" t="s">
        <v>8029</v>
      </c>
    </row>
    <row r="1642" hidden="1">
      <c r="A1642" s="31" t="s">
        <v>3399</v>
      </c>
      <c r="B1642" s="29">
        <v>2560.0</v>
      </c>
      <c r="C1642" s="26">
        <v>2600.0</v>
      </c>
      <c r="D1642" s="27">
        <v>40.0</v>
      </c>
      <c r="E1642" s="41"/>
    </row>
    <row r="1643" hidden="1">
      <c r="A1643" s="58" t="s">
        <v>3400</v>
      </c>
      <c r="B1643" s="29">
        <v>56448.0</v>
      </c>
      <c r="C1643" s="29">
        <v>55775.0</v>
      </c>
      <c r="D1643" s="27">
        <v>-673.0</v>
      </c>
      <c r="E1643" s="41"/>
    </row>
    <row r="1644" hidden="1">
      <c r="A1644" s="58" t="s">
        <v>3401</v>
      </c>
      <c r="B1644" s="29">
        <v>19591.0</v>
      </c>
      <c r="C1644" s="59">
        <v>19591.0</v>
      </c>
      <c r="D1644" s="27">
        <v>0.0</v>
      </c>
      <c r="E1644" s="41"/>
    </row>
    <row r="1645" hidden="1">
      <c r="A1645" s="58" t="s">
        <v>3402</v>
      </c>
      <c r="B1645" s="29">
        <v>35087.0</v>
      </c>
      <c r="C1645" s="59">
        <v>35087.0</v>
      </c>
      <c r="D1645" s="27">
        <v>0.0</v>
      </c>
      <c r="E1645" s="41"/>
    </row>
    <row r="1646" hidden="1">
      <c r="A1646" s="58" t="s">
        <v>3403</v>
      </c>
      <c r="B1646" s="29">
        <v>26596.0</v>
      </c>
      <c r="C1646" s="59">
        <v>26596.0</v>
      </c>
      <c r="D1646" s="27">
        <v>0.0</v>
      </c>
      <c r="E1646" s="41"/>
    </row>
    <row r="1647" hidden="1">
      <c r="A1647" s="58" t="s">
        <v>3405</v>
      </c>
      <c r="B1647" s="29">
        <v>1418.0</v>
      </c>
      <c r="C1647" s="59">
        <v>1418.0</v>
      </c>
      <c r="D1647" s="27">
        <v>0.0</v>
      </c>
      <c r="E1647" s="41"/>
    </row>
    <row r="1648" hidden="1">
      <c r="A1648" s="58" t="s">
        <v>3406</v>
      </c>
      <c r="B1648" s="29">
        <v>10590.0</v>
      </c>
      <c r="C1648" s="59">
        <v>10590.0</v>
      </c>
      <c r="D1648" s="27">
        <v>0.0</v>
      </c>
      <c r="E1648" s="41"/>
    </row>
    <row r="1649" hidden="1">
      <c r="A1649" s="35" t="s">
        <v>3407</v>
      </c>
      <c r="B1649" s="29">
        <v>179226.5</v>
      </c>
      <c r="C1649" s="59">
        <v>178553.5</v>
      </c>
      <c r="D1649" s="27">
        <v>-673.0</v>
      </c>
      <c r="E1649" s="41"/>
    </row>
    <row r="1650" hidden="1">
      <c r="A1650" s="36" t="s">
        <v>3408</v>
      </c>
      <c r="B1650" s="42">
        <v>9.5</v>
      </c>
      <c r="C1650" s="65">
        <v>101.5</v>
      </c>
      <c r="D1650" s="66">
        <v>92.0</v>
      </c>
      <c r="E1650" s="45"/>
    </row>
    <row r="1651" hidden="1"/>
    <row r="1652" hidden="1"/>
    <row r="1653" hidden="1">
      <c r="A1653" s="5" t="s">
        <v>4233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3381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45870.0</v>
      </c>
      <c r="B1657" s="6"/>
      <c r="C1657" s="54" t="s">
        <v>3382</v>
      </c>
      <c r="D1657" s="15">
        <v>45872.0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5" t="s">
        <v>4245</v>
      </c>
      <c r="B1659" s="7"/>
      <c r="C1659" s="16"/>
      <c r="D1659" s="56" t="s">
        <v>4239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3383</v>
      </c>
      <c r="B1661" s="6"/>
      <c r="C1661" s="6"/>
      <c r="D1661" s="6"/>
      <c r="E1661" s="7"/>
    </row>
    <row r="1662" hidden="1">
      <c r="A1662" s="20" t="s">
        <v>3384</v>
      </c>
      <c r="B1662" s="21" t="s">
        <v>3385</v>
      </c>
      <c r="C1662" s="22" t="s">
        <v>3386</v>
      </c>
      <c r="D1662" s="21" t="s">
        <v>3387</v>
      </c>
      <c r="E1662" s="23" t="s">
        <v>13</v>
      </c>
    </row>
    <row r="1663" hidden="1">
      <c r="A1663" s="57" t="s">
        <v>3388</v>
      </c>
      <c r="B1663" s="25">
        <v>14009.0</v>
      </c>
      <c r="C1663" s="26">
        <v>14010.0</v>
      </c>
      <c r="D1663" s="27">
        <v>1.0</v>
      </c>
      <c r="E1663" s="28"/>
    </row>
    <row r="1664" hidden="1">
      <c r="A1664" s="57" t="s">
        <v>3389</v>
      </c>
      <c r="B1664" s="29">
        <v>9029.0</v>
      </c>
      <c r="C1664" s="26">
        <v>9029.0</v>
      </c>
      <c r="D1664" s="27">
        <v>0.0</v>
      </c>
      <c r="E1664" s="28"/>
    </row>
    <row r="1665" hidden="1">
      <c r="A1665" s="57" t="s">
        <v>3390</v>
      </c>
      <c r="B1665" s="29">
        <v>0.0</v>
      </c>
      <c r="C1665" s="26"/>
      <c r="D1665" s="27">
        <v>0.0</v>
      </c>
      <c r="E1665" s="41"/>
    </row>
    <row r="1666" hidden="1">
      <c r="A1666" s="57" t="s">
        <v>3392</v>
      </c>
      <c r="B1666" s="29">
        <v>1000.0</v>
      </c>
      <c r="C1666" s="26">
        <v>1000.0</v>
      </c>
      <c r="D1666" s="27">
        <v>0.0</v>
      </c>
      <c r="E1666" s="41"/>
    </row>
    <row r="1667" hidden="1">
      <c r="A1667" s="31" t="s">
        <v>3394</v>
      </c>
      <c r="B1667" s="29">
        <v>0.0</v>
      </c>
      <c r="C1667" s="26"/>
      <c r="D1667" s="27">
        <v>0.0</v>
      </c>
      <c r="E1667" s="28"/>
    </row>
    <row r="1668" hidden="1">
      <c r="A1668" s="31" t="s">
        <v>3395</v>
      </c>
      <c r="B1668" s="29">
        <v>0.0</v>
      </c>
      <c r="C1668" s="26"/>
      <c r="D1668" s="27">
        <v>0.0</v>
      </c>
      <c r="E1668" s="41"/>
    </row>
    <row r="1669" hidden="1">
      <c r="A1669" s="31" t="s">
        <v>3397</v>
      </c>
      <c r="B1669" s="29">
        <v>0.0</v>
      </c>
      <c r="C1669" s="26"/>
      <c r="D1669" s="27">
        <v>0.0</v>
      </c>
      <c r="E1669" s="28"/>
    </row>
    <row r="1670" hidden="1">
      <c r="A1670" s="31" t="s">
        <v>3399</v>
      </c>
      <c r="B1670" s="29">
        <v>1680.0</v>
      </c>
      <c r="C1670" s="26">
        <v>1640.0</v>
      </c>
      <c r="D1670" s="27">
        <v>-40.0</v>
      </c>
      <c r="E1670" s="41"/>
    </row>
    <row r="1671" hidden="1">
      <c r="A1671" s="58" t="s">
        <v>3400</v>
      </c>
      <c r="B1671" s="29">
        <v>58934.0</v>
      </c>
      <c r="C1671" s="29">
        <v>58934.0</v>
      </c>
      <c r="D1671" s="27">
        <v>0.0</v>
      </c>
      <c r="E1671" s="41"/>
    </row>
    <row r="1672" hidden="1">
      <c r="A1672" s="58" t="s">
        <v>3401</v>
      </c>
      <c r="B1672" s="29">
        <v>29600.0</v>
      </c>
      <c r="C1672" s="59">
        <v>29600.0</v>
      </c>
      <c r="D1672" s="27">
        <v>0.0</v>
      </c>
      <c r="E1672" s="41"/>
    </row>
    <row r="1673" hidden="1">
      <c r="A1673" s="58" t="s">
        <v>3402</v>
      </c>
      <c r="B1673" s="29">
        <v>27278.0</v>
      </c>
      <c r="C1673" s="59">
        <v>26536.0</v>
      </c>
      <c r="D1673" s="27">
        <v>-742.0</v>
      </c>
      <c r="E1673" s="41"/>
    </row>
    <row r="1674" hidden="1">
      <c r="A1674" s="58" t="s">
        <v>3403</v>
      </c>
      <c r="B1674" s="29">
        <v>24616.0</v>
      </c>
      <c r="C1674" s="59">
        <v>24616.0</v>
      </c>
      <c r="D1674" s="27">
        <v>0.0</v>
      </c>
      <c r="E1674" s="41"/>
    </row>
    <row r="1675" hidden="1">
      <c r="A1675" s="58" t="s">
        <v>3405</v>
      </c>
      <c r="B1675" s="29">
        <v>1840.0</v>
      </c>
      <c r="C1675" s="59">
        <v>1840.0</v>
      </c>
      <c r="D1675" s="27">
        <v>0.0</v>
      </c>
      <c r="E1675" s="41"/>
    </row>
    <row r="1676" hidden="1">
      <c r="A1676" s="58" t="s">
        <v>3406</v>
      </c>
      <c r="B1676" s="29">
        <v>3240.0</v>
      </c>
      <c r="C1676" s="59">
        <v>3240.0</v>
      </c>
      <c r="D1676" s="27">
        <v>0.0</v>
      </c>
      <c r="E1676" s="41"/>
    </row>
    <row r="1677" hidden="1">
      <c r="A1677" s="35" t="s">
        <v>3407</v>
      </c>
      <c r="B1677" s="29">
        <v>167982.7</v>
      </c>
      <c r="C1677" s="59">
        <v>167240.7</v>
      </c>
      <c r="D1677" s="27">
        <v>-742.0</v>
      </c>
      <c r="E1677" s="41"/>
    </row>
    <row r="1678" hidden="1">
      <c r="A1678" s="36" t="s">
        <v>3408</v>
      </c>
      <c r="B1678" s="42">
        <v>3.3000000000029104</v>
      </c>
      <c r="C1678" s="65">
        <v>-35.70000000001164</v>
      </c>
      <c r="D1678" s="66">
        <v>-39.00000000001455</v>
      </c>
      <c r="E1678" s="45"/>
    </row>
    <row r="1679" hidden="1"/>
    <row r="1680" hidden="1"/>
    <row r="1681" hidden="1">
      <c r="A1681" s="5" t="s">
        <v>4233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3381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45873.0</v>
      </c>
      <c r="B1685" s="6"/>
      <c r="C1685" s="54" t="s">
        <v>3382</v>
      </c>
      <c r="D1685" s="15">
        <v>45879.0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5" t="s">
        <v>4238</v>
      </c>
      <c r="B1687" s="7"/>
      <c r="C1687" s="16"/>
      <c r="D1687" s="56" t="s">
        <v>4239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3383</v>
      </c>
      <c r="B1689" s="6"/>
      <c r="C1689" s="6"/>
      <c r="D1689" s="6"/>
      <c r="E1689" s="7"/>
    </row>
    <row r="1690" hidden="1">
      <c r="A1690" s="20" t="s">
        <v>3384</v>
      </c>
      <c r="B1690" s="21" t="s">
        <v>3385</v>
      </c>
      <c r="C1690" s="22" t="s">
        <v>3386</v>
      </c>
      <c r="D1690" s="21" t="s">
        <v>3387</v>
      </c>
      <c r="E1690" s="23" t="s">
        <v>13</v>
      </c>
    </row>
    <row r="1691" hidden="1">
      <c r="A1691" s="57" t="s">
        <v>3388</v>
      </c>
      <c r="B1691" s="25">
        <v>25170.0</v>
      </c>
      <c r="C1691" s="26">
        <v>25170.0</v>
      </c>
      <c r="D1691" s="27">
        <v>0.0</v>
      </c>
      <c r="E1691" s="28"/>
    </row>
    <row r="1692" hidden="1">
      <c r="A1692" s="57" t="s">
        <v>3389</v>
      </c>
      <c r="B1692" s="29">
        <v>28496.0</v>
      </c>
      <c r="C1692" s="26">
        <v>28496.0</v>
      </c>
      <c r="D1692" s="27">
        <v>0.0</v>
      </c>
      <c r="E1692" s="28"/>
    </row>
    <row r="1693" hidden="1">
      <c r="A1693" s="57" t="s">
        <v>3390</v>
      </c>
      <c r="B1693" s="29">
        <v>0.0</v>
      </c>
      <c r="C1693" s="26"/>
      <c r="D1693" s="27">
        <v>0.0</v>
      </c>
      <c r="E1693" s="41"/>
    </row>
    <row r="1694" hidden="1">
      <c r="A1694" s="57" t="s">
        <v>3392</v>
      </c>
      <c r="B1694" s="29">
        <v>2000.0</v>
      </c>
      <c r="C1694" s="26">
        <v>2000.0</v>
      </c>
      <c r="D1694" s="27">
        <v>0.0</v>
      </c>
      <c r="E1694" s="41"/>
    </row>
    <row r="1695" hidden="1">
      <c r="A1695" s="31" t="s">
        <v>3394</v>
      </c>
      <c r="B1695" s="29">
        <v>0.0</v>
      </c>
      <c r="C1695" s="26"/>
      <c r="D1695" s="27">
        <v>0.0</v>
      </c>
      <c r="E1695" s="28"/>
    </row>
    <row r="1696" hidden="1">
      <c r="A1696" s="31" t="s">
        <v>3395</v>
      </c>
      <c r="B1696" s="29">
        <v>216.0</v>
      </c>
      <c r="C1696" s="26">
        <v>216.0</v>
      </c>
      <c r="D1696" s="27">
        <v>0.0</v>
      </c>
      <c r="E1696" s="41"/>
    </row>
    <row r="1697" hidden="1">
      <c r="A1697" s="31" t="s">
        <v>3397</v>
      </c>
      <c r="B1697" s="29">
        <v>200.0</v>
      </c>
      <c r="C1697" s="26"/>
      <c r="D1697" s="27">
        <v>-200.0</v>
      </c>
      <c r="E1697" s="28"/>
    </row>
    <row r="1698" hidden="1">
      <c r="A1698" s="31" t="s">
        <v>3399</v>
      </c>
      <c r="B1698" s="29">
        <v>3760.0</v>
      </c>
      <c r="C1698" s="26">
        <v>3880.0</v>
      </c>
      <c r="D1698" s="27">
        <v>120.0</v>
      </c>
      <c r="E1698" s="40" t="s">
        <v>8030</v>
      </c>
    </row>
    <row r="1699" hidden="1">
      <c r="A1699" s="58" t="s">
        <v>3400</v>
      </c>
      <c r="B1699" s="29">
        <v>102719.0</v>
      </c>
      <c r="C1699" s="29">
        <v>102719.0</v>
      </c>
      <c r="D1699" s="27">
        <v>0.0</v>
      </c>
      <c r="E1699" s="41"/>
    </row>
    <row r="1700" hidden="1">
      <c r="A1700" s="58" t="s">
        <v>3401</v>
      </c>
      <c r="B1700" s="29">
        <v>55280.0</v>
      </c>
      <c r="C1700" s="59">
        <v>55280.0</v>
      </c>
      <c r="D1700" s="27">
        <v>0.0</v>
      </c>
      <c r="E1700" s="41"/>
    </row>
    <row r="1701" hidden="1">
      <c r="A1701" s="58" t="s">
        <v>3402</v>
      </c>
      <c r="B1701" s="29">
        <v>57147.0</v>
      </c>
      <c r="C1701" s="59">
        <v>56723.0</v>
      </c>
      <c r="D1701" s="27">
        <v>-424.0</v>
      </c>
      <c r="E1701" s="41"/>
    </row>
    <row r="1702" hidden="1">
      <c r="A1702" s="58" t="s">
        <v>3403</v>
      </c>
      <c r="B1702" s="29">
        <v>64750.5</v>
      </c>
      <c r="C1702" s="59">
        <v>64750.5</v>
      </c>
      <c r="D1702" s="27">
        <v>0.0</v>
      </c>
      <c r="E1702" s="41"/>
    </row>
    <row r="1703" hidden="1">
      <c r="A1703" s="58" t="s">
        <v>3405</v>
      </c>
      <c r="B1703" s="29">
        <v>8721.0</v>
      </c>
      <c r="C1703" s="59">
        <v>8721.0</v>
      </c>
      <c r="D1703" s="27">
        <v>0.0</v>
      </c>
      <c r="E1703" s="41"/>
    </row>
    <row r="1704" hidden="1">
      <c r="A1704" s="58" t="s">
        <v>3406</v>
      </c>
      <c r="B1704" s="29">
        <v>9471.0</v>
      </c>
      <c r="C1704" s="59">
        <v>9471.0</v>
      </c>
      <c r="D1704" s="27">
        <v>0.0</v>
      </c>
      <c r="E1704" s="41"/>
    </row>
    <row r="1705" hidden="1">
      <c r="A1705" s="35" t="s">
        <v>3407</v>
      </c>
      <c r="B1705" s="29">
        <v>348926.5</v>
      </c>
      <c r="C1705" s="59">
        <v>348502.5</v>
      </c>
      <c r="D1705" s="27">
        <v>-424.0</v>
      </c>
      <c r="E1705" s="41"/>
    </row>
    <row r="1706" hidden="1">
      <c r="A1706" s="36" t="s">
        <v>3408</v>
      </c>
      <c r="B1706" s="42">
        <v>-467.0</v>
      </c>
      <c r="C1706" s="65">
        <v>-547.0</v>
      </c>
      <c r="D1706" s="66">
        <v>-80.0</v>
      </c>
      <c r="E1706" s="45"/>
    </row>
    <row r="1707" hidden="1"/>
    <row r="1708" hidden="1"/>
    <row r="1709" hidden="1">
      <c r="A1709" s="5" t="s">
        <v>4233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3381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45880.0</v>
      </c>
      <c r="B1713" s="6"/>
      <c r="C1713" s="54" t="s">
        <v>3382</v>
      </c>
      <c r="D1713" s="15">
        <v>45886.0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5" t="s">
        <v>4238</v>
      </c>
      <c r="B1715" s="7"/>
      <c r="C1715" s="16"/>
      <c r="D1715" s="56" t="s">
        <v>4239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3383</v>
      </c>
      <c r="B1717" s="6"/>
      <c r="C1717" s="6"/>
      <c r="D1717" s="6"/>
      <c r="E1717" s="7"/>
    </row>
    <row r="1718" hidden="1">
      <c r="A1718" s="20" t="s">
        <v>3384</v>
      </c>
      <c r="B1718" s="21" t="s">
        <v>3385</v>
      </c>
      <c r="C1718" s="22" t="s">
        <v>3386</v>
      </c>
      <c r="D1718" s="21" t="s">
        <v>3387</v>
      </c>
      <c r="E1718" s="23" t="s">
        <v>13</v>
      </c>
    </row>
    <row r="1719" hidden="1">
      <c r="A1719" s="57" t="s">
        <v>3388</v>
      </c>
      <c r="B1719" s="25">
        <v>33654.0</v>
      </c>
      <c r="C1719" s="26">
        <v>35425.0</v>
      </c>
      <c r="D1719" s="27">
        <v>1771.0</v>
      </c>
      <c r="E1719" s="28"/>
    </row>
    <row r="1720" hidden="1">
      <c r="A1720" s="57" t="s">
        <v>3389</v>
      </c>
      <c r="B1720" s="29">
        <v>26305.0</v>
      </c>
      <c r="C1720" s="26">
        <v>26305.0</v>
      </c>
      <c r="D1720" s="27">
        <v>0.0</v>
      </c>
      <c r="E1720" s="28" t="s">
        <v>8031</v>
      </c>
    </row>
    <row r="1721" hidden="1">
      <c r="A1721" s="57" t="s">
        <v>3390</v>
      </c>
      <c r="B1721" s="29">
        <v>1171.0</v>
      </c>
      <c r="C1721" s="26"/>
      <c r="D1721" s="27">
        <v>-1171.0</v>
      </c>
      <c r="E1721" s="41"/>
    </row>
    <row r="1722" hidden="1">
      <c r="A1722" s="57" t="s">
        <v>3392</v>
      </c>
      <c r="B1722" s="29">
        <v>1000.0</v>
      </c>
      <c r="C1722" s="26">
        <v>1000.0</v>
      </c>
      <c r="D1722" s="27">
        <v>0.0</v>
      </c>
      <c r="E1722" s="41"/>
    </row>
    <row r="1723" hidden="1">
      <c r="A1723" s="31" t="s">
        <v>3394</v>
      </c>
      <c r="B1723" s="29">
        <v>269.0</v>
      </c>
      <c r="C1723" s="26">
        <v>269.0</v>
      </c>
      <c r="D1723" s="27">
        <v>0.0</v>
      </c>
      <c r="E1723" s="28" t="s">
        <v>8032</v>
      </c>
    </row>
    <row r="1724" hidden="1">
      <c r="A1724" s="31" t="s">
        <v>3395</v>
      </c>
      <c r="B1724" s="29">
        <v>0.0</v>
      </c>
      <c r="C1724" s="26"/>
      <c r="D1724" s="27">
        <v>0.0</v>
      </c>
      <c r="E1724" s="41"/>
    </row>
    <row r="1725" hidden="1">
      <c r="A1725" s="31" t="s">
        <v>3397</v>
      </c>
      <c r="B1725" s="29">
        <v>0.0</v>
      </c>
      <c r="C1725" s="26"/>
      <c r="D1725" s="27">
        <v>0.0</v>
      </c>
      <c r="E1725" s="28"/>
    </row>
    <row r="1726" hidden="1">
      <c r="A1726" s="31" t="s">
        <v>3399</v>
      </c>
      <c r="B1726" s="29">
        <v>4280.0</v>
      </c>
      <c r="C1726" s="26">
        <v>4280.0</v>
      </c>
      <c r="D1726" s="27">
        <v>0.0</v>
      </c>
      <c r="E1726" s="40"/>
    </row>
    <row r="1727" hidden="1">
      <c r="A1727" s="58" t="s">
        <v>3400</v>
      </c>
      <c r="B1727" s="29">
        <v>91456.0</v>
      </c>
      <c r="C1727" s="29">
        <v>91456.0</v>
      </c>
      <c r="D1727" s="27">
        <v>0.0</v>
      </c>
      <c r="E1727" s="41"/>
    </row>
    <row r="1728" hidden="1">
      <c r="A1728" s="58" t="s">
        <v>3401</v>
      </c>
      <c r="B1728" s="29">
        <v>69699.0</v>
      </c>
      <c r="C1728" s="59">
        <v>70357.0</v>
      </c>
      <c r="D1728" s="27">
        <v>658.0</v>
      </c>
      <c r="E1728" s="41"/>
    </row>
    <row r="1729" hidden="1">
      <c r="A1729" s="58" t="s">
        <v>3402</v>
      </c>
      <c r="B1729" s="29">
        <v>64629.0</v>
      </c>
      <c r="C1729" s="59">
        <v>65646.0</v>
      </c>
      <c r="D1729" s="27">
        <v>1017.0</v>
      </c>
      <c r="E1729" s="41"/>
    </row>
    <row r="1730" hidden="1">
      <c r="A1730" s="58" t="s">
        <v>3403</v>
      </c>
      <c r="B1730" s="29">
        <v>48545.0</v>
      </c>
      <c r="C1730" s="59">
        <v>48854.0</v>
      </c>
      <c r="D1730" s="27">
        <v>309.0</v>
      </c>
      <c r="E1730" s="41"/>
    </row>
    <row r="1731" hidden="1">
      <c r="A1731" s="58" t="s">
        <v>3405</v>
      </c>
      <c r="B1731" s="29">
        <v>705.0</v>
      </c>
      <c r="C1731" s="59">
        <v>705.0</v>
      </c>
      <c r="D1731" s="27">
        <v>0.0</v>
      </c>
      <c r="E1731" s="41"/>
    </row>
    <row r="1732" hidden="1">
      <c r="A1732" s="58" t="s">
        <v>3406</v>
      </c>
      <c r="B1732" s="29">
        <v>10262.0</v>
      </c>
      <c r="C1732" s="59">
        <v>10262.0</v>
      </c>
      <c r="D1732" s="27">
        <v>0.0</v>
      </c>
      <c r="E1732" s="41"/>
    </row>
    <row r="1733" hidden="1">
      <c r="A1733" s="35" t="s">
        <v>3407</v>
      </c>
      <c r="B1733" s="29">
        <v>341226.5</v>
      </c>
      <c r="C1733" s="59">
        <v>343464.5</v>
      </c>
      <c r="D1733" s="27">
        <v>2238.0</v>
      </c>
      <c r="E1733" s="41"/>
    </row>
    <row r="1734" hidden="1">
      <c r="A1734" s="36" t="s">
        <v>3408</v>
      </c>
      <c r="B1734" s="42">
        <v>486.5</v>
      </c>
      <c r="C1734" s="65">
        <v>832.5</v>
      </c>
      <c r="D1734" s="66">
        <v>346.0</v>
      </c>
      <c r="E1734" s="45"/>
    </row>
    <row r="1735" hidden="1"/>
    <row r="1736" hidden="1"/>
    <row r="1737" hidden="1">
      <c r="A1737" s="5" t="s">
        <v>4233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3381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45887.0</v>
      </c>
      <c r="B1741" s="6"/>
      <c r="C1741" s="54" t="s">
        <v>3382</v>
      </c>
      <c r="D1741" s="15">
        <v>45893.0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5" t="s">
        <v>4238</v>
      </c>
      <c r="B1743" s="7"/>
      <c r="C1743" s="16"/>
      <c r="D1743" s="56" t="s">
        <v>4239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3383</v>
      </c>
      <c r="B1745" s="6"/>
      <c r="C1745" s="6"/>
      <c r="D1745" s="6"/>
      <c r="E1745" s="7"/>
    </row>
    <row r="1746" hidden="1">
      <c r="A1746" s="20" t="s">
        <v>3384</v>
      </c>
      <c r="B1746" s="21" t="s">
        <v>3385</v>
      </c>
      <c r="C1746" s="22" t="s">
        <v>3386</v>
      </c>
      <c r="D1746" s="21" t="s">
        <v>3387</v>
      </c>
      <c r="E1746" s="23" t="s">
        <v>13</v>
      </c>
    </row>
    <row r="1747" hidden="1">
      <c r="A1747" s="57" t="s">
        <v>3388</v>
      </c>
      <c r="B1747" s="25">
        <v>33948.0</v>
      </c>
      <c r="C1747" s="26">
        <v>40914.0</v>
      </c>
      <c r="D1747" s="27">
        <v>6966.0</v>
      </c>
      <c r="E1747" s="28"/>
    </row>
    <row r="1748" hidden="1">
      <c r="A1748" s="57" t="s">
        <v>3389</v>
      </c>
      <c r="B1748" s="29">
        <v>25990.0</v>
      </c>
      <c r="C1748" s="26">
        <v>25990.0</v>
      </c>
      <c r="D1748" s="27">
        <v>0.0</v>
      </c>
      <c r="E1748" s="28"/>
    </row>
    <row r="1749" hidden="1">
      <c r="A1749" s="57" t="s">
        <v>3390</v>
      </c>
      <c r="B1749" s="29">
        <v>7237.0</v>
      </c>
      <c r="C1749" s="26">
        <v>280.0</v>
      </c>
      <c r="D1749" s="27">
        <v>-6957.0</v>
      </c>
      <c r="E1749" s="41"/>
    </row>
    <row r="1750" hidden="1">
      <c r="A1750" s="57" t="s">
        <v>3392</v>
      </c>
      <c r="B1750" s="29">
        <v>1000.0</v>
      </c>
      <c r="C1750" s="26">
        <v>1000.0</v>
      </c>
      <c r="D1750" s="27">
        <v>0.0</v>
      </c>
      <c r="E1750" s="41"/>
    </row>
    <row r="1751" hidden="1">
      <c r="A1751" s="31" t="s">
        <v>3394</v>
      </c>
      <c r="B1751" s="29">
        <v>0.0</v>
      </c>
      <c r="C1751" s="26"/>
      <c r="D1751" s="27">
        <v>0.0</v>
      </c>
      <c r="E1751" s="28"/>
    </row>
    <row r="1752" hidden="1">
      <c r="A1752" s="31" t="s">
        <v>3395</v>
      </c>
      <c r="B1752" s="29">
        <v>0.0</v>
      </c>
      <c r="C1752" s="26"/>
      <c r="D1752" s="27">
        <v>0.0</v>
      </c>
      <c r="E1752" s="41"/>
    </row>
    <row r="1753" hidden="1">
      <c r="A1753" s="31" t="s">
        <v>3397</v>
      </c>
      <c r="B1753" s="29">
        <v>0.0</v>
      </c>
      <c r="C1753" s="26"/>
      <c r="D1753" s="27">
        <v>0.0</v>
      </c>
      <c r="E1753" s="28"/>
    </row>
    <row r="1754" hidden="1">
      <c r="A1754" s="31" t="s">
        <v>3399</v>
      </c>
      <c r="B1754" s="29">
        <v>3200.0</v>
      </c>
      <c r="C1754" s="26">
        <v>3200.0</v>
      </c>
      <c r="D1754" s="27">
        <v>0.0</v>
      </c>
      <c r="E1754" s="40"/>
    </row>
    <row r="1755" hidden="1">
      <c r="A1755" s="58" t="s">
        <v>3400</v>
      </c>
      <c r="B1755" s="29">
        <v>101264.0</v>
      </c>
      <c r="C1755" s="29">
        <v>101264.0</v>
      </c>
      <c r="D1755" s="27">
        <v>0.0</v>
      </c>
      <c r="E1755" s="41"/>
    </row>
    <row r="1756" hidden="1">
      <c r="A1756" s="58" t="s">
        <v>3401</v>
      </c>
      <c r="B1756" s="29">
        <v>64713.0</v>
      </c>
      <c r="C1756" s="59">
        <v>64713.0</v>
      </c>
      <c r="D1756" s="27">
        <v>0.0</v>
      </c>
      <c r="E1756" s="41"/>
    </row>
    <row r="1757" hidden="1">
      <c r="A1757" s="58" t="s">
        <v>3402</v>
      </c>
      <c r="B1757" s="29">
        <v>63942.0</v>
      </c>
      <c r="C1757" s="59">
        <v>62963.0</v>
      </c>
      <c r="D1757" s="27">
        <v>-979.0</v>
      </c>
      <c r="E1757" s="41"/>
    </row>
    <row r="1758" hidden="1">
      <c r="A1758" s="58" t="s">
        <v>3403</v>
      </c>
      <c r="B1758" s="29">
        <v>49865.5</v>
      </c>
      <c r="C1758" s="59">
        <v>49865.5</v>
      </c>
      <c r="D1758" s="27">
        <v>0.0</v>
      </c>
      <c r="E1758" s="41"/>
    </row>
    <row r="1759" hidden="1">
      <c r="A1759" s="58" t="s">
        <v>3405</v>
      </c>
      <c r="B1759" s="29">
        <v>1157.0</v>
      </c>
      <c r="C1759" s="59">
        <v>1157.0</v>
      </c>
      <c r="D1759" s="27">
        <v>0.0</v>
      </c>
      <c r="E1759" s="41"/>
    </row>
    <row r="1760" hidden="1">
      <c r="A1760" s="58" t="s">
        <v>3406</v>
      </c>
      <c r="B1760" s="29">
        <v>12857.0</v>
      </c>
      <c r="C1760" s="59">
        <v>12857.0</v>
      </c>
      <c r="D1760" s="27">
        <v>0.0</v>
      </c>
      <c r="E1760" s="41"/>
    </row>
    <row r="1761" hidden="1">
      <c r="A1761" s="35" t="s">
        <v>3407</v>
      </c>
      <c r="B1761" s="29">
        <v>352315.0</v>
      </c>
      <c r="C1761" s="59">
        <v>351336.0</v>
      </c>
      <c r="D1761" s="27">
        <v>-979.0</v>
      </c>
      <c r="E1761" s="41"/>
    </row>
    <row r="1762" hidden="1">
      <c r="A1762" s="36" t="s">
        <v>3408</v>
      </c>
      <c r="B1762" s="42">
        <v>1.5</v>
      </c>
      <c r="C1762" s="65">
        <v>10.5</v>
      </c>
      <c r="D1762" s="66">
        <v>9.0</v>
      </c>
      <c r="E1762" s="45"/>
    </row>
    <row r="1763" hidden="1"/>
    <row r="1764" hidden="1"/>
    <row r="1765" hidden="1">
      <c r="A1765" s="5" t="s">
        <v>4233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3381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45894.0</v>
      </c>
      <c r="B1769" s="6"/>
      <c r="C1769" s="54" t="s">
        <v>3382</v>
      </c>
      <c r="D1769" s="15">
        <v>45900.0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5" t="s">
        <v>4238</v>
      </c>
      <c r="B1771" s="7"/>
      <c r="C1771" s="16"/>
      <c r="D1771" s="56" t="s">
        <v>4239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3383</v>
      </c>
      <c r="B1773" s="6"/>
      <c r="C1773" s="6"/>
      <c r="D1773" s="6"/>
      <c r="E1773" s="7"/>
    </row>
    <row r="1774" hidden="1">
      <c r="A1774" s="20" t="s">
        <v>3384</v>
      </c>
      <c r="B1774" s="21" t="s">
        <v>3385</v>
      </c>
      <c r="C1774" s="22" t="s">
        <v>3386</v>
      </c>
      <c r="D1774" s="21" t="s">
        <v>3387</v>
      </c>
      <c r="E1774" s="23" t="s">
        <v>13</v>
      </c>
    </row>
    <row r="1775" hidden="1">
      <c r="A1775" s="57" t="s">
        <v>3388</v>
      </c>
      <c r="B1775" s="25">
        <v>37623.0</v>
      </c>
      <c r="C1775" s="26">
        <v>38000.0</v>
      </c>
      <c r="D1775" s="27">
        <v>377.0</v>
      </c>
      <c r="E1775" s="28"/>
    </row>
    <row r="1776" hidden="1">
      <c r="A1776" s="57" t="s">
        <v>3389</v>
      </c>
      <c r="B1776" s="29">
        <v>26733.0</v>
      </c>
      <c r="C1776" s="26">
        <v>26733.0</v>
      </c>
      <c r="D1776" s="27">
        <v>0.0</v>
      </c>
      <c r="E1776" s="28"/>
    </row>
    <row r="1777" hidden="1">
      <c r="A1777" s="57" t="s">
        <v>3390</v>
      </c>
      <c r="B1777" s="29">
        <v>980.0</v>
      </c>
      <c r="C1777" s="26">
        <v>980.0</v>
      </c>
      <c r="D1777" s="27">
        <v>0.0</v>
      </c>
      <c r="E1777" s="41"/>
    </row>
    <row r="1778" hidden="1">
      <c r="A1778" s="57" t="s">
        <v>3392</v>
      </c>
      <c r="B1778" s="29">
        <v>390.0</v>
      </c>
      <c r="C1778" s="26">
        <v>1000.0</v>
      </c>
      <c r="D1778" s="27">
        <v>610.0</v>
      </c>
      <c r="E1778" s="41"/>
    </row>
    <row r="1779" hidden="1">
      <c r="A1779" s="31" t="s">
        <v>3394</v>
      </c>
      <c r="B1779" s="29">
        <v>980.0</v>
      </c>
      <c r="C1779" s="26"/>
      <c r="D1779" s="27">
        <v>-980.0</v>
      </c>
      <c r="E1779" s="28"/>
    </row>
    <row r="1780" hidden="1">
      <c r="A1780" s="31" t="s">
        <v>3395</v>
      </c>
      <c r="B1780" s="29">
        <v>0.0</v>
      </c>
      <c r="C1780" s="26"/>
      <c r="D1780" s="27">
        <v>0.0</v>
      </c>
      <c r="E1780" s="41"/>
    </row>
    <row r="1781" hidden="1">
      <c r="A1781" s="31" t="s">
        <v>3397</v>
      </c>
      <c r="B1781" s="29">
        <v>290.0</v>
      </c>
      <c r="C1781" s="26">
        <v>130.0</v>
      </c>
      <c r="D1781" s="27">
        <v>-160.0</v>
      </c>
      <c r="E1781" s="28"/>
    </row>
    <row r="1782" hidden="1">
      <c r="A1782" s="31" t="s">
        <v>3399</v>
      </c>
      <c r="B1782" s="29">
        <v>2840.0</v>
      </c>
      <c r="C1782" s="26">
        <v>3000.0</v>
      </c>
      <c r="D1782" s="27">
        <v>160.0</v>
      </c>
      <c r="E1782" s="40"/>
    </row>
    <row r="1783" hidden="1">
      <c r="A1783" s="58" t="s">
        <v>3400</v>
      </c>
      <c r="B1783" s="29">
        <v>108107.0</v>
      </c>
      <c r="C1783" s="29">
        <v>108107.0</v>
      </c>
      <c r="D1783" s="27">
        <v>0.0</v>
      </c>
      <c r="E1783" s="41"/>
    </row>
    <row r="1784" hidden="1">
      <c r="A1784" s="58" t="s">
        <v>3401</v>
      </c>
      <c r="B1784" s="29">
        <v>64125.0</v>
      </c>
      <c r="C1784" s="59">
        <v>64125.0</v>
      </c>
      <c r="D1784" s="27">
        <v>0.0</v>
      </c>
      <c r="E1784" s="41"/>
    </row>
    <row r="1785" hidden="1">
      <c r="A1785" s="58" t="s">
        <v>3402</v>
      </c>
      <c r="B1785" s="29">
        <v>72883.0</v>
      </c>
      <c r="C1785" s="59">
        <v>72186.0</v>
      </c>
      <c r="D1785" s="27">
        <v>-697.0</v>
      </c>
      <c r="E1785" s="41"/>
    </row>
    <row r="1786" hidden="1">
      <c r="A1786" s="58" t="s">
        <v>3403</v>
      </c>
      <c r="B1786" s="29">
        <v>59214.5</v>
      </c>
      <c r="C1786" s="59">
        <v>59214.5</v>
      </c>
      <c r="D1786" s="27">
        <v>0.0</v>
      </c>
      <c r="E1786" s="41"/>
    </row>
    <row r="1787" hidden="1">
      <c r="A1787" s="58" t="s">
        <v>3405</v>
      </c>
      <c r="B1787" s="29">
        <v>3122.0</v>
      </c>
      <c r="C1787" s="59">
        <v>3122.0</v>
      </c>
      <c r="D1787" s="27">
        <v>0.0</v>
      </c>
      <c r="E1787" s="41"/>
    </row>
    <row r="1788" hidden="1">
      <c r="A1788" s="58" t="s">
        <v>3406</v>
      </c>
      <c r="B1788" s="29">
        <v>14348.0</v>
      </c>
      <c r="C1788" s="59">
        <v>14348.0</v>
      </c>
      <c r="D1788" s="27">
        <v>0.0</v>
      </c>
      <c r="E1788" s="41"/>
    </row>
    <row r="1789" hidden="1">
      <c r="A1789" s="35" t="s">
        <v>3407</v>
      </c>
      <c r="B1789" s="29">
        <v>377287.0</v>
      </c>
      <c r="C1789" s="59">
        <v>376590.0</v>
      </c>
      <c r="D1789" s="27">
        <v>-697.0</v>
      </c>
      <c r="E1789" s="41"/>
    </row>
    <row r="1790" hidden="1">
      <c r="A1790" s="36" t="s">
        <v>3408</v>
      </c>
      <c r="B1790" s="42">
        <v>0.5</v>
      </c>
      <c r="C1790" s="65">
        <v>7.5</v>
      </c>
      <c r="D1790" s="66">
        <v>7.0</v>
      </c>
      <c r="E1790" s="45"/>
    </row>
    <row r="1791" hidden="1"/>
    <row r="1792" hidden="1"/>
    <row r="1793" hidden="1">
      <c r="A1793" s="5" t="s">
        <v>4233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3381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4" t="s">
        <v>3382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5" t="s">
        <v>4238</v>
      </c>
      <c r="B1799" s="7"/>
      <c r="C1799" s="16"/>
      <c r="D1799" s="56" t="s">
        <v>4239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3383</v>
      </c>
      <c r="B1801" s="6"/>
      <c r="C1801" s="6"/>
      <c r="D1801" s="6"/>
      <c r="E1801" s="7"/>
    </row>
    <row r="1802" hidden="1">
      <c r="A1802" s="20" t="s">
        <v>3384</v>
      </c>
      <c r="B1802" s="21" t="s">
        <v>3385</v>
      </c>
      <c r="C1802" s="22" t="s">
        <v>3386</v>
      </c>
      <c r="D1802" s="21" t="s">
        <v>3387</v>
      </c>
      <c r="E1802" s="23" t="s">
        <v>13</v>
      </c>
    </row>
    <row r="1803" hidden="1">
      <c r="A1803" s="57" t="s">
        <v>3388</v>
      </c>
      <c r="B1803" s="25">
        <v>29429.0</v>
      </c>
      <c r="C1803" s="26">
        <v>29400.0</v>
      </c>
      <c r="D1803" s="27">
        <v>-29.0</v>
      </c>
      <c r="E1803" s="28"/>
    </row>
    <row r="1804" hidden="1">
      <c r="A1804" s="57" t="s">
        <v>3389</v>
      </c>
      <c r="B1804" s="29">
        <v>29034.0</v>
      </c>
      <c r="C1804" s="26">
        <v>29034.0</v>
      </c>
      <c r="D1804" s="27">
        <v>0.0</v>
      </c>
      <c r="E1804" s="28"/>
    </row>
    <row r="1805" hidden="1">
      <c r="A1805" s="57" t="s">
        <v>3390</v>
      </c>
      <c r="B1805" s="29">
        <v>0.0</v>
      </c>
      <c r="C1805" s="26"/>
      <c r="D1805" s="27">
        <v>0.0</v>
      </c>
      <c r="E1805" s="41"/>
    </row>
    <row r="1806" hidden="1">
      <c r="A1806" s="57" t="s">
        <v>3392</v>
      </c>
      <c r="B1806" s="29">
        <v>1000.0</v>
      </c>
      <c r="C1806" s="26">
        <v>1000.0</v>
      </c>
      <c r="D1806" s="27">
        <v>0.0</v>
      </c>
      <c r="E1806" s="41"/>
    </row>
    <row r="1807" hidden="1">
      <c r="A1807" s="31" t="s">
        <v>3394</v>
      </c>
      <c r="B1807" s="29">
        <v>0.0</v>
      </c>
      <c r="C1807" s="26"/>
      <c r="D1807" s="27">
        <v>0.0</v>
      </c>
      <c r="E1807" s="28"/>
    </row>
    <row r="1808" hidden="1">
      <c r="A1808" s="31" t="s">
        <v>3395</v>
      </c>
      <c r="B1808" s="29">
        <v>635.0</v>
      </c>
      <c r="C1808" s="26">
        <v>635.0</v>
      </c>
      <c r="D1808" s="27">
        <v>0.0</v>
      </c>
      <c r="E1808" s="41"/>
    </row>
    <row r="1809" hidden="1">
      <c r="A1809" s="31" t="s">
        <v>3397</v>
      </c>
      <c r="B1809" s="29">
        <v>0.0</v>
      </c>
      <c r="C1809" s="26"/>
      <c r="D1809" s="27">
        <v>0.0</v>
      </c>
      <c r="E1809" s="28"/>
    </row>
    <row r="1810" hidden="1">
      <c r="A1810" s="31" t="s">
        <v>3399</v>
      </c>
      <c r="B1810" s="29">
        <v>2640.0</v>
      </c>
      <c r="C1810" s="26">
        <v>2680.0</v>
      </c>
      <c r="D1810" s="27">
        <v>40.0</v>
      </c>
      <c r="E1810" s="40"/>
    </row>
    <row r="1811" hidden="1">
      <c r="A1811" s="58" t="s">
        <v>3400</v>
      </c>
      <c r="B1811" s="29">
        <v>93080.0</v>
      </c>
      <c r="C1811" s="29">
        <v>93080.0</v>
      </c>
      <c r="D1811" s="27">
        <v>0.0</v>
      </c>
      <c r="E1811" s="41"/>
    </row>
    <row r="1812" hidden="1">
      <c r="A1812" s="58" t="s">
        <v>3401</v>
      </c>
      <c r="B1812" s="29">
        <v>52711.0</v>
      </c>
      <c r="C1812" s="59">
        <v>52711.0</v>
      </c>
      <c r="D1812" s="27">
        <v>0.0</v>
      </c>
      <c r="E1812" s="41"/>
    </row>
    <row r="1813" hidden="1">
      <c r="A1813" s="58" t="s">
        <v>3402</v>
      </c>
      <c r="B1813" s="29">
        <v>71848.0</v>
      </c>
      <c r="C1813" s="59">
        <v>71584.0</v>
      </c>
      <c r="D1813" s="27">
        <v>-264.0</v>
      </c>
      <c r="E1813" s="41"/>
    </row>
    <row r="1814" hidden="1">
      <c r="A1814" s="58" t="s">
        <v>3403</v>
      </c>
      <c r="B1814" s="29">
        <v>62619.0</v>
      </c>
      <c r="C1814" s="59">
        <v>62619.0</v>
      </c>
      <c r="D1814" s="27">
        <v>0.0</v>
      </c>
      <c r="E1814" s="41"/>
    </row>
    <row r="1815" hidden="1">
      <c r="A1815" s="58" t="s">
        <v>3405</v>
      </c>
      <c r="B1815" s="29">
        <v>3308.0</v>
      </c>
      <c r="C1815" s="59">
        <v>3308.0</v>
      </c>
      <c r="D1815" s="27">
        <v>0.0</v>
      </c>
      <c r="E1815" s="41"/>
    </row>
    <row r="1816" hidden="1">
      <c r="A1816" s="58" t="s">
        <v>3406</v>
      </c>
      <c r="B1816" s="29">
        <v>10890.0</v>
      </c>
      <c r="C1816" s="59">
        <v>10516.0</v>
      </c>
      <c r="D1816" s="27">
        <v>-374.0</v>
      </c>
      <c r="E1816" s="41"/>
    </row>
    <row r="1817" hidden="1">
      <c r="A1817" s="35" t="s">
        <v>3407</v>
      </c>
      <c r="B1817" s="29">
        <v>346295.0</v>
      </c>
      <c r="C1817" s="59">
        <v>345657.0</v>
      </c>
      <c r="D1817" s="27">
        <v>-638.0</v>
      </c>
      <c r="E1817" s="41"/>
    </row>
    <row r="1818" hidden="1">
      <c r="A1818" s="36" t="s">
        <v>3408</v>
      </c>
      <c r="B1818" s="42">
        <v>9.0</v>
      </c>
      <c r="C1818" s="65">
        <v>394.0</v>
      </c>
      <c r="D1818" s="66">
        <v>385.0</v>
      </c>
      <c r="E1818" s="45"/>
    </row>
    <row r="1819" hidden="1"/>
    <row r="1820" hidden="1"/>
    <row r="1821" hidden="1">
      <c r="A1821" s="5" t="s">
        <v>4233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3381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4" t="s">
        <v>3382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5" t="s">
        <v>4238</v>
      </c>
      <c r="B1827" s="7"/>
      <c r="C1827" s="16"/>
      <c r="D1827" s="56" t="s">
        <v>4239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3383</v>
      </c>
      <c r="B1829" s="6"/>
      <c r="C1829" s="6"/>
      <c r="D1829" s="6"/>
      <c r="E1829" s="7"/>
    </row>
    <row r="1830" hidden="1">
      <c r="A1830" s="20" t="s">
        <v>3384</v>
      </c>
      <c r="B1830" s="21" t="s">
        <v>3385</v>
      </c>
      <c r="C1830" s="22" t="s">
        <v>3386</v>
      </c>
      <c r="D1830" s="21" t="s">
        <v>3387</v>
      </c>
      <c r="E1830" s="23" t="s">
        <v>13</v>
      </c>
    </row>
    <row r="1831" hidden="1">
      <c r="A1831" s="57" t="s">
        <v>3388</v>
      </c>
      <c r="B1831" s="25">
        <v>33784.0</v>
      </c>
      <c r="C1831" s="26">
        <v>33785.0</v>
      </c>
      <c r="D1831" s="27">
        <v>1.0</v>
      </c>
      <c r="E1831" s="28"/>
    </row>
    <row r="1832" hidden="1">
      <c r="A1832" s="57" t="s">
        <v>3389</v>
      </c>
      <c r="B1832" s="29">
        <v>19276.0</v>
      </c>
      <c r="C1832" s="26">
        <v>19276.0</v>
      </c>
      <c r="D1832" s="27">
        <v>0.0</v>
      </c>
      <c r="E1832" s="28"/>
    </row>
    <row r="1833" hidden="1">
      <c r="A1833" s="57" t="s">
        <v>3390</v>
      </c>
      <c r="B1833" s="29">
        <v>400.0</v>
      </c>
      <c r="C1833" s="26">
        <v>400.0</v>
      </c>
      <c r="D1833" s="27">
        <v>0.0</v>
      </c>
      <c r="E1833" s="41"/>
    </row>
    <row r="1834" hidden="1">
      <c r="A1834" s="57" t="s">
        <v>3392</v>
      </c>
      <c r="B1834" s="29">
        <v>1000.0</v>
      </c>
      <c r="C1834" s="26">
        <v>1000.0</v>
      </c>
      <c r="D1834" s="27">
        <v>0.0</v>
      </c>
      <c r="E1834" s="41"/>
    </row>
    <row r="1835" hidden="1">
      <c r="A1835" s="31" t="s">
        <v>3394</v>
      </c>
      <c r="B1835" s="29">
        <v>0.0</v>
      </c>
      <c r="C1835" s="26"/>
      <c r="D1835" s="27">
        <v>0.0</v>
      </c>
      <c r="E1835" s="28"/>
    </row>
    <row r="1836" hidden="1">
      <c r="A1836" s="31" t="s">
        <v>3395</v>
      </c>
      <c r="B1836" s="29">
        <v>35.0</v>
      </c>
      <c r="C1836" s="26">
        <v>35.0</v>
      </c>
      <c r="D1836" s="27">
        <v>0.0</v>
      </c>
      <c r="E1836" s="41"/>
    </row>
    <row r="1837" hidden="1">
      <c r="A1837" s="31" t="s">
        <v>3397</v>
      </c>
      <c r="B1837" s="29">
        <v>40.0</v>
      </c>
      <c r="C1837" s="26"/>
      <c r="D1837" s="27">
        <v>-40.0</v>
      </c>
      <c r="E1837" s="28"/>
    </row>
    <row r="1838" hidden="1">
      <c r="A1838" s="31" t="s">
        <v>3399</v>
      </c>
      <c r="B1838" s="29">
        <v>2640.0</v>
      </c>
      <c r="C1838" s="26">
        <v>2640.0</v>
      </c>
      <c r="D1838" s="27">
        <v>0.0</v>
      </c>
      <c r="E1838" s="40"/>
    </row>
    <row r="1839" hidden="1">
      <c r="A1839" s="58" t="s">
        <v>3400</v>
      </c>
      <c r="B1839" s="29">
        <v>98909.0</v>
      </c>
      <c r="C1839" s="29">
        <v>98909.0</v>
      </c>
      <c r="D1839" s="27">
        <v>0.0</v>
      </c>
      <c r="E1839" s="41"/>
    </row>
    <row r="1840" hidden="1">
      <c r="A1840" s="58" t="s">
        <v>3401</v>
      </c>
      <c r="B1840" s="29">
        <v>78822.0</v>
      </c>
      <c r="C1840" s="59">
        <v>78822.0</v>
      </c>
      <c r="D1840" s="27">
        <v>0.0</v>
      </c>
      <c r="E1840" s="41"/>
    </row>
    <row r="1841" hidden="1">
      <c r="A1841" s="58" t="s">
        <v>3402</v>
      </c>
      <c r="B1841" s="29">
        <v>72024.0</v>
      </c>
      <c r="C1841" s="59">
        <v>72024.0</v>
      </c>
      <c r="D1841" s="27">
        <v>0.0</v>
      </c>
      <c r="E1841" s="41"/>
    </row>
    <row r="1842" hidden="1">
      <c r="A1842" s="58" t="s">
        <v>3403</v>
      </c>
      <c r="B1842" s="29">
        <v>49346.0</v>
      </c>
      <c r="C1842" s="59">
        <v>49939.0</v>
      </c>
      <c r="D1842" s="27">
        <v>593.0</v>
      </c>
      <c r="E1842" s="41"/>
    </row>
    <row r="1843" hidden="1">
      <c r="A1843" s="58" t="s">
        <v>3405</v>
      </c>
      <c r="B1843" s="29">
        <v>2018.0</v>
      </c>
      <c r="C1843" s="59">
        <v>2018.0</v>
      </c>
      <c r="D1843" s="27">
        <v>0.0</v>
      </c>
      <c r="E1843" s="41"/>
    </row>
    <row r="1844" hidden="1">
      <c r="A1844" s="58" t="s">
        <v>3406</v>
      </c>
      <c r="B1844" s="29">
        <v>7500.0</v>
      </c>
      <c r="C1844" s="59">
        <v>7500.0</v>
      </c>
      <c r="D1844" s="27">
        <v>0.0</v>
      </c>
      <c r="E1844" s="41"/>
    </row>
    <row r="1845" hidden="1">
      <c r="A1845" s="35" t="s">
        <v>3407</v>
      </c>
      <c r="B1845" s="29">
        <v>358293.5</v>
      </c>
      <c r="C1845" s="59">
        <v>358886.5</v>
      </c>
      <c r="D1845" s="27">
        <v>593.0</v>
      </c>
      <c r="E1845" s="41"/>
    </row>
    <row r="1846" hidden="1">
      <c r="A1846" s="36" t="s">
        <v>3408</v>
      </c>
      <c r="B1846" s="42">
        <v>0.5</v>
      </c>
      <c r="C1846" s="65">
        <v>-38.5</v>
      </c>
      <c r="D1846" s="66">
        <v>-39.0</v>
      </c>
      <c r="E1846" s="45"/>
    </row>
    <row r="1847" hidden="1"/>
    <row r="1848" hidden="1"/>
    <row r="1849" hidden="1">
      <c r="A1849" s="5" t="s">
        <v>4233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3381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4" t="s">
        <v>3382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5" t="s">
        <v>4238</v>
      </c>
      <c r="B1855" s="7"/>
      <c r="C1855" s="16"/>
      <c r="D1855" s="56" t="s">
        <v>4239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3383</v>
      </c>
      <c r="B1857" s="6"/>
      <c r="C1857" s="6"/>
      <c r="D1857" s="6"/>
      <c r="E1857" s="7"/>
    </row>
    <row r="1858" hidden="1">
      <c r="A1858" s="20" t="s">
        <v>3384</v>
      </c>
      <c r="B1858" s="21" t="s">
        <v>3385</v>
      </c>
      <c r="C1858" s="22" t="s">
        <v>3386</v>
      </c>
      <c r="D1858" s="21" t="s">
        <v>3387</v>
      </c>
      <c r="E1858" s="23" t="s">
        <v>13</v>
      </c>
    </row>
    <row r="1859" hidden="1">
      <c r="A1859" s="57" t="s">
        <v>3388</v>
      </c>
      <c r="B1859" s="25">
        <v>17486.0</v>
      </c>
      <c r="C1859" s="26">
        <v>17486.0</v>
      </c>
      <c r="D1859" s="27">
        <v>0.0</v>
      </c>
      <c r="E1859" s="28"/>
    </row>
    <row r="1860" hidden="1">
      <c r="A1860" s="57" t="s">
        <v>3389</v>
      </c>
      <c r="B1860" s="29">
        <v>17599.0</v>
      </c>
      <c r="C1860" s="26">
        <v>17599.0</v>
      </c>
      <c r="D1860" s="27">
        <v>0.0</v>
      </c>
      <c r="E1860" s="28"/>
    </row>
    <row r="1861" hidden="1">
      <c r="A1861" s="57" t="s">
        <v>3390</v>
      </c>
      <c r="B1861" s="29">
        <v>0.0</v>
      </c>
      <c r="C1861" s="26"/>
      <c r="D1861" s="27">
        <v>0.0</v>
      </c>
      <c r="E1861" s="41"/>
    </row>
    <row r="1862" hidden="1">
      <c r="A1862" s="57" t="s">
        <v>3392</v>
      </c>
      <c r="B1862" s="29">
        <v>800.0</v>
      </c>
      <c r="C1862" s="26">
        <v>800.0</v>
      </c>
      <c r="D1862" s="27">
        <v>0.0</v>
      </c>
      <c r="E1862" s="41"/>
    </row>
    <row r="1863" hidden="1">
      <c r="A1863" s="31" t="s">
        <v>3394</v>
      </c>
      <c r="B1863" s="29">
        <v>0.0</v>
      </c>
      <c r="C1863" s="26"/>
      <c r="D1863" s="27">
        <v>0.0</v>
      </c>
      <c r="E1863" s="28"/>
    </row>
    <row r="1864" hidden="1">
      <c r="A1864" s="31" t="s">
        <v>3395</v>
      </c>
      <c r="B1864" s="29">
        <v>0.0</v>
      </c>
      <c r="C1864" s="26"/>
      <c r="D1864" s="27">
        <v>0.0</v>
      </c>
      <c r="E1864" s="41"/>
    </row>
    <row r="1865" hidden="1">
      <c r="A1865" s="31" t="s">
        <v>3397</v>
      </c>
      <c r="B1865" s="29">
        <v>13776.0</v>
      </c>
      <c r="C1865" s="26">
        <v>13776.0</v>
      </c>
      <c r="D1865" s="27">
        <v>0.0</v>
      </c>
      <c r="E1865" s="28" t="s">
        <v>8033</v>
      </c>
    </row>
    <row r="1866" hidden="1">
      <c r="A1866" s="31" t="s">
        <v>3399</v>
      </c>
      <c r="B1866" s="29">
        <v>2840.0</v>
      </c>
      <c r="C1866" s="26">
        <v>2840.0</v>
      </c>
      <c r="D1866" s="27">
        <v>0.0</v>
      </c>
      <c r="E1866" s="40"/>
    </row>
    <row r="1867" hidden="1">
      <c r="A1867" s="58" t="s">
        <v>3400</v>
      </c>
      <c r="B1867" s="29">
        <v>123735.0</v>
      </c>
      <c r="C1867" s="29">
        <v>123735.0</v>
      </c>
      <c r="D1867" s="27">
        <v>0.0</v>
      </c>
      <c r="E1867" s="41"/>
    </row>
    <row r="1868" hidden="1">
      <c r="A1868" s="58" t="s">
        <v>3401</v>
      </c>
      <c r="B1868" s="29">
        <v>72222.0</v>
      </c>
      <c r="C1868" s="59">
        <v>72222.0</v>
      </c>
      <c r="D1868" s="27">
        <v>0.0</v>
      </c>
      <c r="E1868" s="41"/>
    </row>
    <row r="1869" hidden="1">
      <c r="A1869" s="58" t="s">
        <v>3402</v>
      </c>
      <c r="B1869" s="29">
        <v>76480.0</v>
      </c>
      <c r="C1869" s="59">
        <v>75912.0</v>
      </c>
      <c r="D1869" s="27">
        <v>-568.0</v>
      </c>
      <c r="E1869" s="41"/>
    </row>
    <row r="1870" hidden="1">
      <c r="A1870" s="58" t="s">
        <v>3403</v>
      </c>
      <c r="B1870" s="29">
        <v>61621.0</v>
      </c>
      <c r="C1870" s="59">
        <v>61621.0</v>
      </c>
      <c r="D1870" s="27">
        <v>0.0</v>
      </c>
      <c r="E1870" s="41"/>
    </row>
    <row r="1871" hidden="1">
      <c r="A1871" s="58" t="s">
        <v>3405</v>
      </c>
      <c r="B1871" s="29">
        <v>3866.0</v>
      </c>
      <c r="C1871" s="59">
        <v>3866.0</v>
      </c>
      <c r="D1871" s="27">
        <v>0.0</v>
      </c>
      <c r="E1871" s="41"/>
    </row>
    <row r="1872" hidden="1">
      <c r="A1872" s="58" t="s">
        <v>3406</v>
      </c>
      <c r="B1872" s="29">
        <v>9557.0</v>
      </c>
      <c r="C1872" s="59">
        <v>9557.0</v>
      </c>
      <c r="D1872" s="27">
        <v>0.0</v>
      </c>
      <c r="E1872" s="41"/>
    </row>
    <row r="1873" hidden="1">
      <c r="A1873" s="35" t="s">
        <v>3407</v>
      </c>
      <c r="B1873" s="29">
        <v>390423.5</v>
      </c>
      <c r="C1873" s="59">
        <v>389855.5</v>
      </c>
      <c r="D1873" s="27">
        <v>-568.0</v>
      </c>
      <c r="E1873" s="41"/>
    </row>
    <row r="1874" hidden="1">
      <c r="A1874" s="36" t="s">
        <v>3408</v>
      </c>
      <c r="B1874" s="42">
        <v>1.5</v>
      </c>
      <c r="C1874" s="65">
        <v>1.5</v>
      </c>
      <c r="D1874" s="66">
        <v>0.0</v>
      </c>
      <c r="E1874" s="45"/>
    </row>
    <row r="1875" hidden="1"/>
    <row r="1876" hidden="1"/>
    <row r="1877" hidden="1">
      <c r="A1877" s="5" t="s">
        <v>4233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3381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45931.0</v>
      </c>
      <c r="B1881" s="6"/>
      <c r="C1881" s="54" t="s">
        <v>3382</v>
      </c>
      <c r="D1881" s="15">
        <v>45935.0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5" t="s">
        <v>4241</v>
      </c>
      <c r="B1883" s="7"/>
      <c r="C1883" s="16"/>
      <c r="D1883" s="56" t="s">
        <v>4239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3383</v>
      </c>
      <c r="B1885" s="6"/>
      <c r="C1885" s="6"/>
      <c r="D1885" s="6"/>
      <c r="E1885" s="7"/>
    </row>
    <row r="1886" hidden="1">
      <c r="A1886" s="20" t="s">
        <v>3384</v>
      </c>
      <c r="B1886" s="21" t="s">
        <v>3385</v>
      </c>
      <c r="C1886" s="22" t="s">
        <v>3386</v>
      </c>
      <c r="D1886" s="21" t="s">
        <v>3387</v>
      </c>
      <c r="E1886" s="23" t="s">
        <v>13</v>
      </c>
    </row>
    <row r="1887" hidden="1">
      <c r="A1887" s="57" t="s">
        <v>3388</v>
      </c>
      <c r="B1887" s="25">
        <v>21719.0</v>
      </c>
      <c r="C1887" s="26">
        <v>21720.0</v>
      </c>
      <c r="D1887" s="27">
        <v>1.0</v>
      </c>
      <c r="E1887" s="28"/>
    </row>
    <row r="1888" hidden="1">
      <c r="A1888" s="57" t="s">
        <v>3389</v>
      </c>
      <c r="B1888" s="29">
        <v>20581.0</v>
      </c>
      <c r="C1888" s="26">
        <v>20581.0</v>
      </c>
      <c r="D1888" s="27">
        <v>0.0</v>
      </c>
      <c r="E1888" s="28"/>
    </row>
    <row r="1889" hidden="1">
      <c r="A1889" s="57" t="s">
        <v>3390</v>
      </c>
      <c r="B1889" s="29">
        <v>984.0</v>
      </c>
      <c r="C1889" s="26">
        <v>984.0</v>
      </c>
      <c r="D1889" s="27">
        <v>0.0</v>
      </c>
      <c r="E1889" s="41"/>
    </row>
    <row r="1890" hidden="1">
      <c r="A1890" s="57" t="s">
        <v>3392</v>
      </c>
      <c r="B1890" s="29">
        <v>1000.0</v>
      </c>
      <c r="C1890" s="26">
        <v>1000.0</v>
      </c>
      <c r="D1890" s="27">
        <v>0.0</v>
      </c>
      <c r="E1890" s="41"/>
    </row>
    <row r="1891" hidden="1">
      <c r="A1891" s="31" t="s">
        <v>3394</v>
      </c>
      <c r="B1891" s="29">
        <v>0.0</v>
      </c>
      <c r="C1891" s="26"/>
      <c r="D1891" s="27">
        <v>0.0</v>
      </c>
      <c r="E1891" s="28"/>
    </row>
    <row r="1892" hidden="1">
      <c r="A1892" s="31" t="s">
        <v>3395</v>
      </c>
      <c r="B1892" s="29">
        <v>0.0</v>
      </c>
      <c r="C1892" s="26"/>
      <c r="D1892" s="27">
        <v>0.0</v>
      </c>
      <c r="E1892" s="41"/>
    </row>
    <row r="1893" hidden="1">
      <c r="A1893" s="31" t="s">
        <v>3397</v>
      </c>
      <c r="B1893" s="29">
        <v>218.0</v>
      </c>
      <c r="C1893" s="26">
        <v>218.0</v>
      </c>
      <c r="D1893" s="27">
        <v>0.0</v>
      </c>
      <c r="E1893" s="28" t="s">
        <v>8034</v>
      </c>
    </row>
    <row r="1894" hidden="1">
      <c r="A1894" s="31" t="s">
        <v>3399</v>
      </c>
      <c r="B1894" s="29">
        <v>3280.0</v>
      </c>
      <c r="C1894" s="26">
        <v>3280.0</v>
      </c>
      <c r="D1894" s="27">
        <v>0.0</v>
      </c>
      <c r="E1894" s="40"/>
    </row>
    <row r="1895" hidden="1">
      <c r="A1895" s="58" t="s">
        <v>3400</v>
      </c>
      <c r="B1895" s="29">
        <v>93284.0</v>
      </c>
      <c r="C1895" s="29">
        <v>93284.0</v>
      </c>
      <c r="D1895" s="27">
        <v>0.0</v>
      </c>
      <c r="E1895" s="41"/>
    </row>
    <row r="1896" hidden="1">
      <c r="A1896" s="58" t="s">
        <v>3401</v>
      </c>
      <c r="B1896" s="29">
        <v>39065.0</v>
      </c>
      <c r="C1896" s="59">
        <v>39065.0</v>
      </c>
      <c r="D1896" s="27">
        <v>0.0</v>
      </c>
      <c r="E1896" s="41"/>
    </row>
    <row r="1897" hidden="1">
      <c r="A1897" s="58" t="s">
        <v>3402</v>
      </c>
      <c r="B1897" s="29">
        <v>62699.0</v>
      </c>
      <c r="C1897" s="59">
        <v>62699.0</v>
      </c>
      <c r="D1897" s="27">
        <v>0.0</v>
      </c>
      <c r="E1897" s="41"/>
    </row>
    <row r="1898" hidden="1">
      <c r="A1898" s="58" t="s">
        <v>3403</v>
      </c>
      <c r="B1898" s="29">
        <v>47095.5</v>
      </c>
      <c r="C1898" s="59">
        <v>47095.5</v>
      </c>
      <c r="D1898" s="27">
        <v>0.0</v>
      </c>
      <c r="E1898" s="41"/>
    </row>
    <row r="1899" hidden="1">
      <c r="A1899" s="58" t="s">
        <v>3405</v>
      </c>
      <c r="B1899" s="29">
        <v>674.0</v>
      </c>
      <c r="C1899" s="59">
        <v>674.0</v>
      </c>
      <c r="D1899" s="27">
        <v>0.0</v>
      </c>
      <c r="E1899" s="41"/>
    </row>
    <row r="1900" hidden="1">
      <c r="A1900" s="58" t="s">
        <v>3406</v>
      </c>
      <c r="B1900" s="29">
        <v>7340.0</v>
      </c>
      <c r="C1900" s="59">
        <v>7340.0</v>
      </c>
      <c r="D1900" s="27">
        <v>0.0</v>
      </c>
      <c r="E1900" s="41"/>
    </row>
    <row r="1901" hidden="1">
      <c r="A1901" s="35" t="s">
        <v>3407</v>
      </c>
      <c r="B1901" s="29">
        <v>290598.5</v>
      </c>
      <c r="C1901" s="59">
        <v>290598.5</v>
      </c>
      <c r="D1901" s="27">
        <v>0.0</v>
      </c>
      <c r="E1901" s="41"/>
    </row>
    <row r="1902" hidden="1">
      <c r="A1902" s="36" t="s">
        <v>3408</v>
      </c>
      <c r="B1902" s="42">
        <v>1.0</v>
      </c>
      <c r="C1902" s="65">
        <v>2.0</v>
      </c>
      <c r="D1902" s="66">
        <v>1.0</v>
      </c>
      <c r="E1902" s="45"/>
    </row>
    <row r="1903" hidden="1"/>
    <row r="1904" hidden="1"/>
    <row r="1905" hidden="1">
      <c r="A1905" s="5" t="s">
        <v>4233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3381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45936.0</v>
      </c>
      <c r="B1909" s="6"/>
      <c r="C1909" s="54" t="s">
        <v>3382</v>
      </c>
      <c r="D1909" s="15">
        <v>45942.0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5" t="s">
        <v>4238</v>
      </c>
      <c r="B1911" s="7"/>
      <c r="C1911" s="16"/>
      <c r="D1911" s="56" t="s">
        <v>4239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3383</v>
      </c>
      <c r="B1913" s="6"/>
      <c r="C1913" s="6"/>
      <c r="D1913" s="6"/>
      <c r="E1913" s="7"/>
    </row>
    <row r="1914" hidden="1">
      <c r="A1914" s="20" t="s">
        <v>3384</v>
      </c>
      <c r="B1914" s="21" t="s">
        <v>3385</v>
      </c>
      <c r="C1914" s="22" t="s">
        <v>3386</v>
      </c>
      <c r="D1914" s="21" t="s">
        <v>3387</v>
      </c>
      <c r="E1914" s="23" t="s">
        <v>13</v>
      </c>
    </row>
    <row r="1915" hidden="1">
      <c r="A1915" s="57" t="s">
        <v>3388</v>
      </c>
      <c r="B1915" s="25">
        <v>13171.0</v>
      </c>
      <c r="C1915" s="26">
        <v>15840.0</v>
      </c>
      <c r="D1915" s="27">
        <v>2669.0</v>
      </c>
      <c r="E1915" s="28"/>
    </row>
    <row r="1916" hidden="1">
      <c r="A1916" s="57" t="s">
        <v>3389</v>
      </c>
      <c r="B1916" s="29">
        <v>24903.0</v>
      </c>
      <c r="C1916" s="26">
        <v>24903.0</v>
      </c>
      <c r="D1916" s="27">
        <v>0.0</v>
      </c>
      <c r="E1916" s="28"/>
    </row>
    <row r="1917" hidden="1">
      <c r="A1917" s="57" t="s">
        <v>3390</v>
      </c>
      <c r="B1917" s="29">
        <v>2907.0</v>
      </c>
      <c r="C1917" s="26">
        <v>240.0</v>
      </c>
      <c r="D1917" s="27">
        <v>-2667.0</v>
      </c>
      <c r="E1917" s="41"/>
    </row>
    <row r="1918" hidden="1">
      <c r="A1918" s="57" t="s">
        <v>3392</v>
      </c>
      <c r="B1918" s="29">
        <v>0.0</v>
      </c>
      <c r="C1918" s="26"/>
      <c r="D1918" s="27">
        <v>0.0</v>
      </c>
      <c r="E1918" s="41"/>
    </row>
    <row r="1919" hidden="1">
      <c r="A1919" s="31" t="s">
        <v>3394</v>
      </c>
      <c r="B1919" s="29">
        <v>0.0</v>
      </c>
      <c r="C1919" s="26"/>
      <c r="D1919" s="27">
        <v>0.0</v>
      </c>
      <c r="E1919" s="28"/>
    </row>
    <row r="1920" hidden="1">
      <c r="A1920" s="31" t="s">
        <v>3395</v>
      </c>
      <c r="B1920" s="29">
        <v>246.0</v>
      </c>
      <c r="C1920" s="26">
        <v>246.0</v>
      </c>
      <c r="D1920" s="27">
        <v>0.0</v>
      </c>
      <c r="E1920" s="41"/>
    </row>
    <row r="1921" hidden="1">
      <c r="A1921" s="31" t="s">
        <v>3397</v>
      </c>
      <c r="B1921" s="29">
        <v>2635.0</v>
      </c>
      <c r="C1921" s="26">
        <v>2475.0</v>
      </c>
      <c r="D1921" s="27">
        <v>-160.0</v>
      </c>
      <c r="E1921" s="28" t="s">
        <v>8035</v>
      </c>
    </row>
    <row r="1922" hidden="1">
      <c r="A1922" s="31" t="s">
        <v>3399</v>
      </c>
      <c r="B1922" s="29">
        <v>3760.0</v>
      </c>
      <c r="C1922" s="26">
        <v>4000.0</v>
      </c>
      <c r="D1922" s="27">
        <v>240.0</v>
      </c>
      <c r="E1922" s="40"/>
    </row>
    <row r="1923" hidden="1">
      <c r="A1923" s="58" t="s">
        <v>3400</v>
      </c>
      <c r="B1923" s="29">
        <v>108457.0</v>
      </c>
      <c r="C1923" s="29">
        <v>108457.0</v>
      </c>
      <c r="D1923" s="27">
        <v>0.0</v>
      </c>
      <c r="E1923" s="41"/>
    </row>
    <row r="1924" hidden="1">
      <c r="A1924" s="58" t="s">
        <v>3401</v>
      </c>
      <c r="B1924" s="29">
        <v>61969.0</v>
      </c>
      <c r="C1924" s="59">
        <v>61969.0</v>
      </c>
      <c r="D1924" s="27">
        <v>0.0</v>
      </c>
      <c r="E1924" s="41"/>
    </row>
    <row r="1925" hidden="1">
      <c r="A1925" s="58" t="s">
        <v>3402</v>
      </c>
      <c r="B1925" s="29">
        <v>82140.0</v>
      </c>
      <c r="C1925" s="59">
        <v>82140.0</v>
      </c>
      <c r="D1925" s="27">
        <v>0.0</v>
      </c>
      <c r="E1925" s="41"/>
    </row>
    <row r="1926" hidden="1">
      <c r="A1926" s="58" t="s">
        <v>3403</v>
      </c>
      <c r="B1926" s="29">
        <v>64561.5</v>
      </c>
      <c r="C1926" s="59">
        <v>64561.5</v>
      </c>
      <c r="D1926" s="27">
        <v>0.0</v>
      </c>
      <c r="E1926" s="41"/>
    </row>
    <row r="1927" hidden="1">
      <c r="A1927" s="58" t="s">
        <v>3405</v>
      </c>
      <c r="B1927" s="29">
        <v>2338.0</v>
      </c>
      <c r="C1927" s="59">
        <v>2338.0</v>
      </c>
      <c r="D1927" s="27">
        <v>0.0</v>
      </c>
      <c r="E1927" s="41"/>
    </row>
    <row r="1928" hidden="1">
      <c r="A1928" s="58" t="s">
        <v>3406</v>
      </c>
      <c r="B1928" s="29">
        <v>4293.0</v>
      </c>
      <c r="C1928" s="59">
        <v>4293.0</v>
      </c>
      <c r="D1928" s="27">
        <v>0.0</v>
      </c>
      <c r="E1928" s="41"/>
    </row>
    <row r="1929" hidden="1">
      <c r="A1929" s="35" t="s">
        <v>3407</v>
      </c>
      <c r="B1929" s="29">
        <v>367087.0</v>
      </c>
      <c r="C1929" s="59">
        <v>367087.0</v>
      </c>
      <c r="D1929" s="27">
        <v>0.0</v>
      </c>
      <c r="E1929" s="41"/>
    </row>
    <row r="1930" hidden="1">
      <c r="A1930" s="36" t="s">
        <v>3408</v>
      </c>
      <c r="B1930" s="42">
        <v>0.5</v>
      </c>
      <c r="C1930" s="65">
        <v>82.5</v>
      </c>
      <c r="D1930" s="66">
        <v>82.0</v>
      </c>
      <c r="E1930" s="45"/>
    </row>
    <row r="1931" hidden="1"/>
    <row r="1932" hidden="1"/>
    <row r="1933" hidden="1">
      <c r="A1933" s="5" t="s">
        <v>4233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3381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45950.0</v>
      </c>
      <c r="B1937" s="6"/>
      <c r="C1937" s="54" t="s">
        <v>3382</v>
      </c>
      <c r="D1937" s="15">
        <v>45956.0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5" t="s">
        <v>4238</v>
      </c>
      <c r="B1939" s="7"/>
      <c r="C1939" s="16"/>
      <c r="D1939" s="56" t="s">
        <v>4239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3383</v>
      </c>
      <c r="B1941" s="6"/>
      <c r="C1941" s="6"/>
      <c r="D1941" s="6"/>
      <c r="E1941" s="7"/>
    </row>
    <row r="1942" hidden="1">
      <c r="A1942" s="20" t="s">
        <v>3384</v>
      </c>
      <c r="B1942" s="21" t="s">
        <v>3385</v>
      </c>
      <c r="C1942" s="22" t="s">
        <v>3386</v>
      </c>
      <c r="D1942" s="21" t="s">
        <v>3387</v>
      </c>
      <c r="E1942" s="23" t="s">
        <v>13</v>
      </c>
    </row>
    <row r="1943" hidden="1">
      <c r="A1943" s="57" t="s">
        <v>3388</v>
      </c>
      <c r="B1943" s="25">
        <v>36762.0</v>
      </c>
      <c r="C1943" s="26">
        <v>36762.0</v>
      </c>
      <c r="D1943" s="27">
        <v>0.0</v>
      </c>
      <c r="E1943" s="28"/>
    </row>
    <row r="1944" hidden="1">
      <c r="A1944" s="57" t="s">
        <v>3389</v>
      </c>
      <c r="B1944" s="29">
        <v>22710.0</v>
      </c>
      <c r="C1944" s="26">
        <v>22710.0</v>
      </c>
      <c r="D1944" s="27">
        <v>0.0</v>
      </c>
      <c r="E1944" s="28"/>
    </row>
    <row r="1945" hidden="1">
      <c r="A1945" s="57" t="s">
        <v>3390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7" t="s">
        <v>3392</v>
      </c>
      <c r="B1946" s="29">
        <v>1000.0</v>
      </c>
      <c r="C1946" s="26">
        <v>1000.0</v>
      </c>
      <c r="D1946" s="27">
        <v>0.0</v>
      </c>
      <c r="E1946" s="41"/>
    </row>
    <row r="1947" hidden="1">
      <c r="A1947" s="31" t="s">
        <v>3394</v>
      </c>
      <c r="B1947" s="29">
        <v>0.0</v>
      </c>
      <c r="C1947" s="26"/>
      <c r="D1947" s="27">
        <v>0.0</v>
      </c>
      <c r="E1947" s="28"/>
    </row>
    <row r="1948" hidden="1">
      <c r="A1948" s="31" t="s">
        <v>3395</v>
      </c>
      <c r="B1948" s="29">
        <v>30.0</v>
      </c>
      <c r="C1948" s="26"/>
      <c r="D1948" s="27">
        <v>-30.0</v>
      </c>
      <c r="E1948" s="41"/>
    </row>
    <row r="1949" hidden="1">
      <c r="A1949" s="31" t="s">
        <v>3397</v>
      </c>
      <c r="B1949" s="29">
        <v>0.0</v>
      </c>
      <c r="C1949" s="26"/>
      <c r="D1949" s="27">
        <v>0.0</v>
      </c>
      <c r="E1949" s="28"/>
    </row>
    <row r="1950" hidden="1">
      <c r="A1950" s="31" t="s">
        <v>3399</v>
      </c>
      <c r="B1950" s="29">
        <v>2440.0</v>
      </c>
      <c r="C1950" s="26">
        <v>2440.0</v>
      </c>
      <c r="D1950" s="27">
        <v>0.0</v>
      </c>
      <c r="E1950" s="40"/>
    </row>
    <row r="1951" hidden="1">
      <c r="A1951" s="58" t="s">
        <v>3400</v>
      </c>
      <c r="B1951" s="29">
        <v>105445.0</v>
      </c>
      <c r="C1951" s="29">
        <v>105445.0</v>
      </c>
      <c r="D1951" s="27">
        <v>0.0</v>
      </c>
      <c r="E1951" s="41"/>
    </row>
    <row r="1952" hidden="1">
      <c r="A1952" s="58" t="s">
        <v>3401</v>
      </c>
      <c r="B1952" s="29">
        <v>51354.0</v>
      </c>
      <c r="C1952" s="59">
        <v>51354.0</v>
      </c>
      <c r="D1952" s="27">
        <v>0.0</v>
      </c>
      <c r="E1952" s="41"/>
    </row>
    <row r="1953" hidden="1">
      <c r="A1953" s="58" t="s">
        <v>3402</v>
      </c>
      <c r="B1953" s="29">
        <v>72099.0</v>
      </c>
      <c r="C1953" s="59">
        <v>71670.0</v>
      </c>
      <c r="D1953" s="27">
        <v>-429.0</v>
      </c>
      <c r="E1953" s="41"/>
    </row>
    <row r="1954" hidden="1">
      <c r="A1954" s="58" t="s">
        <v>3403</v>
      </c>
      <c r="B1954" s="29">
        <v>51773.5</v>
      </c>
      <c r="C1954" s="59">
        <v>51773.5</v>
      </c>
      <c r="D1954" s="27">
        <v>0.0</v>
      </c>
      <c r="E1954" s="41"/>
    </row>
    <row r="1955" hidden="1">
      <c r="A1955" s="58" t="s">
        <v>3405</v>
      </c>
      <c r="B1955" s="29">
        <v>4384.0</v>
      </c>
      <c r="C1955" s="59">
        <v>4384.0</v>
      </c>
      <c r="D1955" s="27">
        <v>0.0</v>
      </c>
      <c r="E1955" s="41"/>
    </row>
    <row r="1956" hidden="1">
      <c r="A1956" s="58" t="s">
        <v>3406</v>
      </c>
      <c r="B1956" s="29">
        <v>15598.0</v>
      </c>
      <c r="C1956" s="59">
        <v>15598.0</v>
      </c>
      <c r="D1956" s="27">
        <v>0.0</v>
      </c>
      <c r="E1956" s="41"/>
    </row>
    <row r="1957" hidden="1">
      <c r="A1957" s="35" t="s">
        <v>3407</v>
      </c>
      <c r="B1957" s="29">
        <v>348197.5</v>
      </c>
      <c r="C1957" s="59">
        <v>347768.5</v>
      </c>
      <c r="D1957" s="27">
        <v>-429.0</v>
      </c>
      <c r="E1957" s="41"/>
    </row>
    <row r="1958" hidden="1">
      <c r="A1958" s="36" t="s">
        <v>3408</v>
      </c>
      <c r="B1958" s="42">
        <v>0.0</v>
      </c>
      <c r="C1958" s="65">
        <v>-30.0</v>
      </c>
      <c r="D1958" s="66">
        <v>-30.0</v>
      </c>
      <c r="E1958" s="45"/>
    </row>
    <row r="1959" hidden="1"/>
    <row r="1960" hidden="1"/>
    <row r="1961" hidden="1">
      <c r="A1961" s="5" t="s">
        <v>4233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3381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45957.0</v>
      </c>
      <c r="B1965" s="6"/>
      <c r="C1965" s="54" t="s">
        <v>3382</v>
      </c>
      <c r="D1965" s="15">
        <v>45961.0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5" t="s">
        <v>4238</v>
      </c>
      <c r="B1967" s="7"/>
      <c r="C1967" s="16"/>
      <c r="D1967" s="56" t="s">
        <v>4245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3383</v>
      </c>
      <c r="B1969" s="6"/>
      <c r="C1969" s="6"/>
      <c r="D1969" s="6"/>
      <c r="E1969" s="7"/>
    </row>
    <row r="1970" hidden="1">
      <c r="A1970" s="20" t="s">
        <v>3384</v>
      </c>
      <c r="B1970" s="21" t="s">
        <v>3385</v>
      </c>
      <c r="C1970" s="22" t="s">
        <v>3386</v>
      </c>
      <c r="D1970" s="21" t="s">
        <v>3387</v>
      </c>
      <c r="E1970" s="23" t="s">
        <v>13</v>
      </c>
    </row>
    <row r="1971" hidden="1">
      <c r="A1971" s="57" t="s">
        <v>3388</v>
      </c>
      <c r="B1971" s="25">
        <v>25738.0</v>
      </c>
      <c r="C1971" s="26">
        <v>25740.0</v>
      </c>
      <c r="D1971" s="27">
        <v>2.0</v>
      </c>
      <c r="E1971" s="28"/>
    </row>
    <row r="1972" hidden="1">
      <c r="A1972" s="57" t="s">
        <v>3389</v>
      </c>
      <c r="B1972" s="29">
        <v>14008.0</v>
      </c>
      <c r="C1972" s="26">
        <v>14008.0</v>
      </c>
      <c r="D1972" s="27">
        <v>0.0</v>
      </c>
      <c r="E1972" s="28"/>
    </row>
    <row r="1973" hidden="1">
      <c r="A1973" s="57" t="s">
        <v>3390</v>
      </c>
      <c r="B1973" s="29">
        <v>0.0</v>
      </c>
      <c r="C1973" s="26"/>
      <c r="D1973" s="27">
        <v>0.0</v>
      </c>
      <c r="E1973" s="41"/>
    </row>
    <row r="1974" hidden="1">
      <c r="A1974" s="57" t="s">
        <v>3392</v>
      </c>
      <c r="B1974" s="29">
        <v>1000.0</v>
      </c>
      <c r="C1974" s="26">
        <v>1000.0</v>
      </c>
      <c r="D1974" s="27">
        <v>0.0</v>
      </c>
      <c r="E1974" s="41"/>
    </row>
    <row r="1975" hidden="1">
      <c r="A1975" s="31" t="s">
        <v>3394</v>
      </c>
      <c r="B1975" s="29">
        <v>0.0</v>
      </c>
      <c r="C1975" s="26"/>
      <c r="D1975" s="27">
        <v>0.0</v>
      </c>
      <c r="E1975" s="28"/>
    </row>
    <row r="1976" hidden="1">
      <c r="A1976" s="31" t="s">
        <v>3395</v>
      </c>
      <c r="B1976" s="29">
        <v>0.0</v>
      </c>
      <c r="C1976" s="26"/>
      <c r="D1976" s="27">
        <v>0.0</v>
      </c>
      <c r="E1976" s="41"/>
    </row>
    <row r="1977" hidden="1">
      <c r="A1977" s="31" t="s">
        <v>3397</v>
      </c>
      <c r="B1977" s="29">
        <v>2000.0</v>
      </c>
      <c r="C1977" s="26">
        <v>2000.0</v>
      </c>
      <c r="D1977" s="27">
        <v>0.0</v>
      </c>
      <c r="E1977" s="28"/>
    </row>
    <row r="1978" hidden="1">
      <c r="A1978" s="31" t="s">
        <v>3399</v>
      </c>
      <c r="B1978" s="29">
        <v>760.0</v>
      </c>
      <c r="C1978" s="26">
        <v>760.0</v>
      </c>
      <c r="D1978" s="27">
        <v>0.0</v>
      </c>
      <c r="E1978" s="40"/>
    </row>
    <row r="1979" hidden="1">
      <c r="A1979" s="58" t="s">
        <v>3400</v>
      </c>
      <c r="B1979" s="29">
        <v>82386.0</v>
      </c>
      <c r="C1979" s="29">
        <v>82386.0</v>
      </c>
      <c r="D1979" s="27">
        <v>0.0</v>
      </c>
      <c r="E1979" s="41"/>
    </row>
    <row r="1980" hidden="1">
      <c r="A1980" s="58" t="s">
        <v>3401</v>
      </c>
      <c r="B1980" s="29">
        <v>42664.0</v>
      </c>
      <c r="C1980" s="59">
        <v>42664.0</v>
      </c>
      <c r="D1980" s="27">
        <v>0.0</v>
      </c>
      <c r="E1980" s="41"/>
    </row>
    <row r="1981" hidden="1">
      <c r="A1981" s="58" t="s">
        <v>3402</v>
      </c>
      <c r="B1981" s="29">
        <v>51107.0</v>
      </c>
      <c r="C1981" s="59">
        <v>50713.0</v>
      </c>
      <c r="D1981" s="27">
        <v>-394.0</v>
      </c>
      <c r="E1981" s="41"/>
    </row>
    <row r="1982" hidden="1">
      <c r="A1982" s="58" t="s">
        <v>3403</v>
      </c>
      <c r="B1982" s="29">
        <v>45958.0</v>
      </c>
      <c r="C1982" s="59">
        <v>45958.0</v>
      </c>
      <c r="D1982" s="27">
        <v>0.0</v>
      </c>
      <c r="E1982" s="41"/>
    </row>
    <row r="1983" hidden="1">
      <c r="A1983" s="58" t="s">
        <v>3405</v>
      </c>
      <c r="B1983" s="29">
        <v>1577.0</v>
      </c>
      <c r="C1983" s="59">
        <v>3507.0</v>
      </c>
      <c r="D1983" s="27">
        <v>1930.0</v>
      </c>
      <c r="E1983" s="41"/>
    </row>
    <row r="1984" hidden="1">
      <c r="A1984" s="58" t="s">
        <v>3406</v>
      </c>
      <c r="B1984" s="29">
        <v>10375.0</v>
      </c>
      <c r="C1984" s="59">
        <v>10375.0</v>
      </c>
      <c r="D1984" s="27">
        <v>0.0</v>
      </c>
      <c r="E1984" s="41"/>
    </row>
    <row r="1985" hidden="1">
      <c r="A1985" s="35" t="s">
        <v>3407</v>
      </c>
      <c r="B1985" s="29">
        <v>267198.0</v>
      </c>
      <c r="C1985" s="59">
        <v>266804.0</v>
      </c>
      <c r="D1985" s="27">
        <v>-394.0</v>
      </c>
      <c r="E1985" s="41"/>
    </row>
    <row r="1986" hidden="1">
      <c r="A1986" s="36" t="s">
        <v>3408</v>
      </c>
      <c r="B1986" s="42">
        <v>0.0</v>
      </c>
      <c r="C1986" s="65">
        <v>1932.0</v>
      </c>
      <c r="D1986" s="66">
        <v>1932.0</v>
      </c>
      <c r="E1986" s="45"/>
    </row>
    <row r="1987" hidden="1"/>
    <row r="1988" hidden="1"/>
    <row r="1989" hidden="1">
      <c r="A1989" s="5" t="s">
        <v>4233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3381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45962.0</v>
      </c>
      <c r="B1993" s="6"/>
      <c r="C1993" s="54" t="s">
        <v>3382</v>
      </c>
      <c r="D1993" s="15">
        <v>45963.0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5" t="s">
        <v>4247</v>
      </c>
      <c r="B1995" s="7"/>
      <c r="C1995" s="16"/>
      <c r="D1995" s="56" t="s">
        <v>4239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3383</v>
      </c>
      <c r="B1997" s="6"/>
      <c r="C1997" s="6"/>
      <c r="D1997" s="6"/>
      <c r="E1997" s="7"/>
    </row>
    <row r="1998" hidden="1">
      <c r="A1998" s="20" t="s">
        <v>3384</v>
      </c>
      <c r="B1998" s="21" t="s">
        <v>3385</v>
      </c>
      <c r="C1998" s="22" t="s">
        <v>3386</v>
      </c>
      <c r="D1998" s="21" t="s">
        <v>3387</v>
      </c>
      <c r="E1998" s="23" t="s">
        <v>13</v>
      </c>
    </row>
    <row r="1999" hidden="1">
      <c r="A1999" s="57" t="s">
        <v>3388</v>
      </c>
      <c r="B1999" s="25">
        <v>13079.0</v>
      </c>
      <c r="C1999" s="26">
        <v>13080.0</v>
      </c>
      <c r="D1999" s="27">
        <v>1.0</v>
      </c>
      <c r="E1999" s="28"/>
    </row>
    <row r="2000" hidden="1">
      <c r="A2000" s="57" t="s">
        <v>3389</v>
      </c>
      <c r="B2000" s="29">
        <v>6768.0</v>
      </c>
      <c r="C2000" s="26">
        <v>6768.0</v>
      </c>
      <c r="D2000" s="27">
        <v>0.0</v>
      </c>
      <c r="E2000" s="28"/>
    </row>
    <row r="2001" hidden="1">
      <c r="A2001" s="57" t="s">
        <v>3390</v>
      </c>
      <c r="B2001" s="29">
        <v>0.0</v>
      </c>
      <c r="C2001" s="26"/>
      <c r="D2001" s="27">
        <v>0.0</v>
      </c>
      <c r="E2001" s="41"/>
    </row>
    <row r="2002" hidden="1">
      <c r="A2002" s="57" t="s">
        <v>3392</v>
      </c>
      <c r="B2002" s="29">
        <v>0.0</v>
      </c>
      <c r="C2002" s="26"/>
      <c r="D2002" s="27">
        <v>0.0</v>
      </c>
      <c r="E2002" s="41"/>
    </row>
    <row r="2003" hidden="1">
      <c r="A2003" s="31" t="s">
        <v>3394</v>
      </c>
      <c r="B2003" s="29">
        <v>0.0</v>
      </c>
      <c r="C2003" s="26"/>
      <c r="D2003" s="27">
        <v>0.0</v>
      </c>
      <c r="E2003" s="28"/>
    </row>
    <row r="2004" hidden="1">
      <c r="A2004" s="31" t="s">
        <v>3395</v>
      </c>
      <c r="B2004" s="29">
        <v>0.0</v>
      </c>
      <c r="C2004" s="26"/>
      <c r="D2004" s="27">
        <v>0.0</v>
      </c>
      <c r="E2004" s="41"/>
    </row>
    <row r="2005" hidden="1">
      <c r="A2005" s="31" t="s">
        <v>3397</v>
      </c>
      <c r="B2005" s="29">
        <v>0.0</v>
      </c>
      <c r="C2005" s="26"/>
      <c r="D2005" s="27">
        <v>0.0</v>
      </c>
      <c r="E2005" s="28"/>
    </row>
    <row r="2006" hidden="1">
      <c r="A2006" s="31" t="s">
        <v>3399</v>
      </c>
      <c r="B2006" s="29">
        <v>1120.0</v>
      </c>
      <c r="C2006" s="26">
        <v>1120.0</v>
      </c>
      <c r="D2006" s="27">
        <v>0.0</v>
      </c>
      <c r="E2006" s="40"/>
    </row>
    <row r="2007" hidden="1">
      <c r="A2007" s="58" t="s">
        <v>3400</v>
      </c>
      <c r="B2007" s="29">
        <v>32569.0</v>
      </c>
      <c r="C2007" s="29">
        <v>32569.0</v>
      </c>
      <c r="D2007" s="27">
        <v>0.0</v>
      </c>
      <c r="E2007" s="41"/>
    </row>
    <row r="2008" hidden="1">
      <c r="A2008" s="58" t="s">
        <v>3401</v>
      </c>
      <c r="B2008" s="29">
        <v>14303.0</v>
      </c>
      <c r="C2008" s="59">
        <v>14303.0</v>
      </c>
      <c r="D2008" s="27">
        <v>0.0</v>
      </c>
      <c r="E2008" s="41"/>
    </row>
    <row r="2009" hidden="1">
      <c r="A2009" s="58" t="s">
        <v>3402</v>
      </c>
      <c r="B2009" s="29">
        <v>28802.0</v>
      </c>
      <c r="C2009" s="59">
        <v>28307.0</v>
      </c>
      <c r="D2009" s="27">
        <v>-495.0</v>
      </c>
      <c r="E2009" s="41"/>
    </row>
    <row r="2010" hidden="1">
      <c r="A2010" s="58" t="s">
        <v>3403</v>
      </c>
      <c r="B2010" s="29">
        <v>22774.0</v>
      </c>
      <c r="C2010" s="59">
        <v>22774.0</v>
      </c>
      <c r="D2010" s="27">
        <v>0.0</v>
      </c>
      <c r="E2010" s="41"/>
    </row>
    <row r="2011" hidden="1">
      <c r="A2011" s="58" t="s">
        <v>3405</v>
      </c>
      <c r="B2011" s="29">
        <v>2561.0</v>
      </c>
      <c r="C2011" s="59">
        <v>2561.0</v>
      </c>
      <c r="D2011" s="27">
        <v>0.0</v>
      </c>
      <c r="E2011" s="41"/>
    </row>
    <row r="2012" hidden="1">
      <c r="A2012" s="58" t="s">
        <v>3406</v>
      </c>
      <c r="B2012" s="29">
        <v>6060.0</v>
      </c>
      <c r="C2012" s="59">
        <v>6060.0</v>
      </c>
      <c r="D2012" s="27">
        <v>0.0</v>
      </c>
      <c r="E2012" s="41"/>
    </row>
    <row r="2013" hidden="1">
      <c r="A2013" s="35" t="s">
        <v>3407</v>
      </c>
      <c r="B2013" s="29">
        <v>121976.0</v>
      </c>
      <c r="C2013" s="59">
        <v>121481.0</v>
      </c>
      <c r="D2013" s="27">
        <v>-495.0</v>
      </c>
      <c r="E2013" s="41"/>
    </row>
    <row r="2014" hidden="1">
      <c r="A2014" s="36" t="s">
        <v>3408</v>
      </c>
      <c r="B2014" s="42">
        <v>0.0</v>
      </c>
      <c r="C2014" s="65">
        <v>1.0</v>
      </c>
      <c r="D2014" s="66">
        <v>1.0</v>
      </c>
      <c r="E2014" s="45"/>
    </row>
    <row r="2015" hidden="1">
      <c r="A2015" s="39"/>
      <c r="B2015" s="60"/>
      <c r="C2015" s="67"/>
      <c r="D2015" s="61"/>
      <c r="E2015" s="68"/>
    </row>
    <row r="2016" hidden="1">
      <c r="A2016" s="39"/>
      <c r="B2016" s="60"/>
      <c r="C2016" s="67"/>
      <c r="D2016" s="61"/>
      <c r="E2016" s="68"/>
    </row>
    <row r="2017" hidden="1">
      <c r="A2017" s="5" t="s">
        <v>4233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3381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45964.0</v>
      </c>
      <c r="B2021" s="6"/>
      <c r="C2021" s="54" t="s">
        <v>3382</v>
      </c>
      <c r="D2021" s="15">
        <v>45970.0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5" t="s">
        <v>4238</v>
      </c>
      <c r="B2023" s="7"/>
      <c r="C2023" s="16"/>
      <c r="D2023" s="56" t="s">
        <v>4239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3383</v>
      </c>
      <c r="B2025" s="6"/>
      <c r="C2025" s="6"/>
      <c r="D2025" s="6"/>
      <c r="E2025" s="7"/>
    </row>
    <row r="2026" hidden="1">
      <c r="A2026" s="20" t="s">
        <v>3384</v>
      </c>
      <c r="B2026" s="21" t="s">
        <v>3385</v>
      </c>
      <c r="C2026" s="22" t="s">
        <v>3386</v>
      </c>
      <c r="D2026" s="21" t="s">
        <v>3387</v>
      </c>
      <c r="E2026" s="23" t="s">
        <v>13</v>
      </c>
    </row>
    <row r="2027" hidden="1">
      <c r="A2027" s="57" t="s">
        <v>3388</v>
      </c>
      <c r="B2027" s="25">
        <v>37585.0</v>
      </c>
      <c r="C2027" s="26">
        <v>37585.0</v>
      </c>
      <c r="D2027" s="27">
        <v>0.0</v>
      </c>
      <c r="E2027" s="28"/>
    </row>
    <row r="2028" hidden="1">
      <c r="A2028" s="57" t="s">
        <v>3389</v>
      </c>
      <c r="B2028" s="29">
        <v>24613.0</v>
      </c>
      <c r="C2028" s="26">
        <v>24613.0</v>
      </c>
      <c r="D2028" s="27">
        <v>0.0</v>
      </c>
      <c r="E2028" s="28"/>
    </row>
    <row r="2029" hidden="1">
      <c r="A2029" s="57" t="s">
        <v>3390</v>
      </c>
      <c r="B2029" s="29">
        <v>0.0</v>
      </c>
      <c r="C2029" s="26"/>
      <c r="D2029" s="27">
        <v>0.0</v>
      </c>
      <c r="E2029" s="41"/>
    </row>
    <row r="2030" hidden="1">
      <c r="A2030" s="57" t="s">
        <v>3392</v>
      </c>
      <c r="B2030" s="29">
        <v>2000.0</v>
      </c>
      <c r="C2030" s="26">
        <v>2000.0</v>
      </c>
      <c r="D2030" s="27">
        <v>0.0</v>
      </c>
      <c r="E2030" s="41"/>
    </row>
    <row r="2031" hidden="1">
      <c r="A2031" s="31" t="s">
        <v>3394</v>
      </c>
      <c r="B2031" s="29">
        <v>0.0</v>
      </c>
      <c r="C2031" s="26"/>
      <c r="D2031" s="27">
        <v>0.0</v>
      </c>
      <c r="E2031" s="28"/>
    </row>
    <row r="2032" hidden="1">
      <c r="A2032" s="31" t="s">
        <v>3395</v>
      </c>
      <c r="B2032" s="29">
        <v>136.0</v>
      </c>
      <c r="C2032" s="26"/>
      <c r="D2032" s="27">
        <v>-136.0</v>
      </c>
      <c r="E2032" s="40" t="s">
        <v>8036</v>
      </c>
    </row>
    <row r="2033" hidden="1">
      <c r="A2033" s="31" t="s">
        <v>3397</v>
      </c>
      <c r="B2033" s="29">
        <v>40.0</v>
      </c>
      <c r="C2033" s="26"/>
      <c r="D2033" s="27">
        <v>-40.0</v>
      </c>
      <c r="E2033" s="28"/>
    </row>
    <row r="2034" hidden="1">
      <c r="A2034" s="31" t="s">
        <v>3399</v>
      </c>
      <c r="B2034" s="29">
        <v>960.0</v>
      </c>
      <c r="C2034" s="26">
        <v>1000.0</v>
      </c>
      <c r="D2034" s="27">
        <v>40.0</v>
      </c>
      <c r="E2034" s="40"/>
    </row>
    <row r="2035" hidden="1">
      <c r="A2035" s="58" t="s">
        <v>3400</v>
      </c>
      <c r="B2035" s="29">
        <v>114051.0</v>
      </c>
      <c r="C2035" s="29">
        <v>114051.0</v>
      </c>
      <c r="D2035" s="27">
        <v>0.0</v>
      </c>
      <c r="E2035" s="41"/>
    </row>
    <row r="2036" hidden="1">
      <c r="A2036" s="58" t="s">
        <v>3401</v>
      </c>
      <c r="B2036" s="29">
        <v>56271.0</v>
      </c>
      <c r="C2036" s="59">
        <v>56271.0</v>
      </c>
      <c r="D2036" s="27">
        <v>0.0</v>
      </c>
      <c r="E2036" s="41"/>
    </row>
    <row r="2037" hidden="1">
      <c r="A2037" s="58" t="s">
        <v>3402</v>
      </c>
      <c r="B2037" s="29">
        <v>65628.0</v>
      </c>
      <c r="C2037" s="59">
        <v>65628.0</v>
      </c>
      <c r="D2037" s="27">
        <v>0.0</v>
      </c>
      <c r="E2037" s="41"/>
    </row>
    <row r="2038" hidden="1">
      <c r="A2038" s="58" t="s">
        <v>3403</v>
      </c>
      <c r="B2038" s="29">
        <v>55803.0</v>
      </c>
      <c r="C2038" s="59">
        <v>55803.0</v>
      </c>
      <c r="D2038" s="27">
        <v>0.0</v>
      </c>
      <c r="E2038" s="41"/>
    </row>
    <row r="2039" hidden="1">
      <c r="A2039" s="58" t="s">
        <v>3405</v>
      </c>
      <c r="B2039" s="29">
        <v>2861.0</v>
      </c>
      <c r="C2039" s="59">
        <v>2861.0</v>
      </c>
      <c r="D2039" s="27">
        <v>0.0</v>
      </c>
      <c r="E2039" s="41"/>
    </row>
    <row r="2040" hidden="1">
      <c r="A2040" s="58" t="s">
        <v>3406</v>
      </c>
      <c r="B2040" s="29">
        <v>12873.0</v>
      </c>
      <c r="C2040" s="59">
        <v>12873.0</v>
      </c>
      <c r="D2040" s="27">
        <v>0.0</v>
      </c>
      <c r="E2040" s="41"/>
    </row>
    <row r="2041" hidden="1">
      <c r="A2041" s="35" t="s">
        <v>3407</v>
      </c>
      <c r="B2041" s="29">
        <v>359947.0</v>
      </c>
      <c r="C2041" s="59">
        <v>359947.0</v>
      </c>
      <c r="D2041" s="27">
        <v>0.0</v>
      </c>
      <c r="E2041" s="41"/>
    </row>
    <row r="2042" hidden="1">
      <c r="A2042" s="36" t="s">
        <v>3408</v>
      </c>
      <c r="B2042" s="42">
        <v>1.0</v>
      </c>
      <c r="C2042" s="65">
        <v>-135.0</v>
      </c>
      <c r="D2042" s="66">
        <v>-136.0</v>
      </c>
      <c r="E2042" s="45"/>
    </row>
    <row r="2043" hidden="1">
      <c r="A2043" s="39"/>
      <c r="B2043" s="60"/>
      <c r="C2043" s="67"/>
      <c r="D2043" s="61"/>
      <c r="E2043" s="68"/>
    </row>
    <row r="2044" hidden="1">
      <c r="A2044" s="39"/>
      <c r="B2044" s="60"/>
      <c r="C2044" s="67"/>
      <c r="D2044" s="61"/>
      <c r="E2044" s="68"/>
    </row>
    <row r="2045" hidden="1">
      <c r="A2045" s="5" t="s">
        <v>4233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3381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45964.0</v>
      </c>
      <c r="B2049" s="6"/>
      <c r="C2049" s="54" t="s">
        <v>3382</v>
      </c>
      <c r="D2049" s="15">
        <v>45970.0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5" t="s">
        <v>4238</v>
      </c>
      <c r="B2051" s="7"/>
      <c r="C2051" s="16"/>
      <c r="D2051" s="56" t="s">
        <v>4239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3383</v>
      </c>
      <c r="B2053" s="6"/>
      <c r="C2053" s="6"/>
      <c r="D2053" s="6"/>
      <c r="E2053" s="7"/>
    </row>
    <row r="2054" hidden="1">
      <c r="A2054" s="20" t="s">
        <v>3384</v>
      </c>
      <c r="B2054" s="21" t="s">
        <v>3385</v>
      </c>
      <c r="C2054" s="22" t="s">
        <v>3386</v>
      </c>
      <c r="D2054" s="21" t="s">
        <v>3387</v>
      </c>
      <c r="E2054" s="23" t="s">
        <v>13</v>
      </c>
    </row>
    <row r="2055" hidden="1">
      <c r="A2055" s="57" t="s">
        <v>3388</v>
      </c>
      <c r="B2055" s="25">
        <v>37585.0</v>
      </c>
      <c r="C2055" s="26">
        <v>37585.0</v>
      </c>
      <c r="D2055" s="27">
        <v>0.0</v>
      </c>
      <c r="E2055" s="28"/>
    </row>
    <row r="2056" hidden="1">
      <c r="A2056" s="57" t="s">
        <v>3389</v>
      </c>
      <c r="B2056" s="29">
        <v>24613.0</v>
      </c>
      <c r="C2056" s="26">
        <v>24613.0</v>
      </c>
      <c r="D2056" s="27">
        <v>0.0</v>
      </c>
      <c r="E2056" s="28"/>
    </row>
    <row r="2057" hidden="1">
      <c r="A2057" s="57" t="s">
        <v>3390</v>
      </c>
      <c r="B2057" s="29">
        <v>0.0</v>
      </c>
      <c r="C2057" s="26"/>
      <c r="D2057" s="27">
        <v>0.0</v>
      </c>
      <c r="E2057" s="41"/>
    </row>
    <row r="2058" hidden="1">
      <c r="A2058" s="57" t="s">
        <v>3392</v>
      </c>
      <c r="B2058" s="29">
        <v>2000.0</v>
      </c>
      <c r="C2058" s="26">
        <v>2000.0</v>
      </c>
      <c r="D2058" s="27">
        <v>0.0</v>
      </c>
      <c r="E2058" s="41"/>
    </row>
    <row r="2059" hidden="1">
      <c r="A2059" s="31" t="s">
        <v>3394</v>
      </c>
      <c r="B2059" s="29">
        <v>0.0</v>
      </c>
      <c r="C2059" s="26"/>
      <c r="D2059" s="27">
        <v>0.0</v>
      </c>
      <c r="E2059" s="28"/>
    </row>
    <row r="2060" hidden="1">
      <c r="A2060" s="31" t="s">
        <v>3395</v>
      </c>
      <c r="B2060" s="29">
        <v>136.0</v>
      </c>
      <c r="C2060" s="26">
        <v>136.0</v>
      </c>
      <c r="D2060" s="27">
        <v>0.0</v>
      </c>
      <c r="E2060" s="40"/>
    </row>
    <row r="2061" hidden="1">
      <c r="A2061" s="31" t="s">
        <v>3397</v>
      </c>
      <c r="B2061" s="29">
        <v>40.0</v>
      </c>
      <c r="C2061" s="26"/>
      <c r="D2061" s="27">
        <v>-40.0</v>
      </c>
      <c r="E2061" s="28"/>
    </row>
    <row r="2062" hidden="1">
      <c r="A2062" s="31" t="s">
        <v>3399</v>
      </c>
      <c r="B2062" s="29">
        <v>960.0</v>
      </c>
      <c r="C2062" s="26">
        <v>1000.0</v>
      </c>
      <c r="D2062" s="27">
        <v>40.0</v>
      </c>
      <c r="E2062" s="40"/>
    </row>
    <row r="2063" hidden="1">
      <c r="A2063" s="58" t="s">
        <v>3400</v>
      </c>
      <c r="B2063" s="29">
        <v>114051.0</v>
      </c>
      <c r="C2063" s="29">
        <v>114051.0</v>
      </c>
      <c r="D2063" s="27">
        <v>0.0</v>
      </c>
      <c r="E2063" s="41"/>
    </row>
    <row r="2064" hidden="1">
      <c r="A2064" s="58" t="s">
        <v>3401</v>
      </c>
      <c r="B2064" s="29">
        <v>56271.0</v>
      </c>
      <c r="C2064" s="59">
        <v>56271.0</v>
      </c>
      <c r="D2064" s="27">
        <v>0.0</v>
      </c>
      <c r="E2064" s="41"/>
    </row>
    <row r="2065" hidden="1">
      <c r="A2065" s="58" t="s">
        <v>3402</v>
      </c>
      <c r="B2065" s="29">
        <v>65628.0</v>
      </c>
      <c r="C2065" s="59">
        <v>65628.0</v>
      </c>
      <c r="D2065" s="27">
        <v>0.0</v>
      </c>
      <c r="E2065" s="41"/>
    </row>
    <row r="2066" hidden="1">
      <c r="A2066" s="58" t="s">
        <v>3403</v>
      </c>
      <c r="B2066" s="29">
        <v>55803.0</v>
      </c>
      <c r="C2066" s="59">
        <v>55803.0</v>
      </c>
      <c r="D2066" s="27">
        <v>0.0</v>
      </c>
      <c r="E2066" s="41"/>
    </row>
    <row r="2067" hidden="1">
      <c r="A2067" s="58" t="s">
        <v>3405</v>
      </c>
      <c r="B2067" s="29">
        <v>2861.0</v>
      </c>
      <c r="C2067" s="59">
        <v>2861.0</v>
      </c>
      <c r="D2067" s="27">
        <v>0.0</v>
      </c>
      <c r="E2067" s="41"/>
    </row>
    <row r="2068" hidden="1">
      <c r="A2068" s="58" t="s">
        <v>3406</v>
      </c>
      <c r="B2068" s="29">
        <v>12873.0</v>
      </c>
      <c r="C2068" s="59">
        <v>12873.0</v>
      </c>
      <c r="D2068" s="27">
        <v>0.0</v>
      </c>
      <c r="E2068" s="41"/>
    </row>
    <row r="2069" hidden="1">
      <c r="A2069" s="35" t="s">
        <v>3407</v>
      </c>
      <c r="B2069" s="29">
        <v>359947.0</v>
      </c>
      <c r="C2069" s="59">
        <v>359947.0</v>
      </c>
      <c r="D2069" s="27">
        <v>0.0</v>
      </c>
      <c r="E2069" s="41"/>
    </row>
    <row r="2070" hidden="1">
      <c r="A2070" s="36" t="s">
        <v>3408</v>
      </c>
      <c r="B2070" s="42">
        <v>1.0</v>
      </c>
      <c r="C2070" s="65">
        <v>1.0</v>
      </c>
      <c r="D2070" s="66">
        <v>0.0</v>
      </c>
      <c r="E2070" s="45"/>
    </row>
    <row r="2071" hidden="1">
      <c r="A2071" s="39"/>
      <c r="B2071" s="60"/>
      <c r="C2071" s="67"/>
      <c r="D2071" s="61"/>
      <c r="E2071" s="68"/>
    </row>
    <row r="2072" hidden="1">
      <c r="A2072" s="39"/>
      <c r="B2072" s="60"/>
      <c r="C2072" s="67"/>
      <c r="D2072" s="61"/>
      <c r="E2072" s="68"/>
    </row>
    <row r="2073" hidden="1">
      <c r="A2073" s="5" t="s">
        <v>4233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3381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45971.0</v>
      </c>
      <c r="B2077" s="6"/>
      <c r="C2077" s="54" t="s">
        <v>3382</v>
      </c>
      <c r="D2077" s="15">
        <v>45977.0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5" t="s">
        <v>4238</v>
      </c>
      <c r="B2079" s="7"/>
      <c r="C2079" s="16"/>
      <c r="D2079" s="56" t="s">
        <v>4239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3383</v>
      </c>
      <c r="B2081" s="6"/>
      <c r="C2081" s="6"/>
      <c r="D2081" s="6"/>
      <c r="E2081" s="7"/>
    </row>
    <row r="2082" hidden="1">
      <c r="A2082" s="20" t="s">
        <v>3384</v>
      </c>
      <c r="B2082" s="21" t="s">
        <v>3385</v>
      </c>
      <c r="C2082" s="22" t="s">
        <v>3386</v>
      </c>
      <c r="D2082" s="21" t="s">
        <v>3387</v>
      </c>
      <c r="E2082" s="23" t="s">
        <v>13</v>
      </c>
    </row>
    <row r="2083" hidden="1">
      <c r="A2083" s="57" t="s">
        <v>3388</v>
      </c>
      <c r="B2083" s="25">
        <v>26565.0</v>
      </c>
      <c r="C2083" s="26">
        <v>26565.0</v>
      </c>
      <c r="D2083" s="27">
        <v>0.0</v>
      </c>
      <c r="E2083" s="28"/>
    </row>
    <row r="2084" hidden="1">
      <c r="A2084" s="57" t="s">
        <v>3389</v>
      </c>
      <c r="B2084" s="29">
        <v>24822.0</v>
      </c>
      <c r="C2084" s="26">
        <v>24823.0</v>
      </c>
      <c r="D2084" s="27">
        <v>1.0</v>
      </c>
      <c r="E2084" s="28"/>
    </row>
    <row r="2085" hidden="1">
      <c r="A2085" s="57" t="s">
        <v>3390</v>
      </c>
      <c r="B2085" s="29">
        <v>210.0</v>
      </c>
      <c r="C2085" s="26">
        <v>210.0</v>
      </c>
      <c r="D2085" s="27">
        <v>0.0</v>
      </c>
      <c r="E2085" s="41"/>
    </row>
    <row r="2086" hidden="1">
      <c r="A2086" s="57" t="s">
        <v>3392</v>
      </c>
      <c r="B2086" s="29">
        <v>500.0</v>
      </c>
      <c r="C2086" s="26">
        <v>500.0</v>
      </c>
      <c r="D2086" s="27">
        <v>0.0</v>
      </c>
      <c r="E2086" s="41"/>
    </row>
    <row r="2087" hidden="1">
      <c r="A2087" s="31" t="s">
        <v>3394</v>
      </c>
      <c r="B2087" s="29">
        <v>0.0</v>
      </c>
      <c r="C2087" s="26"/>
      <c r="D2087" s="27">
        <v>0.0</v>
      </c>
      <c r="E2087" s="28"/>
    </row>
    <row r="2088" hidden="1">
      <c r="A2088" s="31" t="s">
        <v>3395</v>
      </c>
      <c r="B2088" s="29">
        <v>0.0</v>
      </c>
      <c r="C2088" s="26"/>
      <c r="D2088" s="27">
        <v>0.0</v>
      </c>
      <c r="E2088" s="40"/>
    </row>
    <row r="2089" hidden="1">
      <c r="A2089" s="31" t="s">
        <v>3397</v>
      </c>
      <c r="B2089" s="29">
        <v>119.0</v>
      </c>
      <c r="C2089" s="26">
        <v>119.0</v>
      </c>
      <c r="D2089" s="27">
        <v>0.0</v>
      </c>
      <c r="E2089" s="28"/>
    </row>
    <row r="2090" hidden="1">
      <c r="A2090" s="31" t="s">
        <v>3399</v>
      </c>
      <c r="B2090" s="29">
        <v>880.0</v>
      </c>
      <c r="C2090" s="26">
        <v>880.0</v>
      </c>
      <c r="D2090" s="27">
        <v>0.0</v>
      </c>
      <c r="E2090" s="40"/>
    </row>
    <row r="2091" hidden="1">
      <c r="A2091" s="58" t="s">
        <v>3400</v>
      </c>
      <c r="B2091" s="29">
        <v>106553.0</v>
      </c>
      <c r="C2091" s="29">
        <v>106553.0</v>
      </c>
      <c r="D2091" s="27">
        <v>0.0</v>
      </c>
      <c r="E2091" s="41"/>
    </row>
    <row r="2092" hidden="1">
      <c r="A2092" s="58" t="s">
        <v>3401</v>
      </c>
      <c r="B2092" s="29">
        <v>65013.0</v>
      </c>
      <c r="C2092" s="59">
        <v>65013.0</v>
      </c>
      <c r="D2092" s="27">
        <v>0.0</v>
      </c>
      <c r="E2092" s="41"/>
    </row>
    <row r="2093" hidden="1">
      <c r="A2093" s="58" t="s">
        <v>3402</v>
      </c>
      <c r="B2093" s="29">
        <v>56968.0</v>
      </c>
      <c r="C2093" s="59">
        <v>56968.0</v>
      </c>
      <c r="D2093" s="27">
        <v>0.0</v>
      </c>
      <c r="E2093" s="41"/>
    </row>
    <row r="2094" hidden="1">
      <c r="A2094" s="58" t="s">
        <v>3403</v>
      </c>
      <c r="B2094" s="29">
        <v>61011.0</v>
      </c>
      <c r="C2094" s="59">
        <v>61011.0</v>
      </c>
      <c r="D2094" s="27">
        <v>0.0</v>
      </c>
      <c r="E2094" s="41"/>
    </row>
    <row r="2095" hidden="1">
      <c r="A2095" s="58" t="s">
        <v>3405</v>
      </c>
      <c r="B2095" s="29">
        <v>6430.0</v>
      </c>
      <c r="C2095" s="59">
        <v>6430.0</v>
      </c>
      <c r="D2095" s="27">
        <v>0.0</v>
      </c>
      <c r="E2095" s="41"/>
    </row>
    <row r="2096" hidden="1">
      <c r="A2096" s="58" t="s">
        <v>3406</v>
      </c>
      <c r="B2096" s="29">
        <v>7840.0</v>
      </c>
      <c r="C2096" s="59">
        <v>7840.0</v>
      </c>
      <c r="D2096" s="27">
        <v>0.0</v>
      </c>
      <c r="E2096" s="41"/>
    </row>
    <row r="2097" hidden="1">
      <c r="A2097" s="35" t="s">
        <v>3407</v>
      </c>
      <c r="B2097" s="29">
        <v>349070.5</v>
      </c>
      <c r="C2097" s="59">
        <v>349070.5</v>
      </c>
      <c r="D2097" s="27">
        <v>0.0</v>
      </c>
      <c r="E2097" s="41"/>
    </row>
    <row r="2098" hidden="1">
      <c r="A2098" s="36" t="s">
        <v>3408</v>
      </c>
      <c r="B2098" s="42">
        <v>0.5</v>
      </c>
      <c r="C2098" s="65">
        <v>1.5</v>
      </c>
      <c r="D2098" s="66">
        <v>1.0</v>
      </c>
      <c r="E2098" s="45"/>
    </row>
    <row r="2099" hidden="1">
      <c r="A2099" s="39"/>
      <c r="B2099" s="60"/>
      <c r="C2099" s="67"/>
      <c r="D2099" s="61"/>
      <c r="E2099" s="68"/>
    </row>
    <row r="2100" hidden="1">
      <c r="A2100" s="39"/>
      <c r="B2100" s="60"/>
      <c r="C2100" s="67"/>
      <c r="D2100" s="61"/>
      <c r="E2100" s="68"/>
    </row>
    <row r="2101" hidden="1">
      <c r="A2101" s="5" t="s">
        <v>4233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3381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45978.0</v>
      </c>
      <c r="B2105" s="6"/>
      <c r="C2105" s="54" t="s">
        <v>3382</v>
      </c>
      <c r="D2105" s="15">
        <v>45984.0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5" t="s">
        <v>4238</v>
      </c>
      <c r="B2107" s="7"/>
      <c r="C2107" s="16"/>
      <c r="D2107" s="56" t="s">
        <v>4239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3383</v>
      </c>
      <c r="B2109" s="6"/>
      <c r="C2109" s="6"/>
      <c r="D2109" s="6"/>
      <c r="E2109" s="7"/>
    </row>
    <row r="2110" hidden="1">
      <c r="A2110" s="20" t="s">
        <v>3384</v>
      </c>
      <c r="B2110" s="21" t="s">
        <v>3385</v>
      </c>
      <c r="C2110" s="22" t="s">
        <v>3386</v>
      </c>
      <c r="D2110" s="21" t="s">
        <v>3387</v>
      </c>
      <c r="E2110" s="23" t="s">
        <v>13</v>
      </c>
    </row>
    <row r="2111" hidden="1">
      <c r="A2111" s="57" t="s">
        <v>3388</v>
      </c>
      <c r="B2111" s="25">
        <v>31023.0</v>
      </c>
      <c r="C2111" s="26">
        <v>31023.0</v>
      </c>
      <c r="D2111" s="27">
        <v>0.0</v>
      </c>
      <c r="E2111" s="28"/>
    </row>
    <row r="2112" hidden="1">
      <c r="A2112" s="57" t="s">
        <v>3389</v>
      </c>
      <c r="B2112" s="29">
        <v>23205.0</v>
      </c>
      <c r="C2112" s="26">
        <v>23205.0</v>
      </c>
      <c r="D2112" s="27">
        <v>0.0</v>
      </c>
      <c r="E2112" s="28"/>
    </row>
    <row r="2113" hidden="1">
      <c r="A2113" s="57" t="s">
        <v>3390</v>
      </c>
      <c r="B2113" s="29">
        <v>0.0</v>
      </c>
      <c r="C2113" s="26"/>
      <c r="D2113" s="27">
        <v>0.0</v>
      </c>
      <c r="E2113" s="41"/>
    </row>
    <row r="2114" hidden="1">
      <c r="A2114" s="57" t="s">
        <v>3392</v>
      </c>
      <c r="B2114" s="29">
        <v>1500.0</v>
      </c>
      <c r="C2114" s="26">
        <v>1500.0</v>
      </c>
      <c r="D2114" s="27">
        <v>0.0</v>
      </c>
      <c r="E2114" s="41"/>
    </row>
    <row r="2115" hidden="1">
      <c r="A2115" s="31" t="s">
        <v>3394</v>
      </c>
      <c r="B2115" s="29">
        <v>0.0</v>
      </c>
      <c r="C2115" s="26"/>
      <c r="D2115" s="27">
        <v>0.0</v>
      </c>
      <c r="E2115" s="28"/>
    </row>
    <row r="2116" hidden="1">
      <c r="A2116" s="31" t="s">
        <v>3395</v>
      </c>
      <c r="B2116" s="29">
        <v>0.0</v>
      </c>
      <c r="C2116" s="26"/>
      <c r="D2116" s="27">
        <v>0.0</v>
      </c>
      <c r="E2116" s="40"/>
    </row>
    <row r="2117" hidden="1">
      <c r="A2117" s="31" t="s">
        <v>3397</v>
      </c>
      <c r="B2117" s="29">
        <v>459.0</v>
      </c>
      <c r="C2117" s="26">
        <v>459.0</v>
      </c>
      <c r="D2117" s="27">
        <v>0.0</v>
      </c>
      <c r="E2117" s="28"/>
    </row>
    <row r="2118" hidden="1">
      <c r="A2118" s="31" t="s">
        <v>3399</v>
      </c>
      <c r="B2118" s="29">
        <v>1040.0</v>
      </c>
      <c r="C2118" s="26">
        <v>1040.0</v>
      </c>
      <c r="D2118" s="27">
        <v>0.0</v>
      </c>
      <c r="E2118" s="40"/>
    </row>
    <row r="2119" hidden="1">
      <c r="A2119" s="58" t="s">
        <v>3400</v>
      </c>
      <c r="B2119" s="29">
        <v>111551.0</v>
      </c>
      <c r="C2119" s="29">
        <v>111551.0</v>
      </c>
      <c r="D2119" s="27">
        <v>0.0</v>
      </c>
      <c r="E2119" s="41"/>
    </row>
    <row r="2120" hidden="1">
      <c r="A2120" s="58" t="s">
        <v>3401</v>
      </c>
      <c r="B2120" s="29">
        <v>58685.0</v>
      </c>
      <c r="C2120" s="59">
        <v>58685.0</v>
      </c>
      <c r="D2120" s="27">
        <v>0.0</v>
      </c>
      <c r="E2120" s="41"/>
    </row>
    <row r="2121" hidden="1">
      <c r="A2121" s="58" t="s">
        <v>3402</v>
      </c>
      <c r="B2121" s="29">
        <v>82211.0</v>
      </c>
      <c r="C2121" s="59">
        <v>82211.0</v>
      </c>
      <c r="D2121" s="27">
        <v>0.0</v>
      </c>
      <c r="E2121" s="41"/>
    </row>
    <row r="2122" hidden="1">
      <c r="A2122" s="58" t="s">
        <v>3403</v>
      </c>
      <c r="B2122" s="29">
        <v>66696.0</v>
      </c>
      <c r="C2122" s="59">
        <v>66696.0</v>
      </c>
      <c r="D2122" s="27">
        <v>0.0</v>
      </c>
      <c r="E2122" s="41"/>
    </row>
    <row r="2123" hidden="1">
      <c r="A2123" s="58" t="s">
        <v>3405</v>
      </c>
      <c r="B2123" s="29">
        <v>3886.0</v>
      </c>
      <c r="C2123" s="59">
        <v>3886.0</v>
      </c>
      <c r="D2123" s="27">
        <v>0.0</v>
      </c>
      <c r="E2123" s="41"/>
    </row>
    <row r="2124" hidden="1">
      <c r="A2124" s="58" t="s">
        <v>3406</v>
      </c>
      <c r="B2124" s="29">
        <v>7952.0</v>
      </c>
      <c r="C2124" s="59">
        <v>7952.0</v>
      </c>
      <c r="D2124" s="27">
        <v>0.0</v>
      </c>
      <c r="E2124" s="41"/>
    </row>
    <row r="2125" hidden="1">
      <c r="A2125" s="35" t="s">
        <v>3407</v>
      </c>
      <c r="B2125" s="29">
        <v>380254.5</v>
      </c>
      <c r="C2125" s="59">
        <v>380254.5</v>
      </c>
      <c r="D2125" s="27">
        <v>0.0</v>
      </c>
      <c r="E2125" s="41"/>
    </row>
    <row r="2126" hidden="1">
      <c r="A2126" s="36" t="s">
        <v>3408</v>
      </c>
      <c r="B2126" s="42">
        <v>1.5</v>
      </c>
      <c r="C2126" s="65">
        <v>1.5</v>
      </c>
      <c r="D2126" s="66">
        <v>0.0</v>
      </c>
      <c r="E2126" s="45"/>
    </row>
    <row r="2127" hidden="1">
      <c r="A2127" s="39"/>
      <c r="B2127" s="60"/>
      <c r="C2127" s="67"/>
      <c r="D2127" s="61"/>
      <c r="E2127" s="68"/>
    </row>
    <row r="2128" hidden="1">
      <c r="A2128" s="39"/>
      <c r="B2128" s="60"/>
      <c r="C2128" s="67"/>
      <c r="D2128" s="61"/>
      <c r="E2128" s="68"/>
    </row>
    <row r="2129" hidden="1">
      <c r="A2129" s="5" t="s">
        <v>4233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3381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45985.0</v>
      </c>
      <c r="B2133" s="6"/>
      <c r="C2133" s="54" t="s">
        <v>3382</v>
      </c>
      <c r="D2133" s="15">
        <v>45991.0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5" t="s">
        <v>4238</v>
      </c>
      <c r="B2135" s="7"/>
      <c r="C2135" s="16"/>
      <c r="D2135" s="56" t="s">
        <v>4239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3383</v>
      </c>
      <c r="B2137" s="6"/>
      <c r="C2137" s="6"/>
      <c r="D2137" s="6"/>
      <c r="E2137" s="7"/>
    </row>
    <row r="2138" hidden="1">
      <c r="A2138" s="20" t="s">
        <v>3384</v>
      </c>
      <c r="B2138" s="21" t="s">
        <v>3385</v>
      </c>
      <c r="C2138" s="22" t="s">
        <v>3386</v>
      </c>
      <c r="D2138" s="21" t="s">
        <v>3387</v>
      </c>
      <c r="E2138" s="23" t="s">
        <v>13</v>
      </c>
    </row>
    <row r="2139" hidden="1">
      <c r="A2139" s="57" t="s">
        <v>3388</v>
      </c>
      <c r="B2139" s="25">
        <v>33277.0</v>
      </c>
      <c r="C2139" s="26">
        <v>33280.0</v>
      </c>
      <c r="D2139" s="27">
        <v>3.0</v>
      </c>
      <c r="E2139" s="28"/>
    </row>
    <row r="2140" hidden="1">
      <c r="A2140" s="57" t="s">
        <v>3389</v>
      </c>
      <c r="B2140" s="29">
        <v>19527.0</v>
      </c>
      <c r="C2140" s="26">
        <v>19527.0</v>
      </c>
      <c r="D2140" s="27">
        <v>0.0</v>
      </c>
      <c r="E2140" s="28"/>
    </row>
    <row r="2141" hidden="1">
      <c r="A2141" s="57" t="s">
        <v>3390</v>
      </c>
      <c r="B2141" s="29">
        <v>0.0</v>
      </c>
      <c r="C2141" s="26"/>
      <c r="D2141" s="27">
        <v>0.0</v>
      </c>
      <c r="E2141" s="41"/>
    </row>
    <row r="2142" hidden="1">
      <c r="A2142" s="57" t="s">
        <v>3392</v>
      </c>
      <c r="B2142" s="29">
        <v>2829.0</v>
      </c>
      <c r="C2142" s="26">
        <v>2829.0</v>
      </c>
      <c r="D2142" s="27">
        <v>0.0</v>
      </c>
      <c r="E2142" s="41"/>
    </row>
    <row r="2143" hidden="1">
      <c r="A2143" s="31" t="s">
        <v>3394</v>
      </c>
      <c r="B2143" s="29">
        <v>0.0</v>
      </c>
      <c r="C2143" s="26"/>
      <c r="D2143" s="27">
        <v>0.0</v>
      </c>
      <c r="E2143" s="28"/>
    </row>
    <row r="2144" hidden="1">
      <c r="A2144" s="31" t="s">
        <v>3395</v>
      </c>
      <c r="B2144" s="29">
        <v>0.0</v>
      </c>
      <c r="C2144" s="26"/>
      <c r="D2144" s="27">
        <v>0.0</v>
      </c>
      <c r="E2144" s="40"/>
    </row>
    <row r="2145" hidden="1">
      <c r="A2145" s="31" t="s">
        <v>3397</v>
      </c>
      <c r="B2145" s="29">
        <v>401.0</v>
      </c>
      <c r="C2145" s="26">
        <v>401.0</v>
      </c>
      <c r="D2145" s="27">
        <v>0.0</v>
      </c>
      <c r="E2145" s="28" t="s">
        <v>8037</v>
      </c>
    </row>
    <row r="2146" hidden="1">
      <c r="A2146" s="31" t="s">
        <v>3399</v>
      </c>
      <c r="B2146" s="29">
        <v>600.0</v>
      </c>
      <c r="C2146" s="26">
        <v>600.0</v>
      </c>
      <c r="D2146" s="27">
        <v>0.0</v>
      </c>
      <c r="E2146" s="40"/>
    </row>
    <row r="2147" hidden="1">
      <c r="A2147" s="58" t="s">
        <v>3400</v>
      </c>
      <c r="B2147" s="29">
        <v>118509.0</v>
      </c>
      <c r="C2147" s="29">
        <v>118509.0</v>
      </c>
      <c r="D2147" s="27">
        <v>0.0</v>
      </c>
      <c r="E2147" s="41"/>
    </row>
    <row r="2148" hidden="1">
      <c r="A2148" s="58" t="s">
        <v>3401</v>
      </c>
      <c r="B2148" s="29">
        <v>29487.0</v>
      </c>
      <c r="C2148" s="59">
        <v>29487.0</v>
      </c>
      <c r="D2148" s="27">
        <v>0.0</v>
      </c>
      <c r="E2148" s="41"/>
    </row>
    <row r="2149" hidden="1">
      <c r="A2149" s="58" t="s">
        <v>3402</v>
      </c>
      <c r="B2149" s="29">
        <v>83272.0</v>
      </c>
      <c r="C2149" s="59">
        <v>83008.0</v>
      </c>
      <c r="D2149" s="27">
        <v>-264.0</v>
      </c>
      <c r="E2149" s="41"/>
    </row>
    <row r="2150" hidden="1">
      <c r="A2150" s="58" t="s">
        <v>3403</v>
      </c>
      <c r="B2150" s="29">
        <v>59965.0</v>
      </c>
      <c r="C2150" s="59">
        <v>59965.0</v>
      </c>
      <c r="D2150" s="27">
        <v>0.0</v>
      </c>
      <c r="E2150" s="41"/>
    </row>
    <row r="2151" hidden="1">
      <c r="A2151" s="58" t="s">
        <v>3405</v>
      </c>
      <c r="B2151" s="29">
        <v>2638.0</v>
      </c>
      <c r="C2151" s="59">
        <v>2638.0</v>
      </c>
      <c r="D2151" s="27">
        <v>0.0</v>
      </c>
      <c r="E2151" s="41"/>
    </row>
    <row r="2152" hidden="1">
      <c r="A2152" s="58" t="s">
        <v>3406</v>
      </c>
      <c r="B2152" s="29">
        <v>13863.0</v>
      </c>
      <c r="C2152" s="59">
        <v>13863.0</v>
      </c>
      <c r="D2152" s="27">
        <v>0.0</v>
      </c>
      <c r="E2152" s="41"/>
    </row>
    <row r="2153" hidden="1">
      <c r="A2153" s="35" t="s">
        <v>3407</v>
      </c>
      <c r="B2153" s="29">
        <v>350504.5</v>
      </c>
      <c r="C2153" s="59">
        <v>350240.5</v>
      </c>
      <c r="D2153" s="27">
        <v>-264.0</v>
      </c>
      <c r="E2153" s="41"/>
    </row>
    <row r="2154" hidden="1">
      <c r="A2154" s="36" t="s">
        <v>3408</v>
      </c>
      <c r="B2154" s="42">
        <v>0.5</v>
      </c>
      <c r="C2154" s="65">
        <v>3.5</v>
      </c>
      <c r="D2154" s="66">
        <v>3.0</v>
      </c>
      <c r="E2154" s="45"/>
    </row>
    <row r="2155" hidden="1">
      <c r="A2155" s="39"/>
      <c r="B2155" s="60"/>
      <c r="C2155" s="67"/>
      <c r="D2155" s="61"/>
      <c r="E2155" s="68"/>
    </row>
    <row r="2156" hidden="1">
      <c r="A2156" s="39"/>
      <c r="B2156" s="60"/>
      <c r="C2156" s="67"/>
      <c r="D2156" s="61"/>
      <c r="E2156" s="68"/>
    </row>
    <row r="2157" hidden="1">
      <c r="A2157" s="5" t="s">
        <v>4233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3381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45992.0</v>
      </c>
      <c r="B2161" s="6"/>
      <c r="C2161" s="54" t="s">
        <v>3382</v>
      </c>
      <c r="D2161" s="15">
        <v>45998.0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5" t="s">
        <v>4238</v>
      </c>
      <c r="B2163" s="7"/>
      <c r="C2163" s="16"/>
      <c r="D2163" s="56" t="s">
        <v>4239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3383</v>
      </c>
      <c r="B2165" s="6"/>
      <c r="C2165" s="6"/>
      <c r="D2165" s="6"/>
      <c r="E2165" s="7"/>
    </row>
    <row r="2166" hidden="1">
      <c r="A2166" s="20" t="s">
        <v>3384</v>
      </c>
      <c r="B2166" s="21" t="s">
        <v>3385</v>
      </c>
      <c r="C2166" s="22" t="s">
        <v>3386</v>
      </c>
      <c r="D2166" s="21" t="s">
        <v>3387</v>
      </c>
      <c r="E2166" s="23" t="s">
        <v>13</v>
      </c>
    </row>
    <row r="2167" hidden="1">
      <c r="A2167" s="57" t="s">
        <v>3388</v>
      </c>
      <c r="B2167" s="25">
        <v>33831.0</v>
      </c>
      <c r="C2167" s="26">
        <v>33831.0</v>
      </c>
      <c r="D2167" s="27">
        <v>0.0</v>
      </c>
      <c r="E2167" s="28"/>
    </row>
    <row r="2168" hidden="1">
      <c r="A2168" s="57" t="s">
        <v>3389</v>
      </c>
      <c r="B2168" s="29">
        <v>25796.0</v>
      </c>
      <c r="C2168" s="26">
        <v>25796.0</v>
      </c>
      <c r="D2168" s="27">
        <v>0.0</v>
      </c>
      <c r="E2168" s="28"/>
    </row>
    <row r="2169" hidden="1">
      <c r="A2169" s="57" t="s">
        <v>3390</v>
      </c>
      <c r="B2169" s="29">
        <v>0.0</v>
      </c>
      <c r="C2169" s="26"/>
      <c r="D2169" s="27">
        <v>0.0</v>
      </c>
      <c r="E2169" s="41"/>
    </row>
    <row r="2170" hidden="1">
      <c r="A2170" s="57" t="s">
        <v>3392</v>
      </c>
      <c r="B2170" s="29">
        <v>2337.0</v>
      </c>
      <c r="C2170" s="26">
        <v>2500.0</v>
      </c>
      <c r="D2170" s="27">
        <v>163.0</v>
      </c>
      <c r="E2170" s="41"/>
    </row>
    <row r="2171" hidden="1">
      <c r="A2171" s="31" t="s">
        <v>3394</v>
      </c>
      <c r="B2171" s="29">
        <v>0.0</v>
      </c>
      <c r="C2171" s="26"/>
      <c r="D2171" s="27">
        <v>0.0</v>
      </c>
      <c r="E2171" s="28"/>
    </row>
    <row r="2172" hidden="1">
      <c r="A2172" s="31" t="s">
        <v>3395</v>
      </c>
      <c r="B2172" s="29">
        <v>0.0</v>
      </c>
      <c r="C2172" s="26"/>
      <c r="D2172" s="27">
        <v>0.0</v>
      </c>
      <c r="E2172" s="40"/>
    </row>
    <row r="2173" hidden="1">
      <c r="A2173" s="31" t="s">
        <v>3397</v>
      </c>
      <c r="B2173" s="29">
        <v>2753.0</v>
      </c>
      <c r="C2173" s="26">
        <v>2753.0</v>
      </c>
      <c r="D2173" s="27">
        <v>0.0</v>
      </c>
      <c r="E2173" s="28" t="s">
        <v>8038</v>
      </c>
    </row>
    <row r="2174" hidden="1">
      <c r="A2174" s="31" t="s">
        <v>3399</v>
      </c>
      <c r="B2174" s="29">
        <v>1760.0</v>
      </c>
      <c r="C2174" s="26">
        <v>2080.0</v>
      </c>
      <c r="D2174" s="27">
        <v>320.0</v>
      </c>
      <c r="E2174" s="40"/>
    </row>
    <row r="2175" hidden="1">
      <c r="A2175" s="58" t="s">
        <v>3400</v>
      </c>
      <c r="B2175" s="29">
        <v>87812.0</v>
      </c>
      <c r="C2175" s="29">
        <v>0.0</v>
      </c>
      <c r="D2175" s="27">
        <v>-87812.0</v>
      </c>
      <c r="E2175" s="41"/>
    </row>
    <row r="2176" hidden="1">
      <c r="A2176" s="58" t="s">
        <v>3401</v>
      </c>
      <c r="B2176" s="29">
        <v>36863.0</v>
      </c>
      <c r="C2176" s="59">
        <v>0.0</v>
      </c>
      <c r="D2176" s="27">
        <v>-36863.0</v>
      </c>
      <c r="E2176" s="41"/>
    </row>
    <row r="2177" hidden="1">
      <c r="A2177" s="58" t="s">
        <v>3402</v>
      </c>
      <c r="B2177" s="29">
        <v>69202.0</v>
      </c>
      <c r="C2177" s="59">
        <v>0.0</v>
      </c>
      <c r="D2177" s="27">
        <v>-69202.0</v>
      </c>
      <c r="E2177" s="41"/>
    </row>
    <row r="2178" hidden="1">
      <c r="A2178" s="58" t="s">
        <v>3403</v>
      </c>
      <c r="B2178" s="29">
        <v>61954.0</v>
      </c>
      <c r="C2178" s="59">
        <v>0.0</v>
      </c>
      <c r="D2178" s="27">
        <v>-61954.0</v>
      </c>
      <c r="E2178" s="41"/>
    </row>
    <row r="2179" hidden="1">
      <c r="A2179" s="58" t="s">
        <v>3405</v>
      </c>
      <c r="B2179" s="29">
        <v>651.0</v>
      </c>
      <c r="C2179" s="59">
        <v>0.0</v>
      </c>
      <c r="D2179" s="27">
        <v>-651.0</v>
      </c>
      <c r="E2179" s="41"/>
    </row>
    <row r="2180" hidden="1">
      <c r="A2180" s="58" t="s">
        <v>3406</v>
      </c>
      <c r="B2180" s="29">
        <v>9292.0</v>
      </c>
      <c r="C2180" s="59">
        <v>0.0</v>
      </c>
      <c r="D2180" s="27">
        <v>-9292.0</v>
      </c>
      <c r="E2180" s="41"/>
    </row>
    <row r="2181" hidden="1">
      <c r="A2181" s="35" t="s">
        <v>3407</v>
      </c>
      <c r="B2181" s="29">
        <v>323158.5</v>
      </c>
      <c r="C2181" s="59">
        <v>0.0</v>
      </c>
      <c r="D2181" s="27">
        <v>-323158.5</v>
      </c>
      <c r="E2181" s="41"/>
    </row>
    <row r="2182" hidden="1">
      <c r="A2182" s="36" t="s">
        <v>3408</v>
      </c>
      <c r="B2182" s="42">
        <v>-199.5</v>
      </c>
      <c r="C2182" s="65">
        <v>66960.0</v>
      </c>
      <c r="D2182" s="66">
        <v>67159.5</v>
      </c>
      <c r="E2182" s="45"/>
    </row>
    <row r="2183" hidden="1">
      <c r="A2183" s="39"/>
      <c r="B2183" s="60"/>
      <c r="C2183" s="67"/>
      <c r="D2183" s="61"/>
      <c r="E2183" s="68"/>
    </row>
    <row r="2184" hidden="1">
      <c r="A2184" s="39"/>
      <c r="B2184" s="60"/>
      <c r="C2184" s="67"/>
      <c r="D2184" s="61"/>
      <c r="E2184" s="68"/>
    </row>
    <row r="2185" hidden="1">
      <c r="A2185" s="5" t="s">
        <v>4233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3381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45992.0</v>
      </c>
      <c r="B2189" s="6"/>
      <c r="C2189" s="54" t="s">
        <v>3382</v>
      </c>
      <c r="D2189" s="15">
        <v>45998.0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5" t="s">
        <v>4238</v>
      </c>
      <c r="B2191" s="7"/>
      <c r="C2191" s="16"/>
      <c r="D2191" s="56" t="s">
        <v>4239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3383</v>
      </c>
      <c r="B2193" s="6"/>
      <c r="C2193" s="6"/>
      <c r="D2193" s="6"/>
      <c r="E2193" s="7"/>
    </row>
    <row r="2194" hidden="1">
      <c r="A2194" s="20" t="s">
        <v>3384</v>
      </c>
      <c r="B2194" s="21" t="s">
        <v>3385</v>
      </c>
      <c r="C2194" s="22" t="s">
        <v>3386</v>
      </c>
      <c r="D2194" s="21" t="s">
        <v>3387</v>
      </c>
      <c r="E2194" s="23" t="s">
        <v>13</v>
      </c>
    </row>
    <row r="2195" hidden="1">
      <c r="A2195" s="57" t="s">
        <v>3388</v>
      </c>
      <c r="B2195" s="25">
        <v>33831.0</v>
      </c>
      <c r="C2195" s="26">
        <v>33831.0</v>
      </c>
      <c r="D2195" s="27">
        <v>0.0</v>
      </c>
      <c r="E2195" s="28"/>
    </row>
    <row r="2196" hidden="1">
      <c r="A2196" s="57" t="s">
        <v>3389</v>
      </c>
      <c r="B2196" s="29">
        <v>25796.0</v>
      </c>
      <c r="C2196" s="26">
        <v>25796.0</v>
      </c>
      <c r="D2196" s="27">
        <v>0.0</v>
      </c>
      <c r="E2196" s="28"/>
    </row>
    <row r="2197" hidden="1">
      <c r="A2197" s="57" t="s">
        <v>3390</v>
      </c>
      <c r="B2197" s="29">
        <v>0.0</v>
      </c>
      <c r="C2197" s="26"/>
      <c r="D2197" s="27">
        <v>0.0</v>
      </c>
      <c r="E2197" s="41"/>
    </row>
    <row r="2198" hidden="1">
      <c r="A2198" s="57" t="s">
        <v>3392</v>
      </c>
      <c r="B2198" s="29">
        <v>2337.0</v>
      </c>
      <c r="C2198" s="26">
        <v>2500.0</v>
      </c>
      <c r="D2198" s="27">
        <v>163.0</v>
      </c>
      <c r="E2198" s="41"/>
    </row>
    <row r="2199" hidden="1">
      <c r="A2199" s="31" t="s">
        <v>3394</v>
      </c>
      <c r="B2199" s="29">
        <v>0.0</v>
      </c>
      <c r="C2199" s="26"/>
      <c r="D2199" s="27">
        <v>0.0</v>
      </c>
      <c r="E2199" s="28"/>
    </row>
    <row r="2200" hidden="1">
      <c r="A2200" s="31" t="s">
        <v>3395</v>
      </c>
      <c r="B2200" s="29">
        <v>0.0</v>
      </c>
      <c r="C2200" s="26"/>
      <c r="D2200" s="27">
        <v>0.0</v>
      </c>
      <c r="E2200" s="40"/>
    </row>
    <row r="2201" hidden="1">
      <c r="A2201" s="31" t="s">
        <v>3397</v>
      </c>
      <c r="B2201" s="29">
        <v>2753.0</v>
      </c>
      <c r="C2201" s="26">
        <v>2753.0</v>
      </c>
      <c r="D2201" s="27">
        <v>0.0</v>
      </c>
      <c r="E2201" s="28" t="s">
        <v>8038</v>
      </c>
    </row>
    <row r="2202" hidden="1">
      <c r="A2202" s="31" t="s">
        <v>3399</v>
      </c>
      <c r="B2202" s="29">
        <v>1760.0</v>
      </c>
      <c r="C2202" s="26">
        <v>2080.0</v>
      </c>
      <c r="D2202" s="27">
        <v>320.0</v>
      </c>
      <c r="E2202" s="40"/>
    </row>
    <row r="2203" hidden="1">
      <c r="A2203" s="58" t="s">
        <v>3400</v>
      </c>
      <c r="B2203" s="29">
        <v>87812.0</v>
      </c>
      <c r="C2203" s="29">
        <v>87812.0</v>
      </c>
      <c r="D2203" s="27">
        <v>0.0</v>
      </c>
      <c r="E2203" s="41"/>
    </row>
    <row r="2204" hidden="1">
      <c r="A2204" s="58" t="s">
        <v>3401</v>
      </c>
      <c r="B2204" s="29">
        <v>36863.0</v>
      </c>
      <c r="C2204" s="59">
        <v>36863.0</v>
      </c>
      <c r="D2204" s="27">
        <v>0.0</v>
      </c>
      <c r="E2204" s="41"/>
    </row>
    <row r="2205" hidden="1">
      <c r="A2205" s="58" t="s">
        <v>3402</v>
      </c>
      <c r="B2205" s="29">
        <v>69202.0</v>
      </c>
      <c r="C2205" s="59">
        <v>68560.0</v>
      </c>
      <c r="D2205" s="27">
        <v>-642.0</v>
      </c>
      <c r="E2205" s="41"/>
    </row>
    <row r="2206" hidden="1">
      <c r="A2206" s="58" t="s">
        <v>3403</v>
      </c>
      <c r="B2206" s="29">
        <v>61954.0</v>
      </c>
      <c r="C2206" s="59">
        <v>61954.0</v>
      </c>
      <c r="D2206" s="27">
        <v>0.0</v>
      </c>
      <c r="E2206" s="41"/>
    </row>
    <row r="2207" hidden="1">
      <c r="A2207" s="58" t="s">
        <v>3405</v>
      </c>
      <c r="B2207" s="29">
        <v>651.0</v>
      </c>
      <c r="C2207" s="59">
        <v>651.0</v>
      </c>
      <c r="D2207" s="27">
        <v>0.0</v>
      </c>
      <c r="E2207" s="41"/>
    </row>
    <row r="2208" hidden="1">
      <c r="A2208" s="58" t="s">
        <v>3406</v>
      </c>
      <c r="B2208" s="29">
        <v>9292.0</v>
      </c>
      <c r="C2208" s="59">
        <v>9292.0</v>
      </c>
      <c r="D2208" s="27">
        <v>0.0</v>
      </c>
      <c r="E2208" s="41"/>
    </row>
    <row r="2209" hidden="1">
      <c r="A2209" s="35" t="s">
        <v>3407</v>
      </c>
      <c r="B2209" s="29">
        <v>323158.5</v>
      </c>
      <c r="C2209" s="59">
        <v>322516.5</v>
      </c>
      <c r="D2209" s="27">
        <v>-642.0</v>
      </c>
      <c r="E2209" s="41"/>
    </row>
    <row r="2210" hidden="1">
      <c r="A2210" s="36" t="s">
        <v>3408</v>
      </c>
      <c r="B2210" s="42">
        <v>-199.5</v>
      </c>
      <c r="C2210" s="65">
        <v>283.5</v>
      </c>
      <c r="D2210" s="66">
        <v>483.0</v>
      </c>
      <c r="E2210" s="45"/>
    </row>
    <row r="2211" hidden="1">
      <c r="A2211" s="39"/>
      <c r="B2211" s="60"/>
      <c r="C2211" s="67"/>
      <c r="D2211" s="61"/>
      <c r="E2211" s="68"/>
    </row>
    <row r="2212" hidden="1">
      <c r="A2212" s="39"/>
      <c r="B2212" s="60"/>
      <c r="C2212" s="67"/>
      <c r="D2212" s="61"/>
      <c r="E2212" s="68"/>
    </row>
    <row r="2213" hidden="1">
      <c r="A2213" s="5" t="s">
        <v>4233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3381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45999.0</v>
      </c>
      <c r="B2217" s="6"/>
      <c r="C2217" s="54" t="s">
        <v>3382</v>
      </c>
      <c r="D2217" s="15">
        <v>46005.0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5" t="s">
        <v>4238</v>
      </c>
      <c r="B2219" s="7"/>
      <c r="C2219" s="16"/>
      <c r="D2219" s="56" t="s">
        <v>4239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3383</v>
      </c>
      <c r="B2221" s="6"/>
      <c r="C2221" s="6"/>
      <c r="D2221" s="6"/>
      <c r="E2221" s="7"/>
    </row>
    <row r="2222" hidden="1">
      <c r="A2222" s="20" t="s">
        <v>3384</v>
      </c>
      <c r="B2222" s="21" t="s">
        <v>3385</v>
      </c>
      <c r="C2222" s="22" t="s">
        <v>3386</v>
      </c>
      <c r="D2222" s="21" t="s">
        <v>3387</v>
      </c>
      <c r="E2222" s="23" t="s">
        <v>13</v>
      </c>
    </row>
    <row r="2223" hidden="1">
      <c r="A2223" s="57" t="s">
        <v>3388</v>
      </c>
      <c r="B2223" s="25">
        <v>35222.0</v>
      </c>
      <c r="C2223" s="26">
        <v>35222.0</v>
      </c>
      <c r="D2223" s="27">
        <v>0.0</v>
      </c>
      <c r="E2223" s="28"/>
    </row>
    <row r="2224" hidden="1">
      <c r="A2224" s="57" t="s">
        <v>3389</v>
      </c>
      <c r="B2224" s="29">
        <v>24472.0</v>
      </c>
      <c r="C2224" s="26">
        <v>24472.0</v>
      </c>
      <c r="D2224" s="27">
        <v>0.0</v>
      </c>
      <c r="E2224" s="28"/>
    </row>
    <row r="2225" hidden="1">
      <c r="A2225" s="57" t="s">
        <v>3390</v>
      </c>
      <c r="B2225" s="29">
        <v>0.0</v>
      </c>
      <c r="C2225" s="26"/>
      <c r="D2225" s="27">
        <v>0.0</v>
      </c>
      <c r="E2225" s="41"/>
    </row>
    <row r="2226" hidden="1">
      <c r="A2226" s="57" t="s">
        <v>3392</v>
      </c>
      <c r="B2226" s="29">
        <v>2399.0</v>
      </c>
      <c r="C2226" s="26">
        <v>2399.0</v>
      </c>
      <c r="D2226" s="27">
        <v>0.0</v>
      </c>
      <c r="E2226" s="41"/>
    </row>
    <row r="2227" hidden="1">
      <c r="A2227" s="31" t="s">
        <v>3394</v>
      </c>
      <c r="B2227" s="29">
        <v>0.0</v>
      </c>
      <c r="C2227" s="26"/>
      <c r="D2227" s="27">
        <v>0.0</v>
      </c>
      <c r="E2227" s="28"/>
    </row>
    <row r="2228" hidden="1">
      <c r="A2228" s="31" t="s">
        <v>3395</v>
      </c>
      <c r="B2228" s="29">
        <v>0.0</v>
      </c>
      <c r="C2228" s="26"/>
      <c r="D2228" s="27">
        <v>0.0</v>
      </c>
      <c r="E2228" s="40"/>
    </row>
    <row r="2229" hidden="1">
      <c r="A2229" s="31" t="s">
        <v>3397</v>
      </c>
      <c r="B2229" s="29">
        <v>1000.0</v>
      </c>
      <c r="C2229" s="26">
        <v>1000.0</v>
      </c>
      <c r="D2229" s="27">
        <v>0.0</v>
      </c>
      <c r="E2229" s="28" t="s">
        <v>4882</v>
      </c>
    </row>
    <row r="2230" hidden="1">
      <c r="A2230" s="31" t="s">
        <v>3399</v>
      </c>
      <c r="B2230" s="29">
        <v>1920.0</v>
      </c>
      <c r="C2230" s="26">
        <v>1920.0</v>
      </c>
      <c r="D2230" s="27">
        <v>0.0</v>
      </c>
      <c r="E2230" s="40"/>
    </row>
    <row r="2231" hidden="1">
      <c r="A2231" s="58" t="s">
        <v>3400</v>
      </c>
      <c r="B2231" s="29">
        <v>122793.0</v>
      </c>
      <c r="C2231" s="29">
        <v>122793.0</v>
      </c>
      <c r="D2231" s="27">
        <v>0.0</v>
      </c>
      <c r="E2231" s="41"/>
    </row>
    <row r="2232" hidden="1">
      <c r="A2232" s="58" t="s">
        <v>3401</v>
      </c>
      <c r="B2232" s="29">
        <v>33566.0</v>
      </c>
      <c r="C2232" s="59">
        <v>33566.0</v>
      </c>
      <c r="D2232" s="27">
        <v>0.0</v>
      </c>
      <c r="E2232" s="41"/>
    </row>
    <row r="2233" hidden="1">
      <c r="A2233" s="58" t="s">
        <v>3402</v>
      </c>
      <c r="B2233" s="29">
        <v>73790.0</v>
      </c>
      <c r="C2233" s="59">
        <v>73167.0</v>
      </c>
      <c r="D2233" s="27">
        <v>-623.0</v>
      </c>
      <c r="E2233" s="41"/>
    </row>
    <row r="2234" hidden="1">
      <c r="A2234" s="58" t="s">
        <v>3403</v>
      </c>
      <c r="B2234" s="29">
        <v>66767.0</v>
      </c>
      <c r="C2234" s="59">
        <v>66767.0</v>
      </c>
      <c r="D2234" s="27">
        <v>0.0</v>
      </c>
      <c r="E2234" s="41"/>
    </row>
    <row r="2235" hidden="1">
      <c r="A2235" s="58" t="s">
        <v>3405</v>
      </c>
      <c r="B2235" s="29">
        <v>5579.0</v>
      </c>
      <c r="C2235" s="59">
        <v>5579.0</v>
      </c>
      <c r="D2235" s="27">
        <v>0.0</v>
      </c>
      <c r="E2235" s="41"/>
    </row>
    <row r="2236" hidden="1">
      <c r="A2236" s="58" t="s">
        <v>3406</v>
      </c>
      <c r="B2236" s="29">
        <v>14161.0</v>
      </c>
      <c r="C2236" s="59">
        <v>13832.0</v>
      </c>
      <c r="D2236" s="27">
        <v>-329.0</v>
      </c>
      <c r="E2236" s="41"/>
    </row>
    <row r="2237" hidden="1">
      <c r="A2237" s="35" t="s">
        <v>3407</v>
      </c>
      <c r="B2237" s="29">
        <v>367507.0</v>
      </c>
      <c r="C2237" s="59">
        <v>366610.0</v>
      </c>
      <c r="D2237" s="27">
        <v>-897.0</v>
      </c>
      <c r="E2237" s="41"/>
    </row>
    <row r="2238" hidden="1">
      <c r="A2238" s="36" t="s">
        <v>3408</v>
      </c>
      <c r="B2238" s="42">
        <v>1.0</v>
      </c>
      <c r="C2238" s="65">
        <v>275.0</v>
      </c>
      <c r="D2238" s="66">
        <v>274.0</v>
      </c>
      <c r="E2238" s="45"/>
    </row>
    <row r="2239" hidden="1">
      <c r="A2239" s="39"/>
      <c r="B2239" s="60"/>
      <c r="C2239" s="67"/>
      <c r="D2239" s="61"/>
      <c r="E2239" s="68"/>
    </row>
    <row r="2240" hidden="1">
      <c r="A2240" s="39"/>
      <c r="B2240" s="60"/>
      <c r="C2240" s="67"/>
      <c r="D2240" s="61"/>
      <c r="E2240" s="68"/>
    </row>
    <row r="2241" hidden="1">
      <c r="A2241" s="5" t="s">
        <v>4233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3381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4" t="s">
        <v>3382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5" t="s">
        <v>4238</v>
      </c>
      <c r="B2247" s="7"/>
      <c r="C2247" s="16"/>
      <c r="D2247" s="56" t="s">
        <v>4239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3383</v>
      </c>
      <c r="B2249" s="6"/>
      <c r="C2249" s="6"/>
      <c r="D2249" s="6"/>
      <c r="E2249" s="7"/>
    </row>
    <row r="2250" hidden="1">
      <c r="A2250" s="20" t="s">
        <v>3384</v>
      </c>
      <c r="B2250" s="21" t="s">
        <v>3385</v>
      </c>
      <c r="C2250" s="22" t="s">
        <v>3386</v>
      </c>
      <c r="D2250" s="21" t="s">
        <v>3387</v>
      </c>
      <c r="E2250" s="23" t="s">
        <v>13</v>
      </c>
    </row>
    <row r="2251" hidden="1">
      <c r="A2251" s="57" t="s">
        <v>3388</v>
      </c>
      <c r="B2251" s="25">
        <v>35222.0</v>
      </c>
      <c r="C2251" s="26">
        <v>35222.0</v>
      </c>
      <c r="D2251" s="27">
        <v>0.0</v>
      </c>
      <c r="E2251" s="28"/>
    </row>
    <row r="2252" hidden="1">
      <c r="A2252" s="57" t="s">
        <v>3389</v>
      </c>
      <c r="B2252" s="29">
        <v>24472.0</v>
      </c>
      <c r="C2252" s="26">
        <v>24472.0</v>
      </c>
      <c r="D2252" s="27">
        <v>0.0</v>
      </c>
      <c r="E2252" s="28"/>
    </row>
    <row r="2253" hidden="1">
      <c r="A2253" s="57" t="s">
        <v>3390</v>
      </c>
      <c r="B2253" s="29">
        <v>0.0</v>
      </c>
      <c r="C2253" s="26"/>
      <c r="D2253" s="27">
        <v>0.0</v>
      </c>
      <c r="E2253" s="41"/>
    </row>
    <row r="2254" hidden="1">
      <c r="A2254" s="57" t="s">
        <v>3392</v>
      </c>
      <c r="B2254" s="29">
        <v>2399.0</v>
      </c>
      <c r="C2254" s="26">
        <v>2399.0</v>
      </c>
      <c r="D2254" s="27">
        <v>0.0</v>
      </c>
      <c r="E2254" s="41"/>
    </row>
    <row r="2255" hidden="1">
      <c r="A2255" s="31" t="s">
        <v>3394</v>
      </c>
      <c r="B2255" s="29">
        <v>0.0</v>
      </c>
      <c r="C2255" s="26"/>
      <c r="D2255" s="27">
        <v>0.0</v>
      </c>
      <c r="E2255" s="28"/>
    </row>
    <row r="2256" hidden="1">
      <c r="A2256" s="31" t="s">
        <v>3395</v>
      </c>
      <c r="B2256" s="29">
        <v>0.0</v>
      </c>
      <c r="C2256" s="26"/>
      <c r="D2256" s="27">
        <v>0.0</v>
      </c>
      <c r="E2256" s="40"/>
    </row>
    <row r="2257" hidden="1">
      <c r="A2257" s="31" t="s">
        <v>3397</v>
      </c>
      <c r="B2257" s="29">
        <v>1000.0</v>
      </c>
      <c r="C2257" s="26">
        <v>1000.0</v>
      </c>
      <c r="D2257" s="27">
        <v>0.0</v>
      </c>
      <c r="E2257" s="28" t="s">
        <v>4882</v>
      </c>
    </row>
    <row r="2258" hidden="1">
      <c r="A2258" s="31" t="s">
        <v>3399</v>
      </c>
      <c r="B2258" s="29">
        <v>1920.0</v>
      </c>
      <c r="C2258" s="26">
        <v>1920.0</v>
      </c>
      <c r="D2258" s="27">
        <v>0.0</v>
      </c>
      <c r="E2258" s="40"/>
    </row>
    <row r="2259" hidden="1">
      <c r="A2259" s="58" t="s">
        <v>3400</v>
      </c>
      <c r="B2259" s="29">
        <v>122793.0</v>
      </c>
      <c r="C2259" s="29">
        <v>122793.0</v>
      </c>
      <c r="D2259" s="27">
        <v>0.0</v>
      </c>
      <c r="E2259" s="41"/>
    </row>
    <row r="2260" hidden="1">
      <c r="A2260" s="58" t="s">
        <v>3401</v>
      </c>
      <c r="B2260" s="29">
        <v>33566.0</v>
      </c>
      <c r="C2260" s="59">
        <v>33566.0</v>
      </c>
      <c r="D2260" s="27">
        <v>0.0</v>
      </c>
      <c r="E2260" s="41"/>
    </row>
    <row r="2261" hidden="1">
      <c r="A2261" s="58" t="s">
        <v>3402</v>
      </c>
      <c r="B2261" s="29">
        <v>73790.0</v>
      </c>
      <c r="C2261" s="59">
        <v>73167.0</v>
      </c>
      <c r="D2261" s="27">
        <v>-623.0</v>
      </c>
      <c r="E2261" s="41"/>
    </row>
    <row r="2262" hidden="1">
      <c r="A2262" s="58" t="s">
        <v>3403</v>
      </c>
      <c r="B2262" s="29">
        <v>66767.0</v>
      </c>
      <c r="C2262" s="59">
        <v>66767.0</v>
      </c>
      <c r="D2262" s="27">
        <v>0.0</v>
      </c>
      <c r="E2262" s="41"/>
    </row>
    <row r="2263" hidden="1">
      <c r="A2263" s="58" t="s">
        <v>3405</v>
      </c>
      <c r="B2263" s="29">
        <v>5579.0</v>
      </c>
      <c r="C2263" s="59">
        <v>5579.0</v>
      </c>
      <c r="D2263" s="27">
        <v>0.0</v>
      </c>
      <c r="E2263" s="41"/>
    </row>
    <row r="2264" hidden="1">
      <c r="A2264" s="58" t="s">
        <v>3406</v>
      </c>
      <c r="B2264" s="29">
        <v>14161.0</v>
      </c>
      <c r="C2264" s="59">
        <v>13832.0</v>
      </c>
      <c r="D2264" s="27">
        <v>-329.0</v>
      </c>
      <c r="E2264" s="41"/>
    </row>
    <row r="2265" hidden="1">
      <c r="A2265" s="35" t="s">
        <v>3407</v>
      </c>
      <c r="B2265" s="29">
        <v>367507.0</v>
      </c>
      <c r="C2265" s="59">
        <v>366610.0</v>
      </c>
      <c r="D2265" s="27">
        <v>-897.0</v>
      </c>
      <c r="E2265" s="41"/>
    </row>
    <row r="2266" hidden="1">
      <c r="A2266" s="36" t="s">
        <v>3408</v>
      </c>
      <c r="B2266" s="42">
        <v>1.0</v>
      </c>
      <c r="C2266" s="65">
        <v>275.0</v>
      </c>
      <c r="D2266" s="66">
        <v>274.0</v>
      </c>
      <c r="E2266" s="45"/>
    </row>
    <row r="2267" hidden="1">
      <c r="A2267" s="39"/>
      <c r="B2267" s="60"/>
      <c r="C2267" s="67"/>
      <c r="D2267" s="61"/>
      <c r="E2267" s="68"/>
    </row>
    <row r="2268" hidden="1">
      <c r="A2268" s="39"/>
      <c r="B2268" s="60"/>
      <c r="C2268" s="67"/>
      <c r="D2268" s="61"/>
      <c r="E2268" s="68"/>
    </row>
    <row r="2269" hidden="1">
      <c r="A2269" s="5" t="s">
        <v>4233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3381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4" t="s">
        <v>3382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5" t="s">
        <v>4238</v>
      </c>
      <c r="B2275" s="7"/>
      <c r="C2275" s="16"/>
      <c r="D2275" s="56" t="s">
        <v>4239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3383</v>
      </c>
      <c r="B2277" s="6"/>
      <c r="C2277" s="6"/>
      <c r="D2277" s="6"/>
      <c r="E2277" s="7"/>
    </row>
    <row r="2278" hidden="1">
      <c r="A2278" s="20" t="s">
        <v>3384</v>
      </c>
      <c r="B2278" s="21" t="s">
        <v>3385</v>
      </c>
      <c r="C2278" s="22" t="s">
        <v>3386</v>
      </c>
      <c r="D2278" s="21" t="s">
        <v>3387</v>
      </c>
      <c r="E2278" s="23" t="s">
        <v>13</v>
      </c>
    </row>
    <row r="2279" hidden="1">
      <c r="A2279" s="57" t="s">
        <v>3388</v>
      </c>
      <c r="B2279" s="25">
        <v>34313.0</v>
      </c>
      <c r="C2279" s="26">
        <v>34313.0</v>
      </c>
      <c r="D2279" s="27">
        <v>0.0</v>
      </c>
      <c r="E2279" s="28"/>
    </row>
    <row r="2280" hidden="1">
      <c r="A2280" s="57" t="s">
        <v>3389</v>
      </c>
      <c r="B2280" s="29">
        <v>25827.0</v>
      </c>
      <c r="C2280" s="26">
        <v>25827.0</v>
      </c>
      <c r="D2280" s="27">
        <v>0.0</v>
      </c>
      <c r="E2280" s="28"/>
    </row>
    <row r="2281" hidden="1">
      <c r="A2281" s="57" t="s">
        <v>3390</v>
      </c>
      <c r="B2281" s="29">
        <v>0.0</v>
      </c>
      <c r="C2281" s="26"/>
      <c r="D2281" s="27">
        <v>0.0</v>
      </c>
      <c r="E2281" s="41"/>
    </row>
    <row r="2282" hidden="1">
      <c r="A2282" s="57" t="s">
        <v>3392</v>
      </c>
      <c r="B2282" s="29">
        <v>3000.0</v>
      </c>
      <c r="C2282" s="26">
        <v>3000.0</v>
      </c>
      <c r="D2282" s="27">
        <v>0.0</v>
      </c>
      <c r="E2282" s="41"/>
    </row>
    <row r="2283" hidden="1">
      <c r="A2283" s="31" t="s">
        <v>3394</v>
      </c>
      <c r="B2283" s="29">
        <v>0.0</v>
      </c>
      <c r="C2283" s="26"/>
      <c r="D2283" s="27">
        <v>0.0</v>
      </c>
      <c r="E2283" s="28"/>
    </row>
    <row r="2284" hidden="1">
      <c r="A2284" s="31" t="s">
        <v>3395</v>
      </c>
      <c r="B2284" s="29">
        <v>0.0</v>
      </c>
      <c r="C2284" s="26"/>
      <c r="D2284" s="27">
        <v>0.0</v>
      </c>
      <c r="E2284" s="40"/>
    </row>
    <row r="2285" hidden="1">
      <c r="A2285" s="31" t="s">
        <v>3397</v>
      </c>
      <c r="B2285" s="29">
        <v>11155.0</v>
      </c>
      <c r="C2285" s="26">
        <v>11156.0</v>
      </c>
      <c r="D2285" s="27">
        <v>1.0</v>
      </c>
      <c r="E2285" s="28" t="s">
        <v>8039</v>
      </c>
    </row>
    <row r="2286" hidden="1">
      <c r="A2286" s="31" t="s">
        <v>3399</v>
      </c>
      <c r="B2286" s="29">
        <v>2080.0</v>
      </c>
      <c r="C2286" s="26">
        <v>2080.0</v>
      </c>
      <c r="D2286" s="27">
        <v>0.0</v>
      </c>
      <c r="E2286" s="40"/>
    </row>
    <row r="2287" hidden="1">
      <c r="A2287" s="58" t="s">
        <v>3400</v>
      </c>
      <c r="B2287" s="29">
        <v>108721.0</v>
      </c>
      <c r="C2287" s="29">
        <v>108721.0</v>
      </c>
      <c r="D2287" s="27">
        <v>0.0</v>
      </c>
      <c r="E2287" s="41"/>
    </row>
    <row r="2288" hidden="1">
      <c r="A2288" s="58" t="s">
        <v>3401</v>
      </c>
      <c r="B2288" s="29">
        <v>41898.0</v>
      </c>
      <c r="C2288" s="59">
        <v>41898.0</v>
      </c>
      <c r="D2288" s="27">
        <v>0.0</v>
      </c>
      <c r="E2288" s="41"/>
    </row>
    <row r="2289" hidden="1">
      <c r="A2289" s="58" t="s">
        <v>3402</v>
      </c>
      <c r="B2289" s="29">
        <v>102168.0</v>
      </c>
      <c r="C2289" s="59">
        <v>101380.0</v>
      </c>
      <c r="D2289" s="27">
        <v>-788.0</v>
      </c>
      <c r="E2289" s="41"/>
    </row>
    <row r="2290" hidden="1">
      <c r="A2290" s="58" t="s">
        <v>3403</v>
      </c>
      <c r="B2290" s="29">
        <v>68667.2</v>
      </c>
      <c r="C2290" s="59">
        <v>68667.2</v>
      </c>
      <c r="D2290" s="27">
        <v>0.0</v>
      </c>
      <c r="E2290" s="41"/>
    </row>
    <row r="2291" hidden="1">
      <c r="A2291" s="58" t="s">
        <v>3405</v>
      </c>
      <c r="B2291" s="29">
        <v>1905.0</v>
      </c>
      <c r="C2291" s="59">
        <v>1905.0</v>
      </c>
      <c r="D2291" s="27">
        <v>0.0</v>
      </c>
      <c r="E2291" s="41"/>
    </row>
    <row r="2292" hidden="1">
      <c r="A2292" s="58" t="s">
        <v>3406</v>
      </c>
      <c r="B2292" s="29">
        <v>17893.0</v>
      </c>
      <c r="C2292" s="59">
        <v>17629.0</v>
      </c>
      <c r="D2292" s="27">
        <v>-264.0</v>
      </c>
      <c r="E2292" s="41"/>
    </row>
    <row r="2293" hidden="1">
      <c r="A2293" s="35" t="s">
        <v>3407</v>
      </c>
      <c r="B2293" s="29">
        <v>399731.7</v>
      </c>
      <c r="C2293" s="59">
        <v>398679.7</v>
      </c>
      <c r="D2293" s="27">
        <v>-1052.0</v>
      </c>
      <c r="E2293" s="41"/>
    </row>
    <row r="2294" hidden="1">
      <c r="A2294" s="36" t="s">
        <v>3408</v>
      </c>
      <c r="B2294" s="42">
        <v>2.5</v>
      </c>
      <c r="C2294" s="65">
        <v>267.5</v>
      </c>
      <c r="D2294" s="66">
        <v>265.0</v>
      </c>
      <c r="E2294" s="45"/>
    </row>
    <row r="2295" hidden="1">
      <c r="A2295" s="39"/>
      <c r="B2295" s="60"/>
      <c r="C2295" s="67"/>
      <c r="D2295" s="61"/>
      <c r="E2295" s="68"/>
    </row>
    <row r="2296" hidden="1">
      <c r="A2296" s="39"/>
      <c r="B2296" s="60"/>
      <c r="C2296" s="67"/>
      <c r="D2296" s="61"/>
      <c r="E2296" s="68"/>
    </row>
    <row r="2297" hidden="1">
      <c r="A2297" s="5" t="s">
        <v>4233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3381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4" t="s">
        <v>3382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5" t="s">
        <v>4238</v>
      </c>
      <c r="B2303" s="7"/>
      <c r="C2303" s="16"/>
      <c r="D2303" s="56" t="s">
        <v>4239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3383</v>
      </c>
      <c r="B2305" s="6"/>
      <c r="C2305" s="6"/>
      <c r="D2305" s="6"/>
      <c r="E2305" s="7"/>
    </row>
    <row r="2306" hidden="1">
      <c r="A2306" s="20" t="s">
        <v>3384</v>
      </c>
      <c r="B2306" s="21" t="s">
        <v>3385</v>
      </c>
      <c r="C2306" s="22" t="s">
        <v>3386</v>
      </c>
      <c r="D2306" s="21" t="s">
        <v>3387</v>
      </c>
      <c r="E2306" s="23" t="s">
        <v>13</v>
      </c>
    </row>
    <row r="2307" hidden="1">
      <c r="A2307" s="57" t="s">
        <v>3388</v>
      </c>
      <c r="B2307" s="25">
        <v>24381.0</v>
      </c>
      <c r="C2307" s="26">
        <v>24381.0</v>
      </c>
      <c r="D2307" s="27">
        <v>0.0</v>
      </c>
      <c r="E2307" s="28"/>
    </row>
    <row r="2308" hidden="1">
      <c r="A2308" s="57" t="s">
        <v>3389</v>
      </c>
      <c r="B2308" s="29">
        <v>12294.0</v>
      </c>
      <c r="C2308" s="26">
        <v>12294.0</v>
      </c>
      <c r="D2308" s="27">
        <v>0.0</v>
      </c>
      <c r="E2308" s="28"/>
    </row>
    <row r="2309" hidden="1">
      <c r="A2309" s="57" t="s">
        <v>3390</v>
      </c>
      <c r="B2309" s="29">
        <v>0.0</v>
      </c>
      <c r="C2309" s="26"/>
      <c r="D2309" s="27">
        <v>0.0</v>
      </c>
      <c r="E2309" s="41"/>
    </row>
    <row r="2310" hidden="1">
      <c r="A2310" s="57" t="s">
        <v>3392</v>
      </c>
      <c r="B2310" s="29">
        <v>2000.0</v>
      </c>
      <c r="C2310" s="26">
        <v>2000.0</v>
      </c>
      <c r="D2310" s="27">
        <v>0.0</v>
      </c>
      <c r="E2310" s="41"/>
    </row>
    <row r="2311" hidden="1">
      <c r="A2311" s="31" t="s">
        <v>3394</v>
      </c>
      <c r="B2311" s="29">
        <v>0.0</v>
      </c>
      <c r="C2311" s="26"/>
      <c r="D2311" s="27">
        <v>0.0</v>
      </c>
      <c r="E2311" s="28"/>
    </row>
    <row r="2312" hidden="1">
      <c r="A2312" s="31" t="s">
        <v>3395</v>
      </c>
      <c r="B2312" s="29">
        <v>0.0</v>
      </c>
      <c r="C2312" s="26"/>
      <c r="D2312" s="27">
        <v>0.0</v>
      </c>
      <c r="E2312" s="40"/>
    </row>
    <row r="2313" hidden="1">
      <c r="A2313" s="31" t="s">
        <v>3397</v>
      </c>
      <c r="B2313" s="29">
        <v>1635.0</v>
      </c>
      <c r="C2313" s="26">
        <v>1635.0</v>
      </c>
      <c r="D2313" s="27">
        <v>0.0</v>
      </c>
      <c r="E2313" s="28" t="s">
        <v>8040</v>
      </c>
    </row>
    <row r="2314" hidden="1">
      <c r="A2314" s="31" t="s">
        <v>3399</v>
      </c>
      <c r="B2314" s="29">
        <v>480.0</v>
      </c>
      <c r="C2314" s="26">
        <v>480.0</v>
      </c>
      <c r="D2314" s="27">
        <v>0.0</v>
      </c>
      <c r="E2314" s="40"/>
    </row>
    <row r="2315" hidden="1">
      <c r="A2315" s="58" t="s">
        <v>3400</v>
      </c>
      <c r="B2315" s="29">
        <v>63848.0</v>
      </c>
      <c r="C2315" s="29">
        <v>63848.0</v>
      </c>
      <c r="D2315" s="27">
        <v>0.0</v>
      </c>
      <c r="E2315" s="41"/>
    </row>
    <row r="2316" hidden="1">
      <c r="A2316" s="58" t="s">
        <v>3401</v>
      </c>
      <c r="B2316" s="29">
        <v>25575.0</v>
      </c>
      <c r="C2316" s="59">
        <v>25575.0</v>
      </c>
      <c r="D2316" s="27">
        <v>0.0</v>
      </c>
      <c r="E2316" s="41"/>
    </row>
    <row r="2317" hidden="1">
      <c r="A2317" s="58" t="s">
        <v>3402</v>
      </c>
      <c r="B2317" s="29">
        <v>56624.0</v>
      </c>
      <c r="C2317" s="59">
        <v>55931.0</v>
      </c>
      <c r="D2317" s="27">
        <v>-693.0</v>
      </c>
      <c r="E2317" s="41"/>
    </row>
    <row r="2318" hidden="1">
      <c r="A2318" s="58" t="s">
        <v>3403</v>
      </c>
      <c r="B2318" s="29">
        <v>39736.0</v>
      </c>
      <c r="C2318" s="59">
        <v>39736.0</v>
      </c>
      <c r="D2318" s="27">
        <v>0.0</v>
      </c>
      <c r="E2318" s="41"/>
    </row>
    <row r="2319" hidden="1">
      <c r="A2319" s="58" t="s">
        <v>3405</v>
      </c>
      <c r="B2319" s="29">
        <v>250.0</v>
      </c>
      <c r="C2319" s="59">
        <v>250.0</v>
      </c>
      <c r="D2319" s="27">
        <v>0.0</v>
      </c>
      <c r="E2319" s="41"/>
    </row>
    <row r="2320" hidden="1">
      <c r="A2320" s="58" t="s">
        <v>3406</v>
      </c>
      <c r="B2320" s="29">
        <v>7959.0</v>
      </c>
      <c r="C2320" s="59">
        <v>7959.0</v>
      </c>
      <c r="D2320" s="27">
        <v>0.0</v>
      </c>
      <c r="E2320" s="41"/>
    </row>
    <row r="2321" hidden="1">
      <c r="A2321" s="35" t="s">
        <v>3407</v>
      </c>
      <c r="B2321" s="29">
        <v>226698.0</v>
      </c>
      <c r="C2321" s="59">
        <v>226005.0</v>
      </c>
      <c r="D2321" s="27">
        <v>-693.0</v>
      </c>
      <c r="E2321" s="41"/>
    </row>
    <row r="2322" hidden="1">
      <c r="A2322" s="36" t="s">
        <v>3408</v>
      </c>
      <c r="B2322" s="42">
        <v>125.0</v>
      </c>
      <c r="C2322" s="65">
        <v>125.0</v>
      </c>
      <c r="D2322" s="66">
        <v>0.0</v>
      </c>
      <c r="E2322" s="45"/>
    </row>
    <row r="2323" hidden="1">
      <c r="A2323" s="39"/>
      <c r="B2323" s="60"/>
      <c r="C2323" s="67"/>
      <c r="D2323" s="61"/>
      <c r="E2323" s="68"/>
    </row>
    <row r="2324" hidden="1">
      <c r="A2324" s="39"/>
      <c r="B2324" s="60"/>
      <c r="C2324" s="67"/>
      <c r="D2324" s="61"/>
      <c r="E2324" s="68"/>
    </row>
    <row r="2325" hidden="1">
      <c r="A2325" s="5" t="s">
        <v>4233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3381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4" t="s">
        <v>3382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5" t="s">
        <v>4238</v>
      </c>
      <c r="B2331" s="7"/>
      <c r="C2331" s="16"/>
      <c r="D2331" s="56" t="s">
        <v>4241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3383</v>
      </c>
      <c r="B2333" s="6"/>
      <c r="C2333" s="6"/>
      <c r="D2333" s="6"/>
      <c r="E2333" s="7"/>
    </row>
    <row r="2334" hidden="1">
      <c r="A2334" s="20" t="s">
        <v>3384</v>
      </c>
      <c r="B2334" s="21" t="s">
        <v>3385</v>
      </c>
      <c r="C2334" s="22" t="s">
        <v>3386</v>
      </c>
      <c r="D2334" s="21" t="s">
        <v>3387</v>
      </c>
      <c r="E2334" s="23" t="s">
        <v>13</v>
      </c>
    </row>
    <row r="2335" hidden="1">
      <c r="A2335" s="57" t="s">
        <v>3388</v>
      </c>
      <c r="B2335" s="25">
        <v>11259.0</v>
      </c>
      <c r="C2335" s="26">
        <v>11259.0</v>
      </c>
      <c r="D2335" s="27">
        <v>0.0</v>
      </c>
      <c r="E2335" s="28"/>
    </row>
    <row r="2336" hidden="1">
      <c r="A2336" s="57" t="s">
        <v>3389</v>
      </c>
      <c r="B2336" s="29">
        <v>8531.0</v>
      </c>
      <c r="C2336" s="26">
        <v>8531.0</v>
      </c>
      <c r="D2336" s="27">
        <v>0.0</v>
      </c>
      <c r="E2336" s="28"/>
    </row>
    <row r="2337" hidden="1">
      <c r="A2337" s="57" t="s">
        <v>3390</v>
      </c>
      <c r="B2337" s="29">
        <v>0.0</v>
      </c>
      <c r="C2337" s="26"/>
      <c r="D2337" s="27">
        <v>0.0</v>
      </c>
      <c r="E2337" s="41"/>
    </row>
    <row r="2338" hidden="1">
      <c r="A2338" s="57" t="s">
        <v>3392</v>
      </c>
      <c r="B2338" s="29">
        <v>0.0</v>
      </c>
      <c r="C2338" s="26"/>
      <c r="D2338" s="27">
        <v>0.0</v>
      </c>
      <c r="E2338" s="41"/>
    </row>
    <row r="2339" hidden="1">
      <c r="A2339" s="31" t="s">
        <v>3394</v>
      </c>
      <c r="B2339" s="29">
        <v>0.0</v>
      </c>
      <c r="C2339" s="26"/>
      <c r="D2339" s="27">
        <v>0.0</v>
      </c>
      <c r="E2339" s="28"/>
    </row>
    <row r="2340" hidden="1">
      <c r="A2340" s="31" t="s">
        <v>3395</v>
      </c>
      <c r="B2340" s="29">
        <v>0.0</v>
      </c>
      <c r="C2340" s="26"/>
      <c r="D2340" s="27">
        <v>0.0</v>
      </c>
      <c r="E2340" s="40"/>
    </row>
    <row r="2341" hidden="1">
      <c r="A2341" s="31" t="s">
        <v>3397</v>
      </c>
      <c r="B2341" s="29">
        <v>6769.0</v>
      </c>
      <c r="C2341" s="26">
        <v>6769.0</v>
      </c>
      <c r="D2341" s="27">
        <v>0.0</v>
      </c>
      <c r="E2341" s="28"/>
    </row>
    <row r="2342" hidden="1">
      <c r="A2342" s="31" t="s">
        <v>3399</v>
      </c>
      <c r="B2342" s="29">
        <v>1000.0</v>
      </c>
      <c r="C2342" s="26">
        <v>1000.0</v>
      </c>
      <c r="D2342" s="27">
        <v>0.0</v>
      </c>
      <c r="E2342" s="40"/>
    </row>
    <row r="2343" hidden="1">
      <c r="A2343" s="58" t="s">
        <v>3400</v>
      </c>
      <c r="B2343" s="29">
        <v>41744.0</v>
      </c>
      <c r="C2343" s="29">
        <v>41744.0</v>
      </c>
      <c r="D2343" s="27">
        <v>0.0</v>
      </c>
      <c r="E2343" s="41"/>
    </row>
    <row r="2344" hidden="1">
      <c r="A2344" s="58" t="s">
        <v>3401</v>
      </c>
      <c r="B2344" s="29">
        <v>13504.0</v>
      </c>
      <c r="C2344" s="59">
        <v>13504.0</v>
      </c>
      <c r="D2344" s="27">
        <v>0.0</v>
      </c>
      <c r="E2344" s="41"/>
    </row>
    <row r="2345" hidden="1">
      <c r="A2345" s="58" t="s">
        <v>3402</v>
      </c>
      <c r="B2345" s="29">
        <v>40763.0</v>
      </c>
      <c r="C2345" s="59">
        <v>40763.0</v>
      </c>
      <c r="D2345" s="27">
        <v>0.0</v>
      </c>
      <c r="E2345" s="41"/>
    </row>
    <row r="2346" hidden="1">
      <c r="A2346" s="58" t="s">
        <v>3403</v>
      </c>
      <c r="B2346" s="29">
        <v>26686.0</v>
      </c>
      <c r="C2346" s="59">
        <v>27129.0</v>
      </c>
      <c r="D2346" s="27">
        <v>443.0</v>
      </c>
      <c r="E2346" s="41"/>
    </row>
    <row r="2347" hidden="1">
      <c r="A2347" s="58" t="s">
        <v>3405</v>
      </c>
      <c r="B2347" s="29">
        <v>655.0</v>
      </c>
      <c r="C2347" s="59">
        <v>655.0</v>
      </c>
      <c r="D2347" s="27">
        <v>0.0</v>
      </c>
      <c r="E2347" s="41"/>
    </row>
    <row r="2348" hidden="1">
      <c r="A2348" s="58" t="s">
        <v>3406</v>
      </c>
      <c r="B2348" s="29">
        <v>8300.0</v>
      </c>
      <c r="C2348" s="59">
        <v>8300.0</v>
      </c>
      <c r="D2348" s="27">
        <v>0.0</v>
      </c>
      <c r="E2348" s="41"/>
    </row>
    <row r="2349" hidden="1">
      <c r="A2349" s="35" t="s">
        <v>3407</v>
      </c>
      <c r="B2349" s="29">
        <v>150839.5</v>
      </c>
      <c r="C2349" s="59">
        <v>151282.5</v>
      </c>
      <c r="D2349" s="27">
        <v>443.0</v>
      </c>
      <c r="E2349" s="41"/>
    </row>
    <row r="2350" hidden="1">
      <c r="A2350" s="36" t="s">
        <v>3408</v>
      </c>
      <c r="B2350" s="42">
        <v>71.5</v>
      </c>
      <c r="C2350" s="65">
        <v>71.5</v>
      </c>
      <c r="D2350" s="66">
        <v>0.0</v>
      </c>
      <c r="E2350" s="45"/>
    </row>
    <row r="2351" hidden="1">
      <c r="A2351" s="39"/>
      <c r="B2351" s="60"/>
      <c r="C2351" s="67"/>
      <c r="D2351" s="61"/>
      <c r="E2351" s="68"/>
    </row>
    <row r="2352" hidden="1">
      <c r="A2352" s="39"/>
      <c r="B2352" s="60"/>
      <c r="C2352" s="67"/>
      <c r="D2352" s="61"/>
      <c r="E2352" s="68"/>
    </row>
    <row r="2353" hidden="1">
      <c r="A2353" s="5" t="s">
        <v>4233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3381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4" t="s">
        <v>3382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5" t="s">
        <v>4253</v>
      </c>
      <c r="B2359" s="7"/>
      <c r="C2359" s="16"/>
      <c r="D2359" s="56" t="s">
        <v>4239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3383</v>
      </c>
      <c r="B2361" s="6"/>
      <c r="C2361" s="6"/>
      <c r="D2361" s="6"/>
      <c r="E2361" s="7"/>
    </row>
    <row r="2362" hidden="1">
      <c r="A2362" s="20" t="s">
        <v>3384</v>
      </c>
      <c r="B2362" s="21" t="s">
        <v>3385</v>
      </c>
      <c r="C2362" s="22" t="s">
        <v>3386</v>
      </c>
      <c r="D2362" s="21" t="s">
        <v>3387</v>
      </c>
      <c r="E2362" s="23" t="s">
        <v>13</v>
      </c>
    </row>
    <row r="2363" hidden="1">
      <c r="A2363" s="57" t="s">
        <v>3388</v>
      </c>
      <c r="B2363" s="25">
        <v>26758.0</v>
      </c>
      <c r="C2363" s="26">
        <v>26760.0</v>
      </c>
      <c r="D2363" s="27">
        <v>2.0</v>
      </c>
      <c r="E2363" s="28"/>
    </row>
    <row r="2364" hidden="1">
      <c r="A2364" s="57" t="s">
        <v>3389</v>
      </c>
      <c r="B2364" s="29">
        <v>10323.0</v>
      </c>
      <c r="C2364" s="26">
        <v>10323.0</v>
      </c>
      <c r="D2364" s="27">
        <v>0.0</v>
      </c>
      <c r="E2364" s="28"/>
    </row>
    <row r="2365" hidden="1">
      <c r="A2365" s="57" t="s">
        <v>3390</v>
      </c>
      <c r="B2365" s="29">
        <v>0.0</v>
      </c>
      <c r="C2365" s="26"/>
      <c r="D2365" s="27">
        <v>0.0</v>
      </c>
      <c r="E2365" s="41"/>
    </row>
    <row r="2366" hidden="1">
      <c r="A2366" s="57" t="s">
        <v>3392</v>
      </c>
      <c r="B2366" s="29">
        <v>2500.0</v>
      </c>
      <c r="C2366" s="26">
        <v>2500.0</v>
      </c>
      <c r="D2366" s="27">
        <v>0.0</v>
      </c>
      <c r="E2366" s="41"/>
    </row>
    <row r="2367" hidden="1">
      <c r="A2367" s="31" t="s">
        <v>3394</v>
      </c>
      <c r="B2367" s="29">
        <v>0.0</v>
      </c>
      <c r="C2367" s="26">
        <v>299.0</v>
      </c>
      <c r="D2367" s="27">
        <v>299.0</v>
      </c>
      <c r="E2367" s="28" t="s">
        <v>8041</v>
      </c>
    </row>
    <row r="2368" hidden="1">
      <c r="A2368" s="31" t="s">
        <v>3395</v>
      </c>
      <c r="B2368" s="29">
        <v>0.0</v>
      </c>
      <c r="C2368" s="26"/>
      <c r="D2368" s="27">
        <v>0.0</v>
      </c>
      <c r="E2368" s="40"/>
    </row>
    <row r="2369" hidden="1">
      <c r="A2369" s="31" t="s">
        <v>3397</v>
      </c>
      <c r="B2369" s="29">
        <v>2158.0</v>
      </c>
      <c r="C2369" s="26">
        <v>1859.0</v>
      </c>
      <c r="D2369" s="27">
        <v>-299.0</v>
      </c>
      <c r="E2369" s="28" t="s">
        <v>8042</v>
      </c>
    </row>
    <row r="2370" hidden="1">
      <c r="A2370" s="31" t="s">
        <v>3399</v>
      </c>
      <c r="B2370" s="29">
        <v>280.0</v>
      </c>
      <c r="C2370" s="26">
        <v>280.0</v>
      </c>
      <c r="D2370" s="27">
        <v>0.0</v>
      </c>
      <c r="E2370" s="40"/>
    </row>
    <row r="2371" hidden="1">
      <c r="A2371" s="58" t="s">
        <v>3400</v>
      </c>
      <c r="B2371" s="29">
        <v>82138.0</v>
      </c>
      <c r="C2371" s="29">
        <v>82138.0</v>
      </c>
      <c r="D2371" s="27">
        <v>0.0</v>
      </c>
      <c r="E2371" s="41"/>
    </row>
    <row r="2372" hidden="1">
      <c r="A2372" s="58" t="s">
        <v>3401</v>
      </c>
      <c r="B2372" s="29">
        <v>25397.0</v>
      </c>
      <c r="C2372" s="59">
        <v>25397.0</v>
      </c>
      <c r="D2372" s="27">
        <v>0.0</v>
      </c>
      <c r="E2372" s="41"/>
    </row>
    <row r="2373" hidden="1">
      <c r="A2373" s="58" t="s">
        <v>3402</v>
      </c>
      <c r="B2373" s="29">
        <v>60931.0</v>
      </c>
      <c r="C2373" s="59">
        <v>60931.0</v>
      </c>
      <c r="D2373" s="27">
        <v>0.0</v>
      </c>
      <c r="E2373" s="41"/>
    </row>
    <row r="2374" hidden="1">
      <c r="A2374" s="58" t="s">
        <v>3403</v>
      </c>
      <c r="B2374" s="29">
        <v>45241.1</v>
      </c>
      <c r="C2374" s="59">
        <v>45241.1</v>
      </c>
      <c r="D2374" s="27">
        <v>0.0</v>
      </c>
      <c r="E2374" s="41"/>
    </row>
    <row r="2375" hidden="1">
      <c r="A2375" s="58" t="s">
        <v>3405</v>
      </c>
      <c r="B2375" s="29">
        <v>1759.0</v>
      </c>
      <c r="C2375" s="59">
        <v>1759.0</v>
      </c>
      <c r="D2375" s="27">
        <v>0.0</v>
      </c>
      <c r="E2375" s="41"/>
    </row>
    <row r="2376" hidden="1">
      <c r="A2376" s="58" t="s">
        <v>3406</v>
      </c>
      <c r="B2376" s="29">
        <v>13340.0</v>
      </c>
      <c r="C2376" s="59">
        <v>13340.0</v>
      </c>
      <c r="D2376" s="27">
        <v>0.0</v>
      </c>
      <c r="E2376" s="41"/>
    </row>
    <row r="2377" hidden="1">
      <c r="A2377" s="35" t="s">
        <v>3407</v>
      </c>
      <c r="B2377" s="29">
        <v>257484.6</v>
      </c>
      <c r="C2377" s="59">
        <v>257484.6</v>
      </c>
      <c r="D2377" s="27">
        <v>0.0</v>
      </c>
      <c r="E2377" s="41"/>
    </row>
    <row r="2378" hidden="1">
      <c r="A2378" s="36" t="s">
        <v>3408</v>
      </c>
      <c r="B2378" s="42">
        <v>0.5</v>
      </c>
      <c r="C2378" s="65">
        <v>2.5</v>
      </c>
      <c r="D2378" s="66">
        <v>2.0</v>
      </c>
      <c r="E2378" s="45"/>
    </row>
    <row r="2379" hidden="1">
      <c r="A2379" s="39"/>
      <c r="B2379" s="60"/>
      <c r="C2379" s="67"/>
      <c r="D2379" s="61"/>
      <c r="E2379" s="68"/>
    </row>
    <row r="2380" hidden="1">
      <c r="A2380" s="39"/>
      <c r="B2380" s="60"/>
      <c r="C2380" s="67"/>
      <c r="D2380" s="61"/>
      <c r="E2380" s="68"/>
    </row>
    <row r="2381" hidden="1">
      <c r="A2381" s="5" t="s">
        <v>4233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3381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4" t="s">
        <v>3382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5" t="s">
        <v>4238</v>
      </c>
      <c r="B2387" s="7"/>
      <c r="C2387" s="16"/>
      <c r="D2387" s="56" t="s">
        <v>4239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3383</v>
      </c>
      <c r="B2389" s="6"/>
      <c r="C2389" s="6"/>
      <c r="D2389" s="6"/>
      <c r="E2389" s="7"/>
    </row>
    <row r="2390" hidden="1">
      <c r="A2390" s="20" t="s">
        <v>3384</v>
      </c>
      <c r="B2390" s="21" t="s">
        <v>3385</v>
      </c>
      <c r="C2390" s="22" t="s">
        <v>3386</v>
      </c>
      <c r="D2390" s="21" t="s">
        <v>3387</v>
      </c>
      <c r="E2390" s="23" t="s">
        <v>13</v>
      </c>
    </row>
    <row r="2391" hidden="1">
      <c r="A2391" s="57" t="s">
        <v>3388</v>
      </c>
      <c r="B2391" s="25">
        <v>26988.0</v>
      </c>
      <c r="C2391" s="26">
        <v>26988.0</v>
      </c>
      <c r="D2391" s="27">
        <v>0.0</v>
      </c>
      <c r="E2391" s="28"/>
    </row>
    <row r="2392" hidden="1">
      <c r="A2392" s="57" t="s">
        <v>3389</v>
      </c>
      <c r="B2392" s="29">
        <v>24468.0</v>
      </c>
      <c r="C2392" s="26">
        <v>24468.0</v>
      </c>
      <c r="D2392" s="27">
        <v>0.0</v>
      </c>
      <c r="E2392" s="28"/>
    </row>
    <row r="2393" hidden="1">
      <c r="A2393" s="57" t="s">
        <v>3390</v>
      </c>
      <c r="B2393" s="29">
        <v>0.0</v>
      </c>
      <c r="C2393" s="26"/>
      <c r="D2393" s="27">
        <v>0.0</v>
      </c>
      <c r="E2393" s="41"/>
    </row>
    <row r="2394" hidden="1">
      <c r="A2394" s="57" t="s">
        <v>3392</v>
      </c>
      <c r="B2394" s="29">
        <v>3000.0</v>
      </c>
      <c r="C2394" s="26">
        <v>3000.0</v>
      </c>
      <c r="D2394" s="27">
        <v>0.0</v>
      </c>
      <c r="E2394" s="41"/>
    </row>
    <row r="2395" hidden="1">
      <c r="A2395" s="31" t="s">
        <v>3394</v>
      </c>
      <c r="B2395" s="29">
        <v>489.0</v>
      </c>
      <c r="C2395" s="26">
        <v>589.0</v>
      </c>
      <c r="D2395" s="27">
        <v>100.0</v>
      </c>
      <c r="E2395" s="28" t="s">
        <v>8043</v>
      </c>
    </row>
    <row r="2396" hidden="1">
      <c r="A2396" s="31" t="s">
        <v>3395</v>
      </c>
      <c r="B2396" s="29">
        <v>0.0</v>
      </c>
      <c r="C2396" s="26"/>
      <c r="D2396" s="27">
        <v>0.0</v>
      </c>
      <c r="E2396" s="40"/>
    </row>
    <row r="2397" hidden="1">
      <c r="A2397" s="31" t="s">
        <v>3397</v>
      </c>
      <c r="B2397" s="29">
        <v>8149.0</v>
      </c>
      <c r="C2397" s="26">
        <v>8050.0</v>
      </c>
      <c r="D2397" s="27">
        <v>-99.0</v>
      </c>
      <c r="E2397" s="28" t="s">
        <v>8044</v>
      </c>
    </row>
    <row r="2398" hidden="1">
      <c r="A2398" s="31" t="s">
        <v>3399</v>
      </c>
      <c r="B2398" s="29">
        <v>2160.0</v>
      </c>
      <c r="C2398" s="26">
        <v>2200.0</v>
      </c>
      <c r="D2398" s="27">
        <v>40.0</v>
      </c>
      <c r="E2398" s="40"/>
    </row>
    <row r="2399" hidden="1">
      <c r="A2399" s="58" t="s">
        <v>3400</v>
      </c>
      <c r="B2399" s="29">
        <v>107766.0</v>
      </c>
      <c r="C2399" s="29">
        <v>107766.0</v>
      </c>
      <c r="D2399" s="27">
        <v>0.0</v>
      </c>
      <c r="E2399" s="41"/>
    </row>
    <row r="2400" hidden="1">
      <c r="A2400" s="58" t="s">
        <v>3401</v>
      </c>
      <c r="B2400" s="29">
        <v>24963.0</v>
      </c>
      <c r="C2400" s="59">
        <v>24963.0</v>
      </c>
      <c r="D2400" s="27">
        <v>0.0</v>
      </c>
      <c r="E2400" s="41"/>
    </row>
    <row r="2401" hidden="1">
      <c r="A2401" s="58" t="s">
        <v>3402</v>
      </c>
      <c r="B2401" s="29">
        <v>74700.0</v>
      </c>
      <c r="C2401" s="59">
        <v>73699.0</v>
      </c>
      <c r="D2401" s="27">
        <v>-1001.0</v>
      </c>
      <c r="E2401" s="41"/>
    </row>
    <row r="2402" hidden="1">
      <c r="A2402" s="58" t="s">
        <v>3403</v>
      </c>
      <c r="B2402" s="29">
        <v>71612.0</v>
      </c>
      <c r="C2402" s="59">
        <v>72110.0</v>
      </c>
      <c r="D2402" s="27">
        <v>498.0</v>
      </c>
      <c r="E2402" s="41"/>
    </row>
    <row r="2403" hidden="1">
      <c r="A2403" s="58" t="s">
        <v>3405</v>
      </c>
      <c r="B2403" s="29">
        <v>3372.0</v>
      </c>
      <c r="C2403" s="59">
        <v>3372.0</v>
      </c>
      <c r="D2403" s="27">
        <v>0.0</v>
      </c>
      <c r="E2403" s="41"/>
    </row>
    <row r="2404" hidden="1">
      <c r="A2404" s="58" t="s">
        <v>3406</v>
      </c>
      <c r="B2404" s="29">
        <v>13172.0</v>
      </c>
      <c r="C2404" s="59">
        <v>13172.0</v>
      </c>
      <c r="D2404" s="27">
        <v>0.0</v>
      </c>
      <c r="E2404" s="41"/>
    </row>
    <row r="2405" hidden="1">
      <c r="A2405" s="35" t="s">
        <v>3407</v>
      </c>
      <c r="B2405" s="29">
        <v>347666.0</v>
      </c>
      <c r="C2405" s="59">
        <v>347163.0</v>
      </c>
      <c r="D2405" s="27">
        <v>-503.0</v>
      </c>
      <c r="E2405" s="41"/>
    </row>
    <row r="2406" hidden="1">
      <c r="A2406" s="36" t="s">
        <v>3408</v>
      </c>
      <c r="B2406" s="42">
        <v>1.0</v>
      </c>
      <c r="C2406" s="65">
        <v>42.0</v>
      </c>
      <c r="D2406" s="66">
        <v>41.0</v>
      </c>
      <c r="E2406" s="45"/>
    </row>
    <row r="2407" hidden="1">
      <c r="A2407" s="39"/>
      <c r="B2407" s="60"/>
      <c r="C2407" s="67"/>
      <c r="D2407" s="61"/>
      <c r="E2407" s="68"/>
    </row>
    <row r="2408" hidden="1">
      <c r="A2408" s="39"/>
      <c r="B2408" s="60"/>
      <c r="C2408" s="67"/>
      <c r="D2408" s="61"/>
      <c r="E2408" s="68"/>
    </row>
    <row r="2409" hidden="1">
      <c r="A2409" s="5" t="s">
        <v>4233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3381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4" t="s">
        <v>3382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5" t="s">
        <v>4238</v>
      </c>
      <c r="B2415" s="7"/>
      <c r="C2415" s="16"/>
      <c r="D2415" s="56" t="s">
        <v>4239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3383</v>
      </c>
      <c r="B2417" s="6"/>
      <c r="C2417" s="6"/>
      <c r="D2417" s="6"/>
      <c r="E2417" s="7"/>
    </row>
    <row r="2418" hidden="1">
      <c r="A2418" s="20" t="s">
        <v>3384</v>
      </c>
      <c r="B2418" s="21" t="s">
        <v>3385</v>
      </c>
      <c r="C2418" s="22" t="s">
        <v>3386</v>
      </c>
      <c r="D2418" s="21" t="s">
        <v>3387</v>
      </c>
      <c r="E2418" s="23" t="s">
        <v>13</v>
      </c>
    </row>
    <row r="2419" hidden="1">
      <c r="A2419" s="57" t="s">
        <v>3388</v>
      </c>
      <c r="B2419" s="25">
        <v>23829.0</v>
      </c>
      <c r="C2419" s="26">
        <v>23830.0</v>
      </c>
      <c r="D2419" s="27">
        <v>1.0</v>
      </c>
      <c r="E2419" s="28"/>
    </row>
    <row r="2420" hidden="1">
      <c r="A2420" s="57" t="s">
        <v>3389</v>
      </c>
      <c r="B2420" s="29">
        <v>22666.0</v>
      </c>
      <c r="C2420" s="26">
        <v>22666.0</v>
      </c>
      <c r="D2420" s="27">
        <v>0.0</v>
      </c>
      <c r="E2420" s="28"/>
    </row>
    <row r="2421" hidden="1">
      <c r="A2421" s="57" t="s">
        <v>3390</v>
      </c>
      <c r="B2421" s="29">
        <v>480.0</v>
      </c>
      <c r="C2421" s="26">
        <v>480.0</v>
      </c>
      <c r="D2421" s="27">
        <v>0.0</v>
      </c>
      <c r="E2421" s="41"/>
    </row>
    <row r="2422" hidden="1">
      <c r="A2422" s="57" t="s">
        <v>3392</v>
      </c>
      <c r="B2422" s="29">
        <v>1500.0</v>
      </c>
      <c r="C2422" s="26">
        <v>1500.0</v>
      </c>
      <c r="D2422" s="27">
        <v>0.0</v>
      </c>
      <c r="E2422" s="41"/>
    </row>
    <row r="2423" hidden="1">
      <c r="A2423" s="31" t="s">
        <v>3394</v>
      </c>
      <c r="B2423" s="29">
        <v>0.0</v>
      </c>
      <c r="C2423" s="26"/>
      <c r="D2423" s="27">
        <v>0.0</v>
      </c>
      <c r="E2423" s="28"/>
    </row>
    <row r="2424" hidden="1">
      <c r="A2424" s="31" t="s">
        <v>3395</v>
      </c>
      <c r="B2424" s="29">
        <v>0.0</v>
      </c>
      <c r="C2424" s="26">
        <v>38.0</v>
      </c>
      <c r="D2424" s="27">
        <v>38.0</v>
      </c>
      <c r="E2424" s="40"/>
    </row>
    <row r="2425" hidden="1">
      <c r="A2425" s="31" t="s">
        <v>3397</v>
      </c>
      <c r="B2425" s="29">
        <v>3391.0</v>
      </c>
      <c r="C2425" s="26">
        <v>2911.0</v>
      </c>
      <c r="D2425" s="27">
        <v>-480.0</v>
      </c>
      <c r="E2425" s="28" t="s">
        <v>8045</v>
      </c>
    </row>
    <row r="2426" hidden="1">
      <c r="A2426" s="31" t="s">
        <v>3399</v>
      </c>
      <c r="B2426" s="29">
        <v>1720.0</v>
      </c>
      <c r="C2426" s="26">
        <v>2240.0</v>
      </c>
      <c r="D2426" s="27">
        <v>520.0</v>
      </c>
      <c r="E2426" s="40" t="s">
        <v>8046</v>
      </c>
    </row>
    <row r="2427" hidden="1">
      <c r="A2427" s="58" t="s">
        <v>3400</v>
      </c>
      <c r="B2427" s="29">
        <v>103875.0</v>
      </c>
      <c r="C2427" s="29">
        <v>103282.0</v>
      </c>
      <c r="D2427" s="27">
        <v>-593.0</v>
      </c>
      <c r="E2427" s="41"/>
    </row>
    <row r="2428" hidden="1">
      <c r="A2428" s="58" t="s">
        <v>3401</v>
      </c>
      <c r="B2428" s="29">
        <v>36951.0</v>
      </c>
      <c r="C2428" s="59">
        <v>36951.0</v>
      </c>
      <c r="D2428" s="27">
        <v>0.0</v>
      </c>
      <c r="E2428" s="41"/>
    </row>
    <row r="2429" hidden="1">
      <c r="A2429" s="58" t="s">
        <v>3402</v>
      </c>
      <c r="B2429" s="29">
        <v>88643.0</v>
      </c>
      <c r="C2429" s="59">
        <v>88643.0</v>
      </c>
      <c r="D2429" s="27">
        <v>0.0</v>
      </c>
      <c r="E2429" s="41"/>
    </row>
    <row r="2430" hidden="1">
      <c r="A2430" s="58" t="s">
        <v>3403</v>
      </c>
      <c r="B2430" s="29">
        <v>75543.6</v>
      </c>
      <c r="C2430" s="59">
        <v>75543.6</v>
      </c>
      <c r="D2430" s="27">
        <v>0.0</v>
      </c>
      <c r="E2430" s="41"/>
    </row>
    <row r="2431" hidden="1">
      <c r="A2431" s="58" t="s">
        <v>3405</v>
      </c>
      <c r="B2431" s="29">
        <v>358.0</v>
      </c>
      <c r="C2431" s="59">
        <v>358.0</v>
      </c>
      <c r="D2431" s="27">
        <v>0.0</v>
      </c>
      <c r="E2431" s="41"/>
    </row>
    <row r="2432" hidden="1">
      <c r="A2432" s="58" t="s">
        <v>3406</v>
      </c>
      <c r="B2432" s="29">
        <v>7689.0</v>
      </c>
      <c r="C2432" s="59">
        <v>7689.0</v>
      </c>
      <c r="D2432" s="27">
        <v>0.0</v>
      </c>
      <c r="E2432" s="41"/>
    </row>
    <row r="2433" hidden="1">
      <c r="A2433" s="35" t="s">
        <v>3407</v>
      </c>
      <c r="B2433" s="29">
        <v>358955.1</v>
      </c>
      <c r="C2433" s="59">
        <v>358362.1</v>
      </c>
      <c r="D2433" s="27">
        <v>-593.0</v>
      </c>
      <c r="E2433" s="41"/>
    </row>
    <row r="2434" hidden="1">
      <c r="A2434" s="36" t="s">
        <v>3408</v>
      </c>
      <c r="B2434" s="42">
        <v>1.5</v>
      </c>
      <c r="C2434" s="65">
        <v>80.5</v>
      </c>
      <c r="D2434" s="66">
        <v>79.0</v>
      </c>
      <c r="E2434" s="45"/>
    </row>
    <row r="2435" hidden="1">
      <c r="A2435" s="39"/>
      <c r="B2435" s="60"/>
      <c r="C2435" s="67"/>
      <c r="D2435" s="61"/>
      <c r="E2435" s="68"/>
    </row>
    <row r="2436" hidden="1">
      <c r="A2436" s="39"/>
      <c r="B2436" s="60"/>
      <c r="C2436" s="67"/>
      <c r="D2436" s="61"/>
      <c r="E2436" s="68"/>
    </row>
    <row r="2437" hidden="1">
      <c r="A2437" s="5" t="s">
        <v>4233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3381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4" t="s">
        <v>3382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5" t="s">
        <v>4238</v>
      </c>
      <c r="B2443" s="7"/>
      <c r="C2443" s="16"/>
      <c r="D2443" s="56" t="s">
        <v>4239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3383</v>
      </c>
      <c r="B2445" s="6"/>
      <c r="C2445" s="6"/>
      <c r="D2445" s="6"/>
      <c r="E2445" s="7"/>
    </row>
    <row r="2446" hidden="1">
      <c r="A2446" s="20" t="s">
        <v>3384</v>
      </c>
      <c r="B2446" s="21" t="s">
        <v>3385</v>
      </c>
      <c r="C2446" s="22" t="s">
        <v>3386</v>
      </c>
      <c r="D2446" s="21" t="s">
        <v>3387</v>
      </c>
      <c r="E2446" s="23" t="s">
        <v>13</v>
      </c>
    </row>
    <row r="2447" hidden="1">
      <c r="A2447" s="57" t="s">
        <v>3388</v>
      </c>
      <c r="B2447" s="25">
        <v>14396.0</v>
      </c>
      <c r="C2447" s="26">
        <v>14396.0</v>
      </c>
      <c r="D2447" s="27">
        <v>0.0</v>
      </c>
      <c r="E2447" s="28"/>
    </row>
    <row r="2448" hidden="1">
      <c r="A2448" s="57" t="s">
        <v>3389</v>
      </c>
      <c r="B2448" s="29">
        <v>19564.0</v>
      </c>
      <c r="C2448" s="26">
        <v>19564.0</v>
      </c>
      <c r="D2448" s="27">
        <v>0.0</v>
      </c>
      <c r="E2448" s="28"/>
    </row>
    <row r="2449" hidden="1">
      <c r="A2449" s="57" t="s">
        <v>3390</v>
      </c>
      <c r="B2449" s="29">
        <v>0.0</v>
      </c>
      <c r="C2449" s="26"/>
      <c r="D2449" s="27">
        <v>0.0</v>
      </c>
      <c r="E2449" s="41"/>
    </row>
    <row r="2450" hidden="1">
      <c r="A2450" s="57" t="s">
        <v>3392</v>
      </c>
      <c r="B2450" s="29">
        <v>3500.0</v>
      </c>
      <c r="C2450" s="26">
        <v>3500.0</v>
      </c>
      <c r="D2450" s="27">
        <v>0.0</v>
      </c>
      <c r="E2450" s="41"/>
    </row>
    <row r="2451" hidden="1">
      <c r="A2451" s="31" t="s">
        <v>3394</v>
      </c>
      <c r="B2451" s="29">
        <v>0.0</v>
      </c>
      <c r="C2451" s="26"/>
      <c r="D2451" s="27">
        <v>0.0</v>
      </c>
      <c r="E2451" s="28"/>
    </row>
    <row r="2452" hidden="1">
      <c r="A2452" s="31" t="s">
        <v>3395</v>
      </c>
      <c r="B2452" s="29">
        <v>0.0</v>
      </c>
      <c r="C2452" s="26"/>
      <c r="D2452" s="27">
        <v>0.0</v>
      </c>
      <c r="E2452" s="40"/>
    </row>
    <row r="2453" hidden="1">
      <c r="A2453" s="31" t="s">
        <v>3397</v>
      </c>
      <c r="B2453" s="29">
        <v>8655.0</v>
      </c>
      <c r="C2453" s="26">
        <v>8547.0</v>
      </c>
      <c r="D2453" s="27">
        <v>-108.0</v>
      </c>
      <c r="E2453" s="28" t="s">
        <v>8047</v>
      </c>
    </row>
    <row r="2454" hidden="1">
      <c r="A2454" s="31" t="s">
        <v>3399</v>
      </c>
      <c r="B2454" s="29">
        <v>1440.0</v>
      </c>
      <c r="C2454" s="26">
        <v>1520.0</v>
      </c>
      <c r="D2454" s="27">
        <v>80.0</v>
      </c>
      <c r="E2454" s="40" t="s">
        <v>8048</v>
      </c>
    </row>
    <row r="2455" hidden="1">
      <c r="A2455" s="58" t="s">
        <v>3400</v>
      </c>
      <c r="B2455" s="29">
        <v>85241.0</v>
      </c>
      <c r="C2455" s="29">
        <v>85241.0</v>
      </c>
      <c r="D2455" s="27">
        <v>0.0</v>
      </c>
      <c r="E2455" s="41"/>
    </row>
    <row r="2456" hidden="1">
      <c r="A2456" s="58" t="s">
        <v>3401</v>
      </c>
      <c r="B2456" s="29">
        <v>51353.0</v>
      </c>
      <c r="C2456" s="59">
        <v>51353.0</v>
      </c>
      <c r="D2456" s="27">
        <v>0.0</v>
      </c>
      <c r="E2456" s="41"/>
    </row>
    <row r="2457" hidden="1">
      <c r="A2457" s="58" t="s">
        <v>3402</v>
      </c>
      <c r="B2457" s="29">
        <v>87097.0</v>
      </c>
      <c r="C2457" s="59">
        <v>86166.0</v>
      </c>
      <c r="D2457" s="27">
        <v>-931.0</v>
      </c>
      <c r="E2457" s="41"/>
    </row>
    <row r="2458" hidden="1">
      <c r="A2458" s="58" t="s">
        <v>3403</v>
      </c>
      <c r="B2458" s="29">
        <v>68417.0</v>
      </c>
      <c r="C2458" s="59">
        <v>68792.0</v>
      </c>
      <c r="D2458" s="27">
        <v>375.0</v>
      </c>
      <c r="E2458" s="41"/>
    </row>
    <row r="2459" hidden="1">
      <c r="A2459" s="58" t="s">
        <v>3405</v>
      </c>
      <c r="B2459" s="29">
        <v>3940.0</v>
      </c>
      <c r="C2459" s="59">
        <v>3940.0</v>
      </c>
      <c r="D2459" s="27">
        <v>0.0</v>
      </c>
      <c r="E2459" s="41"/>
    </row>
    <row r="2460" hidden="1">
      <c r="A2460" s="58" t="s">
        <v>3406</v>
      </c>
      <c r="B2460" s="29">
        <v>6634.0</v>
      </c>
      <c r="C2460" s="59">
        <v>6634.0</v>
      </c>
      <c r="D2460" s="27">
        <v>0.0</v>
      </c>
      <c r="E2460" s="41"/>
    </row>
    <row r="2461" hidden="1">
      <c r="A2461" s="35" t="s">
        <v>3407</v>
      </c>
      <c r="B2461" s="29">
        <v>343602.0</v>
      </c>
      <c r="C2461" s="59">
        <v>342761.0</v>
      </c>
      <c r="D2461" s="27">
        <v>-841.0</v>
      </c>
      <c r="E2461" s="41"/>
    </row>
    <row r="2462" hidden="1">
      <c r="A2462" s="36" t="s">
        <v>3408</v>
      </c>
      <c r="B2462" s="42">
        <v>1.0</v>
      </c>
      <c r="C2462" s="65">
        <v>258.0</v>
      </c>
      <c r="D2462" s="66">
        <v>257.0</v>
      </c>
      <c r="E2462" s="45"/>
    </row>
    <row r="2463" hidden="1">
      <c r="A2463" s="39"/>
      <c r="B2463" s="60"/>
      <c r="C2463" s="67"/>
      <c r="D2463" s="61"/>
      <c r="E2463" s="68"/>
    </row>
    <row r="2464" hidden="1">
      <c r="A2464" s="39"/>
      <c r="B2464" s="60"/>
      <c r="C2464" s="67"/>
      <c r="D2464" s="61"/>
      <c r="E2464" s="68"/>
    </row>
    <row r="2465" hidden="1">
      <c r="A2465" s="5" t="s">
        <v>4233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3381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4" t="s">
        <v>3382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5" t="s">
        <v>4238</v>
      </c>
      <c r="B2471" s="7"/>
      <c r="C2471" s="16"/>
      <c r="D2471" s="56" t="s">
        <v>4247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3383</v>
      </c>
      <c r="B2473" s="6"/>
      <c r="C2473" s="6"/>
      <c r="D2473" s="6"/>
      <c r="E2473" s="7"/>
    </row>
    <row r="2474" hidden="1">
      <c r="A2474" s="20" t="s">
        <v>3384</v>
      </c>
      <c r="B2474" s="21" t="s">
        <v>3385</v>
      </c>
      <c r="C2474" s="22" t="s">
        <v>3386</v>
      </c>
      <c r="D2474" s="21" t="s">
        <v>3387</v>
      </c>
      <c r="E2474" s="23" t="s">
        <v>13</v>
      </c>
    </row>
    <row r="2475" hidden="1">
      <c r="A2475" s="57" t="s">
        <v>3388</v>
      </c>
      <c r="B2475" s="25">
        <v>18069.0</v>
      </c>
      <c r="C2475" s="26">
        <v>9262.0</v>
      </c>
      <c r="D2475" s="27">
        <v>-8807.0</v>
      </c>
      <c r="E2475" s="28"/>
    </row>
    <row r="2476" hidden="1">
      <c r="A2476" s="57" t="s">
        <v>3389</v>
      </c>
      <c r="B2476" s="29">
        <v>13911.0</v>
      </c>
      <c r="C2476" s="26">
        <v>13911.0</v>
      </c>
      <c r="D2476" s="27">
        <v>0.0</v>
      </c>
      <c r="E2476" s="28"/>
    </row>
    <row r="2477" hidden="1">
      <c r="A2477" s="57" t="s">
        <v>3390</v>
      </c>
      <c r="B2477" s="29">
        <v>140.0</v>
      </c>
      <c r="C2477" s="26">
        <v>140.0</v>
      </c>
      <c r="D2477" s="27">
        <v>0.0</v>
      </c>
      <c r="E2477" s="41"/>
    </row>
    <row r="2478" hidden="1">
      <c r="A2478" s="57" t="s">
        <v>3392</v>
      </c>
      <c r="B2478" s="29">
        <v>2500.0</v>
      </c>
      <c r="C2478" s="26">
        <v>4000.0</v>
      </c>
      <c r="D2478" s="27">
        <v>1500.0</v>
      </c>
      <c r="E2478" s="41"/>
    </row>
    <row r="2479" hidden="1">
      <c r="A2479" s="31" t="s">
        <v>3394</v>
      </c>
      <c r="B2479" s="29">
        <v>539.0</v>
      </c>
      <c r="C2479" s="26">
        <v>400.0</v>
      </c>
      <c r="D2479" s="27">
        <v>-139.0</v>
      </c>
      <c r="E2479" s="28" t="s">
        <v>8049</v>
      </c>
    </row>
    <row r="2480" hidden="1">
      <c r="A2480" s="31" t="s">
        <v>3395</v>
      </c>
      <c r="B2480" s="29">
        <v>0.0</v>
      </c>
      <c r="C2480" s="26"/>
      <c r="D2480" s="27">
        <v>0.0</v>
      </c>
      <c r="E2480" s="40"/>
    </row>
    <row r="2481" hidden="1">
      <c r="A2481" s="31" t="s">
        <v>3397</v>
      </c>
      <c r="B2481" s="29">
        <v>3909.0</v>
      </c>
      <c r="C2481" s="26">
        <v>7665.0</v>
      </c>
      <c r="D2481" s="27">
        <v>3756.0</v>
      </c>
      <c r="E2481" s="28" t="s">
        <v>8050</v>
      </c>
    </row>
    <row r="2482" hidden="1">
      <c r="A2482" s="31" t="s">
        <v>3399</v>
      </c>
      <c r="B2482" s="29">
        <v>1360.0</v>
      </c>
      <c r="C2482" s="26">
        <v>1960.0</v>
      </c>
      <c r="D2482" s="27">
        <v>600.0</v>
      </c>
      <c r="E2482" s="40" t="s">
        <v>8051</v>
      </c>
    </row>
    <row r="2483" hidden="1">
      <c r="A2483" s="58" t="s">
        <v>3400</v>
      </c>
      <c r="B2483" s="29">
        <v>83598.0</v>
      </c>
      <c r="C2483" s="29">
        <v>83598.0</v>
      </c>
      <c r="D2483" s="27">
        <v>0.0</v>
      </c>
      <c r="E2483" s="41"/>
    </row>
    <row r="2484" hidden="1">
      <c r="A2484" s="58" t="s">
        <v>3401</v>
      </c>
      <c r="B2484" s="29">
        <v>32190.0</v>
      </c>
      <c r="C2484" s="59">
        <v>32190.0</v>
      </c>
      <c r="D2484" s="27">
        <v>0.0</v>
      </c>
      <c r="E2484" s="41"/>
    </row>
    <row r="2485" hidden="1">
      <c r="A2485" s="58" t="s">
        <v>3402</v>
      </c>
      <c r="B2485" s="29">
        <v>71288.0</v>
      </c>
      <c r="C2485" s="59">
        <v>70959.0</v>
      </c>
      <c r="D2485" s="27">
        <v>-329.0</v>
      </c>
      <c r="E2485" s="41"/>
    </row>
    <row r="2486" hidden="1">
      <c r="A2486" s="58" t="s">
        <v>3403</v>
      </c>
      <c r="B2486" s="29">
        <v>44978.0</v>
      </c>
      <c r="C2486" s="59">
        <v>44978.0</v>
      </c>
      <c r="D2486" s="27">
        <v>0.0</v>
      </c>
      <c r="E2486" s="41"/>
    </row>
    <row r="2487" hidden="1">
      <c r="A2487" s="58" t="s">
        <v>3405</v>
      </c>
      <c r="B2487" s="29">
        <v>355.0</v>
      </c>
      <c r="C2487" s="59">
        <v>355.0</v>
      </c>
      <c r="D2487" s="27">
        <v>0.0</v>
      </c>
      <c r="E2487" s="41"/>
    </row>
    <row r="2488" hidden="1">
      <c r="A2488" s="58" t="s">
        <v>3406</v>
      </c>
      <c r="B2488" s="29">
        <v>10570.0</v>
      </c>
      <c r="C2488" s="59">
        <v>10570.0</v>
      </c>
      <c r="D2488" s="27">
        <v>0.0</v>
      </c>
      <c r="E2488" s="41"/>
    </row>
    <row r="2489" hidden="1">
      <c r="A2489" s="35" t="s">
        <v>3407</v>
      </c>
      <c r="B2489" s="29">
        <v>272836.0</v>
      </c>
      <c r="C2489" s="59">
        <v>272507.0</v>
      </c>
      <c r="D2489" s="27">
        <v>-329.0</v>
      </c>
      <c r="E2489" s="41"/>
    </row>
    <row r="2490" hidden="1">
      <c r="A2490" s="36" t="s">
        <v>3408</v>
      </c>
      <c r="B2490" s="42">
        <v>1.0</v>
      </c>
      <c r="C2490" s="65">
        <v>-3089.0</v>
      </c>
      <c r="D2490" s="66">
        <v>-3090.0</v>
      </c>
      <c r="E2490" s="45"/>
    </row>
    <row r="2491" hidden="1">
      <c r="A2491" s="39"/>
      <c r="B2491" s="60"/>
      <c r="C2491" s="67"/>
      <c r="D2491" s="61"/>
      <c r="E2491" s="68"/>
    </row>
    <row r="2492" hidden="1">
      <c r="A2492" s="39"/>
      <c r="B2492" s="60"/>
      <c r="C2492" s="67"/>
      <c r="D2492" s="61"/>
      <c r="E2492" s="68"/>
    </row>
    <row r="2493" hidden="1">
      <c r="A2493" s="5" t="s">
        <v>4233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3381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4" t="s">
        <v>3382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5" t="s">
        <v>4239</v>
      </c>
      <c r="B2499" s="7"/>
      <c r="C2499" s="16"/>
      <c r="D2499" s="56" t="s">
        <v>4239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3383</v>
      </c>
      <c r="B2501" s="6"/>
      <c r="C2501" s="6"/>
      <c r="D2501" s="6"/>
      <c r="E2501" s="7"/>
    </row>
    <row r="2502" hidden="1">
      <c r="A2502" s="20" t="s">
        <v>3384</v>
      </c>
      <c r="B2502" s="21" t="s">
        <v>3385</v>
      </c>
      <c r="C2502" s="22" t="s">
        <v>3386</v>
      </c>
      <c r="D2502" s="21" t="s">
        <v>3387</v>
      </c>
      <c r="E2502" s="23" t="s">
        <v>13</v>
      </c>
    </row>
    <row r="2503" hidden="1">
      <c r="A2503" s="57" t="s">
        <v>3388</v>
      </c>
      <c r="B2503" s="25">
        <v>1751.0</v>
      </c>
      <c r="C2503" s="26">
        <v>1751.0</v>
      </c>
      <c r="D2503" s="27">
        <v>0.0</v>
      </c>
      <c r="E2503" s="28"/>
    </row>
    <row r="2504" hidden="1">
      <c r="A2504" s="57" t="s">
        <v>3389</v>
      </c>
      <c r="B2504" s="29">
        <v>1658.0</v>
      </c>
      <c r="C2504" s="26">
        <v>1658.0</v>
      </c>
      <c r="D2504" s="27">
        <v>0.0</v>
      </c>
      <c r="E2504" s="28"/>
    </row>
    <row r="2505" hidden="1">
      <c r="A2505" s="57" t="s">
        <v>3390</v>
      </c>
      <c r="B2505" s="29">
        <v>0.0</v>
      </c>
      <c r="C2505" s="26"/>
      <c r="D2505" s="27">
        <v>0.0</v>
      </c>
      <c r="E2505" s="41"/>
    </row>
    <row r="2506" hidden="1">
      <c r="A2506" s="57" t="s">
        <v>3392</v>
      </c>
      <c r="B2506" s="29">
        <v>1000.0</v>
      </c>
      <c r="C2506" s="26">
        <v>1000.0</v>
      </c>
      <c r="D2506" s="27">
        <v>0.0</v>
      </c>
      <c r="E2506" s="41"/>
    </row>
    <row r="2507" hidden="1">
      <c r="A2507" s="31" t="s">
        <v>3394</v>
      </c>
      <c r="B2507" s="29">
        <v>0.0</v>
      </c>
      <c r="C2507" s="26"/>
      <c r="D2507" s="27">
        <v>0.0</v>
      </c>
      <c r="E2507" s="28"/>
    </row>
    <row r="2508" hidden="1">
      <c r="A2508" s="31" t="s">
        <v>3395</v>
      </c>
      <c r="B2508" s="29">
        <v>0.0</v>
      </c>
      <c r="C2508" s="26"/>
      <c r="D2508" s="27">
        <v>0.0</v>
      </c>
      <c r="E2508" s="40"/>
    </row>
    <row r="2509" hidden="1">
      <c r="A2509" s="31" t="s">
        <v>3397</v>
      </c>
      <c r="B2509" s="29">
        <v>300.0</v>
      </c>
      <c r="C2509" s="26">
        <v>300.0</v>
      </c>
      <c r="D2509" s="27">
        <v>0.0</v>
      </c>
      <c r="E2509" s="28" t="s">
        <v>8052</v>
      </c>
    </row>
    <row r="2510" hidden="1">
      <c r="A2510" s="31" t="s">
        <v>3399</v>
      </c>
      <c r="B2510" s="29">
        <v>240.0</v>
      </c>
      <c r="C2510" s="26">
        <v>240.0</v>
      </c>
      <c r="D2510" s="27">
        <v>0.0</v>
      </c>
      <c r="E2510" s="40"/>
    </row>
    <row r="2511" hidden="1">
      <c r="A2511" s="58" t="s">
        <v>3400</v>
      </c>
      <c r="B2511" s="29">
        <v>11797.0</v>
      </c>
      <c r="C2511" s="29">
        <v>11797.0</v>
      </c>
      <c r="D2511" s="27">
        <v>0.0</v>
      </c>
      <c r="E2511" s="41"/>
    </row>
    <row r="2512" hidden="1">
      <c r="A2512" s="58" t="s">
        <v>3401</v>
      </c>
      <c r="B2512" s="29">
        <v>6561.0</v>
      </c>
      <c r="C2512" s="59">
        <v>6561.0</v>
      </c>
      <c r="D2512" s="27">
        <v>0.0</v>
      </c>
      <c r="E2512" s="41"/>
    </row>
    <row r="2513" hidden="1">
      <c r="A2513" s="58" t="s">
        <v>3402</v>
      </c>
      <c r="B2513" s="29">
        <v>8663.0</v>
      </c>
      <c r="C2513" s="59">
        <v>8663.0</v>
      </c>
      <c r="D2513" s="27">
        <v>0.0</v>
      </c>
      <c r="E2513" s="41"/>
    </row>
    <row r="2514" hidden="1">
      <c r="A2514" s="58" t="s">
        <v>3403</v>
      </c>
      <c r="B2514" s="29">
        <v>6086.0</v>
      </c>
      <c r="C2514" s="59">
        <v>6086.0</v>
      </c>
      <c r="D2514" s="27">
        <v>0.0</v>
      </c>
      <c r="E2514" s="41"/>
    </row>
    <row r="2515" hidden="1">
      <c r="A2515" s="58" t="s">
        <v>3405</v>
      </c>
      <c r="B2515" s="29">
        <v>0.0</v>
      </c>
      <c r="C2515" s="59">
        <v>0.0</v>
      </c>
      <c r="D2515" s="27">
        <v>0.0</v>
      </c>
      <c r="E2515" s="41"/>
    </row>
    <row r="2516" hidden="1">
      <c r="A2516" s="58" t="s">
        <v>3406</v>
      </c>
      <c r="B2516" s="29">
        <v>0.0</v>
      </c>
      <c r="C2516" s="59">
        <v>0.0</v>
      </c>
      <c r="D2516" s="27">
        <v>0.0</v>
      </c>
      <c r="E2516" s="41"/>
    </row>
    <row r="2517" hidden="1">
      <c r="A2517" s="35" t="s">
        <v>3407</v>
      </c>
      <c r="B2517" s="29">
        <v>38056.0</v>
      </c>
      <c r="C2517" s="59">
        <v>38056.0</v>
      </c>
      <c r="D2517" s="27">
        <v>0.0</v>
      </c>
      <c r="E2517" s="41"/>
    </row>
    <row r="2518" hidden="1">
      <c r="A2518" s="36" t="s">
        <v>3408</v>
      </c>
      <c r="B2518" s="42">
        <v>0.0</v>
      </c>
      <c r="C2518" s="65">
        <v>0.0</v>
      </c>
      <c r="D2518" s="66">
        <v>0.0</v>
      </c>
      <c r="E2518" s="45"/>
    </row>
    <row r="2519" hidden="1">
      <c r="A2519" s="39"/>
      <c r="B2519" s="60"/>
      <c r="C2519" s="67"/>
      <c r="D2519" s="61"/>
      <c r="E2519" s="68"/>
    </row>
    <row r="2520" hidden="1">
      <c r="A2520" s="39"/>
      <c r="B2520" s="60"/>
      <c r="C2520" s="67"/>
      <c r="D2520" s="61"/>
      <c r="E2520" s="68"/>
    </row>
    <row r="2521" hidden="1">
      <c r="A2521" s="5" t="s">
        <v>4233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3381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4" t="s">
        <v>3382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5" t="s">
        <v>4238</v>
      </c>
      <c r="B2527" s="7"/>
      <c r="C2527" s="16"/>
      <c r="D2527" s="56" t="s">
        <v>4239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3383</v>
      </c>
      <c r="B2529" s="6"/>
      <c r="C2529" s="6"/>
      <c r="D2529" s="6"/>
      <c r="E2529" s="7"/>
    </row>
    <row r="2530" hidden="1">
      <c r="A2530" s="20" t="s">
        <v>3384</v>
      </c>
      <c r="B2530" s="21" t="s">
        <v>3385</v>
      </c>
      <c r="C2530" s="22" t="s">
        <v>3386</v>
      </c>
      <c r="D2530" s="21" t="s">
        <v>3387</v>
      </c>
      <c r="E2530" s="23" t="s">
        <v>13</v>
      </c>
    </row>
    <row r="2531" hidden="1">
      <c r="A2531" s="57" t="s">
        <v>3388</v>
      </c>
      <c r="B2531" s="25">
        <v>24750.0</v>
      </c>
      <c r="C2531" s="26">
        <v>24750.0</v>
      </c>
      <c r="D2531" s="27">
        <v>0.0</v>
      </c>
      <c r="E2531" s="28"/>
    </row>
    <row r="2532" hidden="1">
      <c r="A2532" s="57" t="s">
        <v>3389</v>
      </c>
      <c r="B2532" s="29">
        <v>23497.0</v>
      </c>
      <c r="C2532" s="26">
        <v>23497.0</v>
      </c>
      <c r="D2532" s="27">
        <v>0.0</v>
      </c>
      <c r="E2532" s="28"/>
    </row>
    <row r="2533" hidden="1">
      <c r="A2533" s="57" t="s">
        <v>3390</v>
      </c>
      <c r="B2533" s="29">
        <v>0.0</v>
      </c>
      <c r="C2533" s="26"/>
      <c r="D2533" s="27">
        <v>0.0</v>
      </c>
      <c r="E2533" s="41"/>
    </row>
    <row r="2534" hidden="1">
      <c r="A2534" s="57" t="s">
        <v>3392</v>
      </c>
      <c r="B2534" s="29">
        <v>4000.0</v>
      </c>
      <c r="C2534" s="26">
        <v>4000.0</v>
      </c>
      <c r="D2534" s="27">
        <v>0.0</v>
      </c>
      <c r="E2534" s="41"/>
    </row>
    <row r="2535" hidden="1">
      <c r="A2535" s="31" t="s">
        <v>3394</v>
      </c>
      <c r="B2535" s="29">
        <v>0.0</v>
      </c>
      <c r="C2535" s="26"/>
      <c r="D2535" s="27">
        <v>0.0</v>
      </c>
      <c r="E2535" s="28"/>
    </row>
    <row r="2536" hidden="1">
      <c r="A2536" s="31" t="s">
        <v>3395</v>
      </c>
      <c r="B2536" s="29">
        <v>0.0</v>
      </c>
      <c r="C2536" s="26"/>
      <c r="D2536" s="27">
        <v>0.0</v>
      </c>
      <c r="E2536" s="40"/>
    </row>
    <row r="2537" hidden="1">
      <c r="A2537" s="31" t="s">
        <v>3397</v>
      </c>
      <c r="B2537" s="29">
        <v>700.0</v>
      </c>
      <c r="C2537" s="26">
        <v>700.0</v>
      </c>
      <c r="D2537" s="27">
        <v>0.0</v>
      </c>
      <c r="E2537" s="28" t="s">
        <v>8053</v>
      </c>
    </row>
    <row r="2538" hidden="1">
      <c r="A2538" s="31" t="s">
        <v>3399</v>
      </c>
      <c r="B2538" s="29">
        <v>800.0</v>
      </c>
      <c r="C2538" s="26">
        <v>800.0</v>
      </c>
      <c r="D2538" s="27">
        <v>0.0</v>
      </c>
      <c r="E2538" s="40"/>
    </row>
    <row r="2539" hidden="1">
      <c r="A2539" s="58" t="s">
        <v>3400</v>
      </c>
      <c r="B2539" s="29">
        <v>101785.0</v>
      </c>
      <c r="C2539" s="29">
        <v>101785.0</v>
      </c>
      <c r="D2539" s="27">
        <v>0.0</v>
      </c>
      <c r="E2539" s="41"/>
    </row>
    <row r="2540" hidden="1">
      <c r="A2540" s="58" t="s">
        <v>3401</v>
      </c>
      <c r="B2540" s="29">
        <v>40574.0</v>
      </c>
      <c r="C2540" s="59">
        <v>40574.0</v>
      </c>
      <c r="D2540" s="27">
        <v>0.0</v>
      </c>
      <c r="E2540" s="41"/>
    </row>
    <row r="2541" hidden="1">
      <c r="A2541" s="58" t="s">
        <v>3402</v>
      </c>
      <c r="B2541" s="29">
        <v>73477.0</v>
      </c>
      <c r="C2541" s="59">
        <v>72299.0</v>
      </c>
      <c r="D2541" s="27">
        <v>-1178.0</v>
      </c>
      <c r="E2541" s="41"/>
    </row>
    <row r="2542" hidden="1">
      <c r="A2542" s="58" t="s">
        <v>3403</v>
      </c>
      <c r="B2542" s="29">
        <v>59825.0</v>
      </c>
      <c r="C2542" s="59">
        <v>59825.0</v>
      </c>
      <c r="D2542" s="27">
        <v>0.0</v>
      </c>
      <c r="E2542" s="41"/>
    </row>
    <row r="2543" hidden="1">
      <c r="A2543" s="58" t="s">
        <v>3405</v>
      </c>
      <c r="B2543" s="29">
        <v>0.0</v>
      </c>
      <c r="C2543" s="59">
        <v>0.0</v>
      </c>
      <c r="D2543" s="27">
        <v>0.0</v>
      </c>
      <c r="E2543" s="41"/>
    </row>
    <row r="2544" hidden="1">
      <c r="A2544" s="58" t="s">
        <v>3406</v>
      </c>
      <c r="B2544" s="29">
        <v>12261.0</v>
      </c>
      <c r="C2544" s="59">
        <v>12261.0</v>
      </c>
      <c r="D2544" s="27">
        <v>0.0</v>
      </c>
      <c r="E2544" s="41"/>
    </row>
    <row r="2545" hidden="1">
      <c r="A2545" s="35" t="s">
        <v>3407</v>
      </c>
      <c r="B2545" s="29">
        <v>329407.4</v>
      </c>
      <c r="C2545" s="59">
        <v>328229.4</v>
      </c>
      <c r="D2545" s="27">
        <v>-1178.0</v>
      </c>
      <c r="E2545" s="41"/>
    </row>
    <row r="2546" hidden="1">
      <c r="A2546" s="36" t="s">
        <v>3408</v>
      </c>
      <c r="B2546" s="42">
        <v>0.6000000000058208</v>
      </c>
      <c r="C2546" s="65">
        <v>0.5999999999767169</v>
      </c>
      <c r="D2546" s="66">
        <v>-2.9103830456733704E-11</v>
      </c>
      <c r="E2546" s="45"/>
    </row>
    <row r="2547" hidden="1">
      <c r="A2547" s="39"/>
      <c r="B2547" s="60"/>
      <c r="C2547" s="67"/>
      <c r="D2547" s="61"/>
      <c r="E2547" s="68"/>
    </row>
    <row r="2548" hidden="1">
      <c r="A2548" s="39"/>
      <c r="B2548" s="60"/>
      <c r="C2548" s="67"/>
      <c r="D2548" s="61"/>
      <c r="E2548" s="68"/>
    </row>
    <row r="2549" hidden="1">
      <c r="A2549" s="5" t="s">
        <v>4233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3381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4" t="s">
        <v>3382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5" t="s">
        <v>4238</v>
      </c>
      <c r="B2555" s="7"/>
      <c r="C2555" s="16"/>
      <c r="D2555" s="56" t="s">
        <v>4239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3383</v>
      </c>
      <c r="B2557" s="6"/>
      <c r="C2557" s="6"/>
      <c r="D2557" s="6"/>
      <c r="E2557" s="7"/>
    </row>
    <row r="2558" hidden="1">
      <c r="A2558" s="20" t="s">
        <v>3384</v>
      </c>
      <c r="B2558" s="21" t="s">
        <v>3385</v>
      </c>
      <c r="C2558" s="22" t="s">
        <v>3386</v>
      </c>
      <c r="D2558" s="21" t="s">
        <v>3387</v>
      </c>
      <c r="E2558" s="23" t="s">
        <v>13</v>
      </c>
    </row>
    <row r="2559" hidden="1">
      <c r="A2559" s="57" t="s">
        <v>3388</v>
      </c>
      <c r="B2559" s="25">
        <v>29426.0</v>
      </c>
      <c r="C2559" s="26">
        <v>29426.0</v>
      </c>
      <c r="D2559" s="27">
        <v>0.0</v>
      </c>
      <c r="E2559" s="28"/>
    </row>
    <row r="2560" hidden="1">
      <c r="A2560" s="57" t="s">
        <v>3389</v>
      </c>
      <c r="B2560" s="29">
        <v>23604.0</v>
      </c>
      <c r="C2560" s="26">
        <v>23604.0</v>
      </c>
      <c r="D2560" s="27">
        <v>0.0</v>
      </c>
      <c r="E2560" s="28"/>
    </row>
    <row r="2561" hidden="1">
      <c r="A2561" s="57" t="s">
        <v>3390</v>
      </c>
      <c r="B2561" s="29">
        <v>0.0</v>
      </c>
      <c r="C2561" s="26"/>
      <c r="D2561" s="27">
        <v>0.0</v>
      </c>
      <c r="E2561" s="41"/>
    </row>
    <row r="2562" hidden="1">
      <c r="A2562" s="57" t="s">
        <v>3392</v>
      </c>
      <c r="B2562" s="29">
        <v>3500.0</v>
      </c>
      <c r="C2562" s="26">
        <v>3500.0</v>
      </c>
      <c r="D2562" s="27">
        <v>0.0</v>
      </c>
      <c r="E2562" s="41"/>
    </row>
    <row r="2563" hidden="1">
      <c r="A2563" s="31" t="s">
        <v>3394</v>
      </c>
      <c r="B2563" s="29">
        <v>0.0</v>
      </c>
      <c r="C2563" s="26">
        <v>449.0</v>
      </c>
      <c r="D2563" s="27">
        <v>449.0</v>
      </c>
      <c r="E2563" s="28" t="s">
        <v>8054</v>
      </c>
    </row>
    <row r="2564" hidden="1">
      <c r="A2564" s="31" t="s">
        <v>3395</v>
      </c>
      <c r="B2564" s="29">
        <v>0.0</v>
      </c>
      <c r="C2564" s="26"/>
      <c r="D2564" s="27">
        <v>0.0</v>
      </c>
      <c r="E2564" s="40"/>
    </row>
    <row r="2565" hidden="1">
      <c r="A2565" s="31" t="s">
        <v>3397</v>
      </c>
      <c r="B2565" s="29">
        <v>727.0</v>
      </c>
      <c r="C2565" s="26">
        <v>228.0</v>
      </c>
      <c r="D2565" s="27">
        <v>-499.0</v>
      </c>
      <c r="E2565" s="28" t="s">
        <v>8055</v>
      </c>
    </row>
    <row r="2566" hidden="1">
      <c r="A2566" s="31" t="s">
        <v>3399</v>
      </c>
      <c r="B2566" s="29">
        <v>1360.0</v>
      </c>
      <c r="C2566" s="26">
        <v>1360.0</v>
      </c>
      <c r="D2566" s="27">
        <v>0.0</v>
      </c>
      <c r="E2566" s="40"/>
    </row>
    <row r="2567" hidden="1">
      <c r="A2567" s="58" t="s">
        <v>3400</v>
      </c>
      <c r="B2567" s="29">
        <v>119021.0</v>
      </c>
      <c r="C2567" s="29">
        <v>119021.0</v>
      </c>
      <c r="D2567" s="27">
        <v>0.0</v>
      </c>
      <c r="E2567" s="41"/>
    </row>
    <row r="2568" hidden="1">
      <c r="A2568" s="58" t="s">
        <v>3401</v>
      </c>
      <c r="B2568" s="29">
        <v>56930.0</v>
      </c>
      <c r="C2568" s="59">
        <v>56930.0</v>
      </c>
      <c r="D2568" s="27">
        <v>0.0</v>
      </c>
      <c r="E2568" s="41"/>
    </row>
    <row r="2569" hidden="1">
      <c r="A2569" s="58" t="s">
        <v>3402</v>
      </c>
      <c r="B2569" s="29">
        <v>72090.0</v>
      </c>
      <c r="C2569" s="59">
        <v>72090.0</v>
      </c>
      <c r="D2569" s="27">
        <v>0.0</v>
      </c>
      <c r="E2569" s="41"/>
    </row>
    <row r="2570" hidden="1">
      <c r="A2570" s="58" t="s">
        <v>3403</v>
      </c>
      <c r="B2570" s="29">
        <v>62866.0</v>
      </c>
      <c r="C2570" s="59">
        <v>62866.0</v>
      </c>
      <c r="D2570" s="27">
        <v>0.0</v>
      </c>
      <c r="E2570" s="41"/>
    </row>
    <row r="2571" hidden="1">
      <c r="A2571" s="58" t="s">
        <v>3405</v>
      </c>
      <c r="B2571" s="29">
        <v>628.0</v>
      </c>
      <c r="C2571" s="59">
        <v>628.0</v>
      </c>
      <c r="D2571" s="27">
        <v>0.0</v>
      </c>
      <c r="E2571" s="41"/>
    </row>
    <row r="2572" hidden="1">
      <c r="A2572" s="58" t="s">
        <v>3406</v>
      </c>
      <c r="B2572" s="29">
        <v>10629.0</v>
      </c>
      <c r="C2572" s="59">
        <v>10629.0</v>
      </c>
      <c r="D2572" s="27">
        <v>0.0</v>
      </c>
      <c r="E2572" s="41"/>
    </row>
    <row r="2573" hidden="1">
      <c r="A2573" s="35" t="s">
        <v>3407</v>
      </c>
      <c r="B2573" s="29">
        <v>370152.0</v>
      </c>
      <c r="C2573" s="59">
        <v>370172.0</v>
      </c>
      <c r="D2573" s="27">
        <v>20.0</v>
      </c>
      <c r="E2573" s="41"/>
    </row>
    <row r="2574" hidden="1">
      <c r="A2574" s="36" t="s">
        <v>3408</v>
      </c>
      <c r="B2574" s="42">
        <v>0.0</v>
      </c>
      <c r="C2574" s="65">
        <v>-70.0</v>
      </c>
      <c r="D2574" s="66">
        <v>-70.0</v>
      </c>
      <c r="E2574" s="45"/>
    </row>
    <row r="2575" hidden="1">
      <c r="A2575" s="39"/>
      <c r="B2575" s="60"/>
      <c r="C2575" s="67"/>
      <c r="D2575" s="61"/>
      <c r="E2575" s="68"/>
    </row>
    <row r="2576" hidden="1">
      <c r="A2576" s="39"/>
      <c r="B2576" s="60"/>
      <c r="C2576" s="67"/>
      <c r="D2576" s="61"/>
      <c r="E2576" s="68"/>
    </row>
    <row r="2577" hidden="1">
      <c r="A2577" s="5" t="s">
        <v>4233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3381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4" t="s">
        <v>3382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5" t="s">
        <v>4238</v>
      </c>
      <c r="B2583" s="7"/>
      <c r="C2583" s="16"/>
      <c r="D2583" s="56" t="s">
        <v>4239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3383</v>
      </c>
      <c r="B2585" s="6"/>
      <c r="C2585" s="6"/>
      <c r="D2585" s="6"/>
      <c r="E2585" s="7"/>
    </row>
    <row r="2586" hidden="1">
      <c r="A2586" s="20" t="s">
        <v>3384</v>
      </c>
      <c r="B2586" s="21" t="s">
        <v>3385</v>
      </c>
      <c r="C2586" s="22" t="s">
        <v>3386</v>
      </c>
      <c r="D2586" s="21" t="s">
        <v>3387</v>
      </c>
      <c r="E2586" s="23" t="s">
        <v>13</v>
      </c>
    </row>
    <row r="2587" hidden="1">
      <c r="A2587" s="57" t="s">
        <v>3388</v>
      </c>
      <c r="B2587" s="25">
        <v>21347.0</v>
      </c>
      <c r="C2587" s="26">
        <v>21350.0</v>
      </c>
      <c r="D2587" s="27">
        <v>3.0</v>
      </c>
      <c r="E2587" s="28"/>
    </row>
    <row r="2588" hidden="1">
      <c r="A2588" s="57" t="s">
        <v>3389</v>
      </c>
      <c r="B2588" s="29">
        <v>24747.0</v>
      </c>
      <c r="C2588" s="26">
        <v>24747.0</v>
      </c>
      <c r="D2588" s="27">
        <v>0.0</v>
      </c>
      <c r="E2588" s="28"/>
    </row>
    <row r="2589" hidden="1">
      <c r="A2589" s="57" t="s">
        <v>3390</v>
      </c>
      <c r="B2589" s="29">
        <v>0.0</v>
      </c>
      <c r="C2589" s="26"/>
      <c r="D2589" s="27">
        <v>0.0</v>
      </c>
      <c r="E2589" s="41"/>
    </row>
    <row r="2590" hidden="1">
      <c r="A2590" s="57" t="s">
        <v>3392</v>
      </c>
      <c r="B2590" s="29">
        <v>2000.0</v>
      </c>
      <c r="C2590" s="26">
        <v>2000.0</v>
      </c>
      <c r="D2590" s="27">
        <v>0.0</v>
      </c>
      <c r="E2590" s="41"/>
    </row>
    <row r="2591" hidden="1">
      <c r="A2591" s="31" t="s">
        <v>3394</v>
      </c>
      <c r="B2591" s="29">
        <v>0.0</v>
      </c>
      <c r="C2591" s="26"/>
      <c r="D2591" s="27">
        <v>0.0</v>
      </c>
      <c r="E2591" s="28"/>
    </row>
    <row r="2592" hidden="1">
      <c r="A2592" s="31" t="s">
        <v>3395</v>
      </c>
      <c r="B2592" s="29">
        <v>0.0</v>
      </c>
      <c r="C2592" s="26"/>
      <c r="D2592" s="27">
        <v>0.0</v>
      </c>
      <c r="E2592" s="40"/>
    </row>
    <row r="2593" hidden="1">
      <c r="A2593" s="31" t="s">
        <v>3397</v>
      </c>
      <c r="B2593" s="29">
        <v>3016.0</v>
      </c>
      <c r="C2593" s="26">
        <v>2976.0</v>
      </c>
      <c r="D2593" s="27">
        <v>-40.0</v>
      </c>
      <c r="E2593" s="28" t="s">
        <v>8056</v>
      </c>
    </row>
    <row r="2594" hidden="1">
      <c r="A2594" s="31" t="s">
        <v>3399</v>
      </c>
      <c r="B2594" s="29">
        <v>1480.0</v>
      </c>
      <c r="C2594" s="26">
        <v>1560.0</v>
      </c>
      <c r="D2594" s="27">
        <v>80.0</v>
      </c>
      <c r="E2594" s="40"/>
    </row>
    <row r="2595" hidden="1">
      <c r="A2595" s="58" t="s">
        <v>3400</v>
      </c>
      <c r="B2595" s="29">
        <v>110395.0</v>
      </c>
      <c r="C2595" s="29">
        <v>110395.0</v>
      </c>
      <c r="D2595" s="27">
        <v>0.0</v>
      </c>
      <c r="E2595" s="41"/>
    </row>
    <row r="2596" hidden="1">
      <c r="A2596" s="58" t="s">
        <v>3401</v>
      </c>
      <c r="B2596" s="29">
        <v>41168.0</v>
      </c>
      <c r="C2596" s="59">
        <v>41168.0</v>
      </c>
      <c r="D2596" s="27">
        <v>0.0</v>
      </c>
      <c r="E2596" s="41"/>
    </row>
    <row r="2597" hidden="1">
      <c r="A2597" s="58" t="s">
        <v>3402</v>
      </c>
      <c r="B2597" s="29">
        <v>71888.0</v>
      </c>
      <c r="C2597" s="59">
        <v>71888.0</v>
      </c>
      <c r="D2597" s="27">
        <v>0.0</v>
      </c>
      <c r="E2597" s="41"/>
    </row>
    <row r="2598" hidden="1">
      <c r="A2598" s="58" t="s">
        <v>3403</v>
      </c>
      <c r="B2598" s="29">
        <v>69766.5</v>
      </c>
      <c r="C2598" s="59">
        <v>69766.5</v>
      </c>
      <c r="D2598" s="27">
        <v>0.0</v>
      </c>
      <c r="E2598" s="41"/>
    </row>
    <row r="2599" hidden="1">
      <c r="A2599" s="58" t="s">
        <v>3405</v>
      </c>
      <c r="B2599" s="29">
        <v>1788.0</v>
      </c>
      <c r="C2599" s="59">
        <v>1788.0</v>
      </c>
      <c r="D2599" s="27">
        <v>0.0</v>
      </c>
      <c r="E2599" s="41"/>
    </row>
    <row r="2600" hidden="1">
      <c r="A2600" s="58" t="s">
        <v>3406</v>
      </c>
      <c r="B2600" s="29">
        <v>8023.0</v>
      </c>
      <c r="C2600" s="59">
        <v>8023.0</v>
      </c>
      <c r="D2600" s="27">
        <v>0.0</v>
      </c>
      <c r="E2600" s="41"/>
    </row>
    <row r="2601" hidden="1">
      <c r="A2601" s="35" t="s">
        <v>3407</v>
      </c>
      <c r="B2601" s="29">
        <v>347593.5</v>
      </c>
      <c r="C2601" s="59">
        <v>347593.5</v>
      </c>
      <c r="D2601" s="27">
        <v>0.0</v>
      </c>
      <c r="E2601" s="41"/>
    </row>
    <row r="2602" hidden="1">
      <c r="A2602" s="36" t="s">
        <v>3408</v>
      </c>
      <c r="B2602" s="42">
        <v>2.0</v>
      </c>
      <c r="C2602" s="65">
        <v>45.0</v>
      </c>
      <c r="D2602" s="66">
        <v>43.0</v>
      </c>
      <c r="E2602" s="45"/>
    </row>
    <row r="2603" hidden="1">
      <c r="A2603" s="39"/>
      <c r="B2603" s="60"/>
      <c r="C2603" s="67"/>
      <c r="D2603" s="61"/>
      <c r="E2603" s="68"/>
    </row>
    <row r="2604" hidden="1">
      <c r="A2604" s="39"/>
      <c r="B2604" s="60"/>
      <c r="C2604" s="67"/>
      <c r="D2604" s="61"/>
      <c r="E2604" s="68"/>
    </row>
    <row r="2605" hidden="1">
      <c r="A2605" s="5" t="s">
        <v>4233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3381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4" t="s">
        <v>3382</v>
      </c>
      <c r="D2609" s="48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5" t="s">
        <v>4238</v>
      </c>
      <c r="B2611" s="7"/>
      <c r="C2611" s="16"/>
      <c r="D2611" s="56" t="s">
        <v>4247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3383</v>
      </c>
      <c r="B2613" s="6"/>
      <c r="C2613" s="6"/>
      <c r="D2613" s="6"/>
      <c r="E2613" s="7"/>
    </row>
    <row r="2614" hidden="1">
      <c r="A2614" s="20" t="s">
        <v>3384</v>
      </c>
      <c r="B2614" s="21" t="s">
        <v>3385</v>
      </c>
      <c r="C2614" s="22" t="s">
        <v>3386</v>
      </c>
      <c r="D2614" s="21" t="s">
        <v>3387</v>
      </c>
      <c r="E2614" s="23" t="s">
        <v>13</v>
      </c>
    </row>
    <row r="2615" hidden="1">
      <c r="A2615" s="57" t="s">
        <v>3388</v>
      </c>
      <c r="B2615" s="25">
        <v>14092.0</v>
      </c>
      <c r="C2615" s="26">
        <v>14092.0</v>
      </c>
      <c r="D2615" s="27">
        <v>0.0</v>
      </c>
      <c r="E2615" s="28"/>
    </row>
    <row r="2616" hidden="1">
      <c r="A2616" s="57" t="s">
        <v>3389</v>
      </c>
      <c r="B2616" s="29">
        <v>21989.0</v>
      </c>
      <c r="C2616" s="26">
        <v>21989.0</v>
      </c>
      <c r="D2616" s="27">
        <v>0.0</v>
      </c>
      <c r="E2616" s="28"/>
    </row>
    <row r="2617" hidden="1">
      <c r="A2617" s="57" t="s">
        <v>3390</v>
      </c>
      <c r="B2617" s="29">
        <v>0.0</v>
      </c>
      <c r="C2617" s="26"/>
      <c r="D2617" s="27">
        <v>0.0</v>
      </c>
      <c r="E2617" s="41"/>
    </row>
    <row r="2618" hidden="1">
      <c r="A2618" s="57" t="s">
        <v>3392</v>
      </c>
      <c r="B2618" s="29">
        <v>3000.0</v>
      </c>
      <c r="C2618" s="26">
        <v>3000.0</v>
      </c>
      <c r="D2618" s="27">
        <v>0.0</v>
      </c>
      <c r="E2618" s="41"/>
    </row>
    <row r="2619" hidden="1">
      <c r="A2619" s="31" t="s">
        <v>3394</v>
      </c>
      <c r="B2619" s="29">
        <v>0.0</v>
      </c>
      <c r="C2619" s="26"/>
      <c r="D2619" s="27">
        <v>0.0</v>
      </c>
      <c r="E2619" s="28"/>
    </row>
    <row r="2620" hidden="1">
      <c r="A2620" s="31" t="s">
        <v>3395</v>
      </c>
      <c r="B2620" s="29">
        <v>0.0</v>
      </c>
      <c r="C2620" s="26"/>
      <c r="D2620" s="27">
        <v>0.0</v>
      </c>
      <c r="E2620" s="40"/>
    </row>
    <row r="2621" hidden="1">
      <c r="A2621" s="31" t="s">
        <v>3397</v>
      </c>
      <c r="B2621" s="29">
        <v>5450.0</v>
      </c>
      <c r="C2621" s="26">
        <v>5450.0</v>
      </c>
      <c r="D2621" s="27">
        <v>0.0</v>
      </c>
      <c r="E2621" s="28" t="s">
        <v>8057</v>
      </c>
    </row>
    <row r="2622" hidden="1">
      <c r="A2622" s="31" t="s">
        <v>3399</v>
      </c>
      <c r="B2622" s="29">
        <v>1600.0</v>
      </c>
      <c r="C2622" s="26">
        <v>1600.0</v>
      </c>
      <c r="D2622" s="27">
        <v>0.0</v>
      </c>
      <c r="E2622" s="40"/>
    </row>
    <row r="2623" hidden="1">
      <c r="A2623" s="58" t="s">
        <v>3400</v>
      </c>
      <c r="B2623" s="29">
        <v>98214.0</v>
      </c>
      <c r="C2623" s="29">
        <v>98214.0</v>
      </c>
      <c r="D2623" s="27">
        <v>0.0</v>
      </c>
      <c r="E2623" s="41"/>
    </row>
    <row r="2624" hidden="1">
      <c r="A2624" s="58" t="s">
        <v>3401</v>
      </c>
      <c r="B2624" s="29">
        <v>22329.0</v>
      </c>
      <c r="C2624" s="59">
        <v>22329.0</v>
      </c>
      <c r="D2624" s="27">
        <v>0.0</v>
      </c>
      <c r="E2624" s="41"/>
    </row>
    <row r="2625" hidden="1">
      <c r="A2625" s="58" t="s">
        <v>3402</v>
      </c>
      <c r="B2625" s="29">
        <v>63234.0</v>
      </c>
      <c r="C2625" s="59">
        <v>63234.0</v>
      </c>
      <c r="D2625" s="27">
        <v>0.0</v>
      </c>
      <c r="E2625" s="41"/>
    </row>
    <row r="2626" hidden="1">
      <c r="A2626" s="58" t="s">
        <v>3403</v>
      </c>
      <c r="B2626" s="29">
        <v>51301.0</v>
      </c>
      <c r="C2626" s="59">
        <v>51301.0</v>
      </c>
      <c r="D2626" s="27">
        <v>0.0</v>
      </c>
      <c r="E2626" s="41"/>
    </row>
    <row r="2627" hidden="1">
      <c r="A2627" s="58" t="s">
        <v>3405</v>
      </c>
      <c r="B2627" s="29">
        <v>537.0</v>
      </c>
      <c r="C2627" s="59">
        <v>537.0</v>
      </c>
      <c r="D2627" s="27">
        <v>0.0</v>
      </c>
      <c r="E2627" s="41"/>
    </row>
    <row r="2628" hidden="1">
      <c r="A2628" s="58" t="s">
        <v>3406</v>
      </c>
      <c r="B2628" s="29">
        <v>8655.0</v>
      </c>
      <c r="C2628" s="59">
        <v>8655.0</v>
      </c>
      <c r="D2628" s="27">
        <v>0.0</v>
      </c>
      <c r="E2628" s="41"/>
    </row>
    <row r="2629" hidden="1">
      <c r="A2629" s="35" t="s">
        <v>3407</v>
      </c>
      <c r="B2629" s="29">
        <v>281745.6</v>
      </c>
      <c r="C2629" s="59">
        <v>281745.6</v>
      </c>
      <c r="D2629" s="27">
        <v>0.0</v>
      </c>
      <c r="E2629" s="41"/>
    </row>
    <row r="2630" hidden="1">
      <c r="A2630" s="36" t="s">
        <v>3408</v>
      </c>
      <c r="B2630" s="42">
        <v>0.39999999999417923</v>
      </c>
      <c r="C2630" s="65">
        <v>0.40000000002328306</v>
      </c>
      <c r="D2630" s="66">
        <v>2.9103830456733704E-11</v>
      </c>
      <c r="E2630" s="45"/>
    </row>
    <row r="2631" hidden="1">
      <c r="A2631" s="39"/>
      <c r="B2631" s="60"/>
      <c r="C2631" s="67"/>
      <c r="D2631" s="61"/>
      <c r="E2631" s="68"/>
    </row>
    <row r="2632" hidden="1">
      <c r="A2632" s="39"/>
      <c r="B2632" s="60"/>
      <c r="C2632" s="67"/>
      <c r="D2632" s="61"/>
      <c r="E2632" s="68"/>
    </row>
    <row r="2633" hidden="1">
      <c r="A2633" s="5" t="s">
        <v>4233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3381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4" t="s">
        <v>3382</v>
      </c>
      <c r="D2637" s="48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5" t="s">
        <v>4239</v>
      </c>
      <c r="B2639" s="7"/>
      <c r="C2639" s="16"/>
      <c r="D2639" s="56" t="s">
        <v>4239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3383</v>
      </c>
      <c r="B2641" s="6"/>
      <c r="C2641" s="6"/>
      <c r="D2641" s="6"/>
      <c r="E2641" s="7"/>
    </row>
    <row r="2642" hidden="1">
      <c r="A2642" s="20" t="s">
        <v>3384</v>
      </c>
      <c r="B2642" s="21" t="s">
        <v>3385</v>
      </c>
      <c r="C2642" s="22" t="s">
        <v>3386</v>
      </c>
      <c r="D2642" s="21" t="s">
        <v>3387</v>
      </c>
      <c r="E2642" s="23" t="s">
        <v>13</v>
      </c>
    </row>
    <row r="2643" hidden="1">
      <c r="A2643" s="57" t="s">
        <v>3388</v>
      </c>
      <c r="B2643" s="25">
        <v>3866.0</v>
      </c>
      <c r="C2643" s="26">
        <v>3866.0</v>
      </c>
      <c r="D2643" s="27">
        <v>0.0</v>
      </c>
      <c r="E2643" s="28"/>
    </row>
    <row r="2644" hidden="1">
      <c r="A2644" s="57" t="s">
        <v>3389</v>
      </c>
      <c r="B2644" s="29">
        <v>1922.0</v>
      </c>
      <c r="C2644" s="26">
        <v>1922.0</v>
      </c>
      <c r="D2644" s="27">
        <v>0.0</v>
      </c>
      <c r="E2644" s="28"/>
    </row>
    <row r="2645" hidden="1">
      <c r="A2645" s="57" t="s">
        <v>3390</v>
      </c>
      <c r="B2645" s="29">
        <v>0.0</v>
      </c>
      <c r="C2645" s="26"/>
      <c r="D2645" s="27">
        <v>0.0</v>
      </c>
      <c r="E2645" s="41"/>
    </row>
    <row r="2646" hidden="1">
      <c r="A2646" s="57" t="s">
        <v>3392</v>
      </c>
      <c r="B2646" s="29">
        <v>500.0</v>
      </c>
      <c r="C2646" s="26">
        <v>500.0</v>
      </c>
      <c r="D2646" s="27">
        <v>0.0</v>
      </c>
      <c r="E2646" s="41"/>
    </row>
    <row r="2647" hidden="1">
      <c r="A2647" s="31" t="s">
        <v>3394</v>
      </c>
      <c r="B2647" s="29">
        <v>0.0</v>
      </c>
      <c r="C2647" s="26"/>
      <c r="D2647" s="27">
        <v>0.0</v>
      </c>
      <c r="E2647" s="28"/>
    </row>
    <row r="2648" hidden="1">
      <c r="A2648" s="31" t="s">
        <v>3395</v>
      </c>
      <c r="B2648" s="29">
        <v>0.0</v>
      </c>
      <c r="C2648" s="26"/>
      <c r="D2648" s="27">
        <v>0.0</v>
      </c>
      <c r="E2648" s="40"/>
    </row>
    <row r="2649" hidden="1">
      <c r="A2649" s="31" t="s">
        <v>3397</v>
      </c>
      <c r="B2649" s="29">
        <v>0.0</v>
      </c>
      <c r="C2649" s="26"/>
      <c r="D2649" s="27">
        <v>0.0</v>
      </c>
      <c r="E2649" s="28"/>
    </row>
    <row r="2650" hidden="1">
      <c r="A2650" s="31" t="s">
        <v>3399</v>
      </c>
      <c r="B2650" s="29">
        <v>480.0</v>
      </c>
      <c r="C2650" s="26">
        <v>480.0</v>
      </c>
      <c r="D2650" s="27">
        <v>0.0</v>
      </c>
      <c r="E2650" s="40"/>
    </row>
    <row r="2651" hidden="1">
      <c r="A2651" s="58" t="s">
        <v>3400</v>
      </c>
      <c r="B2651" s="29">
        <v>9650.0</v>
      </c>
      <c r="C2651" s="29">
        <v>9650.0</v>
      </c>
      <c r="D2651" s="27">
        <v>0.0</v>
      </c>
      <c r="E2651" s="41"/>
    </row>
    <row r="2652" hidden="1">
      <c r="A2652" s="58" t="s">
        <v>3401</v>
      </c>
      <c r="B2652" s="29">
        <v>6908.0</v>
      </c>
      <c r="C2652" s="59">
        <v>6908.0</v>
      </c>
      <c r="D2652" s="27">
        <v>0.0</v>
      </c>
      <c r="E2652" s="41"/>
    </row>
    <row r="2653" hidden="1">
      <c r="A2653" s="58" t="s">
        <v>3402</v>
      </c>
      <c r="B2653" s="29">
        <v>13384.0</v>
      </c>
      <c r="C2653" s="59">
        <v>13384.0</v>
      </c>
      <c r="D2653" s="27">
        <v>0.0</v>
      </c>
      <c r="E2653" s="41"/>
    </row>
    <row r="2654" hidden="1">
      <c r="A2654" s="58" t="s">
        <v>3403</v>
      </c>
      <c r="B2654" s="29">
        <v>11890.0</v>
      </c>
      <c r="C2654" s="59">
        <v>11890.0</v>
      </c>
      <c r="D2654" s="27">
        <v>0.0</v>
      </c>
      <c r="E2654" s="41"/>
    </row>
    <row r="2655" hidden="1">
      <c r="A2655" s="58" t="s">
        <v>3405</v>
      </c>
      <c r="B2655" s="29">
        <v>0.0</v>
      </c>
      <c r="C2655" s="59">
        <v>0.0</v>
      </c>
      <c r="D2655" s="27">
        <v>0.0</v>
      </c>
      <c r="E2655" s="41"/>
    </row>
    <row r="2656" hidden="1">
      <c r="A2656" s="58" t="s">
        <v>3406</v>
      </c>
      <c r="B2656" s="29">
        <v>920.0</v>
      </c>
      <c r="C2656" s="59">
        <v>920.0</v>
      </c>
      <c r="D2656" s="27">
        <v>0.0</v>
      </c>
      <c r="E2656" s="41"/>
    </row>
    <row r="2657" hidden="1">
      <c r="A2657" s="35" t="s">
        <v>3407</v>
      </c>
      <c r="B2657" s="29">
        <v>48600.0</v>
      </c>
      <c r="C2657" s="59">
        <v>48600.0</v>
      </c>
      <c r="D2657" s="27">
        <v>0.0</v>
      </c>
      <c r="E2657" s="41"/>
    </row>
    <row r="2658" hidden="1">
      <c r="A2658" s="36" t="s">
        <v>3408</v>
      </c>
      <c r="B2658" s="42">
        <v>0.0</v>
      </c>
      <c r="C2658" s="65">
        <v>0.0</v>
      </c>
      <c r="D2658" s="66">
        <v>0.0</v>
      </c>
      <c r="E2658" s="45"/>
    </row>
    <row r="2659" hidden="1">
      <c r="A2659" s="39"/>
      <c r="B2659" s="60"/>
      <c r="C2659" s="67"/>
      <c r="D2659" s="61"/>
      <c r="E2659" s="68"/>
    </row>
    <row r="2660" hidden="1">
      <c r="A2660" s="39"/>
      <c r="B2660" s="60"/>
      <c r="C2660" s="67"/>
      <c r="D2660" s="61"/>
      <c r="E2660" s="68"/>
    </row>
    <row r="2661" hidden="1">
      <c r="A2661" s="5" t="s">
        <v>4233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3381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4" t="s">
        <v>3382</v>
      </c>
      <c r="D2665" s="48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5" t="s">
        <v>4238</v>
      </c>
      <c r="B2667" s="7"/>
      <c r="C2667" s="16"/>
      <c r="D2667" s="56" t="s">
        <v>4239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3383</v>
      </c>
      <c r="B2669" s="6"/>
      <c r="C2669" s="6"/>
      <c r="D2669" s="6"/>
      <c r="E2669" s="7"/>
    </row>
    <row r="2670" hidden="1">
      <c r="A2670" s="20" t="s">
        <v>3384</v>
      </c>
      <c r="B2670" s="21" t="s">
        <v>3385</v>
      </c>
      <c r="C2670" s="22" t="s">
        <v>3386</v>
      </c>
      <c r="D2670" s="21" t="s">
        <v>3387</v>
      </c>
      <c r="E2670" s="23" t="s">
        <v>13</v>
      </c>
    </row>
    <row r="2671" hidden="1">
      <c r="A2671" s="57" t="s">
        <v>3388</v>
      </c>
      <c r="B2671" s="25">
        <v>30333.0</v>
      </c>
      <c r="C2671" s="26">
        <v>30333.0</v>
      </c>
      <c r="D2671" s="27">
        <v>0.0</v>
      </c>
      <c r="E2671" s="28"/>
    </row>
    <row r="2672" hidden="1">
      <c r="A2672" s="57" t="s">
        <v>3389</v>
      </c>
      <c r="B2672" s="29">
        <v>22054.0</v>
      </c>
      <c r="C2672" s="26">
        <v>22054.0</v>
      </c>
      <c r="D2672" s="27">
        <v>0.0</v>
      </c>
      <c r="E2672" s="28"/>
    </row>
    <row r="2673" hidden="1">
      <c r="A2673" s="57" t="s">
        <v>3390</v>
      </c>
      <c r="B2673" s="29">
        <v>0.0</v>
      </c>
      <c r="C2673" s="26"/>
      <c r="D2673" s="27">
        <v>0.0</v>
      </c>
      <c r="E2673" s="41"/>
    </row>
    <row r="2674" hidden="1">
      <c r="A2674" s="57" t="s">
        <v>3392</v>
      </c>
      <c r="B2674" s="29">
        <v>2000.0</v>
      </c>
      <c r="C2674" s="26">
        <v>2000.0</v>
      </c>
      <c r="D2674" s="27">
        <v>0.0</v>
      </c>
      <c r="E2674" s="41"/>
    </row>
    <row r="2675" hidden="1">
      <c r="A2675" s="31" t="s">
        <v>3394</v>
      </c>
      <c r="B2675" s="29">
        <v>0.0</v>
      </c>
      <c r="C2675" s="26"/>
      <c r="D2675" s="27">
        <v>0.0</v>
      </c>
      <c r="E2675" s="28"/>
    </row>
    <row r="2676" hidden="1">
      <c r="A2676" s="31" t="s">
        <v>3395</v>
      </c>
      <c r="B2676" s="29">
        <v>0.0</v>
      </c>
      <c r="C2676" s="26">
        <v>120.0</v>
      </c>
      <c r="D2676" s="27">
        <v>120.0</v>
      </c>
      <c r="E2676" s="40" t="s">
        <v>4231</v>
      </c>
    </row>
    <row r="2677" hidden="1">
      <c r="A2677" s="31" t="s">
        <v>3397</v>
      </c>
      <c r="B2677" s="29">
        <v>2943.0</v>
      </c>
      <c r="C2677" s="26">
        <v>2943.0</v>
      </c>
      <c r="D2677" s="27">
        <v>0.0</v>
      </c>
      <c r="E2677" s="28" t="s">
        <v>8058</v>
      </c>
    </row>
    <row r="2678" hidden="1">
      <c r="A2678" s="31" t="s">
        <v>3399</v>
      </c>
      <c r="B2678" s="29">
        <v>2160.0</v>
      </c>
      <c r="C2678" s="26">
        <v>2120.0</v>
      </c>
      <c r="D2678" s="27">
        <v>-40.0</v>
      </c>
      <c r="E2678" s="40"/>
    </row>
    <row r="2679" hidden="1">
      <c r="A2679" s="58" t="s">
        <v>3400</v>
      </c>
      <c r="B2679" s="29">
        <v>99263.0</v>
      </c>
      <c r="C2679" s="29">
        <v>99263.0</v>
      </c>
      <c r="D2679" s="27">
        <v>0.0</v>
      </c>
      <c r="E2679" s="41"/>
    </row>
    <row r="2680" hidden="1">
      <c r="A2680" s="58" t="s">
        <v>3401</v>
      </c>
      <c r="B2680" s="29">
        <v>42338.0</v>
      </c>
      <c r="C2680" s="59">
        <v>42338.0</v>
      </c>
      <c r="D2680" s="27">
        <v>0.0</v>
      </c>
      <c r="E2680" s="41"/>
    </row>
    <row r="2681" hidden="1">
      <c r="A2681" s="58" t="s">
        <v>3402</v>
      </c>
      <c r="B2681" s="29">
        <v>67666.0</v>
      </c>
      <c r="C2681" s="59">
        <v>67345.0</v>
      </c>
      <c r="D2681" s="27">
        <v>-321.0</v>
      </c>
      <c r="E2681" s="41"/>
    </row>
    <row r="2682" hidden="1">
      <c r="A2682" s="58" t="s">
        <v>3403</v>
      </c>
      <c r="B2682" s="29">
        <v>59610.0</v>
      </c>
      <c r="C2682" s="59">
        <v>59610.0</v>
      </c>
      <c r="D2682" s="27">
        <v>0.0</v>
      </c>
      <c r="E2682" s="41"/>
    </row>
    <row r="2683" hidden="1">
      <c r="A2683" s="58" t="s">
        <v>3405</v>
      </c>
      <c r="B2683" s="29">
        <v>583.0</v>
      </c>
      <c r="C2683" s="59">
        <v>583.0</v>
      </c>
      <c r="D2683" s="27">
        <v>0.0</v>
      </c>
      <c r="E2683" s="41"/>
    </row>
    <row r="2684" hidden="1">
      <c r="A2684" s="58" t="s">
        <v>3406</v>
      </c>
      <c r="B2684" s="29">
        <v>9414.0</v>
      </c>
      <c r="C2684" s="59">
        <v>9414.0</v>
      </c>
      <c r="D2684" s="27">
        <v>0.0</v>
      </c>
      <c r="E2684" s="41"/>
    </row>
    <row r="2685" hidden="1">
      <c r="A2685" s="35" t="s">
        <v>3407</v>
      </c>
      <c r="B2685" s="29">
        <v>328949.0</v>
      </c>
      <c r="C2685" s="59">
        <v>328628.0</v>
      </c>
      <c r="D2685" s="27">
        <v>-321.0</v>
      </c>
      <c r="E2685" s="41"/>
    </row>
    <row r="2686" hidden="1">
      <c r="A2686" s="36" t="s">
        <v>3408</v>
      </c>
      <c r="B2686" s="42">
        <v>1.0</v>
      </c>
      <c r="C2686" s="65">
        <v>81.0</v>
      </c>
      <c r="D2686" s="66">
        <v>80.0</v>
      </c>
      <c r="E2686" s="45"/>
    </row>
    <row r="2687" hidden="1">
      <c r="A2687" s="39"/>
      <c r="B2687" s="60"/>
      <c r="C2687" s="67"/>
      <c r="D2687" s="61"/>
      <c r="E2687" s="68"/>
    </row>
    <row r="2688" hidden="1">
      <c r="A2688" s="39"/>
      <c r="B2688" s="60"/>
      <c r="C2688" s="67"/>
      <c r="D2688" s="61"/>
      <c r="E2688" s="68"/>
    </row>
    <row r="2689" hidden="1">
      <c r="A2689" s="5" t="s">
        <v>4233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3381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4" t="s">
        <v>3382</v>
      </c>
      <c r="D2693" s="48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5" t="s">
        <v>4238</v>
      </c>
      <c r="B2695" s="7"/>
      <c r="C2695" s="16"/>
      <c r="D2695" s="56" t="s">
        <v>4239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3383</v>
      </c>
      <c r="B2697" s="6"/>
      <c r="C2697" s="6"/>
      <c r="D2697" s="6"/>
      <c r="E2697" s="7"/>
    </row>
    <row r="2698" hidden="1">
      <c r="A2698" s="20" t="s">
        <v>3384</v>
      </c>
      <c r="B2698" s="21" t="s">
        <v>3385</v>
      </c>
      <c r="C2698" s="22" t="s">
        <v>3386</v>
      </c>
      <c r="D2698" s="21" t="s">
        <v>3387</v>
      </c>
      <c r="E2698" s="23" t="s">
        <v>13</v>
      </c>
    </row>
    <row r="2699" hidden="1">
      <c r="A2699" s="57" t="s">
        <v>3388</v>
      </c>
      <c r="B2699" s="25">
        <v>31133.0</v>
      </c>
      <c r="C2699" s="26">
        <v>31133.0</v>
      </c>
      <c r="D2699" s="27">
        <v>0.0</v>
      </c>
      <c r="E2699" s="28"/>
    </row>
    <row r="2700" hidden="1">
      <c r="A2700" s="57" t="s">
        <v>3389</v>
      </c>
      <c r="B2700" s="29">
        <v>25258.0</v>
      </c>
      <c r="C2700" s="26">
        <v>25258.0</v>
      </c>
      <c r="D2700" s="27">
        <v>0.0</v>
      </c>
      <c r="E2700" s="28"/>
    </row>
    <row r="2701" hidden="1">
      <c r="A2701" s="57" t="s">
        <v>3390</v>
      </c>
      <c r="B2701" s="29">
        <v>0.0</v>
      </c>
      <c r="C2701" s="26"/>
      <c r="D2701" s="27">
        <v>0.0</v>
      </c>
      <c r="E2701" s="41"/>
    </row>
    <row r="2702" hidden="1">
      <c r="A2702" s="57" t="s">
        <v>3392</v>
      </c>
      <c r="B2702" s="29">
        <v>3000.0</v>
      </c>
      <c r="C2702" s="26">
        <v>3000.0</v>
      </c>
      <c r="D2702" s="27">
        <v>0.0</v>
      </c>
      <c r="E2702" s="41"/>
    </row>
    <row r="2703" hidden="1">
      <c r="A2703" s="31" t="s">
        <v>3394</v>
      </c>
      <c r="B2703" s="29">
        <v>0.0</v>
      </c>
      <c r="C2703" s="26"/>
      <c r="D2703" s="27">
        <v>0.0</v>
      </c>
      <c r="E2703" s="28"/>
    </row>
    <row r="2704" hidden="1">
      <c r="A2704" s="31" t="s">
        <v>3395</v>
      </c>
      <c r="B2704" s="29">
        <v>0.0</v>
      </c>
      <c r="C2704" s="26"/>
      <c r="D2704" s="27">
        <v>0.0</v>
      </c>
      <c r="E2704" s="40"/>
    </row>
    <row r="2705" hidden="1">
      <c r="A2705" s="31" t="s">
        <v>3397</v>
      </c>
      <c r="B2705" s="29">
        <v>0.0</v>
      </c>
      <c r="C2705" s="26"/>
      <c r="D2705" s="27">
        <v>0.0</v>
      </c>
      <c r="E2705" s="28"/>
    </row>
    <row r="2706" hidden="1">
      <c r="A2706" s="31" t="s">
        <v>3399</v>
      </c>
      <c r="B2706" s="29">
        <v>1280.0</v>
      </c>
      <c r="C2706" s="26">
        <v>1280.0</v>
      </c>
      <c r="D2706" s="27">
        <v>0.0</v>
      </c>
      <c r="E2706" s="40"/>
    </row>
    <row r="2707" hidden="1">
      <c r="A2707" s="58" t="s">
        <v>3400</v>
      </c>
      <c r="B2707" s="29">
        <v>107535.0</v>
      </c>
      <c r="C2707" s="29">
        <v>107535.0</v>
      </c>
      <c r="D2707" s="27">
        <v>0.0</v>
      </c>
      <c r="E2707" s="41"/>
    </row>
    <row r="2708" hidden="1">
      <c r="A2708" s="58" t="s">
        <v>3401</v>
      </c>
      <c r="B2708" s="29">
        <v>52485.0</v>
      </c>
      <c r="C2708" s="59">
        <v>52485.0</v>
      </c>
      <c r="D2708" s="27">
        <v>0.0</v>
      </c>
      <c r="E2708" s="41"/>
    </row>
    <row r="2709" hidden="1">
      <c r="A2709" s="58" t="s">
        <v>3402</v>
      </c>
      <c r="B2709" s="29">
        <v>57640.0</v>
      </c>
      <c r="C2709" s="59">
        <v>57640.0</v>
      </c>
      <c r="D2709" s="27">
        <v>0.0</v>
      </c>
      <c r="E2709" s="41"/>
    </row>
    <row r="2710" hidden="1">
      <c r="A2710" s="58" t="s">
        <v>3403</v>
      </c>
      <c r="B2710" s="29">
        <v>70206.0</v>
      </c>
      <c r="C2710" s="59">
        <v>70206.0</v>
      </c>
      <c r="D2710" s="27">
        <v>0.0</v>
      </c>
      <c r="E2710" s="41"/>
    </row>
    <row r="2711" hidden="1">
      <c r="A2711" s="58" t="s">
        <v>3405</v>
      </c>
      <c r="B2711" s="29">
        <v>875.0</v>
      </c>
      <c r="C2711" s="59">
        <v>875.0</v>
      </c>
      <c r="D2711" s="27">
        <v>0.0</v>
      </c>
      <c r="E2711" s="41"/>
    </row>
    <row r="2712" hidden="1">
      <c r="A2712" s="58" t="s">
        <v>3406</v>
      </c>
      <c r="B2712" s="29">
        <v>8408.0</v>
      </c>
      <c r="C2712" s="59">
        <v>8408.0</v>
      </c>
      <c r="D2712" s="27">
        <v>0.0</v>
      </c>
      <c r="E2712" s="41"/>
    </row>
    <row r="2713" hidden="1">
      <c r="A2713" s="35" t="s">
        <v>3407</v>
      </c>
      <c r="B2713" s="29">
        <v>349411.0</v>
      </c>
      <c r="C2713" s="59">
        <v>349411.0</v>
      </c>
      <c r="D2713" s="27">
        <v>0.0</v>
      </c>
      <c r="E2713" s="41"/>
    </row>
    <row r="2714" hidden="1">
      <c r="A2714" s="36" t="s">
        <v>3408</v>
      </c>
      <c r="B2714" s="42">
        <v>1.0</v>
      </c>
      <c r="C2714" s="65">
        <v>1.0</v>
      </c>
      <c r="D2714" s="66">
        <v>0.0</v>
      </c>
      <c r="E2714" s="45"/>
    </row>
    <row r="2715" hidden="1">
      <c r="A2715" s="39"/>
      <c r="B2715" s="60"/>
      <c r="C2715" s="67"/>
      <c r="D2715" s="61"/>
      <c r="E2715" s="68"/>
    </row>
    <row r="2716" hidden="1">
      <c r="A2716" s="39"/>
      <c r="B2716" s="60"/>
      <c r="C2716" s="67"/>
      <c r="D2716" s="61"/>
      <c r="E2716" s="68"/>
    </row>
    <row r="2717" hidden="1">
      <c r="A2717" s="5" t="s">
        <v>4233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3381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4" t="s">
        <v>3382</v>
      </c>
      <c r="D2721" s="48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5" t="s">
        <v>4238</v>
      </c>
      <c r="B2723" s="7"/>
      <c r="C2723" s="16"/>
      <c r="D2723" s="56" t="s">
        <v>4239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3383</v>
      </c>
      <c r="B2725" s="6"/>
      <c r="C2725" s="6"/>
      <c r="D2725" s="6"/>
      <c r="E2725" s="7"/>
    </row>
    <row r="2726" hidden="1">
      <c r="A2726" s="20" t="s">
        <v>3384</v>
      </c>
      <c r="B2726" s="21" t="s">
        <v>3385</v>
      </c>
      <c r="C2726" s="22" t="s">
        <v>3386</v>
      </c>
      <c r="D2726" s="21" t="s">
        <v>3387</v>
      </c>
      <c r="E2726" s="23" t="s">
        <v>13</v>
      </c>
    </row>
    <row r="2727" hidden="1">
      <c r="A2727" s="57" t="s">
        <v>3388</v>
      </c>
      <c r="B2727" s="25">
        <v>23798.0</v>
      </c>
      <c r="C2727" s="26">
        <v>23798.0</v>
      </c>
      <c r="D2727" s="27">
        <v>0.0</v>
      </c>
      <c r="E2727" s="28"/>
    </row>
    <row r="2728" hidden="1">
      <c r="A2728" s="57" t="s">
        <v>3389</v>
      </c>
      <c r="B2728" s="29">
        <v>17065.0</v>
      </c>
      <c r="C2728" s="26">
        <v>17065.0</v>
      </c>
      <c r="D2728" s="27">
        <v>0.0</v>
      </c>
      <c r="E2728" s="28"/>
    </row>
    <row r="2729" hidden="1">
      <c r="A2729" s="57" t="s">
        <v>3390</v>
      </c>
      <c r="B2729" s="29">
        <v>0.0</v>
      </c>
      <c r="C2729" s="26"/>
      <c r="D2729" s="27">
        <v>0.0</v>
      </c>
      <c r="E2729" s="41"/>
    </row>
    <row r="2730" hidden="1">
      <c r="A2730" s="57" t="s">
        <v>3392</v>
      </c>
      <c r="B2730" s="29">
        <v>4500.0</v>
      </c>
      <c r="C2730" s="26">
        <v>4500.0</v>
      </c>
      <c r="D2730" s="27">
        <v>0.0</v>
      </c>
      <c r="E2730" s="41"/>
    </row>
    <row r="2731" hidden="1">
      <c r="A2731" s="31" t="s">
        <v>3394</v>
      </c>
      <c r="B2731" s="29">
        <v>0.0</v>
      </c>
      <c r="C2731" s="26"/>
      <c r="D2731" s="27">
        <v>0.0</v>
      </c>
      <c r="E2731" s="28"/>
    </row>
    <row r="2732" hidden="1">
      <c r="A2732" s="31" t="s">
        <v>3395</v>
      </c>
      <c r="B2732" s="29">
        <v>0.0</v>
      </c>
      <c r="C2732" s="26"/>
      <c r="D2732" s="27">
        <v>0.0</v>
      </c>
      <c r="E2732" s="40"/>
    </row>
    <row r="2733" hidden="1">
      <c r="A2733" s="31" t="s">
        <v>3397</v>
      </c>
      <c r="B2733" s="29">
        <v>3861.0</v>
      </c>
      <c r="C2733" s="26">
        <v>3861.0</v>
      </c>
      <c r="D2733" s="27">
        <v>0.0</v>
      </c>
      <c r="E2733" s="28" t="s">
        <v>8059</v>
      </c>
    </row>
    <row r="2734" hidden="1">
      <c r="A2734" s="31" t="s">
        <v>3399</v>
      </c>
      <c r="B2734" s="29">
        <v>520.0</v>
      </c>
      <c r="C2734" s="26">
        <v>520.0</v>
      </c>
      <c r="D2734" s="27">
        <v>0.0</v>
      </c>
      <c r="E2734" s="40"/>
    </row>
    <row r="2735" hidden="1">
      <c r="A2735" s="58" t="s">
        <v>3400</v>
      </c>
      <c r="B2735" s="29">
        <v>102767.0</v>
      </c>
      <c r="C2735" s="29">
        <v>102767.0</v>
      </c>
      <c r="D2735" s="27">
        <v>0.0</v>
      </c>
      <c r="E2735" s="41"/>
    </row>
    <row r="2736" hidden="1">
      <c r="A2736" s="58" t="s">
        <v>3401</v>
      </c>
      <c r="B2736" s="29">
        <v>41355.0</v>
      </c>
      <c r="C2736" s="59">
        <v>41355.0</v>
      </c>
      <c r="D2736" s="27">
        <v>0.0</v>
      </c>
      <c r="E2736" s="41"/>
    </row>
    <row r="2737" hidden="1">
      <c r="A2737" s="58" t="s">
        <v>3402</v>
      </c>
      <c r="B2737" s="29">
        <v>59325.0</v>
      </c>
      <c r="C2737" s="59">
        <v>59325.0</v>
      </c>
      <c r="D2737" s="27">
        <v>0.0</v>
      </c>
      <c r="E2737" s="41"/>
    </row>
    <row r="2738" hidden="1">
      <c r="A2738" s="58" t="s">
        <v>3403</v>
      </c>
      <c r="B2738" s="29">
        <v>63237.0</v>
      </c>
      <c r="C2738" s="59">
        <v>63237.0</v>
      </c>
      <c r="D2738" s="27">
        <v>0.0</v>
      </c>
      <c r="E2738" s="41"/>
    </row>
    <row r="2739" hidden="1">
      <c r="A2739" s="58" t="s">
        <v>3405</v>
      </c>
      <c r="B2739" s="29">
        <v>1128.0</v>
      </c>
      <c r="C2739" s="59">
        <v>1128.0</v>
      </c>
      <c r="D2739" s="27">
        <v>0.0</v>
      </c>
      <c r="E2739" s="41"/>
    </row>
    <row r="2740" hidden="1">
      <c r="A2740" s="58" t="s">
        <v>3406</v>
      </c>
      <c r="B2740" s="29">
        <v>8229.0</v>
      </c>
      <c r="C2740" s="59">
        <v>8229.0</v>
      </c>
      <c r="D2740" s="27">
        <v>0.0</v>
      </c>
      <c r="E2740" s="41"/>
    </row>
    <row r="2741" hidden="1">
      <c r="A2741" s="35" t="s">
        <v>3407</v>
      </c>
      <c r="B2741" s="29">
        <v>317543.5</v>
      </c>
      <c r="C2741" s="59">
        <v>317543.5</v>
      </c>
      <c r="D2741" s="27">
        <v>0.0</v>
      </c>
      <c r="E2741" s="41"/>
    </row>
    <row r="2742" hidden="1">
      <c r="A2742" s="36" t="s">
        <v>3408</v>
      </c>
      <c r="B2742" s="42">
        <v>12.5</v>
      </c>
      <c r="C2742" s="65">
        <v>12.5</v>
      </c>
      <c r="D2742" s="66">
        <v>0.0</v>
      </c>
      <c r="E2742" s="45"/>
    </row>
    <row r="2743" hidden="1">
      <c r="A2743" s="39"/>
      <c r="B2743" s="60"/>
      <c r="C2743" s="67"/>
      <c r="D2743" s="61"/>
      <c r="E2743" s="68"/>
    </row>
    <row r="2744" hidden="1">
      <c r="A2744" s="39"/>
      <c r="B2744" s="60"/>
      <c r="C2744" s="67"/>
      <c r="D2744" s="61"/>
      <c r="E2744" s="68"/>
    </row>
    <row r="2745">
      <c r="A2745" s="5" t="s">
        <v>4233</v>
      </c>
      <c r="B2745" s="6"/>
      <c r="C2745" s="6"/>
      <c r="D2745" s="6"/>
      <c r="E2745" s="7"/>
    </row>
    <row r="2746">
      <c r="A2746" s="10"/>
      <c r="B2746" s="11"/>
      <c r="C2746" s="11"/>
      <c r="D2746" s="11"/>
      <c r="E2746" s="12"/>
    </row>
    <row r="2747">
      <c r="A2747" s="5" t="s">
        <v>3381</v>
      </c>
      <c r="B2747" s="6"/>
      <c r="C2747" s="6"/>
      <c r="D2747" s="6"/>
      <c r="E2747" s="7"/>
    </row>
    <row r="2748">
      <c r="A2748" s="10"/>
      <c r="B2748" s="11"/>
      <c r="C2748" s="11"/>
      <c r="D2748" s="11"/>
      <c r="E2748" s="12"/>
    </row>
    <row r="2749">
      <c r="A2749" s="13">
        <v>46104.0</v>
      </c>
      <c r="B2749" s="6"/>
      <c r="C2749" s="54" t="s">
        <v>3382</v>
      </c>
      <c r="D2749" s="48">
        <v>46110.0</v>
      </c>
      <c r="E2749" s="7"/>
    </row>
    <row r="2750">
      <c r="A2750" s="10"/>
      <c r="B2750" s="11"/>
      <c r="C2750" s="16"/>
      <c r="D2750" s="11"/>
      <c r="E2750" s="12"/>
    </row>
    <row r="2751">
      <c r="A2751" s="55" t="s">
        <v>4238</v>
      </c>
      <c r="B2751" s="7"/>
      <c r="C2751" s="16"/>
      <c r="D2751" s="56" t="s">
        <v>4239</v>
      </c>
      <c r="E2751" s="7"/>
    </row>
    <row r="2752">
      <c r="A2752" s="10"/>
      <c r="B2752" s="12"/>
      <c r="C2752" s="16"/>
      <c r="D2752" s="11"/>
      <c r="E2752" s="12"/>
    </row>
    <row r="2753">
      <c r="A2753" s="19" t="s">
        <v>3383</v>
      </c>
      <c r="B2753" s="6"/>
      <c r="C2753" s="6"/>
      <c r="D2753" s="6"/>
      <c r="E2753" s="7"/>
    </row>
    <row r="2754">
      <c r="A2754" s="20" t="s">
        <v>3384</v>
      </c>
      <c r="B2754" s="21" t="s">
        <v>3385</v>
      </c>
      <c r="C2754" s="22" t="s">
        <v>3386</v>
      </c>
      <c r="D2754" s="21" t="s">
        <v>3387</v>
      </c>
      <c r="E2754" s="23" t="s">
        <v>13</v>
      </c>
    </row>
    <row r="2755">
      <c r="A2755" s="57" t="s">
        <v>3388</v>
      </c>
      <c r="B2755" s="25">
        <v>32751.0</v>
      </c>
      <c r="C2755" s="26">
        <v>32751.0</v>
      </c>
      <c r="D2755" s="27">
        <v>0.0</v>
      </c>
      <c r="E2755" s="28"/>
    </row>
    <row r="2756">
      <c r="A2756" s="57" t="s">
        <v>3389</v>
      </c>
      <c r="B2756" s="29">
        <v>20279.0</v>
      </c>
      <c r="C2756" s="26">
        <v>20279.0</v>
      </c>
      <c r="D2756" s="27">
        <v>0.0</v>
      </c>
      <c r="E2756" s="28"/>
    </row>
    <row r="2757">
      <c r="A2757" s="57" t="s">
        <v>3390</v>
      </c>
      <c r="B2757" s="29">
        <v>0.0</v>
      </c>
      <c r="C2757" s="26"/>
      <c r="D2757" s="27">
        <v>0.0</v>
      </c>
      <c r="E2757" s="41"/>
    </row>
    <row r="2758">
      <c r="A2758" s="57" t="s">
        <v>3392</v>
      </c>
      <c r="B2758" s="29">
        <v>4000.0</v>
      </c>
      <c r="C2758" s="26">
        <v>4000.0</v>
      </c>
      <c r="D2758" s="27">
        <v>0.0</v>
      </c>
      <c r="E2758" s="41"/>
    </row>
    <row r="2759">
      <c r="A2759" s="31" t="s">
        <v>3394</v>
      </c>
      <c r="B2759" s="29">
        <v>0.0</v>
      </c>
      <c r="C2759" s="26"/>
      <c r="D2759" s="27">
        <v>0.0</v>
      </c>
      <c r="E2759" s="28"/>
    </row>
    <row r="2760">
      <c r="A2760" s="31" t="s">
        <v>3395</v>
      </c>
      <c r="B2760" s="29">
        <v>0.0</v>
      </c>
      <c r="C2760" s="26"/>
      <c r="D2760" s="27">
        <v>0.0</v>
      </c>
      <c r="E2760" s="40"/>
    </row>
    <row r="2761">
      <c r="A2761" s="31" t="s">
        <v>3397</v>
      </c>
      <c r="B2761" s="29">
        <v>2529.0</v>
      </c>
      <c r="C2761" s="26">
        <v>2529.0</v>
      </c>
      <c r="D2761" s="27">
        <v>0.0</v>
      </c>
      <c r="E2761" s="28" t="s">
        <v>8060</v>
      </c>
    </row>
    <row r="2762">
      <c r="A2762" s="31" t="s">
        <v>3399</v>
      </c>
      <c r="B2762" s="29">
        <v>920.0</v>
      </c>
      <c r="C2762" s="26">
        <v>920.0</v>
      </c>
      <c r="D2762" s="27">
        <v>0.0</v>
      </c>
      <c r="E2762" s="40"/>
    </row>
    <row r="2763">
      <c r="A2763" s="58" t="s">
        <v>3400</v>
      </c>
      <c r="B2763" s="29">
        <v>100318.0</v>
      </c>
      <c r="C2763" s="29">
        <v>100054.0</v>
      </c>
      <c r="D2763" s="27">
        <v>-264.0</v>
      </c>
      <c r="E2763" s="41"/>
    </row>
    <row r="2764">
      <c r="A2764" s="58" t="s">
        <v>3401</v>
      </c>
      <c r="B2764" s="29">
        <v>39568.0</v>
      </c>
      <c r="C2764" s="59">
        <v>39568.0</v>
      </c>
      <c r="D2764" s="27">
        <v>0.0</v>
      </c>
      <c r="E2764" s="41"/>
    </row>
    <row r="2765">
      <c r="A2765" s="58" t="s">
        <v>3402</v>
      </c>
      <c r="B2765" s="29">
        <v>70686.23999999999</v>
      </c>
      <c r="C2765" s="59">
        <v>70686.24000000003</v>
      </c>
      <c r="D2765" s="27">
        <v>4.3655745685100555E-11</v>
      </c>
      <c r="E2765" s="41"/>
    </row>
    <row r="2766">
      <c r="A2766" s="58" t="s">
        <v>3403</v>
      </c>
      <c r="B2766" s="29">
        <v>64910.0</v>
      </c>
      <c r="C2766" s="59">
        <v>64509.0</v>
      </c>
      <c r="D2766" s="27">
        <v>-401.0</v>
      </c>
      <c r="E2766" s="41"/>
    </row>
    <row r="2767">
      <c r="A2767" s="58" t="s">
        <v>3405</v>
      </c>
      <c r="B2767" s="29">
        <v>2405.0</v>
      </c>
      <c r="C2767" s="59">
        <v>2405.0</v>
      </c>
      <c r="D2767" s="27">
        <v>0.0</v>
      </c>
      <c r="E2767" s="41"/>
    </row>
    <row r="2768">
      <c r="A2768" s="58" t="s">
        <v>3406</v>
      </c>
      <c r="B2768" s="29">
        <v>10035.010000000002</v>
      </c>
      <c r="C2768" s="59">
        <v>9641.01</v>
      </c>
      <c r="D2768" s="27">
        <v>-394.0000000000018</v>
      </c>
      <c r="E2768" s="41"/>
    </row>
    <row r="2769">
      <c r="A2769" s="35" t="s">
        <v>3407</v>
      </c>
      <c r="B2769" s="29">
        <v>338366.45</v>
      </c>
      <c r="C2769" s="59">
        <v>336196.45</v>
      </c>
      <c r="D2769" s="27">
        <v>-2170.0</v>
      </c>
      <c r="E2769" s="41"/>
    </row>
    <row r="2770">
      <c r="A2770" s="36" t="s">
        <v>3408</v>
      </c>
      <c r="B2770" s="42">
        <v>-0.21000000002095476</v>
      </c>
      <c r="C2770" s="65">
        <v>1504.7900000000373</v>
      </c>
      <c r="D2770" s="66">
        <v>1505.0000000000582</v>
      </c>
      <c r="E2770" s="45"/>
    </row>
    <row r="2771">
      <c r="A2771" s="39"/>
      <c r="B2771" s="60"/>
      <c r="C2771" s="67"/>
      <c r="D2771" s="61"/>
      <c r="E2771" s="68"/>
    </row>
    <row r="2772">
      <c r="A2772" s="39"/>
      <c r="B2772" s="60"/>
      <c r="C2772" s="67"/>
      <c r="D2772" s="61"/>
      <c r="E2772" s="68"/>
    </row>
    <row r="2773">
      <c r="A2773" s="5" t="s">
        <v>4233</v>
      </c>
      <c r="B2773" s="6"/>
      <c r="C2773" s="6"/>
      <c r="D2773" s="6"/>
      <c r="E2773" s="7"/>
    </row>
    <row r="2774">
      <c r="A2774" s="10"/>
      <c r="B2774" s="11"/>
      <c r="C2774" s="11"/>
      <c r="D2774" s="11"/>
      <c r="E2774" s="12"/>
    </row>
    <row r="2775">
      <c r="A2775" s="5" t="s">
        <v>3381</v>
      </c>
      <c r="B2775" s="6"/>
      <c r="C2775" s="6"/>
      <c r="D2775" s="6"/>
      <c r="E2775" s="7"/>
    </row>
    <row r="2776">
      <c r="A2776" s="10"/>
      <c r="B2776" s="11"/>
      <c r="C2776" s="11"/>
      <c r="D2776" s="11"/>
      <c r="E2776" s="12"/>
    </row>
    <row r="2777">
      <c r="A2777" s="13">
        <v>46104.0</v>
      </c>
      <c r="B2777" s="6"/>
      <c r="C2777" s="54" t="s">
        <v>3382</v>
      </c>
      <c r="D2777" s="48">
        <v>46110.0</v>
      </c>
      <c r="E2777" s="7"/>
    </row>
    <row r="2778">
      <c r="A2778" s="10"/>
      <c r="B2778" s="11"/>
      <c r="C2778" s="16"/>
      <c r="D2778" s="11"/>
      <c r="E2778" s="12"/>
    </row>
    <row r="2779">
      <c r="A2779" s="55" t="s">
        <v>4238</v>
      </c>
      <c r="B2779" s="7"/>
      <c r="C2779" s="16"/>
      <c r="D2779" s="56" t="s">
        <v>4239</v>
      </c>
      <c r="E2779" s="7"/>
    </row>
    <row r="2780">
      <c r="A2780" s="10"/>
      <c r="B2780" s="12"/>
      <c r="C2780" s="16"/>
      <c r="D2780" s="11"/>
      <c r="E2780" s="12"/>
    </row>
    <row r="2781">
      <c r="A2781" s="19" t="s">
        <v>3383</v>
      </c>
      <c r="B2781" s="6"/>
      <c r="C2781" s="6"/>
      <c r="D2781" s="6"/>
      <c r="E2781" s="7"/>
    </row>
    <row r="2782">
      <c r="A2782" s="20" t="s">
        <v>3384</v>
      </c>
      <c r="B2782" s="21" t="s">
        <v>3385</v>
      </c>
      <c r="C2782" s="22" t="s">
        <v>3386</v>
      </c>
      <c r="D2782" s="21" t="s">
        <v>3387</v>
      </c>
      <c r="E2782" s="23" t="s">
        <v>13</v>
      </c>
    </row>
    <row r="2783">
      <c r="A2783" s="57" t="s">
        <v>3388</v>
      </c>
      <c r="B2783" s="25">
        <v>32751.0</v>
      </c>
      <c r="C2783" s="26">
        <v>32751.0</v>
      </c>
      <c r="D2783" s="27">
        <v>0.0</v>
      </c>
      <c r="E2783" s="28"/>
    </row>
    <row r="2784">
      <c r="A2784" s="57" t="s">
        <v>3389</v>
      </c>
      <c r="B2784" s="29">
        <v>20279.0</v>
      </c>
      <c r="C2784" s="26">
        <v>20279.0</v>
      </c>
      <c r="D2784" s="27">
        <v>0.0</v>
      </c>
      <c r="E2784" s="28"/>
    </row>
    <row r="2785">
      <c r="A2785" s="57" t="s">
        <v>3390</v>
      </c>
      <c r="B2785" s="29">
        <v>0.0</v>
      </c>
      <c r="C2785" s="26"/>
      <c r="D2785" s="27">
        <v>0.0</v>
      </c>
      <c r="E2785" s="41"/>
    </row>
    <row r="2786">
      <c r="A2786" s="57" t="s">
        <v>3392</v>
      </c>
      <c r="B2786" s="29">
        <v>4000.0</v>
      </c>
      <c r="C2786" s="26">
        <v>4000.0</v>
      </c>
      <c r="D2786" s="27">
        <v>0.0</v>
      </c>
      <c r="E2786" s="41"/>
    </row>
    <row r="2787">
      <c r="A2787" s="31" t="s">
        <v>3394</v>
      </c>
      <c r="B2787" s="29">
        <v>0.0</v>
      </c>
      <c r="C2787" s="26"/>
      <c r="D2787" s="27">
        <v>0.0</v>
      </c>
      <c r="E2787" s="28"/>
    </row>
    <row r="2788">
      <c r="A2788" s="31" t="s">
        <v>3395</v>
      </c>
      <c r="B2788" s="29">
        <v>0.0</v>
      </c>
      <c r="C2788" s="26"/>
      <c r="D2788" s="27">
        <v>0.0</v>
      </c>
      <c r="E2788" s="40"/>
    </row>
    <row r="2789">
      <c r="A2789" s="31" t="s">
        <v>3397</v>
      </c>
      <c r="B2789" s="29">
        <v>2529.0</v>
      </c>
      <c r="C2789" s="26">
        <v>2529.0</v>
      </c>
      <c r="D2789" s="27">
        <v>0.0</v>
      </c>
      <c r="E2789" s="28" t="s">
        <v>8060</v>
      </c>
    </row>
    <row r="2790">
      <c r="A2790" s="31" t="s">
        <v>3399</v>
      </c>
      <c r="B2790" s="29">
        <v>920.0</v>
      </c>
      <c r="C2790" s="26">
        <v>920.0</v>
      </c>
      <c r="D2790" s="27">
        <v>0.0</v>
      </c>
      <c r="E2790" s="40"/>
    </row>
    <row r="2791">
      <c r="A2791" s="58" t="s">
        <v>3400</v>
      </c>
      <c r="B2791" s="29">
        <v>100318.0</v>
      </c>
      <c r="C2791" s="29">
        <v>100054.0</v>
      </c>
      <c r="D2791" s="27">
        <v>-264.0</v>
      </c>
      <c r="E2791" s="41"/>
    </row>
    <row r="2792">
      <c r="A2792" s="58" t="s">
        <v>3401</v>
      </c>
      <c r="B2792" s="29">
        <v>39568.0</v>
      </c>
      <c r="C2792" s="59">
        <v>39568.0</v>
      </c>
      <c r="D2792" s="27">
        <v>0.0</v>
      </c>
      <c r="E2792" s="41"/>
    </row>
    <row r="2793">
      <c r="A2793" s="58" t="s">
        <v>3402</v>
      </c>
      <c r="B2793" s="29">
        <v>70686.23999999999</v>
      </c>
      <c r="C2793" s="59">
        <v>70686.24000000003</v>
      </c>
      <c r="D2793" s="27">
        <v>4.3655745685100555E-11</v>
      </c>
      <c r="E2793" s="41"/>
    </row>
    <row r="2794">
      <c r="A2794" s="58" t="s">
        <v>3403</v>
      </c>
      <c r="B2794" s="29">
        <v>64910.0</v>
      </c>
      <c r="C2794" s="59">
        <v>64509.0</v>
      </c>
      <c r="D2794" s="27">
        <v>-401.0</v>
      </c>
      <c r="E2794" s="41"/>
    </row>
    <row r="2795">
      <c r="A2795" s="58" t="s">
        <v>3405</v>
      </c>
      <c r="B2795" s="29">
        <v>2405.0</v>
      </c>
      <c r="C2795" s="59">
        <v>2405.0</v>
      </c>
      <c r="D2795" s="27">
        <v>0.0</v>
      </c>
      <c r="E2795" s="41"/>
    </row>
    <row r="2796">
      <c r="A2796" s="58" t="s">
        <v>3406</v>
      </c>
      <c r="B2796" s="29">
        <v>10035.010000000002</v>
      </c>
      <c r="C2796" s="59">
        <v>9641.01</v>
      </c>
      <c r="D2796" s="27">
        <v>-394.0000000000018</v>
      </c>
      <c r="E2796" s="41"/>
    </row>
    <row r="2797">
      <c r="A2797" s="35" t="s">
        <v>3407</v>
      </c>
      <c r="B2797" s="29">
        <v>338366.45</v>
      </c>
      <c r="C2797" s="59">
        <v>336196.45</v>
      </c>
      <c r="D2797" s="27">
        <v>-2170.0</v>
      </c>
      <c r="E2797" s="41"/>
    </row>
    <row r="2798">
      <c r="A2798" s="36" t="s">
        <v>3408</v>
      </c>
      <c r="B2798" s="42">
        <v>-0.21000000002095476</v>
      </c>
      <c r="C2798" s="65">
        <v>1504.7900000000373</v>
      </c>
      <c r="D2798" s="66">
        <v>1505.0000000000582</v>
      </c>
      <c r="E2798" s="45"/>
    </row>
    <row r="2799">
      <c r="A2799" s="39"/>
      <c r="B2799" s="60"/>
      <c r="C2799" s="67"/>
      <c r="D2799" s="61"/>
      <c r="E2799" s="68"/>
    </row>
    <row r="2800">
      <c r="A2800" s="39"/>
      <c r="B2800" s="60"/>
      <c r="C2800" s="67"/>
      <c r="D2800" s="61"/>
      <c r="E2800" s="68"/>
    </row>
    <row r="2801">
      <c r="A2801" s="5" t="s">
        <v>4233</v>
      </c>
      <c r="B2801" s="6"/>
      <c r="C2801" s="6"/>
      <c r="D2801" s="6"/>
      <c r="E2801" s="7"/>
    </row>
    <row r="2802">
      <c r="A2802" s="10"/>
      <c r="B2802" s="11"/>
      <c r="C2802" s="11"/>
      <c r="D2802" s="11"/>
      <c r="E2802" s="12"/>
    </row>
    <row r="2803">
      <c r="A2803" s="5" t="s">
        <v>3381</v>
      </c>
      <c r="B2803" s="6"/>
      <c r="C2803" s="6"/>
      <c r="D2803" s="6"/>
      <c r="E2803" s="7"/>
    </row>
    <row r="2804">
      <c r="A2804" s="10"/>
      <c r="B2804" s="11"/>
      <c r="C2804" s="11"/>
      <c r="D2804" s="11"/>
      <c r="E2804" s="12"/>
    </row>
    <row r="2805">
      <c r="A2805" s="13">
        <v>46111.0</v>
      </c>
      <c r="B2805" s="6"/>
      <c r="C2805" s="54" t="s">
        <v>3382</v>
      </c>
      <c r="D2805" s="48">
        <v>46112.0</v>
      </c>
      <c r="E2805" s="7"/>
    </row>
    <row r="2806">
      <c r="A2806" s="10"/>
      <c r="B2806" s="11"/>
      <c r="C2806" s="16"/>
      <c r="D2806" s="11"/>
      <c r="E2806" s="12"/>
    </row>
    <row r="2807">
      <c r="A2807" s="55" t="s">
        <v>4238</v>
      </c>
      <c r="B2807" s="7"/>
      <c r="C2807" s="16"/>
      <c r="D2807" s="56" t="s">
        <v>4240</v>
      </c>
      <c r="E2807" s="7"/>
    </row>
    <row r="2808">
      <c r="A2808" s="10"/>
      <c r="B2808" s="12"/>
      <c r="C2808" s="16"/>
      <c r="D2808" s="11"/>
      <c r="E2808" s="12"/>
    </row>
    <row r="2809">
      <c r="A2809" s="19" t="s">
        <v>3383</v>
      </c>
      <c r="B2809" s="6"/>
      <c r="C2809" s="6"/>
      <c r="D2809" s="6"/>
      <c r="E2809" s="7"/>
    </row>
    <row r="2810">
      <c r="A2810" s="20" t="s">
        <v>3384</v>
      </c>
      <c r="B2810" s="21" t="s">
        <v>3385</v>
      </c>
      <c r="C2810" s="22" t="s">
        <v>3386</v>
      </c>
      <c r="D2810" s="21" t="s">
        <v>3387</v>
      </c>
      <c r="E2810" s="23" t="s">
        <v>13</v>
      </c>
    </row>
    <row r="2811">
      <c r="A2811" s="57" t="s">
        <v>3388</v>
      </c>
      <c r="B2811" s="25">
        <v>5272.0</v>
      </c>
      <c r="C2811" s="26">
        <v>5275.0</v>
      </c>
      <c r="D2811" s="27">
        <v>3.0</v>
      </c>
      <c r="E2811" s="28"/>
    </row>
    <row r="2812">
      <c r="A2812" s="57" t="s">
        <v>3389</v>
      </c>
      <c r="B2812" s="29">
        <v>3593.0</v>
      </c>
      <c r="C2812" s="26">
        <v>3593.0</v>
      </c>
      <c r="D2812" s="27">
        <v>0.0</v>
      </c>
      <c r="E2812" s="28"/>
    </row>
    <row r="2813">
      <c r="A2813" s="57" t="s">
        <v>3390</v>
      </c>
      <c r="B2813" s="29">
        <v>0.0</v>
      </c>
      <c r="C2813" s="26"/>
      <c r="D2813" s="27">
        <v>0.0</v>
      </c>
      <c r="E2813" s="41"/>
    </row>
    <row r="2814">
      <c r="A2814" s="57" t="s">
        <v>3392</v>
      </c>
      <c r="B2814" s="29">
        <v>0.0</v>
      </c>
      <c r="C2814" s="26"/>
      <c r="D2814" s="27">
        <v>0.0</v>
      </c>
      <c r="E2814" s="41"/>
    </row>
    <row r="2815">
      <c r="A2815" s="31" t="s">
        <v>3394</v>
      </c>
      <c r="B2815" s="29">
        <v>0.0</v>
      </c>
      <c r="C2815" s="26"/>
      <c r="D2815" s="27">
        <v>0.0</v>
      </c>
      <c r="E2815" s="28"/>
    </row>
    <row r="2816">
      <c r="A2816" s="31" t="s">
        <v>3395</v>
      </c>
      <c r="B2816" s="29">
        <v>0.0</v>
      </c>
      <c r="C2816" s="26"/>
      <c r="D2816" s="27">
        <v>0.0</v>
      </c>
      <c r="E2816" s="40"/>
    </row>
    <row r="2817">
      <c r="A2817" s="31" t="s">
        <v>3397</v>
      </c>
      <c r="B2817" s="29">
        <v>114.0</v>
      </c>
      <c r="C2817" s="26">
        <v>114.0</v>
      </c>
      <c r="D2817" s="27">
        <v>0.0</v>
      </c>
      <c r="E2817" s="28" t="s">
        <v>8061</v>
      </c>
    </row>
    <row r="2818">
      <c r="A2818" s="31" t="s">
        <v>3399</v>
      </c>
      <c r="B2818" s="29">
        <v>810.0</v>
      </c>
      <c r="C2818" s="26">
        <v>810.0</v>
      </c>
      <c r="D2818" s="27">
        <v>0.0</v>
      </c>
      <c r="E2818" s="40"/>
    </row>
    <row r="2819">
      <c r="A2819" s="58" t="s">
        <v>3400</v>
      </c>
      <c r="B2819" s="29">
        <v>30657.0</v>
      </c>
      <c r="C2819" s="29">
        <v>30657.0</v>
      </c>
      <c r="D2819" s="27">
        <v>0.0</v>
      </c>
      <c r="E2819" s="41"/>
    </row>
    <row r="2820">
      <c r="A2820" s="58" t="s">
        <v>3401</v>
      </c>
      <c r="B2820" s="29">
        <v>11356.0</v>
      </c>
      <c r="C2820" s="59">
        <v>11356.0</v>
      </c>
      <c r="D2820" s="27">
        <v>0.0</v>
      </c>
      <c r="E2820" s="41"/>
    </row>
    <row r="2821">
      <c r="A2821" s="58" t="s">
        <v>3402</v>
      </c>
      <c r="B2821" s="29">
        <v>17684.599999999995</v>
      </c>
      <c r="C2821" s="59">
        <v>17684.6</v>
      </c>
      <c r="D2821" s="27">
        <v>3.637978807091713E-12</v>
      </c>
      <c r="E2821" s="41"/>
    </row>
    <row r="2822">
      <c r="A2822" s="58" t="s">
        <v>3403</v>
      </c>
      <c r="B2822" s="29">
        <v>11660.0</v>
      </c>
      <c r="C2822" s="59">
        <v>11660.0</v>
      </c>
      <c r="D2822" s="27">
        <v>0.0</v>
      </c>
      <c r="E2822" s="41"/>
    </row>
    <row r="2823">
      <c r="A2823" s="58" t="s">
        <v>3405</v>
      </c>
      <c r="B2823" s="29">
        <v>588.0</v>
      </c>
      <c r="C2823" s="59">
        <v>588.0</v>
      </c>
      <c r="D2823" s="27">
        <v>0.0</v>
      </c>
      <c r="E2823" s="41"/>
    </row>
    <row r="2824">
      <c r="A2824" s="58" t="s">
        <v>3406</v>
      </c>
      <c r="B2824" s="29">
        <v>3150.8</v>
      </c>
      <c r="C2824" s="59">
        <v>3150.7999999999997</v>
      </c>
      <c r="D2824" s="27">
        <v>-4.547473508864641E-13</v>
      </c>
      <c r="E2824" s="41"/>
    </row>
    <row r="2825">
      <c r="A2825" s="35" t="s">
        <v>3407</v>
      </c>
      <c r="B2825" s="29">
        <v>81734.90000000002</v>
      </c>
      <c r="C2825" s="59">
        <v>81734.9</v>
      </c>
      <c r="D2825" s="27">
        <v>-2.9103830456733704E-11</v>
      </c>
      <c r="E2825" s="41"/>
    </row>
    <row r="2826">
      <c r="A2826" s="36" t="s">
        <v>3408</v>
      </c>
      <c r="B2826" s="42">
        <v>-0.3000000000174623</v>
      </c>
      <c r="C2826" s="65">
        <v>2.7000000000116415</v>
      </c>
      <c r="D2826" s="66">
        <v>3.000000000029104</v>
      </c>
      <c r="E2826" s="45"/>
    </row>
  </sheetData>
  <mergeCells count="808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D2805:E2806"/>
    <mergeCell ref="D2807:E2808"/>
    <mergeCell ref="A2809:E2809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6 B2014:C2016 C2021:D2024 B2026:D2044 C2049:D2052 B2054:D2072 C2077:D2080 B2082:D2100 C2105:D2108 B2110:D2128 C2133:D2136 B2138:D2156 C2161:D2164 B2166:D2184 C2189:D2192 B2194:D2212 C2217:D2220 B2222:D2240 C2245:D2248 B2250:D2268 C2273:D2276 B2278:D2296 C2301:D2304 B2306:D2324 C2329:D2332 B2334:D2352 C2357:D2360 B2362:D2380 C2385:D2388 B2390:D2408 C2413:D2416 B2418:D2436 C2441:D2444 B2446:D2464 C2469:D2472 B2474:D2492 C2497:D2500 B2502:D2520 C2525:D2528 B2530:D2548 C2553:D2556 B2558:D2576 C2581:D2584 B2586:D2604 C2609:D2612 B2614:D2632 C2637:D2640 B2642:D2660 C2665:D2668 B2670:D2688 C2693:D2696 B2698:D2716 C2721:D2724 B2726:D2744 C2749:D2752 B2754:D2772 C2777:D2780 B2782:D2800 C2805:D2806 C2807:D2808 B2810:D282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">
    <cfRule type="cellIs" dxfId="1" priority="3" operator="notEqual">
      <formula>"Neděle"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4236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3381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3382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3383</v>
      </c>
      <c r="B9" s="6"/>
      <c r="C9" s="6"/>
      <c r="D9" s="6"/>
      <c r="E9" s="7"/>
    </row>
    <row r="10" hidden="1">
      <c r="A10" s="20" t="s">
        <v>3384</v>
      </c>
      <c r="B10" s="21" t="s">
        <v>3385</v>
      </c>
      <c r="C10" s="22" t="s">
        <v>3386</v>
      </c>
      <c r="D10" s="21" t="s">
        <v>3387</v>
      </c>
      <c r="E10" s="23" t="s">
        <v>13</v>
      </c>
    </row>
    <row r="11" hidden="1">
      <c r="A11" s="24" t="s">
        <v>3388</v>
      </c>
      <c r="B11" s="25">
        <v>0.0</v>
      </c>
      <c r="C11" s="26">
        <v>837.0</v>
      </c>
      <c r="D11" s="27">
        <f t="shared" ref="D11:D26" si="1">C11-B11</f>
        <v>837</v>
      </c>
      <c r="E11" s="41"/>
    </row>
    <row r="12" hidden="1">
      <c r="A12" s="24" t="s">
        <v>3389</v>
      </c>
      <c r="B12" s="29">
        <v>872.0</v>
      </c>
      <c r="C12" s="26">
        <v>872.0</v>
      </c>
      <c r="D12" s="27">
        <f t="shared" si="1"/>
        <v>0</v>
      </c>
      <c r="E12" s="41"/>
    </row>
    <row r="13" hidden="1">
      <c r="A13" s="24" t="s">
        <v>3390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3392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3394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3395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3397</v>
      </c>
      <c r="B17" s="29">
        <v>0.0</v>
      </c>
      <c r="C17" s="63"/>
      <c r="D17" s="27">
        <f t="shared" si="1"/>
        <v>0</v>
      </c>
      <c r="E17" s="41"/>
    </row>
    <row r="18" hidden="1">
      <c r="A18" s="31" t="s">
        <v>3399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3400</v>
      </c>
      <c r="B19" s="29">
        <v>4111.0</v>
      </c>
      <c r="C19" s="33">
        <f t="array" ref="C19">SUMIFS(INDIRECT(A1 &amp; " Restia!C:C"), INDIRECT(A1 &amp; " Restia!A:A"), A19, INDIRECT(A1 &amp; " Restia!B:B"), "&lt;&gt;canceled")</f>
        <v>82643</v>
      </c>
      <c r="D19" s="27">
        <f t="shared" si="1"/>
        <v>78532</v>
      </c>
      <c r="E19" s="41"/>
    </row>
    <row r="20" hidden="1">
      <c r="A20" s="32" t="s">
        <v>3401</v>
      </c>
      <c r="B20" s="29">
        <v>2460.0</v>
      </c>
      <c r="C20" s="9">
        <f t="array" ref="C20">SUMIFS( INDIRECT(A1 &amp; " Restia!C:C"), INDIRECT(A1 &amp; " Restia!A:A"), A20, INDIRECT(A1 &amp; " Restia!B:B"), "&lt;&gt;canceled" )</f>
        <v>41888</v>
      </c>
      <c r="D20" s="27">
        <f t="shared" si="1"/>
        <v>39428</v>
      </c>
      <c r="E20" s="41"/>
    </row>
    <row r="21" hidden="1">
      <c r="A21" s="32" t="s">
        <v>3402</v>
      </c>
      <c r="B21" s="29">
        <v>7640.5</v>
      </c>
      <c r="C21" s="9">
        <f t="array" ref="C21">SUMIFS( INDIRECT(A1 &amp; " Restia!C:C"), INDIRECT(A1 &amp; " Restia!A:A"), "damejidlo", INDIRECT(A1 &amp; " Restia!G:G"), "online", INDIRECT(A1 &amp; " Restia!B:B"), "&lt;&gt;canceled" )</f>
        <v>33981</v>
      </c>
      <c r="D21" s="27">
        <f t="shared" si="1"/>
        <v>26340.5</v>
      </c>
      <c r="E21" s="41"/>
    </row>
    <row r="22" hidden="1">
      <c r="A22" s="32" t="s">
        <v>3403</v>
      </c>
      <c r="B22" s="29">
        <v>4057.0</v>
      </c>
      <c r="C22" s="9">
        <f t="array" ref="C22">SUMIFS( INDIRECT(A1 &amp; " Restia!C:C"), INDIRECT(A1 &amp; " Restia!A:A"), "generic", INDIRECT(A1 &amp; " Restia!G:G"), "online", INDIRECT(A1 &amp; " Restia!B:B"), "&lt;&gt;canceled" )</f>
        <v>34380</v>
      </c>
      <c r="D22" s="27">
        <f t="shared" si="1"/>
        <v>30323</v>
      </c>
      <c r="E22" s="41"/>
    </row>
    <row r="23" hidden="1">
      <c r="A23" s="32" t="s">
        <v>3405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3945</v>
      </c>
      <c r="D23" s="27">
        <f t="shared" si="1"/>
        <v>3945</v>
      </c>
      <c r="E23" s="41"/>
    </row>
    <row r="24" hidden="1">
      <c r="A24" s="32" t="s">
        <v>3406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</row>
    <row r="25" hidden="1">
      <c r="A25" s="35" t="s">
        <v>3407</v>
      </c>
      <c r="B25" s="29">
        <v>19977.0</v>
      </c>
      <c r="C25" s="9">
        <f t="array" ref="C25">SUM(INDIRECT(A1 &amp; " Restia!C:C")) - SUMIFS(INDIRECT(A1 &amp; " Restia!C:C"), INDIRECT(A1 &amp; " Restia!B:B"), "canceled")</f>
        <v>223409</v>
      </c>
      <c r="D25" s="27">
        <f t="shared" si="1"/>
        <v>203432</v>
      </c>
      <c r="E25" s="41"/>
    </row>
    <row r="26" hidden="1">
      <c r="A26" s="36" t="s">
        <v>3408</v>
      </c>
      <c r="B26" s="42">
        <v>-836.5</v>
      </c>
      <c r="C26" s="43">
        <f>sum(C11:C23)-C25</f>
        <v>-24863</v>
      </c>
      <c r="D26" s="44">
        <f t="shared" si="1"/>
        <v>-24026.5</v>
      </c>
      <c r="E26" s="45"/>
    </row>
    <row r="27" hidden="1"/>
    <row r="28" hidden="1"/>
    <row r="29" hidden="1">
      <c r="A29" s="5" t="s">
        <v>4236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3381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3382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3383</v>
      </c>
      <c r="B37" s="6"/>
      <c r="C37" s="6"/>
      <c r="D37" s="6"/>
      <c r="E37" s="7"/>
    </row>
    <row r="38" hidden="1">
      <c r="A38" s="20" t="s">
        <v>3384</v>
      </c>
      <c r="B38" s="21" t="s">
        <v>3385</v>
      </c>
      <c r="C38" s="22" t="s">
        <v>3386</v>
      </c>
      <c r="D38" s="21" t="s">
        <v>3387</v>
      </c>
      <c r="E38" s="23" t="s">
        <v>13</v>
      </c>
    </row>
    <row r="39" hidden="1">
      <c r="A39" s="24" t="s">
        <v>3388</v>
      </c>
      <c r="B39" s="25">
        <v>2048.0</v>
      </c>
      <c r="C39" s="26">
        <f>(2000*2)+(20*3)+(10*1)+(1*1)</f>
        <v>4071</v>
      </c>
      <c r="D39" s="27">
        <f t="shared" ref="D39:D54" si="2">C39-B39</f>
        <v>2023</v>
      </c>
      <c r="E39" s="41"/>
    </row>
    <row r="40" hidden="1">
      <c r="A40" s="24" t="s">
        <v>3389</v>
      </c>
      <c r="B40" s="29">
        <v>12841.0</v>
      </c>
      <c r="C40" s="26">
        <f>1394+2029+2318+764+906+1810</f>
        <v>9221</v>
      </c>
      <c r="D40" s="27">
        <f t="shared" si="2"/>
        <v>-3620</v>
      </c>
      <c r="E40" s="40" t="s">
        <v>8062</v>
      </c>
    </row>
    <row r="41" hidden="1">
      <c r="A41" s="24" t="s">
        <v>3390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3392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3394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3395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3397</v>
      </c>
      <c r="B45" s="29">
        <v>0.0</v>
      </c>
      <c r="C45" s="63"/>
      <c r="D45" s="27">
        <f t="shared" si="2"/>
        <v>0</v>
      </c>
      <c r="E45" s="41"/>
    </row>
    <row r="46" hidden="1">
      <c r="A46" s="31" t="s">
        <v>3399</v>
      </c>
      <c r="B46" s="29">
        <v>0.0</v>
      </c>
      <c r="C46" s="26"/>
      <c r="D46" s="27">
        <f t="shared" si="2"/>
        <v>0</v>
      </c>
      <c r="E46" s="41"/>
    </row>
    <row r="47" hidden="1">
      <c r="A47" s="32" t="s">
        <v>3400</v>
      </c>
      <c r="B47" s="29">
        <v>32077.0</v>
      </c>
      <c r="C47" s="33">
        <f t="array" ref="C47">SUMIFS(INDIRECT(A29 &amp; " Restia!C:C"), INDIRECT(A29 &amp; " Restia!A:A"), A47, INDIRECT(A29 &amp; " Restia!B:B"), "&lt;&gt;canceled")</f>
        <v>82643</v>
      </c>
      <c r="D47" s="27">
        <f t="shared" si="2"/>
        <v>50566</v>
      </c>
      <c r="E47" s="41"/>
    </row>
    <row r="48" hidden="1">
      <c r="A48" s="32" t="s">
        <v>3401</v>
      </c>
      <c r="B48" s="29">
        <v>14532.0</v>
      </c>
      <c r="C48" s="9">
        <f t="array" ref="C48">SUMIFS( INDIRECT(A29 &amp; " Restia!C:C"), INDIRECT(A29 &amp; " Restia!A:A"), A48, INDIRECT(A29 &amp; " Restia!B:B"), "&lt;&gt;canceled" )</f>
        <v>41888</v>
      </c>
      <c r="D48" s="27">
        <f t="shared" si="2"/>
        <v>27356</v>
      </c>
      <c r="E48" s="41"/>
    </row>
    <row r="49" hidden="1">
      <c r="A49" s="32" t="s">
        <v>3402</v>
      </c>
      <c r="B49" s="29">
        <v>46598.5</v>
      </c>
      <c r="C49" s="9">
        <f t="array" ref="C49">SUMIFS( INDIRECT(A29 &amp; " Restia!C:C"), INDIRECT(A29 &amp; " Restia!A:A"), "damejidlo", INDIRECT(A29 &amp; " Restia!G:G"), "online", INDIRECT(A29 &amp; " Restia!B:B"), "&lt;&gt;canceled" )</f>
        <v>33981</v>
      </c>
      <c r="D49" s="27">
        <f t="shared" si="2"/>
        <v>-12617.5</v>
      </c>
      <c r="E49" s="41"/>
    </row>
    <row r="50" hidden="1">
      <c r="A50" s="32" t="s">
        <v>3403</v>
      </c>
      <c r="B50" s="29">
        <v>12925.0</v>
      </c>
      <c r="C50" s="9">
        <f t="array" ref="C50">SUMIFS( INDIRECT(A29 &amp; " Restia!C:C"), INDIRECT(A29 &amp; " Restia!A:A"), "generic", INDIRECT(A29 &amp; " Restia!G:G"), "online", INDIRECT(A29 &amp; " Restia!B:B"), "&lt;&gt;canceled" )</f>
        <v>34380</v>
      </c>
      <c r="D50" s="27">
        <f t="shared" si="2"/>
        <v>21455</v>
      </c>
      <c r="E50" s="41"/>
    </row>
    <row r="51" hidden="1">
      <c r="A51" s="32" t="s">
        <v>3405</v>
      </c>
      <c r="B51" s="29">
        <v>3285.0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3945</v>
      </c>
      <c r="D51" s="27">
        <f t="shared" si="2"/>
        <v>660</v>
      </c>
      <c r="E51" s="41"/>
    </row>
    <row r="52" hidden="1">
      <c r="A52" s="32" t="s">
        <v>3406</v>
      </c>
      <c r="B52" s="29">
        <v>0.0</v>
      </c>
      <c r="C52" s="9">
        <f t="array" ref="C52">SUMIFS( INDIRECT(A29 &amp; " Restia!C:C"), INDIRECT(A29 &amp; " Restia!A:A"), "damejidlo", INDIRECT(A29 &amp; " Restia!G:G"), "cash", INDIRECT(A29 &amp; " Restia!B:B"), "&lt;&gt;canceled")</f>
        <v>0</v>
      </c>
      <c r="D52" s="27">
        <f t="shared" si="2"/>
        <v>0</v>
      </c>
      <c r="E52" s="41"/>
    </row>
    <row r="53" hidden="1">
      <c r="A53" s="35" t="s">
        <v>3407</v>
      </c>
      <c r="B53" s="29">
        <v>126329.5</v>
      </c>
      <c r="C53" s="9">
        <f t="array" ref="C53">SUM(INDIRECT(A29 &amp; " Restia!C:C")) - SUMIFS(INDIRECT(A29 &amp; " Restia!C:C"), INDIRECT(A29 &amp; " Restia!B:B"), "canceled")</f>
        <v>223409</v>
      </c>
      <c r="D53" s="27">
        <f t="shared" si="2"/>
        <v>97079.5</v>
      </c>
      <c r="E53" s="41"/>
    </row>
    <row r="54" hidden="1">
      <c r="A54" s="36" t="s">
        <v>3408</v>
      </c>
      <c r="B54" s="42">
        <v>-2023.0</v>
      </c>
      <c r="C54" s="43">
        <f>sum(C39:C51)-C53</f>
        <v>-13280</v>
      </c>
      <c r="D54" s="44">
        <f t="shared" si="2"/>
        <v>-11257</v>
      </c>
      <c r="E54" s="45"/>
    </row>
    <row r="55" hidden="1"/>
    <row r="56" hidden="1"/>
    <row r="57" hidden="1">
      <c r="A57" s="5" t="s">
        <v>4236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3381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3382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3383</v>
      </c>
      <c r="B65" s="6"/>
      <c r="C65" s="6"/>
      <c r="D65" s="6"/>
      <c r="E65" s="7"/>
    </row>
    <row r="66" hidden="1">
      <c r="A66" s="20" t="s">
        <v>3384</v>
      </c>
      <c r="B66" s="21" t="s">
        <v>3385</v>
      </c>
      <c r="C66" s="22" t="s">
        <v>3386</v>
      </c>
      <c r="D66" s="21" t="s">
        <v>3387</v>
      </c>
      <c r="E66" s="23" t="s">
        <v>13</v>
      </c>
    </row>
    <row r="67" hidden="1">
      <c r="A67" s="24" t="s">
        <v>3388</v>
      </c>
      <c r="B67" s="25">
        <v>2529.0</v>
      </c>
      <c r="C67" s="26">
        <f>(2000*1)+(500*1)+(10*2)+(5*1)+(2*2)</f>
        <v>2529</v>
      </c>
      <c r="D67" s="27">
        <f t="shared" ref="D67:D82" si="3">C67-B67</f>
        <v>0</v>
      </c>
      <c r="E67" s="41"/>
    </row>
    <row r="68" hidden="1">
      <c r="A68" s="24" t="s">
        <v>3389</v>
      </c>
      <c r="B68" s="29">
        <v>11809.0</v>
      </c>
      <c r="C68" s="26">
        <f>805+1654+2586+249+3694+1869+952</f>
        <v>11809</v>
      </c>
      <c r="D68" s="27">
        <f t="shared" si="3"/>
        <v>0</v>
      </c>
      <c r="E68" s="40" t="s">
        <v>8063</v>
      </c>
    </row>
    <row r="69" hidden="1">
      <c r="A69" s="24" t="s">
        <v>3390</v>
      </c>
      <c r="B69" s="29">
        <v>0.0</v>
      </c>
      <c r="C69" s="26"/>
      <c r="D69" s="27">
        <f t="shared" si="3"/>
        <v>0</v>
      </c>
      <c r="E69" s="41"/>
    </row>
    <row r="70" hidden="1">
      <c r="A70" s="24" t="s">
        <v>3392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3394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3395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3397</v>
      </c>
      <c r="B73" s="29">
        <v>0.0</v>
      </c>
      <c r="C73" s="63"/>
      <c r="D73" s="27">
        <f t="shared" si="3"/>
        <v>0</v>
      </c>
      <c r="E73" s="41"/>
    </row>
    <row r="74" hidden="1">
      <c r="A74" s="31" t="s">
        <v>3399</v>
      </c>
      <c r="B74" s="29">
        <v>0.0</v>
      </c>
      <c r="C74" s="26"/>
      <c r="D74" s="27">
        <f t="shared" si="3"/>
        <v>0</v>
      </c>
      <c r="E74" s="41"/>
    </row>
    <row r="75" hidden="1">
      <c r="A75" s="32" t="s">
        <v>3400</v>
      </c>
      <c r="B75" s="29">
        <v>46505.0</v>
      </c>
      <c r="C75" s="33">
        <f t="array" ref="C75">SUMIFS(INDIRECT(A57 &amp; " Restia!C:C"), INDIRECT(A57 &amp; " Restia!A:A"), A75, INDIRECT(A57 &amp; " Restia!B:B"), "&lt;&gt;canceled")</f>
        <v>82643</v>
      </c>
      <c r="D75" s="27">
        <f t="shared" si="3"/>
        <v>36138</v>
      </c>
      <c r="E75" s="41"/>
    </row>
    <row r="76" hidden="1">
      <c r="A76" s="32" t="s">
        <v>3401</v>
      </c>
      <c r="B76" s="29">
        <v>16692.0</v>
      </c>
      <c r="C76" s="9">
        <f t="array" ref="C76">SUMIFS( INDIRECT(A57 &amp; " Restia!C:C"), INDIRECT(A57 &amp; " Restia!A:A"), A76, INDIRECT(A57 &amp; " Restia!B:B"), "&lt;&gt;canceled" )</f>
        <v>41888</v>
      </c>
      <c r="D76" s="27">
        <f t="shared" si="3"/>
        <v>25196</v>
      </c>
      <c r="E76" s="41"/>
    </row>
    <row r="77" hidden="1">
      <c r="A77" s="32" t="s">
        <v>3402</v>
      </c>
      <c r="B77" s="29">
        <v>57015.0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33981</v>
      </c>
      <c r="D77" s="27">
        <f t="shared" si="3"/>
        <v>-23034</v>
      </c>
      <c r="E77" s="41"/>
    </row>
    <row r="78" hidden="1">
      <c r="A78" s="32" t="s">
        <v>3403</v>
      </c>
      <c r="B78" s="29">
        <v>19456.0</v>
      </c>
      <c r="C78" s="9">
        <f t="array" ref="C78">SUMIFS( INDIRECT(A57 &amp; " Restia!C:C"), INDIRECT(A57 &amp; " Restia!A:A"), "generic", INDIRECT(A57 &amp; " Restia!G:G"), "online", INDIRECT(A57 &amp; " Restia!B:B"), "&lt;&gt;canceled" )</f>
        <v>34380</v>
      </c>
      <c r="D78" s="27">
        <f t="shared" si="3"/>
        <v>14924</v>
      </c>
      <c r="E78" s="41"/>
    </row>
    <row r="79" hidden="1">
      <c r="A79" s="32" t="s">
        <v>3405</v>
      </c>
      <c r="B79" s="29">
        <v>6390.0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3945</v>
      </c>
      <c r="D79" s="27">
        <f t="shared" si="3"/>
        <v>-2445</v>
      </c>
      <c r="E79" s="41"/>
    </row>
    <row r="80" hidden="1">
      <c r="A80" s="32" t="s">
        <v>3406</v>
      </c>
      <c r="B80" s="29">
        <v>0.0</v>
      </c>
      <c r="C80" s="9">
        <f t="array" ref="C80">SUMIFS( INDIRECT(A57 &amp; " Restia!C:C"), INDIRECT(A57 &amp; " Restia!A:A"), "damejidlo", INDIRECT(A57 &amp; " Restia!G:G"), "cash", INDIRECT(A57 &amp; " Restia!B:B"), "&lt;&gt;canceled")</f>
        <v>0</v>
      </c>
      <c r="D80" s="27">
        <f t="shared" si="3"/>
        <v>0</v>
      </c>
      <c r="E80" s="41"/>
    </row>
    <row r="81" hidden="1">
      <c r="A81" s="35" t="s">
        <v>3407</v>
      </c>
      <c r="B81" s="29">
        <v>160391.5</v>
      </c>
      <c r="C81" s="9">
        <f t="array" ref="C81">SUM(INDIRECT(A57 &amp; " Restia!C:C")) - SUMIFS(INDIRECT(A57 &amp; " Restia!C:C"), INDIRECT(A57 &amp; " Restia!B:B"), "canceled")</f>
        <v>223409</v>
      </c>
      <c r="D81" s="27">
        <f t="shared" si="3"/>
        <v>63017.5</v>
      </c>
      <c r="E81" s="41"/>
    </row>
    <row r="82" hidden="1">
      <c r="A82" s="36" t="s">
        <v>3408</v>
      </c>
      <c r="B82" s="42">
        <v>4.5</v>
      </c>
      <c r="C82" s="70">
        <f>sum(C67:C79)-C81</f>
        <v>-12234</v>
      </c>
      <c r="D82" s="44">
        <f t="shared" si="3"/>
        <v>-12238.5</v>
      </c>
      <c r="E82" s="45"/>
    </row>
    <row r="83" hidden="1"/>
    <row r="84" hidden="1"/>
    <row r="85" hidden="1">
      <c r="A85" s="5" t="s">
        <v>4236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3381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3382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3383</v>
      </c>
      <c r="B93" s="6"/>
      <c r="C93" s="6"/>
      <c r="D93" s="6"/>
      <c r="E93" s="7"/>
    </row>
    <row r="94" hidden="1">
      <c r="A94" s="20" t="s">
        <v>3384</v>
      </c>
      <c r="B94" s="21" t="s">
        <v>3385</v>
      </c>
      <c r="C94" s="22" t="s">
        <v>3386</v>
      </c>
      <c r="D94" s="21" t="s">
        <v>3387</v>
      </c>
      <c r="E94" s="23" t="s">
        <v>13</v>
      </c>
    </row>
    <row r="95" hidden="1">
      <c r="A95" s="24" t="s">
        <v>3388</v>
      </c>
      <c r="B95" s="25">
        <v>3855.0</v>
      </c>
      <c r="C95" s="26">
        <f>(2000*1)+(1000*1)+(500*1)+(200*1)+(100*1)+(10*5)+(5*1)+(2*0)</f>
        <v>3855</v>
      </c>
      <c r="D95" s="27">
        <f t="shared" ref="D95:D110" si="4">C95-B95</f>
        <v>0</v>
      </c>
      <c r="E95" s="41"/>
    </row>
    <row r="96" hidden="1">
      <c r="A96" s="24" t="s">
        <v>3389</v>
      </c>
      <c r="B96" s="29">
        <v>15440.0</v>
      </c>
      <c r="C96" s="26">
        <f>1943+2493+2493+1367+1490+3891+1763</f>
        <v>15440</v>
      </c>
      <c r="D96" s="27">
        <f t="shared" si="4"/>
        <v>0</v>
      </c>
      <c r="E96" s="40"/>
    </row>
    <row r="97" hidden="1">
      <c r="A97" s="24" t="s">
        <v>3390</v>
      </c>
      <c r="B97" s="29">
        <v>0.0</v>
      </c>
      <c r="C97" s="26"/>
      <c r="D97" s="27">
        <f t="shared" si="4"/>
        <v>0</v>
      </c>
      <c r="E97" s="41"/>
    </row>
    <row r="98" hidden="1">
      <c r="A98" s="24" t="s">
        <v>3392</v>
      </c>
      <c r="B98" s="29">
        <v>0.0</v>
      </c>
      <c r="C98" s="26"/>
      <c r="D98" s="27">
        <f t="shared" si="4"/>
        <v>0</v>
      </c>
      <c r="E98" s="41"/>
    </row>
    <row r="99" hidden="1">
      <c r="A99" s="30" t="s">
        <v>3394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3395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3397</v>
      </c>
      <c r="B101" s="29">
        <v>0.0</v>
      </c>
      <c r="C101" s="63"/>
      <c r="D101" s="27">
        <f t="shared" si="4"/>
        <v>0</v>
      </c>
      <c r="E101" s="41"/>
    </row>
    <row r="102" hidden="1">
      <c r="A102" s="31" t="s">
        <v>3399</v>
      </c>
      <c r="B102" s="29">
        <v>0.0</v>
      </c>
      <c r="C102" s="26"/>
      <c r="D102" s="27">
        <f t="shared" si="4"/>
        <v>0</v>
      </c>
      <c r="E102" s="41"/>
    </row>
    <row r="103" hidden="1">
      <c r="A103" s="32" t="s">
        <v>3400</v>
      </c>
      <c r="B103" s="29">
        <v>36048.0</v>
      </c>
      <c r="C103" s="33">
        <f t="array" ref="C103">SUMIFS(INDIRECT(A85 &amp; " Restia!C:C"), INDIRECT(A85 &amp; " Restia!A:A"), A103, INDIRECT(A85 &amp; " Restia!B:B"), "&lt;&gt;canceled")</f>
        <v>82643</v>
      </c>
      <c r="D103" s="27">
        <f t="shared" si="4"/>
        <v>46595</v>
      </c>
      <c r="E103" s="41"/>
    </row>
    <row r="104" hidden="1">
      <c r="A104" s="32" t="s">
        <v>3401</v>
      </c>
      <c r="B104" s="29">
        <v>19014.0</v>
      </c>
      <c r="C104" s="9">
        <f t="array" ref="C104">SUMIFS( INDIRECT(A85 &amp; " Restia!C:C"), INDIRECT(A85 &amp; " Restia!A:A"), A104, INDIRECT(A85 &amp; " Restia!B:B"), "&lt;&gt;canceled" )</f>
        <v>41888</v>
      </c>
      <c r="D104" s="27">
        <f t="shared" si="4"/>
        <v>22874</v>
      </c>
      <c r="E104" s="41"/>
    </row>
    <row r="105" hidden="1">
      <c r="A105" s="32" t="s">
        <v>3402</v>
      </c>
      <c r="B105" s="29">
        <v>51442.5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33981</v>
      </c>
      <c r="D105" s="27">
        <f t="shared" si="4"/>
        <v>-17461.5</v>
      </c>
      <c r="E105" s="41"/>
    </row>
    <row r="106" hidden="1">
      <c r="A106" s="32" t="s">
        <v>3403</v>
      </c>
      <c r="B106" s="29">
        <v>13159.0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34380</v>
      </c>
      <c r="D106" s="27">
        <f t="shared" si="4"/>
        <v>21221</v>
      </c>
      <c r="E106" s="41"/>
    </row>
    <row r="107" hidden="1">
      <c r="A107" s="32" t="s">
        <v>3405</v>
      </c>
      <c r="B107" s="29">
        <v>6664.0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3945</v>
      </c>
      <c r="D107" s="27">
        <f t="shared" si="4"/>
        <v>-2719</v>
      </c>
      <c r="E107" s="41"/>
    </row>
    <row r="108" hidden="1">
      <c r="A108" s="32" t="s">
        <v>3406</v>
      </c>
      <c r="B108" s="29">
        <v>0.0</v>
      </c>
      <c r="C108" s="9">
        <f t="array" ref="C108">SUMIFS( INDIRECT(A85 &amp; " Restia!C:C"), INDIRECT(A85 &amp; " Restia!A:A"), "damejidlo", INDIRECT(A85 &amp; " Restia!G:G"), "cash", INDIRECT(A85 &amp; " Restia!B:B"), "&lt;&gt;canceled")</f>
        <v>0</v>
      </c>
      <c r="D108" s="27">
        <f t="shared" si="4"/>
        <v>0</v>
      </c>
      <c r="E108" s="41"/>
    </row>
    <row r="109" hidden="1">
      <c r="A109" s="35" t="s">
        <v>3407</v>
      </c>
      <c r="B109" s="29">
        <v>145622.0</v>
      </c>
      <c r="C109" s="9">
        <f t="array" ref="C109">SUM(INDIRECT(A85 &amp; " Restia!C:C")) - SUMIFS(INDIRECT(A85 &amp; " Restia!C:C"), INDIRECT(A85 &amp; " Restia!B:B"), "canceled")</f>
        <v>223409</v>
      </c>
      <c r="D109" s="27">
        <f t="shared" si="4"/>
        <v>77787</v>
      </c>
      <c r="E109" s="41"/>
    </row>
    <row r="110" hidden="1">
      <c r="A110" s="36" t="s">
        <v>3408</v>
      </c>
      <c r="B110" s="42">
        <v>0.5</v>
      </c>
      <c r="C110" s="70">
        <f>sum(C95:C107)-C109</f>
        <v>-7277</v>
      </c>
      <c r="D110" s="44">
        <f t="shared" si="4"/>
        <v>-7277.5</v>
      </c>
      <c r="E110" s="45"/>
    </row>
    <row r="111" hidden="1"/>
    <row r="112" hidden="1"/>
    <row r="113" hidden="1">
      <c r="A113" s="5" t="s">
        <v>4236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3381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45551.0</v>
      </c>
      <c r="B117" s="6"/>
      <c r="C117" s="14" t="s">
        <v>3382</v>
      </c>
      <c r="D117" s="15">
        <v>45557.0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3383</v>
      </c>
      <c r="B121" s="6"/>
      <c r="C121" s="6"/>
      <c r="D121" s="6"/>
      <c r="E121" s="7"/>
    </row>
    <row r="122" hidden="1">
      <c r="A122" s="20" t="s">
        <v>3384</v>
      </c>
      <c r="B122" s="21" t="s">
        <v>3385</v>
      </c>
      <c r="C122" s="22" t="s">
        <v>3386</v>
      </c>
      <c r="D122" s="21" t="s">
        <v>3387</v>
      </c>
      <c r="E122" s="23" t="s">
        <v>13</v>
      </c>
    </row>
    <row r="123" hidden="1">
      <c r="A123" s="24" t="s">
        <v>3388</v>
      </c>
      <c r="B123" s="25">
        <v>3855.0</v>
      </c>
      <c r="C123" s="26">
        <f>(2000*1)+(1000*1)+(500*1)+(200*1)+(100*1)+(10*5)+(5*1)+(2*0)</f>
        <v>3855</v>
      </c>
      <c r="D123" s="27">
        <f t="shared" ref="D123:D138" si="5">C123-B123</f>
        <v>0</v>
      </c>
      <c r="E123" s="41"/>
    </row>
    <row r="124" hidden="1">
      <c r="A124" s="24" t="s">
        <v>3389</v>
      </c>
      <c r="B124" s="29">
        <v>15440.0</v>
      </c>
      <c r="C124" s="26">
        <f>1943+2493+2493+1367+1490+3891+1763</f>
        <v>15440</v>
      </c>
      <c r="D124" s="27">
        <f t="shared" si="5"/>
        <v>0</v>
      </c>
      <c r="E124" s="40"/>
    </row>
    <row r="125" hidden="1">
      <c r="A125" s="24" t="s">
        <v>3390</v>
      </c>
      <c r="B125" s="29">
        <v>0.0</v>
      </c>
      <c r="C125" s="26"/>
      <c r="D125" s="27">
        <f t="shared" si="5"/>
        <v>0</v>
      </c>
      <c r="E125" s="41"/>
    </row>
    <row r="126" hidden="1">
      <c r="A126" s="24" t="s">
        <v>3392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3394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3395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3397</v>
      </c>
      <c r="B129" s="29">
        <v>0.0</v>
      </c>
      <c r="C129" s="63"/>
      <c r="D129" s="27">
        <f t="shared" si="5"/>
        <v>0</v>
      </c>
      <c r="E129" s="41"/>
    </row>
    <row r="130" hidden="1">
      <c r="A130" s="31" t="s">
        <v>3399</v>
      </c>
      <c r="B130" s="29">
        <v>0.0</v>
      </c>
      <c r="C130" s="26"/>
      <c r="D130" s="27">
        <f t="shared" si="5"/>
        <v>0</v>
      </c>
      <c r="E130" s="41"/>
    </row>
    <row r="131" hidden="1">
      <c r="A131" s="32" t="s">
        <v>3400</v>
      </c>
      <c r="B131" s="29">
        <v>36048.0</v>
      </c>
      <c r="C131" s="33">
        <f t="array" ref="C131">SUMIFS(INDIRECT(A113 &amp; " Restia!C:C"), INDIRECT(A113 &amp; " Restia!A:A"), A131, INDIRECT(A113 &amp; " Restia!B:B"), "&lt;&gt;canceled")</f>
        <v>82643</v>
      </c>
      <c r="D131" s="27">
        <f t="shared" si="5"/>
        <v>46595</v>
      </c>
      <c r="E131" s="41"/>
    </row>
    <row r="132" hidden="1">
      <c r="A132" s="32" t="s">
        <v>3401</v>
      </c>
      <c r="B132" s="29">
        <v>19014.0</v>
      </c>
      <c r="C132" s="9">
        <f t="array" ref="C132">SUMIFS( INDIRECT(A113 &amp; " Restia!C:C"), INDIRECT(A113 &amp; " Restia!A:A"), A132, INDIRECT(A113 &amp; " Restia!B:B"), "&lt;&gt;canceled" )</f>
        <v>41888</v>
      </c>
      <c r="D132" s="27">
        <f t="shared" si="5"/>
        <v>22874</v>
      </c>
      <c r="E132" s="41"/>
    </row>
    <row r="133" hidden="1">
      <c r="A133" s="32" t="s">
        <v>3402</v>
      </c>
      <c r="B133" s="29">
        <v>51442.5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33981</v>
      </c>
      <c r="D133" s="27">
        <f t="shared" si="5"/>
        <v>-17461.5</v>
      </c>
      <c r="E133" s="41"/>
    </row>
    <row r="134" hidden="1">
      <c r="A134" s="32" t="s">
        <v>3403</v>
      </c>
      <c r="B134" s="29">
        <v>13159.0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34380</v>
      </c>
      <c r="D134" s="27">
        <f t="shared" si="5"/>
        <v>21221</v>
      </c>
      <c r="E134" s="41"/>
    </row>
    <row r="135" hidden="1">
      <c r="A135" s="32" t="s">
        <v>3405</v>
      </c>
      <c r="B135" s="29">
        <v>6664.0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3945</v>
      </c>
      <c r="D135" s="27">
        <f t="shared" si="5"/>
        <v>-2719</v>
      </c>
      <c r="E135" s="41"/>
    </row>
    <row r="136" hidden="1">
      <c r="A136" s="32" t="s">
        <v>3406</v>
      </c>
      <c r="B136" s="29">
        <v>0.0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0</v>
      </c>
      <c r="D136" s="27">
        <f t="shared" si="5"/>
        <v>0</v>
      </c>
      <c r="E136" s="41"/>
    </row>
    <row r="137" hidden="1">
      <c r="A137" s="35" t="s">
        <v>3407</v>
      </c>
      <c r="B137" s="29">
        <v>145622.0</v>
      </c>
      <c r="C137" s="9">
        <f t="array" ref="C137">SUM(INDIRECT(A113 &amp; " Restia!C:C")) - SUMIFS(INDIRECT(A113 &amp; " Restia!C:C"), INDIRECT(A113 &amp; " Restia!B:B"), "canceled")</f>
        <v>223409</v>
      </c>
      <c r="D137" s="27">
        <f t="shared" si="5"/>
        <v>77787</v>
      </c>
      <c r="E137" s="41"/>
    </row>
    <row r="138" hidden="1">
      <c r="A138" s="36" t="s">
        <v>3408</v>
      </c>
      <c r="B138" s="42">
        <v>0.5</v>
      </c>
      <c r="C138" s="70">
        <f>sum(C123:C135)-C137</f>
        <v>-7277</v>
      </c>
      <c r="D138" s="44">
        <f t="shared" si="5"/>
        <v>-7277.5</v>
      </c>
      <c r="E138" s="45"/>
    </row>
    <row r="139" hidden="1"/>
    <row r="140" hidden="1"/>
    <row r="141" hidden="1">
      <c r="A141" s="5" t="s">
        <v>4236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3381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45558.0</v>
      </c>
      <c r="B145" s="6"/>
      <c r="C145" s="14" t="s">
        <v>3382</v>
      </c>
      <c r="D145" s="15">
        <v>45564.0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Neděle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3383</v>
      </c>
      <c r="B149" s="6"/>
      <c r="C149" s="6"/>
      <c r="D149" s="6"/>
      <c r="E149" s="7"/>
    </row>
    <row r="150" hidden="1">
      <c r="A150" s="20" t="s">
        <v>3384</v>
      </c>
      <c r="B150" s="21" t="s">
        <v>3385</v>
      </c>
      <c r="C150" s="22" t="s">
        <v>3386</v>
      </c>
      <c r="D150" s="21" t="s">
        <v>3387</v>
      </c>
      <c r="E150" s="23" t="s">
        <v>13</v>
      </c>
    </row>
    <row r="151" hidden="1">
      <c r="A151" s="24" t="s">
        <v>3388</v>
      </c>
      <c r="B151" s="25">
        <v>5351.0</v>
      </c>
      <c r="C151" s="26">
        <f>(2000*2)+(1000*1)+(500*0)+(200*1)+(100*1)+(50*1)+(10*0)+(5*0)+(2*0)+(1*1)</f>
        <v>5351</v>
      </c>
      <c r="D151" s="27">
        <f t="shared" ref="D151:D166" si="6">C151-B151</f>
        <v>0</v>
      </c>
      <c r="E151" s="41"/>
    </row>
    <row r="152" hidden="1">
      <c r="A152" s="24" t="s">
        <v>3389</v>
      </c>
      <c r="B152" s="29">
        <v>10799.0</v>
      </c>
      <c r="C152" s="26">
        <f>1542+1768+1401+565+2344+1508</f>
        <v>9128</v>
      </c>
      <c r="D152" s="27">
        <f t="shared" si="6"/>
        <v>-1671</v>
      </c>
      <c r="E152" s="40" t="s">
        <v>8064</v>
      </c>
    </row>
    <row r="153" hidden="1">
      <c r="A153" s="24" t="s">
        <v>3390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3392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3394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3395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3397</v>
      </c>
      <c r="B157" s="29">
        <v>0.0</v>
      </c>
      <c r="C157" s="63"/>
      <c r="D157" s="27">
        <f t="shared" si="6"/>
        <v>0</v>
      </c>
      <c r="E157" s="41"/>
    </row>
    <row r="158" hidden="1">
      <c r="A158" s="31" t="s">
        <v>3399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3400</v>
      </c>
      <c r="B159" s="29">
        <v>37582.0</v>
      </c>
      <c r="C159" s="33">
        <f t="array" ref="C159">SUMIFS(INDIRECT(A141 &amp; " Restia!C:C"), INDIRECT(A141 &amp; " Restia!A:A"), A159, INDIRECT(A141 &amp; " Restia!B:B"), "&lt;&gt;canceled")</f>
        <v>82643</v>
      </c>
      <c r="D159" s="27">
        <f t="shared" si="6"/>
        <v>45061</v>
      </c>
      <c r="E159" s="41"/>
    </row>
    <row r="160" hidden="1">
      <c r="A160" s="32" t="s">
        <v>3401</v>
      </c>
      <c r="B160" s="29">
        <v>19559.0</v>
      </c>
      <c r="C160" s="9">
        <f t="array" ref="C160">SUMIFS( INDIRECT(A141 &amp; " Restia!C:C"), INDIRECT(A141 &amp; " Restia!A:A"), A160, INDIRECT(A141 &amp; " Restia!B:B"), "&lt;&gt;canceled" )</f>
        <v>41888</v>
      </c>
      <c r="D160" s="27">
        <f t="shared" si="6"/>
        <v>22329</v>
      </c>
      <c r="E160" s="41"/>
    </row>
    <row r="161" hidden="1">
      <c r="A161" s="32" t="s">
        <v>3402</v>
      </c>
      <c r="B161" s="29">
        <v>55315.5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33981</v>
      </c>
      <c r="D161" s="27">
        <f t="shared" si="6"/>
        <v>-21334.5</v>
      </c>
      <c r="E161" s="41"/>
    </row>
    <row r="162" hidden="1">
      <c r="A162" s="32" t="s">
        <v>3403</v>
      </c>
      <c r="B162" s="29">
        <v>16877.0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34380</v>
      </c>
      <c r="D162" s="27">
        <f t="shared" si="6"/>
        <v>17503</v>
      </c>
      <c r="E162" s="41"/>
    </row>
    <row r="163" hidden="1">
      <c r="A163" s="32" t="s">
        <v>3405</v>
      </c>
      <c r="B163" s="29">
        <v>1473.0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3945</v>
      </c>
      <c r="D163" s="27">
        <f t="shared" si="6"/>
        <v>2472</v>
      </c>
      <c r="E163" s="41"/>
    </row>
    <row r="164" hidden="1">
      <c r="A164" s="32" t="s">
        <v>3406</v>
      </c>
      <c r="B164" s="29">
        <v>0.0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0</v>
      </c>
      <c r="D164" s="27">
        <f t="shared" si="6"/>
        <v>0</v>
      </c>
      <c r="E164" s="41"/>
    </row>
    <row r="165" hidden="1">
      <c r="A165" s="35" t="s">
        <v>3407</v>
      </c>
      <c r="B165" s="29">
        <v>146950.9</v>
      </c>
      <c r="C165" s="9">
        <f t="array" ref="C165">SUM(INDIRECT(A141 &amp; " Restia!C:C")) - SUMIFS(INDIRECT(A141 &amp; " Restia!C:C"), INDIRECT(A141 &amp; " Restia!B:B"), "canceled")</f>
        <v>223409</v>
      </c>
      <c r="D165" s="27">
        <f t="shared" si="6"/>
        <v>76458.1</v>
      </c>
      <c r="E165" s="41"/>
    </row>
    <row r="166" hidden="1">
      <c r="A166" s="36" t="s">
        <v>3408</v>
      </c>
      <c r="B166" s="42">
        <v>5.599999999998545</v>
      </c>
      <c r="C166" s="70">
        <f>sum(C151:C163)-C165</f>
        <v>-12093</v>
      </c>
      <c r="D166" s="44">
        <f t="shared" si="6"/>
        <v>-12098.6</v>
      </c>
      <c r="E166" s="45"/>
    </row>
    <row r="167" hidden="1"/>
    <row r="168" hidden="1"/>
    <row r="169" hidden="1">
      <c r="A169" s="5" t="s">
        <v>4236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3381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45565.0</v>
      </c>
      <c r="B173" s="6"/>
      <c r="C173" s="14" t="s">
        <v>3382</v>
      </c>
      <c r="D173" s="15">
        <v>45565.0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Pondělí</v>
      </c>
      <c r="B175" s="7"/>
      <c r="C175" s="16"/>
      <c r="D175" s="18" t="str">
        <f>CHOOSE(WEEKDAY(D173), "Neděle", "Pondělí", "Úterý", "Středa", "Čtvrtek", "Pátek", "Sobota")</f>
        <v>Pondělí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3383</v>
      </c>
      <c r="B177" s="6"/>
      <c r="C177" s="6"/>
      <c r="D177" s="6"/>
      <c r="E177" s="7"/>
    </row>
    <row r="178" hidden="1">
      <c r="A178" s="20" t="s">
        <v>3384</v>
      </c>
      <c r="B178" s="21" t="s">
        <v>3385</v>
      </c>
      <c r="C178" s="22" t="s">
        <v>3386</v>
      </c>
      <c r="D178" s="21" t="s">
        <v>3387</v>
      </c>
      <c r="E178" s="23" t="s">
        <v>13</v>
      </c>
    </row>
    <row r="179" hidden="1">
      <c r="A179" s="24" t="s">
        <v>3388</v>
      </c>
      <c r="B179" s="25">
        <v>0.0</v>
      </c>
      <c r="C179" s="26">
        <f>(2000*0)+(1000*0)+(500*0)+(200*0)+(100*0)+(50*0)+(10*0)+(5*0)+(2*0)+(1*0)</f>
        <v>0</v>
      </c>
      <c r="D179" s="27">
        <f t="shared" ref="D179:D194" si="7">C179-B179</f>
        <v>0</v>
      </c>
      <c r="E179" s="41"/>
    </row>
    <row r="180" hidden="1">
      <c r="A180" s="24" t="s">
        <v>3389</v>
      </c>
      <c r="B180" s="29">
        <v>1331.0</v>
      </c>
      <c r="C180" s="26">
        <v>1331.0</v>
      </c>
      <c r="D180" s="27">
        <f t="shared" si="7"/>
        <v>0</v>
      </c>
      <c r="E180" s="40"/>
    </row>
    <row r="181" hidden="1">
      <c r="A181" s="24" t="s">
        <v>3390</v>
      </c>
      <c r="B181" s="29">
        <v>0.0</v>
      </c>
      <c r="C181" s="26"/>
      <c r="D181" s="27">
        <f t="shared" si="7"/>
        <v>0</v>
      </c>
      <c r="E181" s="41"/>
    </row>
    <row r="182" hidden="1">
      <c r="A182" s="24" t="s">
        <v>3392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3394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3395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3397</v>
      </c>
      <c r="B185" s="29">
        <v>0.0</v>
      </c>
      <c r="C185" s="63"/>
      <c r="D185" s="27">
        <f t="shared" si="7"/>
        <v>0</v>
      </c>
      <c r="E185" s="40" t="s">
        <v>8065</v>
      </c>
    </row>
    <row r="186" hidden="1">
      <c r="A186" s="31" t="s">
        <v>3399</v>
      </c>
      <c r="B186" s="29">
        <v>0.0</v>
      </c>
      <c r="C186" s="26"/>
      <c r="D186" s="27">
        <f t="shared" si="7"/>
        <v>0</v>
      </c>
      <c r="E186" s="41"/>
    </row>
    <row r="187" hidden="1">
      <c r="A187" s="32" t="s">
        <v>3400</v>
      </c>
      <c r="B187" s="29">
        <v>2429.0</v>
      </c>
      <c r="C187" s="33">
        <f t="array" ref="C187">SUMIFS(INDIRECT(A169 &amp; " Restia!C:C"), INDIRECT(A169 &amp; " Restia!A:A"), A187, INDIRECT(A169 &amp; " Restia!B:B"), "&lt;&gt;canceled")</f>
        <v>82643</v>
      </c>
      <c r="D187" s="27">
        <f t="shared" si="7"/>
        <v>80214</v>
      </c>
      <c r="E187" s="41"/>
    </row>
    <row r="188" hidden="1">
      <c r="A188" s="32" t="s">
        <v>3401</v>
      </c>
      <c r="B188" s="29">
        <v>1828.0</v>
      </c>
      <c r="C188" s="9">
        <f t="array" ref="C188">SUMIFS( INDIRECT(A169 &amp; " Restia!C:C"), INDIRECT(A169 &amp; " Restia!A:A"), A188, INDIRECT(A169 &amp; " Restia!B:B"), "&lt;&gt;canceled" )</f>
        <v>41888</v>
      </c>
      <c r="D188" s="27">
        <f t="shared" si="7"/>
        <v>40060</v>
      </c>
      <c r="E188" s="41"/>
    </row>
    <row r="189" hidden="1">
      <c r="A189" s="32" t="s">
        <v>3402</v>
      </c>
      <c r="B189" s="29">
        <v>4618.5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33981</v>
      </c>
      <c r="D189" s="27">
        <f t="shared" si="7"/>
        <v>29362.5</v>
      </c>
      <c r="E189" s="41"/>
    </row>
    <row r="190" hidden="1">
      <c r="A190" s="32" t="s">
        <v>3403</v>
      </c>
      <c r="B190" s="29">
        <v>1190.0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34380</v>
      </c>
      <c r="D190" s="27">
        <f t="shared" si="7"/>
        <v>33190</v>
      </c>
      <c r="E190" s="41"/>
    </row>
    <row r="191" hidden="1">
      <c r="A191" s="32" t="s">
        <v>3405</v>
      </c>
      <c r="B191" s="29">
        <v>7644.0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3945</v>
      </c>
      <c r="D191" s="27">
        <f t="shared" si="7"/>
        <v>-3699</v>
      </c>
      <c r="E191" s="41"/>
    </row>
    <row r="192" hidden="1">
      <c r="A192" s="32" t="s">
        <v>3406</v>
      </c>
      <c r="B192" s="29">
        <v>0.0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0</v>
      </c>
      <c r="D192" s="27">
        <f t="shared" si="7"/>
        <v>0</v>
      </c>
      <c r="E192" s="41"/>
    </row>
    <row r="193" hidden="1">
      <c r="A193" s="35" t="s">
        <v>3407</v>
      </c>
      <c r="B193" s="29">
        <v>19040.5</v>
      </c>
      <c r="C193" s="9">
        <f t="array" ref="C193">SUM(INDIRECT(A169 &amp; " Restia!C:C")) - SUMIFS(INDIRECT(A169 &amp; " Restia!C:C"), INDIRECT(A169 &amp; " Restia!B:B"), "canceled")</f>
        <v>223409</v>
      </c>
      <c r="D193" s="27">
        <f t="shared" si="7"/>
        <v>204368.5</v>
      </c>
      <c r="E193" s="41"/>
    </row>
    <row r="194" hidden="1">
      <c r="A194" s="36" t="s">
        <v>3408</v>
      </c>
      <c r="B194" s="42">
        <v>0.0</v>
      </c>
      <c r="C194" s="70">
        <f>sum(C179:C191)-C193</f>
        <v>-25241</v>
      </c>
      <c r="D194" s="44">
        <f t="shared" si="7"/>
        <v>-25241</v>
      </c>
      <c r="E194" s="45"/>
    </row>
    <row r="195" hidden="1"/>
    <row r="196" hidden="1"/>
    <row r="197" hidden="1">
      <c r="A197" s="5" t="s">
        <v>4236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3381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45566.0</v>
      </c>
      <c r="B201" s="6"/>
      <c r="C201" s="14" t="s">
        <v>3382</v>
      </c>
      <c r="D201" s="15">
        <v>45571.0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Úterý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3383</v>
      </c>
      <c r="B205" s="6"/>
      <c r="C205" s="6"/>
      <c r="D205" s="6"/>
      <c r="E205" s="7"/>
    </row>
    <row r="206" hidden="1">
      <c r="A206" s="20" t="s">
        <v>3384</v>
      </c>
      <c r="B206" s="21" t="s">
        <v>3385</v>
      </c>
      <c r="C206" s="22" t="s">
        <v>3386</v>
      </c>
      <c r="D206" s="21" t="s">
        <v>3387</v>
      </c>
      <c r="E206" s="23" t="s">
        <v>13</v>
      </c>
    </row>
    <row r="207" hidden="1">
      <c r="A207" s="24" t="s">
        <v>3388</v>
      </c>
      <c r="B207" s="25">
        <v>2886.0</v>
      </c>
      <c r="C207" s="26">
        <v>2886.0</v>
      </c>
      <c r="D207" s="27">
        <f t="shared" ref="D207:D222" si="8">C207-B207</f>
        <v>0</v>
      </c>
      <c r="E207" s="41"/>
    </row>
    <row r="208" hidden="1">
      <c r="A208" s="24" t="s">
        <v>3389</v>
      </c>
      <c r="B208" s="29">
        <v>14886.0</v>
      </c>
      <c r="C208" s="26">
        <f>458+3649+2889</f>
        <v>6996</v>
      </c>
      <c r="D208" s="27">
        <f t="shared" si="8"/>
        <v>-7890</v>
      </c>
      <c r="E208" s="40" t="s">
        <v>8066</v>
      </c>
    </row>
    <row r="209" hidden="1">
      <c r="A209" s="24" t="s">
        <v>3390</v>
      </c>
      <c r="B209" s="29">
        <v>0.0</v>
      </c>
      <c r="C209" s="26"/>
      <c r="D209" s="27">
        <f t="shared" si="8"/>
        <v>0</v>
      </c>
      <c r="E209" s="41"/>
    </row>
    <row r="210" hidden="1">
      <c r="A210" s="24" t="s">
        <v>3392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3394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3395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3397</v>
      </c>
      <c r="B213" s="29">
        <v>0.0</v>
      </c>
      <c r="C213" s="63"/>
      <c r="D213" s="27">
        <f t="shared" si="8"/>
        <v>0</v>
      </c>
      <c r="E213" s="40"/>
    </row>
    <row r="214" hidden="1">
      <c r="A214" s="31" t="s">
        <v>3399</v>
      </c>
      <c r="B214" s="29">
        <v>0.0</v>
      </c>
      <c r="C214" s="26"/>
      <c r="D214" s="27">
        <f t="shared" si="8"/>
        <v>0</v>
      </c>
      <c r="E214" s="41"/>
    </row>
    <row r="215" hidden="1">
      <c r="A215" s="32" t="s">
        <v>3400</v>
      </c>
      <c r="B215" s="29">
        <v>35227.0</v>
      </c>
      <c r="C215" s="33">
        <f t="array" ref="C215">SUMIFS(INDIRECT(A197 &amp; " Restia!C:C"), INDIRECT(A197 &amp; " Restia!A:A"), A215, INDIRECT(A197 &amp; " Restia!B:B"), "&lt;&gt;canceled")</f>
        <v>82643</v>
      </c>
      <c r="D215" s="27">
        <f t="shared" si="8"/>
        <v>47416</v>
      </c>
      <c r="E215" s="41"/>
    </row>
    <row r="216" hidden="1">
      <c r="A216" s="32" t="s">
        <v>3401</v>
      </c>
      <c r="B216" s="29">
        <v>15431.0</v>
      </c>
      <c r="C216" s="9">
        <f t="array" ref="C216">SUMIFS( INDIRECT(A197 &amp; " Restia!C:C"), INDIRECT(A197 &amp; " Restia!A:A"), A216, INDIRECT(A197 &amp; " Restia!B:B"), "&lt;&gt;canceled" )</f>
        <v>41888</v>
      </c>
      <c r="D216" s="27">
        <f t="shared" si="8"/>
        <v>26457</v>
      </c>
      <c r="E216" s="41"/>
    </row>
    <row r="217" hidden="1">
      <c r="A217" s="32" t="s">
        <v>3402</v>
      </c>
      <c r="B217" s="29">
        <v>45173.0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33981</v>
      </c>
      <c r="D217" s="27">
        <f t="shared" si="8"/>
        <v>-11192</v>
      </c>
      <c r="E217" s="41"/>
    </row>
    <row r="218" hidden="1">
      <c r="A218" s="32" t="s">
        <v>3403</v>
      </c>
      <c r="B218" s="29">
        <v>13589.0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34380</v>
      </c>
      <c r="D218" s="27">
        <f t="shared" si="8"/>
        <v>20791</v>
      </c>
      <c r="E218" s="41"/>
    </row>
    <row r="219" hidden="1">
      <c r="A219" s="32" t="s">
        <v>3405</v>
      </c>
      <c r="B219" s="29">
        <v>3219.0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3945</v>
      </c>
      <c r="D219" s="27">
        <f t="shared" si="8"/>
        <v>726</v>
      </c>
      <c r="E219" s="41"/>
    </row>
    <row r="220" hidden="1">
      <c r="A220" s="32" t="s">
        <v>3406</v>
      </c>
      <c r="B220" s="29">
        <v>0.0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0</v>
      </c>
      <c r="D220" s="27">
        <f t="shared" si="8"/>
        <v>0</v>
      </c>
      <c r="E220" s="41"/>
    </row>
    <row r="221" hidden="1">
      <c r="A221" s="35" t="s">
        <v>3407</v>
      </c>
      <c r="B221" s="29">
        <v>130411.0</v>
      </c>
      <c r="C221" s="9">
        <f t="array" ref="C221">SUM(INDIRECT(A197 &amp; " Restia!C:C")) - SUMIFS(INDIRECT(A197 &amp; " Restia!C:C"), INDIRECT(A197 &amp; " Restia!B:B"), "canceled")</f>
        <v>223409</v>
      </c>
      <c r="D221" s="27">
        <f t="shared" si="8"/>
        <v>92998</v>
      </c>
      <c r="E221" s="41"/>
    </row>
    <row r="222" hidden="1">
      <c r="A222" s="36" t="s">
        <v>3408</v>
      </c>
      <c r="B222" s="42">
        <v>0.0</v>
      </c>
      <c r="C222" s="70">
        <f>sum(C207:C219)-C221</f>
        <v>-16690</v>
      </c>
      <c r="D222" s="44">
        <f t="shared" si="8"/>
        <v>-16690</v>
      </c>
      <c r="E222" s="45"/>
    </row>
    <row r="223" hidden="1"/>
    <row r="224" hidden="1"/>
    <row r="225" hidden="1">
      <c r="A225" s="5" t="s">
        <v>4236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3381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45572.0</v>
      </c>
      <c r="B229" s="6"/>
      <c r="C229" s="14" t="s">
        <v>3382</v>
      </c>
      <c r="D229" s="15">
        <v>45578.0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3383</v>
      </c>
      <c r="B233" s="6"/>
      <c r="C233" s="6"/>
      <c r="D233" s="6"/>
      <c r="E233" s="7"/>
    </row>
    <row r="234" hidden="1">
      <c r="A234" s="20" t="s">
        <v>3384</v>
      </c>
      <c r="B234" s="21" t="s">
        <v>3385</v>
      </c>
      <c r="C234" s="22" t="s">
        <v>3386</v>
      </c>
      <c r="D234" s="21" t="s">
        <v>3387</v>
      </c>
      <c r="E234" s="23" t="s">
        <v>13</v>
      </c>
    </row>
    <row r="235" hidden="1">
      <c r="A235" s="24" t="s">
        <v>3388</v>
      </c>
      <c r="B235" s="25">
        <v>4375.0</v>
      </c>
      <c r="C235" s="26">
        <f>4375</f>
        <v>4375</v>
      </c>
      <c r="D235" s="27">
        <f t="shared" ref="D235:D250" si="9">C235-B235</f>
        <v>0</v>
      </c>
      <c r="E235" s="41"/>
    </row>
    <row r="236" hidden="1">
      <c r="A236" s="24" t="s">
        <v>3389</v>
      </c>
      <c r="B236" s="29">
        <v>7643.0</v>
      </c>
      <c r="C236" s="26">
        <v>7643.0</v>
      </c>
      <c r="D236" s="27">
        <f t="shared" si="9"/>
        <v>0</v>
      </c>
      <c r="E236" s="40"/>
    </row>
    <row r="237" hidden="1">
      <c r="A237" s="24" t="s">
        <v>3390</v>
      </c>
      <c r="B237" s="29">
        <v>0.0</v>
      </c>
      <c r="C237" s="26"/>
      <c r="D237" s="27">
        <f t="shared" si="9"/>
        <v>0</v>
      </c>
      <c r="E237" s="41"/>
    </row>
    <row r="238" hidden="1">
      <c r="A238" s="24" t="s">
        <v>3392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3394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3395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3397</v>
      </c>
      <c r="B241" s="29">
        <v>0.0</v>
      </c>
      <c r="C241" s="63"/>
      <c r="D241" s="27">
        <f t="shared" si="9"/>
        <v>0</v>
      </c>
      <c r="E241" s="40"/>
    </row>
    <row r="242" hidden="1">
      <c r="A242" s="31" t="s">
        <v>3399</v>
      </c>
      <c r="B242" s="29">
        <v>0.0</v>
      </c>
      <c r="C242" s="26"/>
      <c r="D242" s="27">
        <f t="shared" si="9"/>
        <v>0</v>
      </c>
      <c r="E242" s="41"/>
    </row>
    <row r="243" hidden="1">
      <c r="A243" s="32" t="s">
        <v>3400</v>
      </c>
      <c r="B243" s="29">
        <v>43929.0</v>
      </c>
      <c r="C243" s="33">
        <f t="array" ref="C243">SUMIFS(INDIRECT(A225 &amp; " Restia!C:C"), INDIRECT(A225 &amp; " Restia!A:A"), A243, INDIRECT(A225 &amp; " Restia!B:B"), "&lt;&gt;canceled")</f>
        <v>82643</v>
      </c>
      <c r="D243" s="27">
        <f t="shared" si="9"/>
        <v>38714</v>
      </c>
      <c r="E243" s="41"/>
    </row>
    <row r="244" hidden="1">
      <c r="A244" s="32" t="s">
        <v>3401</v>
      </c>
      <c r="B244" s="29">
        <v>15827.0</v>
      </c>
      <c r="C244" s="9">
        <f t="array" ref="C244">SUMIFS( INDIRECT(A225 &amp; " Restia!C:C"), INDIRECT(A225 &amp; " Restia!A:A"), A244, INDIRECT(A225 &amp; " Restia!B:B"), "&lt;&gt;canceled" )</f>
        <v>41888</v>
      </c>
      <c r="D244" s="27">
        <f t="shared" si="9"/>
        <v>26061</v>
      </c>
      <c r="E244" s="41"/>
    </row>
    <row r="245" hidden="1">
      <c r="A245" s="32" t="s">
        <v>3402</v>
      </c>
      <c r="B245" s="29">
        <v>43467.0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33981</v>
      </c>
      <c r="D245" s="27">
        <f t="shared" si="9"/>
        <v>-9486</v>
      </c>
      <c r="E245" s="41"/>
    </row>
    <row r="246" hidden="1">
      <c r="A246" s="32" t="s">
        <v>3403</v>
      </c>
      <c r="B246" s="29">
        <v>14986.0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34380</v>
      </c>
      <c r="D246" s="27">
        <f t="shared" si="9"/>
        <v>19394</v>
      </c>
      <c r="E246" s="41"/>
    </row>
    <row r="247" hidden="1">
      <c r="A247" s="32" t="s">
        <v>3405</v>
      </c>
      <c r="B247" s="29">
        <v>3812.0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3945</v>
      </c>
      <c r="D247" s="27">
        <f t="shared" si="9"/>
        <v>133</v>
      </c>
      <c r="E247" s="41"/>
    </row>
    <row r="248" hidden="1">
      <c r="A248" s="32" t="s">
        <v>3406</v>
      </c>
      <c r="B248" s="29">
        <v>0.0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0</v>
      </c>
      <c r="D248" s="27">
        <f t="shared" si="9"/>
        <v>0</v>
      </c>
      <c r="E248" s="41"/>
    </row>
    <row r="249" hidden="1">
      <c r="A249" s="35" t="s">
        <v>3407</v>
      </c>
      <c r="B249" s="29">
        <v>134034.5</v>
      </c>
      <c r="C249" s="9">
        <f t="array" ref="C249">SUM(INDIRECT(A225 &amp; " Restia!C:C")) - SUMIFS(INDIRECT(A225 &amp; " Restia!C:C"), INDIRECT(A225 &amp; " Restia!B:B"), "canceled")</f>
        <v>223409</v>
      </c>
      <c r="D249" s="27">
        <f t="shared" si="9"/>
        <v>89374.5</v>
      </c>
      <c r="E249" s="41"/>
    </row>
    <row r="250" hidden="1">
      <c r="A250" s="36" t="s">
        <v>3408</v>
      </c>
      <c r="B250" s="42">
        <v>4.5</v>
      </c>
      <c r="C250" s="70">
        <f>sum(C235:C247)-C249</f>
        <v>-14554</v>
      </c>
      <c r="D250" s="44">
        <f t="shared" si="9"/>
        <v>-14558.5</v>
      </c>
      <c r="E250" s="45"/>
    </row>
    <row r="251" hidden="1"/>
    <row r="252" hidden="1"/>
    <row r="253" hidden="1">
      <c r="A253" s="5" t="s">
        <v>4236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3381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45579.0</v>
      </c>
      <c r="B257" s="6"/>
      <c r="C257" s="14" t="s">
        <v>3382</v>
      </c>
      <c r="D257" s="15">
        <v>45585.0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3383</v>
      </c>
      <c r="B261" s="6"/>
      <c r="C261" s="6"/>
      <c r="D261" s="6"/>
      <c r="E261" s="7"/>
    </row>
    <row r="262" hidden="1">
      <c r="A262" s="20" t="s">
        <v>3384</v>
      </c>
      <c r="B262" s="21" t="s">
        <v>3385</v>
      </c>
      <c r="C262" s="22" t="s">
        <v>3386</v>
      </c>
      <c r="D262" s="21" t="s">
        <v>3387</v>
      </c>
      <c r="E262" s="23" t="s">
        <v>13</v>
      </c>
    </row>
    <row r="263" hidden="1">
      <c r="A263" s="24" t="s">
        <v>3388</v>
      </c>
      <c r="B263" s="25">
        <v>5304.0</v>
      </c>
      <c r="C263" s="26">
        <f>4+800+500+4000</f>
        <v>5304</v>
      </c>
      <c r="D263" s="27">
        <f t="shared" ref="D263:D278" si="10">C263-B263</f>
        <v>0</v>
      </c>
      <c r="E263" s="41"/>
    </row>
    <row r="264" hidden="1">
      <c r="A264" s="24" t="s">
        <v>3389</v>
      </c>
      <c r="B264" s="29">
        <v>12633.0</v>
      </c>
      <c r="C264" s="26">
        <f>1465+2602+2316+2246+1277+1552+1175</f>
        <v>12633</v>
      </c>
      <c r="D264" s="27">
        <f t="shared" si="10"/>
        <v>0</v>
      </c>
      <c r="E264" s="40"/>
    </row>
    <row r="265" hidden="1">
      <c r="A265" s="24" t="s">
        <v>3390</v>
      </c>
      <c r="B265" s="29">
        <v>0.0</v>
      </c>
      <c r="C265" s="26"/>
      <c r="D265" s="27">
        <f t="shared" si="10"/>
        <v>0</v>
      </c>
      <c r="E265" s="41"/>
    </row>
    <row r="266" hidden="1">
      <c r="A266" s="24" t="s">
        <v>3392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3394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3395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3397</v>
      </c>
      <c r="B269" s="29">
        <v>0.0</v>
      </c>
      <c r="C269" s="63"/>
      <c r="D269" s="27">
        <f t="shared" si="10"/>
        <v>0</v>
      </c>
      <c r="E269" s="40"/>
    </row>
    <row r="270" hidden="1">
      <c r="A270" s="31" t="s">
        <v>3399</v>
      </c>
      <c r="B270" s="29">
        <v>80.0</v>
      </c>
      <c r="C270" s="26"/>
      <c r="D270" s="27">
        <f t="shared" si="10"/>
        <v>-80</v>
      </c>
      <c r="E270" s="41"/>
    </row>
    <row r="271" hidden="1">
      <c r="A271" s="32" t="s">
        <v>3400</v>
      </c>
      <c r="B271" s="29">
        <v>40833.0</v>
      </c>
      <c r="C271" s="33">
        <f t="array" ref="C271">SUMIFS(INDIRECT(A253 &amp; " Restia!C:C"), INDIRECT(A253 &amp; " Restia!A:A"), A271, INDIRECT(A253 &amp; " Restia!B:B"), "&lt;&gt;canceled")</f>
        <v>82643</v>
      </c>
      <c r="D271" s="27">
        <f t="shared" si="10"/>
        <v>41810</v>
      </c>
      <c r="E271" s="41"/>
    </row>
    <row r="272" hidden="1">
      <c r="A272" s="32" t="s">
        <v>3401</v>
      </c>
      <c r="B272" s="29">
        <v>21058.0</v>
      </c>
      <c r="C272" s="9">
        <f t="array" ref="C272">SUMIFS( INDIRECT(A253 &amp; " Restia!C:C"), INDIRECT(A253 &amp; " Restia!A:A"), A272, INDIRECT(A253 &amp; " Restia!B:B"), "&lt;&gt;canceled" )</f>
        <v>41888</v>
      </c>
      <c r="D272" s="27">
        <f t="shared" si="10"/>
        <v>20830</v>
      </c>
      <c r="E272" s="41"/>
    </row>
    <row r="273" hidden="1">
      <c r="A273" s="32" t="s">
        <v>3402</v>
      </c>
      <c r="B273" s="29">
        <v>51842.0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33981</v>
      </c>
      <c r="D273" s="27">
        <f t="shared" si="10"/>
        <v>-17861</v>
      </c>
      <c r="E273" s="41"/>
    </row>
    <row r="274" hidden="1">
      <c r="A274" s="32" t="s">
        <v>3403</v>
      </c>
      <c r="B274" s="29">
        <v>12837.0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34380</v>
      </c>
      <c r="D274" s="27">
        <f t="shared" si="10"/>
        <v>21543</v>
      </c>
      <c r="E274" s="41"/>
    </row>
    <row r="275" hidden="1">
      <c r="A275" s="32" t="s">
        <v>3405</v>
      </c>
      <c r="B275" s="29">
        <v>2403.0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3945</v>
      </c>
      <c r="D275" s="27">
        <f t="shared" si="10"/>
        <v>1542</v>
      </c>
      <c r="E275" s="41"/>
    </row>
    <row r="276" hidden="1">
      <c r="A276" s="32" t="s">
        <v>3406</v>
      </c>
      <c r="B276" s="29">
        <v>0.0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0</v>
      </c>
      <c r="D276" s="27">
        <f t="shared" si="10"/>
        <v>0</v>
      </c>
      <c r="E276" s="41"/>
    </row>
    <row r="277" hidden="1">
      <c r="A277" s="35" t="s">
        <v>3407</v>
      </c>
      <c r="B277" s="29">
        <v>146981.5</v>
      </c>
      <c r="C277" s="9">
        <f t="array" ref="C277">SUM(INDIRECT(A253 &amp; " Restia!C:C")) - SUMIFS(INDIRECT(A253 &amp; " Restia!C:C"), INDIRECT(A253 &amp; " Restia!B:B"), "canceled")</f>
        <v>223409</v>
      </c>
      <c r="D277" s="27">
        <f t="shared" si="10"/>
        <v>76427.5</v>
      </c>
      <c r="E277" s="41"/>
    </row>
    <row r="278" hidden="1">
      <c r="A278" s="36" t="s">
        <v>3408</v>
      </c>
      <c r="B278" s="42">
        <v>8.5</v>
      </c>
      <c r="C278" s="70">
        <f>sum(C263:C275)-C277</f>
        <v>-8635</v>
      </c>
      <c r="D278" s="44">
        <f t="shared" si="10"/>
        <v>-8643.5</v>
      </c>
      <c r="E278" s="45"/>
    </row>
    <row r="279" hidden="1"/>
    <row r="280" hidden="1"/>
    <row r="281" hidden="1">
      <c r="A281" s="5" t="s">
        <v>4236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3381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45586.0</v>
      </c>
      <c r="B285" s="6"/>
      <c r="C285" s="14" t="s">
        <v>3382</v>
      </c>
      <c r="D285" s="15">
        <v>45592.0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17" t="str">
        <f>CHOOSE(WEEKDAY(A285), "Neděle", "Pondělí", "Úterý", "Středa", "Čtvrtek", "Pátek", "Sobota")</f>
        <v>Pondělí</v>
      </c>
      <c r="B287" s="7"/>
      <c r="C287" s="16"/>
      <c r="D287" s="18" t="str">
        <f>CHOOSE(WEEKDAY(D285), "Neděle", "Pondělí", "Úterý", "Středa", "Čtvrtek", "Pátek", "Sobota")</f>
        <v>Neděle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3383</v>
      </c>
      <c r="B289" s="6"/>
      <c r="C289" s="6"/>
      <c r="D289" s="6"/>
      <c r="E289" s="7"/>
    </row>
    <row r="290" hidden="1">
      <c r="A290" s="20" t="s">
        <v>3384</v>
      </c>
      <c r="B290" s="21" t="s">
        <v>3385</v>
      </c>
      <c r="C290" s="22" t="s">
        <v>3386</v>
      </c>
      <c r="D290" s="21" t="s">
        <v>3387</v>
      </c>
      <c r="E290" s="23" t="s">
        <v>13</v>
      </c>
    </row>
    <row r="291" hidden="1">
      <c r="A291" s="24" t="s">
        <v>3388</v>
      </c>
      <c r="B291" s="25">
        <v>11708.0</v>
      </c>
      <c r="C291" s="26">
        <f>8+200+500+1000+10000</f>
        <v>11708</v>
      </c>
      <c r="D291" s="27">
        <f t="shared" ref="D291:D306" si="11">C291-B291</f>
        <v>0</v>
      </c>
      <c r="E291" s="41"/>
    </row>
    <row r="292" hidden="1">
      <c r="A292" s="24" t="s">
        <v>3389</v>
      </c>
      <c r="B292" s="29">
        <v>9361.0</v>
      </c>
      <c r="C292" s="26">
        <v>9361.0</v>
      </c>
      <c r="D292" s="27">
        <f t="shared" si="11"/>
        <v>0</v>
      </c>
      <c r="E292" s="40"/>
    </row>
    <row r="293" hidden="1">
      <c r="A293" s="24" t="s">
        <v>3390</v>
      </c>
      <c r="B293" s="29">
        <v>0.0</v>
      </c>
      <c r="C293" s="26"/>
      <c r="D293" s="27">
        <f t="shared" si="11"/>
        <v>0</v>
      </c>
      <c r="E293" s="41"/>
    </row>
    <row r="294" hidden="1">
      <c r="A294" s="24" t="s">
        <v>3392</v>
      </c>
      <c r="B294" s="29">
        <v>200.0</v>
      </c>
      <c r="C294" s="26"/>
      <c r="D294" s="27">
        <f t="shared" si="11"/>
        <v>-200</v>
      </c>
      <c r="E294" s="41"/>
    </row>
    <row r="295" hidden="1">
      <c r="A295" s="30" t="s">
        <v>3394</v>
      </c>
      <c r="B295" s="29">
        <v>0.0</v>
      </c>
      <c r="C295" s="26"/>
      <c r="D295" s="27">
        <f t="shared" si="11"/>
        <v>0</v>
      </c>
      <c r="E295" s="41"/>
    </row>
    <row r="296" hidden="1">
      <c r="A296" s="30" t="s">
        <v>3395</v>
      </c>
      <c r="B296" s="29">
        <v>0.0</v>
      </c>
      <c r="C296" s="26"/>
      <c r="D296" s="27">
        <f t="shared" si="11"/>
        <v>0</v>
      </c>
      <c r="E296" s="41"/>
    </row>
    <row r="297" hidden="1">
      <c r="A297" s="30" t="s">
        <v>3397</v>
      </c>
      <c r="B297" s="29">
        <v>350.0</v>
      </c>
      <c r="C297" s="26">
        <v>350.0</v>
      </c>
      <c r="D297" s="27">
        <f t="shared" si="11"/>
        <v>0</v>
      </c>
      <c r="E297" s="40"/>
    </row>
    <row r="298" hidden="1">
      <c r="A298" s="31" t="s">
        <v>3399</v>
      </c>
      <c r="B298" s="29">
        <v>480.0</v>
      </c>
      <c r="C298" s="26">
        <f>40+80+320+120</f>
        <v>560</v>
      </c>
      <c r="D298" s="27">
        <f t="shared" si="11"/>
        <v>80</v>
      </c>
      <c r="E298" s="41"/>
    </row>
    <row r="299" hidden="1">
      <c r="A299" s="32" t="s">
        <v>3400</v>
      </c>
      <c r="B299" s="29">
        <v>45242.0</v>
      </c>
      <c r="C299" s="33">
        <f t="array" ref="C299">SUMIFS(INDIRECT(A281 &amp; " Restia!C:C"), INDIRECT(A281 &amp; " Restia!A:A"), A299, INDIRECT(A281 &amp; " Restia!B:B"), "&lt;&gt;canceled")</f>
        <v>82643</v>
      </c>
      <c r="D299" s="27">
        <f t="shared" si="11"/>
        <v>37401</v>
      </c>
      <c r="E299" s="41"/>
    </row>
    <row r="300" hidden="1">
      <c r="A300" s="32" t="s">
        <v>3401</v>
      </c>
      <c r="B300" s="29">
        <v>30720.0</v>
      </c>
      <c r="C300" s="9">
        <f t="array" ref="C300">SUMIFS( INDIRECT(A281 &amp; " Restia!C:C"), INDIRECT(A281 &amp; " Restia!A:A"), A300, INDIRECT(A281 &amp; " Restia!B:B"), "&lt;&gt;canceled" )</f>
        <v>41888</v>
      </c>
      <c r="D300" s="27">
        <f t="shared" si="11"/>
        <v>11168</v>
      </c>
      <c r="E300" s="41"/>
    </row>
    <row r="301" hidden="1">
      <c r="A301" s="32" t="s">
        <v>3402</v>
      </c>
      <c r="B301" s="29">
        <v>49461.0</v>
      </c>
      <c r="C301" s="9">
        <f t="array" ref="C301">SUMIFS( INDIRECT(A281 &amp; " Restia!C:C"), INDIRECT(A281 &amp; " Restia!A:A"), "damejidlo", INDIRECT(A281 &amp; " Restia!G:G"), "online", INDIRECT(A281 &amp; " Restia!B:B"), "&lt;&gt;canceled" )</f>
        <v>33981</v>
      </c>
      <c r="D301" s="27">
        <f t="shared" si="11"/>
        <v>-15480</v>
      </c>
      <c r="E301" s="41"/>
    </row>
    <row r="302" hidden="1">
      <c r="A302" s="32" t="s">
        <v>3403</v>
      </c>
      <c r="B302" s="29">
        <v>11765.0</v>
      </c>
      <c r="C302" s="9">
        <f t="array" ref="C302">SUMIFS( INDIRECT(A281 &amp; " Restia!C:C"), INDIRECT(A281 &amp; " Restia!A:A"), "generic", INDIRECT(A281 &amp; " Restia!G:G"), "online", INDIRECT(A281 &amp; " Restia!B:B"), "&lt;&gt;canceled" )</f>
        <v>34380</v>
      </c>
      <c r="D302" s="27">
        <f t="shared" si="11"/>
        <v>22615</v>
      </c>
      <c r="E302" s="41"/>
    </row>
    <row r="303" hidden="1">
      <c r="A303" s="32" t="s">
        <v>3405</v>
      </c>
      <c r="B303" s="29">
        <v>2088.0</v>
      </c>
      <c r="C303" s="9">
        <f t="array" ref="C303">SUMIFS( INDIRECT(A281 &amp; " Restia!C:C"), INDIRECT(A281 &amp; " Restia!E:E"), "wolt kurýr", INDIRECT(A281 &amp; " Restia!A:A"), "&lt;&gt;wolt", INDIRECT(A281 &amp; " Restia!G:G"), "cash", INDIRECT(A281 &amp; " Restia!B:B"), "&lt;&gt;canceled" )</f>
        <v>3945</v>
      </c>
      <c r="D303" s="27">
        <f t="shared" si="11"/>
        <v>1857</v>
      </c>
      <c r="E303" s="41"/>
    </row>
    <row r="304" hidden="1">
      <c r="A304" s="32" t="s">
        <v>3406</v>
      </c>
      <c r="B304" s="29">
        <v>0.0</v>
      </c>
      <c r="C304" s="9">
        <f t="array" ref="C304">SUMIFS( INDIRECT(A281 &amp; " Restia!C:C"), INDIRECT(A281 &amp; " Restia!A:A"), "damejidlo", INDIRECT(A281 &amp; " Restia!G:G"), "cash", INDIRECT(A281 &amp; " Restia!B:B"), "&lt;&gt;canceled")</f>
        <v>0</v>
      </c>
      <c r="D304" s="27">
        <f t="shared" si="11"/>
        <v>0</v>
      </c>
      <c r="E304" s="41"/>
    </row>
    <row r="305" hidden="1">
      <c r="A305" s="35" t="s">
        <v>3407</v>
      </c>
      <c r="B305" s="29">
        <v>161374.5</v>
      </c>
      <c r="C305" s="9">
        <f t="array" ref="C305">SUM(INDIRECT(A281 &amp; " Restia!C:C")) - SUMIFS(INDIRECT(A281 &amp; " Restia!C:C"), INDIRECT(A281 &amp; " Restia!B:B"), "canceled")</f>
        <v>223409</v>
      </c>
      <c r="D305" s="27">
        <f t="shared" si="11"/>
        <v>62034.5</v>
      </c>
      <c r="E305" s="41"/>
    </row>
    <row r="306" hidden="1">
      <c r="A306" s="36" t="s">
        <v>3408</v>
      </c>
      <c r="B306" s="42">
        <v>0.5</v>
      </c>
      <c r="C306" s="70">
        <f>sum(C291:C303)-C305</f>
        <v>-4593</v>
      </c>
      <c r="D306" s="44">
        <f t="shared" si="11"/>
        <v>-4593.5</v>
      </c>
      <c r="E306" s="45"/>
    </row>
    <row r="307" hidden="1"/>
    <row r="308" hidden="1"/>
    <row r="309" hidden="1">
      <c r="A309" s="5" t="s">
        <v>4236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3381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45593.0</v>
      </c>
      <c r="B313" s="6"/>
      <c r="C313" s="14" t="s">
        <v>3382</v>
      </c>
      <c r="D313" s="15">
        <v>45596.0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17" t="str">
        <f>CHOOSE(WEEKDAY(A313), "Neděle", "Pondělí", "Úterý", "Středa", "Čtvrtek", "Pátek", "Sobota")</f>
        <v>Pondělí</v>
      </c>
      <c r="B315" s="7"/>
      <c r="C315" s="16"/>
      <c r="D315" s="18" t="str">
        <f>CHOOSE(WEEKDAY(D313), "Neděle", "Pondělí", "Úterý", "Středa", "Čtvrtek", "Pátek", "Sobota")</f>
        <v>Čtvrtek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3383</v>
      </c>
      <c r="B317" s="6"/>
      <c r="C317" s="6"/>
      <c r="D317" s="6"/>
      <c r="E317" s="7"/>
    </row>
    <row r="318" hidden="1">
      <c r="A318" s="20" t="s">
        <v>3384</v>
      </c>
      <c r="B318" s="21" t="s">
        <v>3385</v>
      </c>
      <c r="C318" s="22" t="s">
        <v>3386</v>
      </c>
      <c r="D318" s="21" t="s">
        <v>3387</v>
      </c>
      <c r="E318" s="23" t="s">
        <v>13</v>
      </c>
    </row>
    <row r="319" hidden="1">
      <c r="A319" s="24" t="s">
        <v>3388</v>
      </c>
      <c r="B319" s="25">
        <v>3170.0</v>
      </c>
      <c r="C319" s="26">
        <v>3170.0</v>
      </c>
      <c r="D319" s="27">
        <f t="shared" ref="D319:D334" si="12">C319-B319</f>
        <v>0</v>
      </c>
      <c r="E319" s="41"/>
    </row>
    <row r="320" hidden="1">
      <c r="A320" s="24" t="s">
        <v>3389</v>
      </c>
      <c r="B320" s="29">
        <v>6014.0</v>
      </c>
      <c r="C320" s="26">
        <f>1542+537+2200+1735</f>
        <v>6014</v>
      </c>
      <c r="D320" s="27">
        <f t="shared" si="12"/>
        <v>0</v>
      </c>
      <c r="E320" s="40"/>
    </row>
    <row r="321" hidden="1">
      <c r="A321" s="24" t="s">
        <v>3390</v>
      </c>
      <c r="B321" s="29">
        <v>0.0</v>
      </c>
      <c r="C321" s="26"/>
      <c r="D321" s="27">
        <f t="shared" si="12"/>
        <v>0</v>
      </c>
      <c r="E321" s="41"/>
    </row>
    <row r="322" hidden="1">
      <c r="A322" s="24" t="s">
        <v>3392</v>
      </c>
      <c r="B322" s="29">
        <v>0.0</v>
      </c>
      <c r="C322" s="26"/>
      <c r="D322" s="27">
        <f t="shared" si="12"/>
        <v>0</v>
      </c>
      <c r="E322" s="41"/>
    </row>
    <row r="323" hidden="1">
      <c r="A323" s="30" t="s">
        <v>3394</v>
      </c>
      <c r="B323" s="29">
        <v>80.0</v>
      </c>
      <c r="C323" s="26"/>
      <c r="D323" s="27">
        <f t="shared" si="12"/>
        <v>-80</v>
      </c>
      <c r="E323" s="41"/>
    </row>
    <row r="324" hidden="1">
      <c r="A324" s="30" t="s">
        <v>3395</v>
      </c>
      <c r="B324" s="29">
        <v>0.0</v>
      </c>
      <c r="C324" s="26"/>
      <c r="D324" s="27">
        <f t="shared" si="12"/>
        <v>0</v>
      </c>
      <c r="E324" s="41"/>
    </row>
    <row r="325" hidden="1">
      <c r="A325" s="30" t="s">
        <v>3397</v>
      </c>
      <c r="B325" s="29">
        <v>0.0</v>
      </c>
      <c r="C325" s="26"/>
      <c r="D325" s="27">
        <f t="shared" si="12"/>
        <v>0</v>
      </c>
      <c r="E325" s="40"/>
    </row>
    <row r="326" hidden="1">
      <c r="A326" s="31" t="s">
        <v>3399</v>
      </c>
      <c r="B326" s="29">
        <v>360.0</v>
      </c>
      <c r="C326" s="26">
        <f>40+40+80+80</f>
        <v>240</v>
      </c>
      <c r="D326" s="27">
        <f t="shared" si="12"/>
        <v>-120</v>
      </c>
      <c r="E326" s="41"/>
    </row>
    <row r="327" hidden="1">
      <c r="A327" s="32" t="s">
        <v>3400</v>
      </c>
      <c r="B327" s="29">
        <v>27932.0</v>
      </c>
      <c r="C327" s="33">
        <f t="array" ref="C327">SUMIFS(INDIRECT(A309 &amp; " Restia!C:C"), INDIRECT(A309 &amp; " Restia!A:A"), A327, INDIRECT(A309 &amp; " Restia!B:B"), "&lt;&gt;canceled")</f>
        <v>82643</v>
      </c>
      <c r="D327" s="27">
        <f t="shared" si="12"/>
        <v>54711</v>
      </c>
      <c r="E327" s="41"/>
    </row>
    <row r="328" hidden="1">
      <c r="A328" s="32" t="s">
        <v>3401</v>
      </c>
      <c r="B328" s="29">
        <v>6695.0</v>
      </c>
      <c r="C328" s="9">
        <f t="array" ref="C328">SUMIFS( INDIRECT(A309 &amp; " Restia!C:C"), INDIRECT(A309 &amp; " Restia!A:A"), A328, INDIRECT(A309 &amp; " Restia!B:B"), "&lt;&gt;canceled" )</f>
        <v>41888</v>
      </c>
      <c r="D328" s="27">
        <f t="shared" si="12"/>
        <v>35193</v>
      </c>
      <c r="E328" s="41"/>
    </row>
    <row r="329" hidden="1">
      <c r="A329" s="32" t="s">
        <v>3402</v>
      </c>
      <c r="B329" s="29">
        <v>22944.0</v>
      </c>
      <c r="C329" s="9">
        <f t="array" ref="C329">SUMIFS( INDIRECT(A309 &amp; " Restia!C:C"), INDIRECT(A309 &amp; " Restia!A:A"), "damejidlo", INDIRECT(A309 &amp; " Restia!G:G"), "online", INDIRECT(A309 &amp; " Restia!B:B"), "&lt;&gt;canceled" )</f>
        <v>33981</v>
      </c>
      <c r="D329" s="27">
        <f t="shared" si="12"/>
        <v>11037</v>
      </c>
      <c r="E329" s="41"/>
    </row>
    <row r="330" hidden="1">
      <c r="A330" s="32" t="s">
        <v>3403</v>
      </c>
      <c r="B330" s="29">
        <v>5138.0</v>
      </c>
      <c r="C330" s="9">
        <f t="array" ref="C330">SUMIFS( INDIRECT(A309 &amp; " Restia!C:C"), INDIRECT(A309 &amp; " Restia!A:A"), "generic", INDIRECT(A309 &amp; " Restia!G:G"), "online", INDIRECT(A309 &amp; " Restia!B:B"), "&lt;&gt;canceled" )</f>
        <v>34380</v>
      </c>
      <c r="D330" s="27">
        <f t="shared" si="12"/>
        <v>29242</v>
      </c>
      <c r="E330" s="41"/>
    </row>
    <row r="331" hidden="1">
      <c r="A331" s="32" t="s">
        <v>3405</v>
      </c>
      <c r="B331" s="29">
        <v>0.0</v>
      </c>
      <c r="C331" s="9">
        <f t="array" ref="C331">SUMIFS( INDIRECT(A309 &amp; " Restia!C:C"), INDIRECT(A309 &amp; " Restia!E:E"), "wolt kurýr", INDIRECT(A309 &amp; " Restia!A:A"), "&lt;&gt;wolt", INDIRECT(A309 &amp; " Restia!G:G"), "cash", INDIRECT(A309 &amp; " Restia!B:B"), "&lt;&gt;canceled" )</f>
        <v>3945</v>
      </c>
      <c r="D331" s="27">
        <f t="shared" si="12"/>
        <v>3945</v>
      </c>
      <c r="E331" s="41"/>
    </row>
    <row r="332" hidden="1">
      <c r="A332" s="32" t="s">
        <v>3406</v>
      </c>
      <c r="B332" s="29">
        <v>0.0</v>
      </c>
      <c r="C332" s="9">
        <f t="array" ref="C332">SUMIFS( INDIRECT(A309 &amp; " Restia!C:C"), INDIRECT(A309 &amp; " Restia!A:A"), "damejidlo", INDIRECT(A309 &amp; " Restia!G:G"), "cash", INDIRECT(A309 &amp; " Restia!B:B"), "&lt;&gt;canceled")</f>
        <v>0</v>
      </c>
      <c r="D332" s="27">
        <f t="shared" si="12"/>
        <v>0</v>
      </c>
      <c r="E332" s="41"/>
    </row>
    <row r="333" hidden="1">
      <c r="A333" s="35" t="s">
        <v>3407</v>
      </c>
      <c r="B333" s="29">
        <v>72333.0</v>
      </c>
      <c r="C333" s="9">
        <f t="array" ref="C333">SUM(INDIRECT(A309 &amp; " Restia!C:C")) - SUMIFS(INDIRECT(A309 &amp; " Restia!C:C"), INDIRECT(A309 &amp; " Restia!B:B"), "canceled")</f>
        <v>223409</v>
      </c>
      <c r="D333" s="27">
        <f t="shared" si="12"/>
        <v>151076</v>
      </c>
      <c r="E333" s="41"/>
    </row>
    <row r="334" hidden="1">
      <c r="A334" s="36" t="s">
        <v>3408</v>
      </c>
      <c r="B334" s="42">
        <v>0.0</v>
      </c>
      <c r="C334" s="70">
        <f>sum(C319:C331)-C333</f>
        <v>-17148</v>
      </c>
      <c r="D334" s="44">
        <f t="shared" si="12"/>
        <v>-17148</v>
      </c>
      <c r="E334" s="45"/>
    </row>
    <row r="335" hidden="1"/>
    <row r="336" hidden="1"/>
    <row r="337" hidden="1">
      <c r="A337" s="5" t="s">
        <v>4236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3381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45597.0</v>
      </c>
      <c r="B341" s="6"/>
      <c r="C341" s="54" t="s">
        <v>3382</v>
      </c>
      <c r="D341" s="15">
        <v>45599.0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5" t="s">
        <v>4245</v>
      </c>
      <c r="B343" s="7"/>
      <c r="C343" s="16"/>
      <c r="D343" s="56" t="s">
        <v>4239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3383</v>
      </c>
      <c r="B345" s="6"/>
      <c r="C345" s="6"/>
      <c r="D345" s="6"/>
      <c r="E345" s="7"/>
    </row>
    <row r="346" hidden="1">
      <c r="A346" s="20" t="s">
        <v>3384</v>
      </c>
      <c r="B346" s="21" t="s">
        <v>3385</v>
      </c>
      <c r="C346" s="22" t="s">
        <v>3386</v>
      </c>
      <c r="D346" s="21" t="s">
        <v>3387</v>
      </c>
      <c r="E346" s="23" t="s">
        <v>13</v>
      </c>
    </row>
    <row r="347" hidden="1">
      <c r="A347" s="57" t="s">
        <v>3388</v>
      </c>
      <c r="B347" s="25">
        <v>9552.0</v>
      </c>
      <c r="C347" s="26">
        <v>9552.0</v>
      </c>
      <c r="D347" s="27">
        <v>0.0</v>
      </c>
      <c r="E347" s="41"/>
    </row>
    <row r="348" hidden="1">
      <c r="A348" s="57" t="s">
        <v>3389</v>
      </c>
      <c r="B348" s="29">
        <v>2356.0</v>
      </c>
      <c r="C348" s="26">
        <v>2356.0</v>
      </c>
      <c r="D348" s="27">
        <v>0.0</v>
      </c>
      <c r="E348" s="40"/>
    </row>
    <row r="349" hidden="1">
      <c r="A349" s="57" t="s">
        <v>3390</v>
      </c>
      <c r="B349" s="29">
        <v>0.0</v>
      </c>
      <c r="C349" s="26"/>
      <c r="D349" s="27">
        <v>0.0</v>
      </c>
      <c r="E349" s="41"/>
    </row>
    <row r="350" hidden="1">
      <c r="A350" s="57" t="s">
        <v>3392</v>
      </c>
      <c r="B350" s="29">
        <v>0.0</v>
      </c>
      <c r="C350" s="26"/>
      <c r="D350" s="27">
        <v>0.0</v>
      </c>
      <c r="E350" s="41"/>
    </row>
    <row r="351" hidden="1">
      <c r="A351" s="31" t="s">
        <v>3394</v>
      </c>
      <c r="B351" s="29">
        <v>0.0</v>
      </c>
      <c r="C351" s="26"/>
      <c r="D351" s="27">
        <v>0.0</v>
      </c>
      <c r="E351" s="41"/>
    </row>
    <row r="352" hidden="1">
      <c r="A352" s="31" t="s">
        <v>3395</v>
      </c>
      <c r="B352" s="29">
        <v>0.0</v>
      </c>
      <c r="C352" s="26"/>
      <c r="D352" s="27">
        <v>0.0</v>
      </c>
      <c r="E352" s="41"/>
    </row>
    <row r="353" hidden="1">
      <c r="A353" s="31" t="s">
        <v>3397</v>
      </c>
      <c r="B353" s="29">
        <v>0.0</v>
      </c>
      <c r="C353" s="26"/>
      <c r="D353" s="27">
        <v>0.0</v>
      </c>
      <c r="E353" s="40"/>
    </row>
    <row r="354" hidden="1">
      <c r="A354" s="31" t="s">
        <v>3399</v>
      </c>
      <c r="B354" s="29">
        <v>960.0</v>
      </c>
      <c r="C354" s="26">
        <v>960.0</v>
      </c>
      <c r="D354" s="27">
        <v>0.0</v>
      </c>
      <c r="E354" s="41"/>
    </row>
    <row r="355" hidden="1">
      <c r="A355" s="58" t="s">
        <v>3400</v>
      </c>
      <c r="B355" s="29">
        <v>20931.0</v>
      </c>
      <c r="C355" s="29">
        <v>20931.0</v>
      </c>
      <c r="D355" s="27">
        <v>0.0</v>
      </c>
      <c r="E355" s="41"/>
    </row>
    <row r="356" hidden="1">
      <c r="A356" s="58" t="s">
        <v>3401</v>
      </c>
      <c r="B356" s="29">
        <v>19687.0</v>
      </c>
      <c r="C356" s="59">
        <v>19687.0</v>
      </c>
      <c r="D356" s="27">
        <v>0.0</v>
      </c>
      <c r="E356" s="41"/>
    </row>
    <row r="357" hidden="1">
      <c r="A357" s="58" t="s">
        <v>3402</v>
      </c>
      <c r="B357" s="29">
        <v>19149.0</v>
      </c>
      <c r="C357" s="59">
        <v>19149.0</v>
      </c>
      <c r="D357" s="27">
        <v>0.0</v>
      </c>
      <c r="E357" s="41"/>
    </row>
    <row r="358" hidden="1">
      <c r="A358" s="58" t="s">
        <v>3403</v>
      </c>
      <c r="B358" s="29">
        <v>12006.0</v>
      </c>
      <c r="C358" s="59">
        <v>12006.0</v>
      </c>
      <c r="D358" s="27">
        <v>0.0</v>
      </c>
      <c r="E358" s="41"/>
    </row>
    <row r="359" hidden="1">
      <c r="A359" s="58" t="s">
        <v>3405</v>
      </c>
      <c r="B359" s="29">
        <v>0.0</v>
      </c>
      <c r="C359" s="59">
        <v>0.0</v>
      </c>
      <c r="D359" s="27">
        <v>0.0</v>
      </c>
      <c r="E359" s="41"/>
    </row>
    <row r="360" hidden="1">
      <c r="A360" s="58" t="s">
        <v>3406</v>
      </c>
      <c r="B360" s="29">
        <v>0.0</v>
      </c>
      <c r="C360" s="59">
        <v>0.0</v>
      </c>
      <c r="D360" s="27">
        <v>0.0</v>
      </c>
      <c r="E360" s="41"/>
    </row>
    <row r="361" hidden="1">
      <c r="A361" s="35" t="s">
        <v>3407</v>
      </c>
      <c r="B361" s="29">
        <v>84641.0</v>
      </c>
      <c r="C361" s="59">
        <v>84641.0</v>
      </c>
      <c r="D361" s="27">
        <v>0.0</v>
      </c>
      <c r="E361" s="41"/>
    </row>
    <row r="362" hidden="1">
      <c r="A362" s="36" t="s">
        <v>3408</v>
      </c>
      <c r="B362" s="42">
        <v>0.0</v>
      </c>
      <c r="C362" s="71">
        <v>0.0</v>
      </c>
      <c r="D362" s="66">
        <v>0.0</v>
      </c>
      <c r="E362" s="45"/>
    </row>
    <row r="363" hidden="1"/>
    <row r="364" hidden="1"/>
    <row r="365" hidden="1">
      <c r="A365" s="5" t="s">
        <v>4236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3381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45600.0</v>
      </c>
      <c r="B369" s="6"/>
      <c r="C369" s="54" t="s">
        <v>3382</v>
      </c>
      <c r="D369" s="15">
        <v>45606.0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5" t="s">
        <v>4238</v>
      </c>
      <c r="B371" s="7"/>
      <c r="C371" s="16"/>
      <c r="D371" s="56" t="s">
        <v>4239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3383</v>
      </c>
      <c r="B373" s="6"/>
      <c r="C373" s="6"/>
      <c r="D373" s="6"/>
      <c r="E373" s="7"/>
    </row>
    <row r="374" hidden="1">
      <c r="A374" s="20" t="s">
        <v>3384</v>
      </c>
      <c r="B374" s="21" t="s">
        <v>3385</v>
      </c>
      <c r="C374" s="22" t="s">
        <v>3386</v>
      </c>
      <c r="D374" s="21" t="s">
        <v>3387</v>
      </c>
      <c r="E374" s="23" t="s">
        <v>13</v>
      </c>
    </row>
    <row r="375" hidden="1">
      <c r="A375" s="57" t="s">
        <v>3388</v>
      </c>
      <c r="B375" s="25">
        <v>11587.0</v>
      </c>
      <c r="C375" s="26">
        <v>11587.0</v>
      </c>
      <c r="D375" s="27">
        <v>0.0</v>
      </c>
      <c r="E375" s="41"/>
    </row>
    <row r="376" hidden="1">
      <c r="A376" s="57" t="s">
        <v>3389</v>
      </c>
      <c r="B376" s="29">
        <v>9810.0</v>
      </c>
      <c r="C376" s="26">
        <v>9810.0</v>
      </c>
      <c r="D376" s="27">
        <v>0.0</v>
      </c>
      <c r="E376" s="40"/>
    </row>
    <row r="377" hidden="1">
      <c r="A377" s="57" t="s">
        <v>3390</v>
      </c>
      <c r="B377" s="29">
        <v>0.0</v>
      </c>
      <c r="C377" s="26"/>
      <c r="D377" s="27">
        <v>0.0</v>
      </c>
      <c r="E377" s="41"/>
    </row>
    <row r="378" hidden="1">
      <c r="A378" s="57" t="s">
        <v>3392</v>
      </c>
      <c r="B378" s="29">
        <v>0.0</v>
      </c>
      <c r="C378" s="26"/>
      <c r="D378" s="27">
        <v>0.0</v>
      </c>
      <c r="E378" s="41"/>
    </row>
    <row r="379" hidden="1">
      <c r="A379" s="31" t="s">
        <v>3394</v>
      </c>
      <c r="B379" s="29">
        <v>0.0</v>
      </c>
      <c r="C379" s="26"/>
      <c r="D379" s="27">
        <v>0.0</v>
      </c>
      <c r="E379" s="41"/>
    </row>
    <row r="380" hidden="1">
      <c r="A380" s="31" t="s">
        <v>3395</v>
      </c>
      <c r="B380" s="29">
        <v>0.0</v>
      </c>
      <c r="C380" s="26"/>
      <c r="D380" s="27">
        <v>0.0</v>
      </c>
      <c r="E380" s="41"/>
    </row>
    <row r="381" hidden="1">
      <c r="A381" s="31" t="s">
        <v>3397</v>
      </c>
      <c r="B381" s="29">
        <v>0.0</v>
      </c>
      <c r="C381" s="26"/>
      <c r="D381" s="27">
        <v>0.0</v>
      </c>
      <c r="E381" s="40"/>
    </row>
    <row r="382" hidden="1">
      <c r="A382" s="31" t="s">
        <v>3399</v>
      </c>
      <c r="B382" s="29">
        <v>1480.0</v>
      </c>
      <c r="C382" s="26">
        <v>1480.0</v>
      </c>
      <c r="D382" s="27">
        <v>0.0</v>
      </c>
      <c r="E382" s="41"/>
    </row>
    <row r="383" hidden="1">
      <c r="A383" s="58" t="s">
        <v>3400</v>
      </c>
      <c r="B383" s="29">
        <v>44112.0</v>
      </c>
      <c r="C383" s="29">
        <v>44112.0</v>
      </c>
      <c r="D383" s="27">
        <v>0.0</v>
      </c>
      <c r="E383" s="41"/>
    </row>
    <row r="384" hidden="1">
      <c r="A384" s="58" t="s">
        <v>3401</v>
      </c>
      <c r="B384" s="29">
        <v>29025.0</v>
      </c>
      <c r="C384" s="59">
        <v>29025.0</v>
      </c>
      <c r="D384" s="27">
        <v>0.0</v>
      </c>
      <c r="E384" s="41"/>
    </row>
    <row r="385" hidden="1">
      <c r="A385" s="58" t="s">
        <v>3402</v>
      </c>
      <c r="B385" s="29">
        <v>51329.0</v>
      </c>
      <c r="C385" s="59">
        <v>51329.0</v>
      </c>
      <c r="D385" s="27">
        <v>0.0</v>
      </c>
      <c r="E385" s="41"/>
    </row>
    <row r="386" hidden="1">
      <c r="A386" s="58" t="s">
        <v>3403</v>
      </c>
      <c r="B386" s="29">
        <v>17519.0</v>
      </c>
      <c r="C386" s="59">
        <v>17519.0</v>
      </c>
      <c r="D386" s="27">
        <v>0.0</v>
      </c>
      <c r="E386" s="41"/>
    </row>
    <row r="387" hidden="1">
      <c r="A387" s="58" t="s">
        <v>3405</v>
      </c>
      <c r="B387" s="29">
        <v>0.0</v>
      </c>
      <c r="C387" s="59">
        <v>0.0</v>
      </c>
      <c r="D387" s="27">
        <v>0.0</v>
      </c>
      <c r="E387" s="41"/>
    </row>
    <row r="388" hidden="1">
      <c r="A388" s="58" t="s">
        <v>3406</v>
      </c>
      <c r="B388" s="29">
        <v>0.0</v>
      </c>
      <c r="C388" s="59">
        <v>0.0</v>
      </c>
      <c r="D388" s="27">
        <v>0.0</v>
      </c>
      <c r="E388" s="41"/>
    </row>
    <row r="389" hidden="1">
      <c r="A389" s="35" t="s">
        <v>3407</v>
      </c>
      <c r="B389" s="29">
        <v>164861.5</v>
      </c>
      <c r="C389" s="59">
        <v>164861.5</v>
      </c>
      <c r="D389" s="27">
        <v>0.0</v>
      </c>
      <c r="E389" s="41"/>
    </row>
    <row r="390" hidden="1">
      <c r="A390" s="36" t="s">
        <v>3408</v>
      </c>
      <c r="B390" s="42">
        <v>0.5</v>
      </c>
      <c r="C390" s="71">
        <v>0.5</v>
      </c>
      <c r="D390" s="66">
        <v>0.0</v>
      </c>
      <c r="E390" s="45"/>
    </row>
    <row r="391" hidden="1"/>
    <row r="392" hidden="1"/>
    <row r="393" hidden="1">
      <c r="A393" s="5" t="s">
        <v>4236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3381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4" t="s">
        <v>3382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5" t="s">
        <v>4238</v>
      </c>
      <c r="B399" s="7"/>
      <c r="C399" s="16"/>
      <c r="D399" s="56" t="s">
        <v>4239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3383</v>
      </c>
      <c r="B401" s="6"/>
      <c r="C401" s="6"/>
      <c r="D401" s="6"/>
      <c r="E401" s="7"/>
    </row>
    <row r="402" hidden="1">
      <c r="A402" s="20" t="s">
        <v>3384</v>
      </c>
      <c r="B402" s="21" t="s">
        <v>3385</v>
      </c>
      <c r="C402" s="22" t="s">
        <v>3386</v>
      </c>
      <c r="D402" s="21" t="s">
        <v>3387</v>
      </c>
      <c r="E402" s="23" t="s">
        <v>13</v>
      </c>
    </row>
    <row r="403" hidden="1">
      <c r="A403" s="57" t="s">
        <v>3388</v>
      </c>
      <c r="B403" s="25">
        <v>9826.0</v>
      </c>
      <c r="C403" s="26">
        <v>9826.0</v>
      </c>
      <c r="D403" s="27">
        <v>0.0</v>
      </c>
      <c r="E403" s="41"/>
    </row>
    <row r="404" hidden="1">
      <c r="A404" s="57" t="s">
        <v>3389</v>
      </c>
      <c r="B404" s="29">
        <v>8226.0</v>
      </c>
      <c r="C404" s="26">
        <v>6126.0</v>
      </c>
      <c r="D404" s="27">
        <v>-2100.0</v>
      </c>
      <c r="E404" s="40" t="s">
        <v>8067</v>
      </c>
    </row>
    <row r="405" hidden="1">
      <c r="A405" s="57" t="s">
        <v>3390</v>
      </c>
      <c r="B405" s="29">
        <v>0.0</v>
      </c>
      <c r="C405" s="26"/>
      <c r="D405" s="27">
        <v>0.0</v>
      </c>
      <c r="E405" s="41"/>
    </row>
    <row r="406" hidden="1">
      <c r="A406" s="57" t="s">
        <v>3392</v>
      </c>
      <c r="B406" s="29">
        <v>0.0</v>
      </c>
      <c r="C406" s="26"/>
      <c r="D406" s="27">
        <v>0.0</v>
      </c>
      <c r="E406" s="41"/>
    </row>
    <row r="407" hidden="1">
      <c r="A407" s="31" t="s">
        <v>3394</v>
      </c>
      <c r="B407" s="29">
        <v>0.0</v>
      </c>
      <c r="C407" s="26"/>
      <c r="D407" s="27">
        <v>0.0</v>
      </c>
      <c r="E407" s="41"/>
    </row>
    <row r="408" hidden="1">
      <c r="A408" s="31" t="s">
        <v>3395</v>
      </c>
      <c r="B408" s="29">
        <v>0.0</v>
      </c>
      <c r="C408" s="26"/>
      <c r="D408" s="27">
        <v>0.0</v>
      </c>
      <c r="E408" s="41"/>
    </row>
    <row r="409" hidden="1">
      <c r="A409" s="31" t="s">
        <v>3397</v>
      </c>
      <c r="B409" s="29">
        <v>0.0</v>
      </c>
      <c r="C409" s="26"/>
      <c r="D409" s="27">
        <v>0.0</v>
      </c>
      <c r="E409" s="40"/>
    </row>
    <row r="410" hidden="1">
      <c r="A410" s="31" t="s">
        <v>3399</v>
      </c>
      <c r="B410" s="29">
        <v>1520.0</v>
      </c>
      <c r="C410" s="26">
        <v>1400.0</v>
      </c>
      <c r="D410" s="27">
        <v>-120.0</v>
      </c>
      <c r="E410" s="41"/>
    </row>
    <row r="411" hidden="1">
      <c r="A411" s="58" t="s">
        <v>3400</v>
      </c>
      <c r="B411" s="29">
        <v>49183.0</v>
      </c>
      <c r="C411" s="29">
        <v>49183.0</v>
      </c>
      <c r="D411" s="27">
        <v>0.0</v>
      </c>
      <c r="E411" s="41"/>
    </row>
    <row r="412" hidden="1">
      <c r="A412" s="58" t="s">
        <v>3401</v>
      </c>
      <c r="B412" s="29">
        <v>29769.0</v>
      </c>
      <c r="C412" s="59">
        <v>29769.0</v>
      </c>
      <c r="D412" s="27">
        <v>0.0</v>
      </c>
      <c r="E412" s="41"/>
    </row>
    <row r="413" hidden="1">
      <c r="A413" s="58" t="s">
        <v>3402</v>
      </c>
      <c r="B413" s="29">
        <v>54409.0</v>
      </c>
      <c r="C413" s="59">
        <v>54409.0</v>
      </c>
      <c r="D413" s="27">
        <v>0.0</v>
      </c>
      <c r="E413" s="41"/>
    </row>
    <row r="414" hidden="1">
      <c r="A414" s="58" t="s">
        <v>3403</v>
      </c>
      <c r="B414" s="29">
        <v>20774.8</v>
      </c>
      <c r="C414" s="59">
        <v>20774.800000000003</v>
      </c>
      <c r="D414" s="27">
        <v>3.637978807091713E-12</v>
      </c>
      <c r="E414" s="41"/>
    </row>
    <row r="415" hidden="1">
      <c r="A415" s="58" t="s">
        <v>3405</v>
      </c>
      <c r="B415" s="29">
        <v>306.0</v>
      </c>
      <c r="C415" s="59">
        <v>306.0</v>
      </c>
      <c r="D415" s="27">
        <v>0.0</v>
      </c>
      <c r="E415" s="41"/>
    </row>
    <row r="416" hidden="1">
      <c r="A416" s="58" t="s">
        <v>3406</v>
      </c>
      <c r="B416" s="29">
        <v>0.0</v>
      </c>
      <c r="C416" s="59">
        <v>0.0</v>
      </c>
      <c r="D416" s="27">
        <v>0.0</v>
      </c>
      <c r="E416" s="41"/>
    </row>
    <row r="417" hidden="1">
      <c r="A417" s="35" t="s">
        <v>3407</v>
      </c>
      <c r="B417" s="29">
        <v>174008.10000000003</v>
      </c>
      <c r="C417" s="59">
        <v>174008.1</v>
      </c>
      <c r="D417" s="27">
        <v>-2.9103830456733704E-11</v>
      </c>
      <c r="E417" s="41"/>
    </row>
    <row r="418" hidden="1">
      <c r="A418" s="36" t="s">
        <v>3408</v>
      </c>
      <c r="B418" s="42">
        <v>5.700000000000728</v>
      </c>
      <c r="C418" s="71">
        <v>-2214.3000000000175</v>
      </c>
      <c r="D418" s="66">
        <v>-2220.000000000018</v>
      </c>
      <c r="E418" s="45"/>
    </row>
    <row r="419" hidden="1"/>
    <row r="420" hidden="1"/>
    <row r="421" hidden="1">
      <c r="A421" s="5" t="s">
        <v>4236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3381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4" t="s">
        <v>3382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5" t="s">
        <v>4238</v>
      </c>
      <c r="B427" s="7"/>
      <c r="C427" s="16"/>
      <c r="D427" s="56" t="s">
        <v>4239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3383</v>
      </c>
      <c r="B429" s="6"/>
      <c r="C429" s="6"/>
      <c r="D429" s="6"/>
      <c r="E429" s="7"/>
    </row>
    <row r="430" hidden="1">
      <c r="A430" s="20" t="s">
        <v>3384</v>
      </c>
      <c r="B430" s="21" t="s">
        <v>3385</v>
      </c>
      <c r="C430" s="22" t="s">
        <v>3386</v>
      </c>
      <c r="D430" s="21" t="s">
        <v>3387</v>
      </c>
      <c r="E430" s="23" t="s">
        <v>13</v>
      </c>
    </row>
    <row r="431" hidden="1">
      <c r="A431" s="57" t="s">
        <v>3388</v>
      </c>
      <c r="B431" s="25">
        <v>6134.0</v>
      </c>
      <c r="C431" s="26">
        <v>6134.0</v>
      </c>
      <c r="D431" s="27">
        <v>0.0</v>
      </c>
      <c r="E431" s="41"/>
    </row>
    <row r="432" hidden="1">
      <c r="A432" s="57" t="s">
        <v>3389</v>
      </c>
      <c r="B432" s="29">
        <v>9524.0</v>
      </c>
      <c r="C432" s="26">
        <v>9524.0</v>
      </c>
      <c r="D432" s="27">
        <v>0.0</v>
      </c>
      <c r="E432" s="40"/>
    </row>
    <row r="433" hidden="1">
      <c r="A433" s="57" t="s">
        <v>3390</v>
      </c>
      <c r="B433" s="29">
        <v>140.0</v>
      </c>
      <c r="C433" s="26">
        <v>140.0</v>
      </c>
      <c r="D433" s="27">
        <v>0.0</v>
      </c>
      <c r="E433" s="41"/>
    </row>
    <row r="434" hidden="1">
      <c r="A434" s="57" t="s">
        <v>3392</v>
      </c>
      <c r="B434" s="29">
        <v>0.0</v>
      </c>
      <c r="C434" s="26"/>
      <c r="D434" s="27">
        <v>0.0</v>
      </c>
      <c r="E434" s="41"/>
    </row>
    <row r="435" hidden="1">
      <c r="A435" s="31" t="s">
        <v>3394</v>
      </c>
      <c r="B435" s="29">
        <v>0.0</v>
      </c>
      <c r="C435" s="26"/>
      <c r="D435" s="27">
        <v>0.0</v>
      </c>
      <c r="E435" s="41"/>
    </row>
    <row r="436" hidden="1">
      <c r="A436" s="31" t="s">
        <v>3395</v>
      </c>
      <c r="B436" s="29">
        <v>0.0</v>
      </c>
      <c r="C436" s="26"/>
      <c r="D436" s="27">
        <v>0.0</v>
      </c>
      <c r="E436" s="41"/>
    </row>
    <row r="437" hidden="1">
      <c r="A437" s="31" t="s">
        <v>3397</v>
      </c>
      <c r="B437" s="29">
        <v>0.0</v>
      </c>
      <c r="C437" s="26"/>
      <c r="D437" s="27">
        <v>0.0</v>
      </c>
      <c r="E437" s="40"/>
    </row>
    <row r="438" hidden="1">
      <c r="A438" s="31" t="s">
        <v>3399</v>
      </c>
      <c r="B438" s="29">
        <v>1520.0</v>
      </c>
      <c r="C438" s="26">
        <v>1541.0</v>
      </c>
      <c r="D438" s="27">
        <v>21.0</v>
      </c>
      <c r="E438" s="40" t="s">
        <v>8068</v>
      </c>
    </row>
    <row r="439" hidden="1">
      <c r="A439" s="58" t="s">
        <v>3400</v>
      </c>
      <c r="B439" s="29">
        <v>50646.0</v>
      </c>
      <c r="C439" s="29">
        <v>50646.0</v>
      </c>
      <c r="D439" s="27">
        <v>0.0</v>
      </c>
      <c r="E439" s="41"/>
    </row>
    <row r="440" hidden="1">
      <c r="A440" s="58" t="s">
        <v>3401</v>
      </c>
      <c r="B440" s="29">
        <v>23016.0</v>
      </c>
      <c r="C440" s="59">
        <v>23016.0</v>
      </c>
      <c r="D440" s="27">
        <v>0.0</v>
      </c>
      <c r="E440" s="41"/>
    </row>
    <row r="441" hidden="1">
      <c r="A441" s="58" t="s">
        <v>3402</v>
      </c>
      <c r="B441" s="29">
        <v>57532.0</v>
      </c>
      <c r="C441" s="59">
        <v>57532.0</v>
      </c>
      <c r="D441" s="27">
        <v>0.0</v>
      </c>
      <c r="E441" s="41"/>
    </row>
    <row r="442" hidden="1">
      <c r="A442" s="58" t="s">
        <v>3403</v>
      </c>
      <c r="B442" s="29">
        <v>18287.6</v>
      </c>
      <c r="C442" s="59">
        <v>18287.6</v>
      </c>
      <c r="D442" s="27">
        <v>0.0</v>
      </c>
      <c r="E442" s="41"/>
    </row>
    <row r="443" hidden="1">
      <c r="A443" s="58" t="s">
        <v>3405</v>
      </c>
      <c r="B443" s="29">
        <v>0.0</v>
      </c>
      <c r="C443" s="59">
        <v>0.0</v>
      </c>
      <c r="D443" s="27">
        <v>0.0</v>
      </c>
      <c r="E443" s="41"/>
    </row>
    <row r="444" hidden="1">
      <c r="A444" s="58" t="s">
        <v>3406</v>
      </c>
      <c r="B444" s="29">
        <v>0.0</v>
      </c>
      <c r="C444" s="59">
        <v>0.0</v>
      </c>
      <c r="D444" s="27">
        <v>0.0</v>
      </c>
      <c r="E444" s="41"/>
    </row>
    <row r="445" hidden="1">
      <c r="A445" s="35" t="s">
        <v>3407</v>
      </c>
      <c r="B445" s="29">
        <v>166743.09999999998</v>
      </c>
      <c r="C445" s="59">
        <v>166743.09999999998</v>
      </c>
      <c r="D445" s="27">
        <v>0.0</v>
      </c>
      <c r="E445" s="41"/>
    </row>
    <row r="446" hidden="1">
      <c r="A446" s="36" t="s">
        <v>3408</v>
      </c>
      <c r="B446" s="42">
        <v>56.50000000000364</v>
      </c>
      <c r="C446" s="71">
        <v>77.5000000000291</v>
      </c>
      <c r="D446" s="66">
        <v>21.000000000025466</v>
      </c>
      <c r="E446" s="45"/>
    </row>
    <row r="447" hidden="1"/>
    <row r="448" hidden="1"/>
    <row r="449" hidden="1">
      <c r="A449" s="5" t="s">
        <v>4236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3381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4" t="s">
        <v>3382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5" t="s">
        <v>4238</v>
      </c>
      <c r="B455" s="7"/>
      <c r="C455" s="16"/>
      <c r="D455" s="56" t="s">
        <v>4247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3383</v>
      </c>
      <c r="B457" s="6"/>
      <c r="C457" s="6"/>
      <c r="D457" s="6"/>
      <c r="E457" s="7"/>
    </row>
    <row r="458" hidden="1">
      <c r="A458" s="20" t="s">
        <v>3384</v>
      </c>
      <c r="B458" s="21" t="s">
        <v>3385</v>
      </c>
      <c r="C458" s="22" t="s">
        <v>3386</v>
      </c>
      <c r="D458" s="21" t="s">
        <v>3387</v>
      </c>
      <c r="E458" s="23" t="s">
        <v>13</v>
      </c>
    </row>
    <row r="459" hidden="1">
      <c r="A459" s="57" t="s">
        <v>3388</v>
      </c>
      <c r="B459" s="25">
        <v>5218.0</v>
      </c>
      <c r="C459" s="26">
        <v>5218.0</v>
      </c>
      <c r="D459" s="27">
        <v>0.0</v>
      </c>
      <c r="E459" s="41"/>
    </row>
    <row r="460" hidden="1">
      <c r="A460" s="57" t="s">
        <v>3389</v>
      </c>
      <c r="B460" s="29">
        <v>7534.0</v>
      </c>
      <c r="C460" s="26">
        <v>7534.0</v>
      </c>
      <c r="D460" s="27">
        <v>0.0</v>
      </c>
      <c r="E460" s="40"/>
    </row>
    <row r="461" hidden="1">
      <c r="A461" s="57" t="s">
        <v>3390</v>
      </c>
      <c r="B461" s="29">
        <v>0.0</v>
      </c>
      <c r="C461" s="26"/>
      <c r="D461" s="27">
        <v>0.0</v>
      </c>
      <c r="E461" s="41"/>
    </row>
    <row r="462" hidden="1">
      <c r="A462" s="57" t="s">
        <v>3392</v>
      </c>
      <c r="B462" s="29">
        <v>0.0</v>
      </c>
      <c r="C462" s="26"/>
      <c r="D462" s="27">
        <v>0.0</v>
      </c>
      <c r="E462" s="41"/>
    </row>
    <row r="463" hidden="1">
      <c r="A463" s="31" t="s">
        <v>3394</v>
      </c>
      <c r="B463" s="29">
        <v>0.0</v>
      </c>
      <c r="C463" s="26"/>
      <c r="D463" s="27">
        <v>0.0</v>
      </c>
      <c r="E463" s="41"/>
    </row>
    <row r="464" hidden="1">
      <c r="A464" s="31" t="s">
        <v>3395</v>
      </c>
      <c r="B464" s="29">
        <v>0.0</v>
      </c>
      <c r="C464" s="26"/>
      <c r="D464" s="27">
        <v>0.0</v>
      </c>
      <c r="E464" s="41"/>
    </row>
    <row r="465" hidden="1">
      <c r="A465" s="31" t="s">
        <v>3397</v>
      </c>
      <c r="B465" s="29">
        <v>1843.0</v>
      </c>
      <c r="C465" s="26">
        <v>1843.0</v>
      </c>
      <c r="D465" s="27">
        <v>0.0</v>
      </c>
      <c r="E465" s="40"/>
    </row>
    <row r="466" hidden="1">
      <c r="A466" s="31" t="s">
        <v>3399</v>
      </c>
      <c r="B466" s="29">
        <v>1560.0</v>
      </c>
      <c r="C466" s="26">
        <v>2134.0</v>
      </c>
      <c r="D466" s="27">
        <v>574.0</v>
      </c>
      <c r="E466" s="28" t="s">
        <v>8069</v>
      </c>
    </row>
    <row r="467" hidden="1">
      <c r="A467" s="58" t="s">
        <v>3400</v>
      </c>
      <c r="B467" s="29">
        <v>53796.0</v>
      </c>
      <c r="C467" s="29">
        <v>53796.0</v>
      </c>
      <c r="D467" s="27">
        <v>0.0</v>
      </c>
      <c r="E467" s="41"/>
    </row>
    <row r="468" hidden="1">
      <c r="A468" s="58" t="s">
        <v>3401</v>
      </c>
      <c r="B468" s="29">
        <v>17815.0</v>
      </c>
      <c r="C468" s="59">
        <v>17815.0</v>
      </c>
      <c r="D468" s="27">
        <v>0.0</v>
      </c>
      <c r="E468" s="41"/>
    </row>
    <row r="469" hidden="1">
      <c r="A469" s="58" t="s">
        <v>3402</v>
      </c>
      <c r="B469" s="29">
        <v>49552.0</v>
      </c>
      <c r="C469" s="59">
        <v>49552.0</v>
      </c>
      <c r="D469" s="27">
        <v>0.0</v>
      </c>
      <c r="E469" s="41"/>
    </row>
    <row r="470" hidden="1">
      <c r="A470" s="58" t="s">
        <v>3403</v>
      </c>
      <c r="B470" s="29">
        <v>20890.0</v>
      </c>
      <c r="C470" s="59">
        <v>20890.0</v>
      </c>
      <c r="D470" s="27">
        <v>0.0</v>
      </c>
      <c r="E470" s="41"/>
    </row>
    <row r="471" hidden="1">
      <c r="A471" s="58" t="s">
        <v>3405</v>
      </c>
      <c r="B471" s="29">
        <v>0.0</v>
      </c>
      <c r="C471" s="59">
        <v>0.0</v>
      </c>
      <c r="D471" s="27">
        <v>0.0</v>
      </c>
      <c r="E471" s="41"/>
    </row>
    <row r="472" hidden="1">
      <c r="A472" s="58" t="s">
        <v>3406</v>
      </c>
      <c r="B472" s="29">
        <v>0.0</v>
      </c>
      <c r="C472" s="59">
        <v>0.0</v>
      </c>
      <c r="D472" s="27">
        <v>0.0</v>
      </c>
      <c r="E472" s="41"/>
    </row>
    <row r="473" hidden="1">
      <c r="A473" s="35" t="s">
        <v>3407</v>
      </c>
      <c r="B473" s="29">
        <v>158166.5</v>
      </c>
      <c r="C473" s="59">
        <v>158166.5</v>
      </c>
      <c r="D473" s="27">
        <v>0.0</v>
      </c>
      <c r="E473" s="41"/>
    </row>
    <row r="474" hidden="1">
      <c r="A474" s="36" t="s">
        <v>3408</v>
      </c>
      <c r="B474" s="42">
        <v>41.5</v>
      </c>
      <c r="C474" s="71">
        <v>615.5</v>
      </c>
      <c r="D474" s="66">
        <v>574.0</v>
      </c>
      <c r="E474" s="45"/>
    </row>
    <row r="475" hidden="1"/>
    <row r="476" hidden="1"/>
    <row r="477" hidden="1">
      <c r="A477" s="5" t="s">
        <v>4236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3381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4" t="s">
        <v>3382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5" t="s">
        <v>4239</v>
      </c>
      <c r="B483" s="7"/>
      <c r="C483" s="16"/>
      <c r="D483" s="56" t="s">
        <v>4239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3383</v>
      </c>
      <c r="B485" s="6"/>
      <c r="C485" s="6"/>
      <c r="D485" s="6"/>
      <c r="E485" s="7"/>
    </row>
    <row r="486" hidden="1">
      <c r="A486" s="20" t="s">
        <v>3384</v>
      </c>
      <c r="B486" s="21" t="s">
        <v>3385</v>
      </c>
      <c r="C486" s="22" t="s">
        <v>3386</v>
      </c>
      <c r="D486" s="21" t="s">
        <v>3387</v>
      </c>
      <c r="E486" s="23" t="s">
        <v>13</v>
      </c>
    </row>
    <row r="487" hidden="1">
      <c r="A487" s="57" t="s">
        <v>3388</v>
      </c>
      <c r="B487" s="25">
        <v>0.0</v>
      </c>
      <c r="C487" s="26"/>
      <c r="D487" s="27">
        <v>0.0</v>
      </c>
      <c r="E487" s="41"/>
    </row>
    <row r="488" hidden="1">
      <c r="A488" s="57" t="s">
        <v>3389</v>
      </c>
      <c r="B488" s="29">
        <v>1631.0</v>
      </c>
      <c r="C488" s="26">
        <v>1631.0</v>
      </c>
      <c r="D488" s="27">
        <v>0.0</v>
      </c>
      <c r="E488" s="40"/>
    </row>
    <row r="489" hidden="1">
      <c r="A489" s="57" t="s">
        <v>3390</v>
      </c>
      <c r="B489" s="29">
        <v>0.0</v>
      </c>
      <c r="C489" s="26"/>
      <c r="D489" s="27">
        <v>0.0</v>
      </c>
      <c r="E489" s="41"/>
    </row>
    <row r="490" hidden="1">
      <c r="A490" s="57" t="s">
        <v>3392</v>
      </c>
      <c r="B490" s="29">
        <v>0.0</v>
      </c>
      <c r="C490" s="26"/>
      <c r="D490" s="27">
        <v>0.0</v>
      </c>
      <c r="E490" s="41"/>
    </row>
    <row r="491" hidden="1">
      <c r="A491" s="31" t="s">
        <v>3394</v>
      </c>
      <c r="B491" s="29">
        <v>0.0</v>
      </c>
      <c r="C491" s="26"/>
      <c r="D491" s="27">
        <v>0.0</v>
      </c>
      <c r="E491" s="41"/>
    </row>
    <row r="492" hidden="1">
      <c r="A492" s="31" t="s">
        <v>3395</v>
      </c>
      <c r="B492" s="29">
        <v>0.0</v>
      </c>
      <c r="C492" s="26"/>
      <c r="D492" s="27">
        <v>0.0</v>
      </c>
      <c r="E492" s="41"/>
    </row>
    <row r="493" hidden="1">
      <c r="A493" s="31" t="s">
        <v>3397</v>
      </c>
      <c r="B493" s="29">
        <v>0.0</v>
      </c>
      <c r="C493" s="26"/>
      <c r="D493" s="27">
        <v>0.0</v>
      </c>
      <c r="E493" s="40"/>
    </row>
    <row r="494" hidden="1">
      <c r="A494" s="31" t="s">
        <v>3399</v>
      </c>
      <c r="B494" s="29">
        <v>200.0</v>
      </c>
      <c r="C494" s="26">
        <v>200.0</v>
      </c>
      <c r="D494" s="27">
        <v>0.0</v>
      </c>
      <c r="E494" s="28"/>
    </row>
    <row r="495" hidden="1">
      <c r="A495" s="58" t="s">
        <v>3400</v>
      </c>
      <c r="B495" s="29">
        <v>15454.0</v>
      </c>
      <c r="C495" s="29">
        <v>15454.0</v>
      </c>
      <c r="D495" s="27">
        <v>0.0</v>
      </c>
      <c r="E495" s="41"/>
    </row>
    <row r="496" hidden="1">
      <c r="A496" s="58" t="s">
        <v>3401</v>
      </c>
      <c r="B496" s="29">
        <v>2834.0</v>
      </c>
      <c r="C496" s="59">
        <v>2834.0</v>
      </c>
      <c r="D496" s="27">
        <v>0.0</v>
      </c>
      <c r="E496" s="41"/>
    </row>
    <row r="497" hidden="1">
      <c r="A497" s="58" t="s">
        <v>3402</v>
      </c>
      <c r="B497" s="29">
        <v>14198.0</v>
      </c>
      <c r="C497" s="59">
        <v>14198.0</v>
      </c>
      <c r="D497" s="27">
        <v>0.0</v>
      </c>
      <c r="E497" s="41"/>
    </row>
    <row r="498" hidden="1">
      <c r="A498" s="58" t="s">
        <v>3403</v>
      </c>
      <c r="B498" s="29">
        <v>2391.0</v>
      </c>
      <c r="C498" s="59">
        <v>2391.0</v>
      </c>
      <c r="D498" s="27">
        <v>0.0</v>
      </c>
      <c r="E498" s="41"/>
    </row>
    <row r="499" hidden="1">
      <c r="A499" s="58" t="s">
        <v>3405</v>
      </c>
      <c r="B499" s="29">
        <v>0.0</v>
      </c>
      <c r="C499" s="59">
        <v>0.0</v>
      </c>
      <c r="D499" s="27">
        <v>0.0</v>
      </c>
      <c r="E499" s="41"/>
    </row>
    <row r="500" hidden="1">
      <c r="A500" s="58" t="s">
        <v>3406</v>
      </c>
      <c r="B500" s="29">
        <v>0.0</v>
      </c>
      <c r="C500" s="59">
        <v>0.0</v>
      </c>
      <c r="D500" s="27">
        <v>0.0</v>
      </c>
      <c r="E500" s="41"/>
    </row>
    <row r="501" hidden="1">
      <c r="A501" s="35" t="s">
        <v>3407</v>
      </c>
      <c r="B501" s="29">
        <v>36707.0</v>
      </c>
      <c r="C501" s="59">
        <v>36707.0</v>
      </c>
      <c r="D501" s="27">
        <v>0.0</v>
      </c>
      <c r="E501" s="41"/>
    </row>
    <row r="502" hidden="1">
      <c r="A502" s="36" t="s">
        <v>3408</v>
      </c>
      <c r="B502" s="42">
        <v>1.0</v>
      </c>
      <c r="C502" s="71">
        <v>1.0</v>
      </c>
      <c r="D502" s="66">
        <v>0.0</v>
      </c>
      <c r="E502" s="45"/>
    </row>
    <row r="503" hidden="1"/>
    <row r="504" hidden="1"/>
    <row r="505" hidden="1">
      <c r="A505" s="5" t="s">
        <v>4236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3381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45627.0</v>
      </c>
      <c r="B509" s="6"/>
      <c r="C509" s="54" t="s">
        <v>3382</v>
      </c>
      <c r="D509" s="15">
        <v>45627.0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5" t="s">
        <v>4239</v>
      </c>
      <c r="B511" s="7"/>
      <c r="C511" s="16"/>
      <c r="D511" s="56" t="s">
        <v>4239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3383</v>
      </c>
      <c r="B513" s="6"/>
      <c r="C513" s="6"/>
      <c r="D513" s="6"/>
      <c r="E513" s="7"/>
    </row>
    <row r="514" hidden="1">
      <c r="A514" s="20" t="s">
        <v>3384</v>
      </c>
      <c r="B514" s="21" t="s">
        <v>3385</v>
      </c>
      <c r="C514" s="22" t="s">
        <v>3386</v>
      </c>
      <c r="D514" s="21" t="s">
        <v>3387</v>
      </c>
      <c r="E514" s="23" t="s">
        <v>13</v>
      </c>
    </row>
    <row r="515" hidden="1">
      <c r="A515" s="57" t="s">
        <v>3388</v>
      </c>
      <c r="B515" s="25">
        <v>0.0</v>
      </c>
      <c r="C515" s="26"/>
      <c r="D515" s="27">
        <v>0.0</v>
      </c>
      <c r="E515" s="41"/>
    </row>
    <row r="516" hidden="1">
      <c r="A516" s="57" t="s">
        <v>3389</v>
      </c>
      <c r="B516" s="29">
        <v>1631.0</v>
      </c>
      <c r="C516" s="26">
        <v>1631.0</v>
      </c>
      <c r="D516" s="27">
        <v>0.0</v>
      </c>
      <c r="E516" s="40"/>
    </row>
    <row r="517" hidden="1">
      <c r="A517" s="57" t="s">
        <v>3390</v>
      </c>
      <c r="B517" s="29">
        <v>0.0</v>
      </c>
      <c r="C517" s="26"/>
      <c r="D517" s="27">
        <v>0.0</v>
      </c>
      <c r="E517" s="41"/>
    </row>
    <row r="518" hidden="1">
      <c r="A518" s="57" t="s">
        <v>3392</v>
      </c>
      <c r="B518" s="29">
        <v>0.0</v>
      </c>
      <c r="C518" s="26"/>
      <c r="D518" s="27">
        <v>0.0</v>
      </c>
      <c r="E518" s="41"/>
    </row>
    <row r="519" hidden="1">
      <c r="A519" s="31" t="s">
        <v>3394</v>
      </c>
      <c r="B519" s="29">
        <v>0.0</v>
      </c>
      <c r="C519" s="26"/>
      <c r="D519" s="27">
        <v>0.0</v>
      </c>
      <c r="E519" s="41"/>
    </row>
    <row r="520" hidden="1">
      <c r="A520" s="31" t="s">
        <v>3395</v>
      </c>
      <c r="B520" s="29">
        <v>0.0</v>
      </c>
      <c r="C520" s="26"/>
      <c r="D520" s="27">
        <v>0.0</v>
      </c>
      <c r="E520" s="41"/>
    </row>
    <row r="521" hidden="1">
      <c r="A521" s="31" t="s">
        <v>3397</v>
      </c>
      <c r="B521" s="29">
        <v>0.0</v>
      </c>
      <c r="C521" s="26"/>
      <c r="D521" s="27">
        <v>0.0</v>
      </c>
      <c r="E521" s="40"/>
    </row>
    <row r="522" hidden="1">
      <c r="A522" s="31" t="s">
        <v>3399</v>
      </c>
      <c r="B522" s="29">
        <v>200.0</v>
      </c>
      <c r="C522" s="26">
        <v>200.0</v>
      </c>
      <c r="D522" s="27">
        <v>0.0</v>
      </c>
      <c r="E522" s="28"/>
    </row>
    <row r="523" hidden="1">
      <c r="A523" s="58" t="s">
        <v>3400</v>
      </c>
      <c r="B523" s="29">
        <v>15454.0</v>
      </c>
      <c r="C523" s="29">
        <v>15454.0</v>
      </c>
      <c r="D523" s="27">
        <v>0.0</v>
      </c>
      <c r="E523" s="41"/>
    </row>
    <row r="524" hidden="1">
      <c r="A524" s="58" t="s">
        <v>3401</v>
      </c>
      <c r="B524" s="29">
        <v>2834.0</v>
      </c>
      <c r="C524" s="59">
        <v>2834.0</v>
      </c>
      <c r="D524" s="27">
        <v>0.0</v>
      </c>
      <c r="E524" s="41"/>
    </row>
    <row r="525" hidden="1">
      <c r="A525" s="58" t="s">
        <v>3402</v>
      </c>
      <c r="B525" s="29">
        <v>14198.0</v>
      </c>
      <c r="C525" s="59">
        <v>14198.0</v>
      </c>
      <c r="D525" s="27">
        <v>0.0</v>
      </c>
      <c r="E525" s="41"/>
    </row>
    <row r="526" hidden="1">
      <c r="A526" s="58" t="s">
        <v>3403</v>
      </c>
      <c r="B526" s="29">
        <v>2391.0</v>
      </c>
      <c r="C526" s="59">
        <v>2391.0</v>
      </c>
      <c r="D526" s="27">
        <v>0.0</v>
      </c>
      <c r="E526" s="41"/>
    </row>
    <row r="527" hidden="1">
      <c r="A527" s="58" t="s">
        <v>3405</v>
      </c>
      <c r="B527" s="29">
        <v>0.0</v>
      </c>
      <c r="C527" s="59">
        <v>0.0</v>
      </c>
      <c r="D527" s="27">
        <v>0.0</v>
      </c>
      <c r="E527" s="41"/>
    </row>
    <row r="528" hidden="1">
      <c r="A528" s="58" t="s">
        <v>3406</v>
      </c>
      <c r="B528" s="29">
        <v>0.0</v>
      </c>
      <c r="C528" s="59">
        <v>0.0</v>
      </c>
      <c r="D528" s="27">
        <v>0.0</v>
      </c>
      <c r="E528" s="41"/>
    </row>
    <row r="529" hidden="1">
      <c r="A529" s="35" t="s">
        <v>3407</v>
      </c>
      <c r="B529" s="29">
        <v>36707.0</v>
      </c>
      <c r="C529" s="59">
        <v>36707.0</v>
      </c>
      <c r="D529" s="27">
        <v>0.0</v>
      </c>
      <c r="E529" s="41"/>
    </row>
    <row r="530" hidden="1">
      <c r="A530" s="36" t="s">
        <v>3408</v>
      </c>
      <c r="B530" s="42">
        <v>1.0</v>
      </c>
      <c r="C530" s="71">
        <v>1.0</v>
      </c>
      <c r="D530" s="66">
        <v>0.0</v>
      </c>
      <c r="E530" s="45"/>
    </row>
    <row r="531" hidden="1"/>
    <row r="532" hidden="1"/>
    <row r="533" hidden="1">
      <c r="A533" s="5" t="s">
        <v>4236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3381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45628.0</v>
      </c>
      <c r="B537" s="6"/>
      <c r="C537" s="54" t="s">
        <v>3382</v>
      </c>
      <c r="D537" s="15">
        <v>45634.0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5" t="s">
        <v>4238</v>
      </c>
      <c r="B539" s="7"/>
      <c r="C539" s="16"/>
      <c r="D539" s="56" t="s">
        <v>4239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3383</v>
      </c>
      <c r="B541" s="6"/>
      <c r="C541" s="6"/>
      <c r="D541" s="6"/>
      <c r="E541" s="7"/>
    </row>
    <row r="542" hidden="1">
      <c r="A542" s="20" t="s">
        <v>3384</v>
      </c>
      <c r="B542" s="21" t="s">
        <v>3385</v>
      </c>
      <c r="C542" s="22" t="s">
        <v>3386</v>
      </c>
      <c r="D542" s="21" t="s">
        <v>3387</v>
      </c>
      <c r="E542" s="23" t="s">
        <v>13</v>
      </c>
    </row>
    <row r="543" hidden="1">
      <c r="A543" s="57" t="s">
        <v>3388</v>
      </c>
      <c r="B543" s="25">
        <v>8420.0</v>
      </c>
      <c r="C543" s="26">
        <v>8420.0</v>
      </c>
      <c r="D543" s="27">
        <v>0.0</v>
      </c>
      <c r="E543" s="41"/>
    </row>
    <row r="544" hidden="1">
      <c r="A544" s="57" t="s">
        <v>3389</v>
      </c>
      <c r="B544" s="29">
        <v>7940.0</v>
      </c>
      <c r="C544" s="26">
        <v>7940.0</v>
      </c>
      <c r="D544" s="27">
        <v>0.0</v>
      </c>
      <c r="E544" s="40"/>
    </row>
    <row r="545" hidden="1">
      <c r="A545" s="57" t="s">
        <v>3390</v>
      </c>
      <c r="B545" s="29">
        <v>260.0</v>
      </c>
      <c r="C545" s="26">
        <v>260.0</v>
      </c>
      <c r="D545" s="27">
        <v>0.0</v>
      </c>
      <c r="E545" s="41"/>
    </row>
    <row r="546" hidden="1">
      <c r="A546" s="57" t="s">
        <v>3392</v>
      </c>
      <c r="B546" s="29">
        <v>0.0</v>
      </c>
      <c r="C546" s="26"/>
      <c r="D546" s="27">
        <v>0.0</v>
      </c>
      <c r="E546" s="41"/>
    </row>
    <row r="547" hidden="1">
      <c r="A547" s="31" t="s">
        <v>3394</v>
      </c>
      <c r="B547" s="29">
        <v>0.0</v>
      </c>
      <c r="C547" s="26"/>
      <c r="D547" s="27">
        <v>0.0</v>
      </c>
      <c r="E547" s="41"/>
    </row>
    <row r="548" hidden="1">
      <c r="A548" s="31" t="s">
        <v>3395</v>
      </c>
      <c r="B548" s="29">
        <v>0.0</v>
      </c>
      <c r="C548" s="26"/>
      <c r="D548" s="27">
        <v>0.0</v>
      </c>
      <c r="E548" s="41"/>
    </row>
    <row r="549" hidden="1">
      <c r="A549" s="31" t="s">
        <v>3397</v>
      </c>
      <c r="B549" s="29">
        <v>0.0</v>
      </c>
      <c r="C549" s="26"/>
      <c r="D549" s="27">
        <v>0.0</v>
      </c>
      <c r="E549" s="40"/>
    </row>
    <row r="550" hidden="1">
      <c r="A550" s="31" t="s">
        <v>3399</v>
      </c>
      <c r="B550" s="29">
        <v>1200.0</v>
      </c>
      <c r="C550" s="26">
        <v>840.0</v>
      </c>
      <c r="D550" s="27">
        <v>-360.0</v>
      </c>
      <c r="E550" s="28"/>
    </row>
    <row r="551" hidden="1">
      <c r="A551" s="58" t="s">
        <v>3400</v>
      </c>
      <c r="B551" s="29">
        <v>51474.0</v>
      </c>
      <c r="C551" s="29">
        <v>51474.0</v>
      </c>
      <c r="D551" s="27">
        <v>0.0</v>
      </c>
      <c r="E551" s="41"/>
    </row>
    <row r="552" hidden="1">
      <c r="A552" s="58" t="s">
        <v>3401</v>
      </c>
      <c r="B552" s="29">
        <v>34193.0</v>
      </c>
      <c r="C552" s="59">
        <v>34193.0</v>
      </c>
      <c r="D552" s="27">
        <v>0.0</v>
      </c>
      <c r="E552" s="41"/>
    </row>
    <row r="553" hidden="1">
      <c r="A553" s="58" t="s">
        <v>3402</v>
      </c>
      <c r="B553" s="29">
        <v>60075.0</v>
      </c>
      <c r="C553" s="59">
        <v>60075.0</v>
      </c>
      <c r="D553" s="27">
        <v>0.0</v>
      </c>
      <c r="E553" s="41"/>
    </row>
    <row r="554" hidden="1">
      <c r="A554" s="58" t="s">
        <v>3403</v>
      </c>
      <c r="B554" s="29">
        <v>18453.0</v>
      </c>
      <c r="C554" s="59">
        <v>18453.0</v>
      </c>
      <c r="D554" s="27">
        <v>0.0</v>
      </c>
      <c r="E554" s="41"/>
    </row>
    <row r="555" hidden="1">
      <c r="A555" s="58" t="s">
        <v>3405</v>
      </c>
      <c r="B555" s="29">
        <v>2386.0</v>
      </c>
      <c r="C555" s="59">
        <v>2386.0</v>
      </c>
      <c r="D555" s="27">
        <v>0.0</v>
      </c>
      <c r="E555" s="41"/>
    </row>
    <row r="556" hidden="1">
      <c r="A556" s="58" t="s">
        <v>3406</v>
      </c>
      <c r="B556" s="29">
        <v>0.0</v>
      </c>
      <c r="C556" s="59">
        <v>0.0</v>
      </c>
      <c r="D556" s="27">
        <v>0.0</v>
      </c>
      <c r="E556" s="41"/>
    </row>
    <row r="557" hidden="1">
      <c r="A557" s="35" t="s">
        <v>3407</v>
      </c>
      <c r="B557" s="29">
        <v>183707.0</v>
      </c>
      <c r="C557" s="59">
        <v>183707.0</v>
      </c>
      <c r="D557" s="27">
        <v>0.0</v>
      </c>
      <c r="E557" s="41"/>
    </row>
    <row r="558" hidden="1">
      <c r="A558" s="36" t="s">
        <v>3408</v>
      </c>
      <c r="B558" s="42">
        <v>121.5</v>
      </c>
      <c r="C558" s="71">
        <v>334.0</v>
      </c>
      <c r="D558" s="66">
        <v>212.5</v>
      </c>
      <c r="E558" s="45"/>
    </row>
    <row r="559" hidden="1"/>
    <row r="560" hidden="1"/>
    <row r="561" hidden="1">
      <c r="A561" s="5" t="s">
        <v>4236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3381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45635.0</v>
      </c>
      <c r="B565" s="6"/>
      <c r="C565" s="54" t="s">
        <v>3382</v>
      </c>
      <c r="D565" s="15">
        <v>45641.0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5" t="s">
        <v>4238</v>
      </c>
      <c r="B567" s="7"/>
      <c r="C567" s="16"/>
      <c r="D567" s="56" t="s">
        <v>4239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3383</v>
      </c>
      <c r="B569" s="6"/>
      <c r="C569" s="6"/>
      <c r="D569" s="6"/>
      <c r="E569" s="7"/>
    </row>
    <row r="570" hidden="1">
      <c r="A570" s="20" t="s">
        <v>3384</v>
      </c>
      <c r="B570" s="21" t="s">
        <v>3385</v>
      </c>
      <c r="C570" s="22" t="s">
        <v>3386</v>
      </c>
      <c r="D570" s="21" t="s">
        <v>3387</v>
      </c>
      <c r="E570" s="23" t="s">
        <v>13</v>
      </c>
    </row>
    <row r="571" hidden="1">
      <c r="A571" s="57" t="s">
        <v>3388</v>
      </c>
      <c r="B571" s="25">
        <v>8060.0</v>
      </c>
      <c r="C571" s="26">
        <v>8060.0</v>
      </c>
      <c r="D571" s="27">
        <v>0.0</v>
      </c>
      <c r="E571" s="41"/>
    </row>
    <row r="572" hidden="1">
      <c r="A572" s="57" t="s">
        <v>3389</v>
      </c>
      <c r="B572" s="29">
        <v>16444.0</v>
      </c>
      <c r="C572" s="26">
        <v>16444.0</v>
      </c>
      <c r="D572" s="27">
        <v>0.0</v>
      </c>
      <c r="E572" s="40"/>
    </row>
    <row r="573" hidden="1">
      <c r="A573" s="57" t="s">
        <v>3390</v>
      </c>
      <c r="B573" s="29">
        <v>350.0</v>
      </c>
      <c r="C573" s="26">
        <v>350.0</v>
      </c>
      <c r="D573" s="27">
        <v>0.0</v>
      </c>
      <c r="E573" s="41"/>
    </row>
    <row r="574" hidden="1">
      <c r="A574" s="57" t="s">
        <v>3392</v>
      </c>
      <c r="B574" s="29">
        <v>0.0</v>
      </c>
      <c r="C574" s="26"/>
      <c r="D574" s="27">
        <v>0.0</v>
      </c>
      <c r="E574" s="41"/>
    </row>
    <row r="575" hidden="1">
      <c r="A575" s="31" t="s">
        <v>3394</v>
      </c>
      <c r="B575" s="29">
        <v>0.0</v>
      </c>
      <c r="C575" s="26"/>
      <c r="D575" s="27">
        <v>0.0</v>
      </c>
      <c r="E575" s="41"/>
    </row>
    <row r="576" hidden="1">
      <c r="A576" s="31" t="s">
        <v>3395</v>
      </c>
      <c r="B576" s="29">
        <v>0.0</v>
      </c>
      <c r="C576" s="26"/>
      <c r="D576" s="27">
        <v>0.0</v>
      </c>
      <c r="E576" s="41"/>
    </row>
    <row r="577" hidden="1">
      <c r="A577" s="31" t="s">
        <v>3397</v>
      </c>
      <c r="B577" s="29">
        <v>0.0</v>
      </c>
      <c r="C577" s="26"/>
      <c r="D577" s="27">
        <v>0.0</v>
      </c>
      <c r="E577" s="40"/>
    </row>
    <row r="578" hidden="1">
      <c r="A578" s="31" t="s">
        <v>3399</v>
      </c>
      <c r="B578" s="29">
        <v>1800.0</v>
      </c>
      <c r="C578" s="26">
        <v>1687.0</v>
      </c>
      <c r="D578" s="27">
        <v>-113.0</v>
      </c>
      <c r="E578" s="28" t="s">
        <v>8070</v>
      </c>
    </row>
    <row r="579" hidden="1">
      <c r="A579" s="58" t="s">
        <v>3400</v>
      </c>
      <c r="B579" s="29">
        <v>90785.0</v>
      </c>
      <c r="C579" s="29">
        <v>90785.0</v>
      </c>
      <c r="D579" s="27">
        <v>0.0</v>
      </c>
      <c r="E579" s="41"/>
    </row>
    <row r="580" hidden="1">
      <c r="A580" s="58" t="s">
        <v>3401</v>
      </c>
      <c r="B580" s="29">
        <v>33441.0</v>
      </c>
      <c r="C580" s="59">
        <v>33052.0</v>
      </c>
      <c r="D580" s="27">
        <v>-389.0</v>
      </c>
      <c r="E580" s="41"/>
    </row>
    <row r="581" hidden="1">
      <c r="A581" s="58" t="s">
        <v>3402</v>
      </c>
      <c r="B581" s="29">
        <v>60994.0</v>
      </c>
      <c r="C581" s="59">
        <v>60994.0</v>
      </c>
      <c r="D581" s="27">
        <v>0.0</v>
      </c>
      <c r="E581" s="41"/>
    </row>
    <row r="582" hidden="1">
      <c r="A582" s="58" t="s">
        <v>3403</v>
      </c>
      <c r="B582" s="29">
        <v>26959.0</v>
      </c>
      <c r="C582" s="59">
        <v>26959.0</v>
      </c>
      <c r="D582" s="27">
        <v>0.0</v>
      </c>
      <c r="E582" s="41"/>
    </row>
    <row r="583" hidden="1">
      <c r="A583" s="58" t="s">
        <v>3405</v>
      </c>
      <c r="B583" s="29">
        <v>718.0</v>
      </c>
      <c r="C583" s="59">
        <v>718.0</v>
      </c>
      <c r="D583" s="27">
        <v>0.0</v>
      </c>
      <c r="E583" s="41"/>
    </row>
    <row r="584" hidden="1">
      <c r="A584" s="58" t="s">
        <v>3406</v>
      </c>
      <c r="B584" s="29">
        <v>0.0</v>
      </c>
      <c r="C584" s="59">
        <v>0.0</v>
      </c>
      <c r="D584" s="27">
        <v>0.0</v>
      </c>
      <c r="E584" s="41"/>
    </row>
    <row r="585" hidden="1">
      <c r="A585" s="35" t="s">
        <v>3407</v>
      </c>
      <c r="B585" s="29">
        <v>239424.8</v>
      </c>
      <c r="C585" s="59">
        <v>239035.80000000002</v>
      </c>
      <c r="D585" s="27">
        <v>-388.9999999999709</v>
      </c>
      <c r="E585" s="41"/>
    </row>
    <row r="586" hidden="1">
      <c r="A586" s="36" t="s">
        <v>3408</v>
      </c>
      <c r="B586" s="42">
        <v>126.20000000000437</v>
      </c>
      <c r="C586" s="71">
        <v>13.199999999982538</v>
      </c>
      <c r="D586" s="66">
        <v>-113.00000000002183</v>
      </c>
      <c r="E586" s="45"/>
    </row>
    <row r="587" hidden="1"/>
    <row r="588" hidden="1"/>
    <row r="589" hidden="1">
      <c r="A589" s="5" t="s">
        <v>4236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3381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45642.0</v>
      </c>
      <c r="B593" s="6"/>
      <c r="C593" s="54" t="s">
        <v>3382</v>
      </c>
      <c r="D593" s="15">
        <v>45648.0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5" t="s">
        <v>4238</v>
      </c>
      <c r="B595" s="7"/>
      <c r="C595" s="16"/>
      <c r="D595" s="56" t="s">
        <v>4239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3383</v>
      </c>
      <c r="B597" s="6"/>
      <c r="C597" s="6"/>
      <c r="D597" s="6"/>
      <c r="E597" s="7"/>
    </row>
    <row r="598" hidden="1">
      <c r="A598" s="20" t="s">
        <v>3384</v>
      </c>
      <c r="B598" s="21" t="s">
        <v>3385</v>
      </c>
      <c r="C598" s="22" t="s">
        <v>3386</v>
      </c>
      <c r="D598" s="21" t="s">
        <v>3387</v>
      </c>
      <c r="E598" s="23" t="s">
        <v>13</v>
      </c>
    </row>
    <row r="599" hidden="1">
      <c r="A599" s="57" t="s">
        <v>3388</v>
      </c>
      <c r="B599" s="25">
        <v>10006.0</v>
      </c>
      <c r="C599" s="26">
        <v>10010.0</v>
      </c>
      <c r="D599" s="27">
        <v>4.0</v>
      </c>
      <c r="E599" s="41"/>
    </row>
    <row r="600" hidden="1">
      <c r="A600" s="57" t="s">
        <v>3389</v>
      </c>
      <c r="B600" s="29">
        <v>18973.0</v>
      </c>
      <c r="C600" s="26">
        <v>18973.0</v>
      </c>
      <c r="D600" s="27">
        <v>0.0</v>
      </c>
      <c r="E600" s="40"/>
    </row>
    <row r="601" hidden="1">
      <c r="A601" s="57" t="s">
        <v>3390</v>
      </c>
      <c r="B601" s="29">
        <v>0.0</v>
      </c>
      <c r="C601" s="26"/>
      <c r="D601" s="27">
        <v>0.0</v>
      </c>
      <c r="E601" s="41"/>
    </row>
    <row r="602" hidden="1">
      <c r="A602" s="57" t="s">
        <v>3392</v>
      </c>
      <c r="B602" s="29">
        <v>200.0</v>
      </c>
      <c r="C602" s="26"/>
      <c r="D602" s="27">
        <v>-200.0</v>
      </c>
      <c r="E602" s="41"/>
    </row>
    <row r="603" hidden="1">
      <c r="A603" s="31" t="s">
        <v>3394</v>
      </c>
      <c r="B603" s="29">
        <v>0.0</v>
      </c>
      <c r="C603" s="26"/>
      <c r="D603" s="27">
        <v>0.0</v>
      </c>
      <c r="E603" s="41"/>
    </row>
    <row r="604" hidden="1">
      <c r="A604" s="31" t="s">
        <v>3395</v>
      </c>
      <c r="B604" s="29">
        <v>0.0</v>
      </c>
      <c r="C604" s="26"/>
      <c r="D604" s="27">
        <v>0.0</v>
      </c>
      <c r="E604" s="41"/>
    </row>
    <row r="605" hidden="1">
      <c r="A605" s="31" t="s">
        <v>3397</v>
      </c>
      <c r="B605" s="29">
        <v>0.0</v>
      </c>
      <c r="C605" s="26"/>
      <c r="D605" s="27">
        <v>0.0</v>
      </c>
      <c r="E605" s="40"/>
    </row>
    <row r="606" hidden="1">
      <c r="A606" s="31" t="s">
        <v>3399</v>
      </c>
      <c r="B606" s="29">
        <v>1400.0</v>
      </c>
      <c r="C606" s="26">
        <v>1247.0</v>
      </c>
      <c r="D606" s="27">
        <v>-153.0</v>
      </c>
      <c r="E606" s="28" t="s">
        <v>8071</v>
      </c>
    </row>
    <row r="607" hidden="1">
      <c r="A607" s="58" t="s">
        <v>3400</v>
      </c>
      <c r="B607" s="29">
        <v>89630.0</v>
      </c>
      <c r="C607" s="29">
        <v>89077.0</v>
      </c>
      <c r="D607" s="27">
        <v>-553.0</v>
      </c>
      <c r="E607" s="41"/>
    </row>
    <row r="608" hidden="1">
      <c r="A608" s="58" t="s">
        <v>3401</v>
      </c>
      <c r="B608" s="29">
        <v>40622.0</v>
      </c>
      <c r="C608" s="59">
        <v>40622.0</v>
      </c>
      <c r="D608" s="27">
        <v>0.0</v>
      </c>
      <c r="E608" s="41"/>
    </row>
    <row r="609" hidden="1">
      <c r="A609" s="58" t="s">
        <v>3402</v>
      </c>
      <c r="B609" s="29">
        <v>58063.0</v>
      </c>
      <c r="C609" s="59">
        <v>57799.0</v>
      </c>
      <c r="D609" s="27">
        <v>-264.0</v>
      </c>
      <c r="E609" s="41"/>
    </row>
    <row r="610" hidden="1">
      <c r="A610" s="58" t="s">
        <v>3403</v>
      </c>
      <c r="B610" s="29">
        <v>18846.0</v>
      </c>
      <c r="C610" s="59">
        <v>18846.0</v>
      </c>
      <c r="D610" s="27">
        <v>0.0</v>
      </c>
      <c r="E610" s="41"/>
    </row>
    <row r="611" hidden="1">
      <c r="A611" s="58" t="s">
        <v>3405</v>
      </c>
      <c r="B611" s="29">
        <v>1968.0</v>
      </c>
      <c r="C611" s="59">
        <v>1968.0</v>
      </c>
      <c r="D611" s="27">
        <v>0.0</v>
      </c>
      <c r="E611" s="41"/>
    </row>
    <row r="612" hidden="1">
      <c r="A612" s="58" t="s">
        <v>3406</v>
      </c>
      <c r="B612" s="29">
        <v>0.0</v>
      </c>
      <c r="C612" s="59">
        <v>0.0</v>
      </c>
      <c r="D612" s="27">
        <v>0.0</v>
      </c>
      <c r="E612" s="41"/>
    </row>
    <row r="613" hidden="1">
      <c r="A613" s="35" t="s">
        <v>3407</v>
      </c>
      <c r="B613" s="29">
        <v>239688.5</v>
      </c>
      <c r="C613" s="59">
        <v>238871.5</v>
      </c>
      <c r="D613" s="27">
        <v>-817.0</v>
      </c>
      <c r="E613" s="41"/>
    </row>
    <row r="614" hidden="1">
      <c r="A614" s="36" t="s">
        <v>3408</v>
      </c>
      <c r="B614" s="42">
        <v>19.5</v>
      </c>
      <c r="C614" s="71">
        <v>-329.5</v>
      </c>
      <c r="D614" s="66">
        <v>-349.0</v>
      </c>
      <c r="E614" s="45"/>
    </row>
    <row r="615" hidden="1"/>
    <row r="616" hidden="1"/>
    <row r="617" hidden="1">
      <c r="A617" s="5" t="s">
        <v>4236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3381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45649.0</v>
      </c>
      <c r="B621" s="6"/>
      <c r="C621" s="54" t="s">
        <v>3382</v>
      </c>
      <c r="D621" s="15">
        <v>45655.0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5" t="s">
        <v>4238</v>
      </c>
      <c r="B623" s="7"/>
      <c r="C623" s="16"/>
      <c r="D623" s="56" t="s">
        <v>4239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3383</v>
      </c>
      <c r="B625" s="6"/>
      <c r="C625" s="6"/>
      <c r="D625" s="6"/>
      <c r="E625" s="7"/>
    </row>
    <row r="626" hidden="1">
      <c r="A626" s="20" t="s">
        <v>3384</v>
      </c>
      <c r="B626" s="21" t="s">
        <v>3385</v>
      </c>
      <c r="C626" s="22" t="s">
        <v>3386</v>
      </c>
      <c r="D626" s="21" t="s">
        <v>3387</v>
      </c>
      <c r="E626" s="23" t="s">
        <v>13</v>
      </c>
    </row>
    <row r="627" hidden="1">
      <c r="A627" s="57" t="s">
        <v>3388</v>
      </c>
      <c r="B627" s="25">
        <v>3647.0</v>
      </c>
      <c r="C627" s="26">
        <v>3647.0</v>
      </c>
      <c r="D627" s="27">
        <v>0.0</v>
      </c>
      <c r="E627" s="40" t="s">
        <v>8072</v>
      </c>
    </row>
    <row r="628" hidden="1">
      <c r="A628" s="57" t="s">
        <v>3389</v>
      </c>
      <c r="B628" s="29">
        <v>6742.0</v>
      </c>
      <c r="C628" s="26">
        <v>6742.0</v>
      </c>
      <c r="D628" s="27">
        <v>0.0</v>
      </c>
      <c r="E628" s="40"/>
    </row>
    <row r="629" hidden="1">
      <c r="A629" s="57" t="s">
        <v>3390</v>
      </c>
      <c r="B629" s="29">
        <v>0.0</v>
      </c>
      <c r="C629" s="26"/>
      <c r="D629" s="27">
        <v>0.0</v>
      </c>
      <c r="E629" s="41"/>
    </row>
    <row r="630" hidden="1">
      <c r="A630" s="57" t="s">
        <v>3392</v>
      </c>
      <c r="B630" s="29">
        <v>0.0</v>
      </c>
      <c r="C630" s="26"/>
      <c r="D630" s="27">
        <v>0.0</v>
      </c>
      <c r="E630" s="41"/>
    </row>
    <row r="631" hidden="1">
      <c r="A631" s="31" t="s">
        <v>3394</v>
      </c>
      <c r="B631" s="29">
        <v>0.0</v>
      </c>
      <c r="C631" s="26"/>
      <c r="D631" s="27">
        <v>0.0</v>
      </c>
      <c r="E631" s="41"/>
    </row>
    <row r="632" hidden="1">
      <c r="A632" s="31" t="s">
        <v>3395</v>
      </c>
      <c r="B632" s="29">
        <v>0.0</v>
      </c>
      <c r="C632" s="26"/>
      <c r="D632" s="27">
        <v>0.0</v>
      </c>
      <c r="E632" s="41"/>
    </row>
    <row r="633" hidden="1">
      <c r="A633" s="31" t="s">
        <v>3397</v>
      </c>
      <c r="B633" s="29">
        <v>0.0</v>
      </c>
      <c r="C633" s="26"/>
      <c r="D633" s="27">
        <v>0.0</v>
      </c>
      <c r="E633" s="40"/>
    </row>
    <row r="634" hidden="1">
      <c r="A634" s="31" t="s">
        <v>3399</v>
      </c>
      <c r="B634" s="29">
        <v>440.0</v>
      </c>
      <c r="C634" s="26">
        <v>449.0</v>
      </c>
      <c r="D634" s="27">
        <v>9.0</v>
      </c>
      <c r="E634" s="28"/>
    </row>
    <row r="635" hidden="1">
      <c r="A635" s="58" t="s">
        <v>3400</v>
      </c>
      <c r="B635" s="29">
        <v>72142.0</v>
      </c>
      <c r="C635" s="29">
        <v>72142.0</v>
      </c>
      <c r="D635" s="27">
        <v>0.0</v>
      </c>
      <c r="E635" s="41"/>
    </row>
    <row r="636" hidden="1">
      <c r="A636" s="58" t="s">
        <v>3401</v>
      </c>
      <c r="B636" s="29">
        <v>19302.0</v>
      </c>
      <c r="C636" s="59">
        <v>18948.0</v>
      </c>
      <c r="D636" s="27">
        <v>-354.0</v>
      </c>
      <c r="E636" s="41"/>
    </row>
    <row r="637" hidden="1">
      <c r="A637" s="58" t="s">
        <v>3402</v>
      </c>
      <c r="B637" s="29">
        <v>27445.0</v>
      </c>
      <c r="C637" s="59">
        <v>27445.0</v>
      </c>
      <c r="D637" s="27">
        <v>0.0</v>
      </c>
      <c r="E637" s="41"/>
    </row>
    <row r="638" hidden="1">
      <c r="A638" s="58" t="s">
        <v>3403</v>
      </c>
      <c r="B638" s="29">
        <v>11701.0</v>
      </c>
      <c r="C638" s="59">
        <v>11701.0</v>
      </c>
      <c r="D638" s="27">
        <v>0.0</v>
      </c>
      <c r="E638" s="41"/>
    </row>
    <row r="639" hidden="1">
      <c r="A639" s="58" t="s">
        <v>3405</v>
      </c>
      <c r="B639" s="29">
        <v>1913.0</v>
      </c>
      <c r="C639" s="59">
        <v>1913.0</v>
      </c>
      <c r="D639" s="27">
        <v>0.0</v>
      </c>
      <c r="E639" s="41"/>
    </row>
    <row r="640" hidden="1">
      <c r="A640" s="58" t="s">
        <v>3406</v>
      </c>
      <c r="B640" s="29">
        <v>0.0</v>
      </c>
      <c r="C640" s="59">
        <v>0.0</v>
      </c>
      <c r="D640" s="27">
        <v>0.0</v>
      </c>
      <c r="E640" s="41"/>
    </row>
    <row r="641" hidden="1">
      <c r="A641" s="35" t="s">
        <v>3407</v>
      </c>
      <c r="B641" s="29">
        <v>143266.5</v>
      </c>
      <c r="C641" s="59">
        <v>142912.5</v>
      </c>
      <c r="D641" s="27">
        <v>-354.0</v>
      </c>
      <c r="E641" s="41"/>
    </row>
    <row r="642" hidden="1">
      <c r="A642" s="36" t="s">
        <v>3408</v>
      </c>
      <c r="B642" s="42">
        <v>65.5</v>
      </c>
      <c r="C642" s="71">
        <v>74.5</v>
      </c>
      <c r="D642" s="66">
        <v>9.0</v>
      </c>
      <c r="E642" s="45"/>
    </row>
    <row r="643" hidden="1"/>
    <row r="644" hidden="1"/>
    <row r="645" hidden="1">
      <c r="A645" s="5" t="s">
        <v>4236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3381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4" t="s">
        <v>3382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5" t="s">
        <v>4238</v>
      </c>
      <c r="B651" s="7"/>
      <c r="C651" s="16"/>
      <c r="D651" s="56" t="s">
        <v>4240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3383</v>
      </c>
      <c r="B653" s="6"/>
      <c r="C653" s="6"/>
      <c r="D653" s="6"/>
      <c r="E653" s="7"/>
    </row>
    <row r="654" hidden="1">
      <c r="A654" s="20" t="s">
        <v>3384</v>
      </c>
      <c r="B654" s="21" t="s">
        <v>3385</v>
      </c>
      <c r="C654" s="22" t="s">
        <v>3386</v>
      </c>
      <c r="D654" s="21" t="s">
        <v>3387</v>
      </c>
      <c r="E654" s="23" t="s">
        <v>13</v>
      </c>
    </row>
    <row r="655" hidden="1">
      <c r="A655" s="57" t="s">
        <v>3388</v>
      </c>
      <c r="B655" s="25">
        <v>482.0</v>
      </c>
      <c r="C655" s="26">
        <v>2380.0</v>
      </c>
      <c r="D655" s="27">
        <v>1898.0</v>
      </c>
      <c r="E655" s="40"/>
    </row>
    <row r="656" hidden="1">
      <c r="A656" s="57" t="s">
        <v>3389</v>
      </c>
      <c r="B656" s="29">
        <v>3143.0</v>
      </c>
      <c r="C656" s="26">
        <v>3143.0</v>
      </c>
      <c r="D656" s="27">
        <v>0.0</v>
      </c>
      <c r="E656" s="40"/>
    </row>
    <row r="657" hidden="1">
      <c r="A657" s="57" t="s">
        <v>3390</v>
      </c>
      <c r="B657" s="29">
        <v>0.0</v>
      </c>
      <c r="C657" s="26"/>
      <c r="D657" s="27">
        <v>0.0</v>
      </c>
      <c r="E657" s="41"/>
    </row>
    <row r="658" hidden="1">
      <c r="A658" s="57" t="s">
        <v>3392</v>
      </c>
      <c r="B658" s="29">
        <v>0.0</v>
      </c>
      <c r="C658" s="26"/>
      <c r="D658" s="27">
        <v>0.0</v>
      </c>
      <c r="E658" s="41"/>
    </row>
    <row r="659" hidden="1">
      <c r="A659" s="31" t="s">
        <v>3394</v>
      </c>
      <c r="B659" s="29">
        <v>0.0</v>
      </c>
      <c r="C659" s="26"/>
      <c r="D659" s="27">
        <v>0.0</v>
      </c>
      <c r="E659" s="41"/>
    </row>
    <row r="660" hidden="1">
      <c r="A660" s="31" t="s">
        <v>3395</v>
      </c>
      <c r="B660" s="29">
        <v>0.0</v>
      </c>
      <c r="C660" s="26"/>
      <c r="D660" s="27">
        <v>0.0</v>
      </c>
      <c r="E660" s="41"/>
    </row>
    <row r="661" hidden="1">
      <c r="A661" s="31" t="s">
        <v>3397</v>
      </c>
      <c r="B661" s="29">
        <v>0.0</v>
      </c>
      <c r="C661" s="26"/>
      <c r="D661" s="27">
        <v>0.0</v>
      </c>
      <c r="E661" s="40"/>
    </row>
    <row r="662" hidden="1">
      <c r="A662" s="31" t="s">
        <v>3399</v>
      </c>
      <c r="B662" s="29">
        <v>440.0</v>
      </c>
      <c r="C662" s="26">
        <v>440.0</v>
      </c>
      <c r="D662" s="27">
        <v>0.0</v>
      </c>
      <c r="E662" s="28"/>
    </row>
    <row r="663" hidden="1">
      <c r="A663" s="58" t="s">
        <v>3400</v>
      </c>
      <c r="B663" s="29">
        <v>29433.0</v>
      </c>
      <c r="C663" s="29">
        <v>0.0</v>
      </c>
      <c r="D663" s="27">
        <v>-29433.0</v>
      </c>
      <c r="E663" s="41"/>
    </row>
    <row r="664" hidden="1">
      <c r="A664" s="58" t="s">
        <v>3401</v>
      </c>
      <c r="B664" s="29">
        <v>11170.0</v>
      </c>
      <c r="C664" s="59">
        <v>0.0</v>
      </c>
      <c r="D664" s="27">
        <v>-11170.0</v>
      </c>
      <c r="E664" s="41"/>
    </row>
    <row r="665" hidden="1">
      <c r="A665" s="58" t="s">
        <v>3402</v>
      </c>
      <c r="B665" s="29">
        <v>11565.0</v>
      </c>
      <c r="C665" s="59">
        <v>0.0</v>
      </c>
      <c r="D665" s="27">
        <v>-11565.0</v>
      </c>
      <c r="E665" s="41"/>
    </row>
    <row r="666" hidden="1">
      <c r="A666" s="58" t="s">
        <v>3403</v>
      </c>
      <c r="B666" s="29">
        <v>3931.0</v>
      </c>
      <c r="C666" s="59">
        <v>0.0</v>
      </c>
      <c r="D666" s="27">
        <v>-3931.0</v>
      </c>
      <c r="E666" s="41"/>
    </row>
    <row r="667" hidden="1">
      <c r="A667" s="58" t="s">
        <v>3405</v>
      </c>
      <c r="B667" s="29">
        <v>0.0</v>
      </c>
      <c r="C667" s="59">
        <v>0.0</v>
      </c>
      <c r="D667" s="27">
        <v>0.0</v>
      </c>
      <c r="E667" s="41"/>
    </row>
    <row r="668" hidden="1">
      <c r="A668" s="58" t="s">
        <v>3406</v>
      </c>
      <c r="B668" s="29">
        <v>0.0</v>
      </c>
      <c r="C668" s="59">
        <v>0.0</v>
      </c>
      <c r="D668" s="27">
        <v>0.0</v>
      </c>
      <c r="E668" s="41"/>
    </row>
    <row r="669" hidden="1">
      <c r="A669" s="35" t="s">
        <v>3407</v>
      </c>
      <c r="B669" s="29">
        <v>62162.0</v>
      </c>
      <c r="C669" s="59">
        <v>0.0</v>
      </c>
      <c r="D669" s="27">
        <v>-62162.0</v>
      </c>
      <c r="E669" s="41"/>
    </row>
    <row r="670" hidden="1">
      <c r="A670" s="36" t="s">
        <v>3408</v>
      </c>
      <c r="B670" s="42">
        <v>-1998.0</v>
      </c>
      <c r="C670" s="71">
        <v>5963.0</v>
      </c>
      <c r="D670" s="66">
        <v>7961.0</v>
      </c>
      <c r="E670" s="45"/>
    </row>
    <row r="671" hidden="1"/>
    <row r="672" hidden="1"/>
    <row r="673" hidden="1">
      <c r="A673" s="5" t="s">
        <v>4236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3381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4" t="s">
        <v>3382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5" t="s">
        <v>4241</v>
      </c>
      <c r="B679" s="7"/>
      <c r="C679" s="16"/>
      <c r="D679" s="56" t="s">
        <v>4239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3383</v>
      </c>
      <c r="B681" s="6"/>
      <c r="C681" s="6"/>
      <c r="D681" s="6"/>
      <c r="E681" s="7"/>
    </row>
    <row r="682" hidden="1">
      <c r="A682" s="20" t="s">
        <v>3384</v>
      </c>
      <c r="B682" s="21" t="s">
        <v>3385</v>
      </c>
      <c r="C682" s="22" t="s">
        <v>3386</v>
      </c>
      <c r="D682" s="21" t="s">
        <v>3387</v>
      </c>
      <c r="E682" s="23" t="s">
        <v>13</v>
      </c>
    </row>
    <row r="683" hidden="1">
      <c r="A683" s="57" t="s">
        <v>3388</v>
      </c>
      <c r="B683" s="25">
        <v>9900.0</v>
      </c>
      <c r="C683" s="26">
        <v>9900.0</v>
      </c>
      <c r="D683" s="27">
        <v>0.0</v>
      </c>
      <c r="E683" s="40"/>
    </row>
    <row r="684" hidden="1">
      <c r="A684" s="57" t="s">
        <v>3389</v>
      </c>
      <c r="B684" s="29">
        <v>8306.0</v>
      </c>
      <c r="C684" s="26">
        <v>6239.0</v>
      </c>
      <c r="D684" s="27">
        <v>-2067.0</v>
      </c>
      <c r="E684" s="40" t="s">
        <v>8073</v>
      </c>
    </row>
    <row r="685" hidden="1">
      <c r="A685" s="57" t="s">
        <v>3390</v>
      </c>
      <c r="B685" s="29">
        <v>150.0</v>
      </c>
      <c r="C685" s="26">
        <v>150.0</v>
      </c>
      <c r="D685" s="27">
        <v>0.0</v>
      </c>
      <c r="E685" s="41"/>
    </row>
    <row r="686" hidden="1">
      <c r="A686" s="57" t="s">
        <v>3392</v>
      </c>
      <c r="B686" s="29">
        <v>0.0</v>
      </c>
      <c r="C686" s="26"/>
      <c r="D686" s="27">
        <v>0.0</v>
      </c>
      <c r="E686" s="41"/>
    </row>
    <row r="687" hidden="1">
      <c r="A687" s="31" t="s">
        <v>3394</v>
      </c>
      <c r="B687" s="29">
        <v>0.0</v>
      </c>
      <c r="C687" s="26"/>
      <c r="D687" s="27">
        <v>0.0</v>
      </c>
      <c r="E687" s="41"/>
    </row>
    <row r="688" hidden="1">
      <c r="A688" s="31" t="s">
        <v>3395</v>
      </c>
      <c r="B688" s="29">
        <v>0.0</v>
      </c>
      <c r="C688" s="26"/>
      <c r="D688" s="27">
        <v>0.0</v>
      </c>
      <c r="E688" s="41"/>
    </row>
    <row r="689" hidden="1">
      <c r="A689" s="31" t="s">
        <v>3397</v>
      </c>
      <c r="B689" s="29">
        <v>0.0</v>
      </c>
      <c r="C689" s="26"/>
      <c r="D689" s="27">
        <v>0.0</v>
      </c>
      <c r="E689" s="40"/>
    </row>
    <row r="690" hidden="1">
      <c r="A690" s="31" t="s">
        <v>3399</v>
      </c>
      <c r="B690" s="29">
        <v>1600.0</v>
      </c>
      <c r="C690" s="26">
        <v>2870.0</v>
      </c>
      <c r="D690" s="27">
        <v>1270.0</v>
      </c>
      <c r="E690" s="28" t="s">
        <v>8074</v>
      </c>
    </row>
    <row r="691" hidden="1">
      <c r="A691" s="58" t="s">
        <v>3400</v>
      </c>
      <c r="B691" s="29">
        <v>100211.0</v>
      </c>
      <c r="C691" s="29">
        <v>99882.0</v>
      </c>
      <c r="D691" s="27">
        <v>-329.0</v>
      </c>
      <c r="E691" s="41"/>
    </row>
    <row r="692" hidden="1">
      <c r="A692" s="58" t="s">
        <v>3401</v>
      </c>
      <c r="B692" s="29">
        <v>18677.0</v>
      </c>
      <c r="C692" s="59">
        <v>18677.0</v>
      </c>
      <c r="D692" s="27">
        <v>0.0</v>
      </c>
      <c r="E692" s="41"/>
    </row>
    <row r="693" hidden="1">
      <c r="A693" s="58" t="s">
        <v>3402</v>
      </c>
      <c r="B693" s="29">
        <v>24285.0</v>
      </c>
      <c r="C693" s="59">
        <v>24285.0</v>
      </c>
      <c r="D693" s="27">
        <v>0.0</v>
      </c>
      <c r="E693" s="41"/>
    </row>
    <row r="694" hidden="1">
      <c r="A694" s="58" t="s">
        <v>3403</v>
      </c>
      <c r="B694" s="29">
        <v>21584.0</v>
      </c>
      <c r="C694" s="59">
        <v>21584.0</v>
      </c>
      <c r="D694" s="27">
        <v>0.0</v>
      </c>
      <c r="E694" s="41"/>
    </row>
    <row r="695" hidden="1">
      <c r="A695" s="58" t="s">
        <v>3405</v>
      </c>
      <c r="B695" s="29">
        <v>1801.0</v>
      </c>
      <c r="C695" s="59">
        <v>1801.0</v>
      </c>
      <c r="D695" s="27">
        <v>0.0</v>
      </c>
      <c r="E695" s="41"/>
    </row>
    <row r="696" hidden="1">
      <c r="A696" s="58" t="s">
        <v>3406</v>
      </c>
      <c r="B696" s="29">
        <v>0.0</v>
      </c>
      <c r="C696" s="59">
        <v>0.0</v>
      </c>
      <c r="D696" s="27">
        <v>0.0</v>
      </c>
      <c r="E696" s="41"/>
    </row>
    <row r="697" hidden="1">
      <c r="A697" s="35" t="s">
        <v>3407</v>
      </c>
      <c r="B697" s="29">
        <v>186513.5</v>
      </c>
      <c r="C697" s="59">
        <v>186184.5</v>
      </c>
      <c r="D697" s="27">
        <v>-329.0</v>
      </c>
      <c r="E697" s="41"/>
    </row>
    <row r="698" hidden="1">
      <c r="A698" s="36" t="s">
        <v>3408</v>
      </c>
      <c r="B698" s="42">
        <v>0.5</v>
      </c>
      <c r="C698" s="71">
        <v>-796.5</v>
      </c>
      <c r="D698" s="66">
        <v>-797.0</v>
      </c>
      <c r="E698" s="45"/>
    </row>
    <row r="699" hidden="1"/>
    <row r="700" hidden="1"/>
    <row r="701" hidden="1">
      <c r="A701" s="5" t="s">
        <v>4236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3381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4" t="s">
        <v>3382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5" t="s">
        <v>4238</v>
      </c>
      <c r="B707" s="7"/>
      <c r="C707" s="16"/>
      <c r="D707" s="56" t="s">
        <v>4239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3383</v>
      </c>
      <c r="B709" s="6"/>
      <c r="C709" s="6"/>
      <c r="D709" s="6"/>
      <c r="E709" s="7"/>
    </row>
    <row r="710" hidden="1">
      <c r="A710" s="20" t="s">
        <v>3384</v>
      </c>
      <c r="B710" s="21" t="s">
        <v>3385</v>
      </c>
      <c r="C710" s="22" t="s">
        <v>3386</v>
      </c>
      <c r="D710" s="21" t="s">
        <v>3387</v>
      </c>
      <c r="E710" s="23" t="s">
        <v>13</v>
      </c>
    </row>
    <row r="711" hidden="1">
      <c r="A711" s="57" t="s">
        <v>3388</v>
      </c>
      <c r="B711" s="25">
        <v>8391.0</v>
      </c>
      <c r="C711" s="26">
        <v>8391.0</v>
      </c>
      <c r="D711" s="27">
        <v>0.0</v>
      </c>
      <c r="E711" s="40"/>
    </row>
    <row r="712" hidden="1">
      <c r="A712" s="57" t="s">
        <v>3389</v>
      </c>
      <c r="B712" s="29">
        <v>10185.0</v>
      </c>
      <c r="C712" s="26">
        <v>10185.0</v>
      </c>
      <c r="D712" s="27">
        <v>0.0</v>
      </c>
      <c r="E712" s="40"/>
    </row>
    <row r="713" hidden="1">
      <c r="A713" s="57" t="s">
        <v>3390</v>
      </c>
      <c r="B713" s="29">
        <v>0.0</v>
      </c>
      <c r="C713" s="26"/>
      <c r="D713" s="27">
        <v>0.0</v>
      </c>
      <c r="E713" s="41"/>
    </row>
    <row r="714" hidden="1">
      <c r="A714" s="57" t="s">
        <v>3392</v>
      </c>
      <c r="B714" s="29">
        <v>0.0</v>
      </c>
      <c r="C714" s="26"/>
      <c r="D714" s="27">
        <v>0.0</v>
      </c>
      <c r="E714" s="41"/>
    </row>
    <row r="715" hidden="1">
      <c r="A715" s="31" t="s">
        <v>3394</v>
      </c>
      <c r="B715" s="29">
        <v>0.0</v>
      </c>
      <c r="C715" s="26"/>
      <c r="D715" s="27">
        <v>0.0</v>
      </c>
      <c r="E715" s="41"/>
    </row>
    <row r="716" hidden="1">
      <c r="A716" s="31" t="s">
        <v>3395</v>
      </c>
      <c r="B716" s="29">
        <v>0.0</v>
      </c>
      <c r="C716" s="26"/>
      <c r="D716" s="27">
        <v>0.0</v>
      </c>
      <c r="E716" s="41"/>
    </row>
    <row r="717" hidden="1">
      <c r="A717" s="31" t="s">
        <v>3397</v>
      </c>
      <c r="B717" s="29">
        <v>0.0</v>
      </c>
      <c r="C717" s="26"/>
      <c r="D717" s="27">
        <v>0.0</v>
      </c>
      <c r="E717" s="40"/>
    </row>
    <row r="718" hidden="1">
      <c r="A718" s="31" t="s">
        <v>3399</v>
      </c>
      <c r="B718" s="29">
        <v>2320.0</v>
      </c>
      <c r="C718" s="26">
        <v>2320.0</v>
      </c>
      <c r="D718" s="27">
        <v>0.0</v>
      </c>
      <c r="E718" s="28"/>
    </row>
    <row r="719" hidden="1">
      <c r="A719" s="58" t="s">
        <v>3400</v>
      </c>
      <c r="B719" s="29">
        <v>75406.0</v>
      </c>
      <c r="C719" s="29">
        <v>75406.0</v>
      </c>
      <c r="D719" s="27">
        <v>0.0</v>
      </c>
      <c r="E719" s="41"/>
    </row>
    <row r="720" hidden="1">
      <c r="A720" s="58" t="s">
        <v>3401</v>
      </c>
      <c r="B720" s="29">
        <v>30150.0</v>
      </c>
      <c r="C720" s="59">
        <v>29821.0</v>
      </c>
      <c r="D720" s="27">
        <v>-329.0</v>
      </c>
      <c r="E720" s="41"/>
    </row>
    <row r="721" hidden="1">
      <c r="A721" s="58" t="s">
        <v>3402</v>
      </c>
      <c r="B721" s="29">
        <v>49611.0</v>
      </c>
      <c r="C721" s="59">
        <v>49611.0</v>
      </c>
      <c r="D721" s="27">
        <v>0.0</v>
      </c>
      <c r="E721" s="41"/>
    </row>
    <row r="722" hidden="1">
      <c r="A722" s="58" t="s">
        <v>3403</v>
      </c>
      <c r="B722" s="29">
        <v>22966.0</v>
      </c>
      <c r="C722" s="59">
        <v>22966.0</v>
      </c>
      <c r="D722" s="27">
        <v>0.0</v>
      </c>
      <c r="E722" s="41"/>
    </row>
    <row r="723" hidden="1">
      <c r="A723" s="58" t="s">
        <v>3405</v>
      </c>
      <c r="B723" s="29">
        <v>1140.0</v>
      </c>
      <c r="C723" s="59">
        <v>1140.0</v>
      </c>
      <c r="D723" s="27">
        <v>0.0</v>
      </c>
      <c r="E723" s="41"/>
    </row>
    <row r="724" hidden="1">
      <c r="A724" s="58" t="s">
        <v>3406</v>
      </c>
      <c r="B724" s="29">
        <v>0.0</v>
      </c>
      <c r="C724" s="59">
        <v>0.0</v>
      </c>
      <c r="D724" s="27">
        <v>0.0</v>
      </c>
      <c r="E724" s="41"/>
    </row>
    <row r="725" hidden="1">
      <c r="A725" s="35" t="s">
        <v>3407</v>
      </c>
      <c r="B725" s="29">
        <v>199937.0</v>
      </c>
      <c r="C725" s="59">
        <v>199608.0</v>
      </c>
      <c r="D725" s="27">
        <v>-329.0</v>
      </c>
      <c r="E725" s="41"/>
    </row>
    <row r="726" hidden="1">
      <c r="A726" s="36" t="s">
        <v>3408</v>
      </c>
      <c r="B726" s="42">
        <v>232.0</v>
      </c>
      <c r="C726" s="71">
        <v>232.0</v>
      </c>
      <c r="D726" s="66">
        <v>0.0</v>
      </c>
      <c r="E726" s="45"/>
    </row>
    <row r="727" hidden="1"/>
    <row r="728" hidden="1"/>
    <row r="729" hidden="1">
      <c r="A729" s="5" t="s">
        <v>4236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3381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4" t="s">
        <v>3382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5" t="s">
        <v>4238</v>
      </c>
      <c r="B735" s="7"/>
      <c r="C735" s="16"/>
      <c r="D735" s="56" t="s">
        <v>4239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3383</v>
      </c>
      <c r="B737" s="6"/>
      <c r="C737" s="6"/>
      <c r="D737" s="6"/>
      <c r="E737" s="7"/>
    </row>
    <row r="738" hidden="1">
      <c r="A738" s="20" t="s">
        <v>3384</v>
      </c>
      <c r="B738" s="21" t="s">
        <v>3385</v>
      </c>
      <c r="C738" s="22" t="s">
        <v>3386</v>
      </c>
      <c r="D738" s="21" t="s">
        <v>3387</v>
      </c>
      <c r="E738" s="23" t="s">
        <v>13</v>
      </c>
    </row>
    <row r="739" hidden="1">
      <c r="A739" s="57" t="s">
        <v>3388</v>
      </c>
      <c r="B739" s="25">
        <v>10849.0</v>
      </c>
      <c r="C739" s="26">
        <v>11356.0</v>
      </c>
      <c r="D739" s="27">
        <v>507.0</v>
      </c>
      <c r="E739" s="40"/>
    </row>
    <row r="740" hidden="1">
      <c r="A740" s="57" t="s">
        <v>3389</v>
      </c>
      <c r="B740" s="29">
        <v>14868.0</v>
      </c>
      <c r="C740" s="26">
        <v>12121.0</v>
      </c>
      <c r="D740" s="27">
        <v>-2747.0</v>
      </c>
      <c r="E740" s="40" t="s">
        <v>8075</v>
      </c>
    </row>
    <row r="741" hidden="1">
      <c r="A741" s="57" t="s">
        <v>3390</v>
      </c>
      <c r="B741" s="29">
        <v>0.0</v>
      </c>
      <c r="C741" s="26"/>
      <c r="D741" s="27">
        <v>0.0</v>
      </c>
      <c r="E741" s="41"/>
    </row>
    <row r="742" hidden="1">
      <c r="A742" s="57" t="s">
        <v>3392</v>
      </c>
      <c r="B742" s="29">
        <v>200.0</v>
      </c>
      <c r="C742" s="26"/>
      <c r="D742" s="27">
        <v>-200.0</v>
      </c>
      <c r="E742" s="40" t="s">
        <v>8076</v>
      </c>
    </row>
    <row r="743" hidden="1">
      <c r="A743" s="31" t="s">
        <v>3394</v>
      </c>
      <c r="B743" s="29">
        <v>0.0</v>
      </c>
      <c r="C743" s="26"/>
      <c r="D743" s="27">
        <v>0.0</v>
      </c>
      <c r="E743" s="41"/>
    </row>
    <row r="744" hidden="1">
      <c r="A744" s="31" t="s">
        <v>3395</v>
      </c>
      <c r="B744" s="29">
        <v>0.0</v>
      </c>
      <c r="C744" s="26"/>
      <c r="D744" s="27">
        <v>0.0</v>
      </c>
      <c r="E744" s="41"/>
    </row>
    <row r="745" hidden="1">
      <c r="A745" s="31" t="s">
        <v>3397</v>
      </c>
      <c r="B745" s="29">
        <v>0.0</v>
      </c>
      <c r="C745" s="26"/>
      <c r="D745" s="27">
        <v>0.0</v>
      </c>
      <c r="E745" s="40"/>
    </row>
    <row r="746" hidden="1">
      <c r="A746" s="31" t="s">
        <v>3399</v>
      </c>
      <c r="B746" s="29">
        <v>2440.0</v>
      </c>
      <c r="C746" s="26">
        <v>2440.0</v>
      </c>
      <c r="D746" s="27">
        <v>0.0</v>
      </c>
      <c r="E746" s="28"/>
    </row>
    <row r="747" hidden="1">
      <c r="A747" s="58" t="s">
        <v>3400</v>
      </c>
      <c r="B747" s="29">
        <v>76988.0</v>
      </c>
      <c r="C747" s="29">
        <v>76988.0</v>
      </c>
      <c r="D747" s="27">
        <v>0.0</v>
      </c>
      <c r="E747" s="41"/>
    </row>
    <row r="748" hidden="1">
      <c r="A748" s="58" t="s">
        <v>3401</v>
      </c>
      <c r="B748" s="29">
        <v>33392.0</v>
      </c>
      <c r="C748" s="59">
        <v>32525.0</v>
      </c>
      <c r="D748" s="27">
        <v>-867.0</v>
      </c>
      <c r="E748" s="41"/>
    </row>
    <row r="749" hidden="1">
      <c r="A749" s="58" t="s">
        <v>3402</v>
      </c>
      <c r="B749" s="29">
        <v>52148.0</v>
      </c>
      <c r="C749" s="59">
        <v>51934.0</v>
      </c>
      <c r="D749" s="27">
        <v>-214.0</v>
      </c>
      <c r="E749" s="41"/>
    </row>
    <row r="750" hidden="1">
      <c r="A750" s="58" t="s">
        <v>3403</v>
      </c>
      <c r="B750" s="29">
        <v>25202.0</v>
      </c>
      <c r="C750" s="59">
        <v>25202.0</v>
      </c>
      <c r="D750" s="27">
        <v>0.0</v>
      </c>
      <c r="E750" s="41"/>
    </row>
    <row r="751" hidden="1">
      <c r="A751" s="58" t="s">
        <v>3405</v>
      </c>
      <c r="B751" s="29">
        <v>661.0</v>
      </c>
      <c r="C751" s="59">
        <v>661.0</v>
      </c>
      <c r="D751" s="27">
        <v>0.0</v>
      </c>
      <c r="E751" s="41"/>
    </row>
    <row r="752" hidden="1">
      <c r="A752" s="58" t="s">
        <v>3406</v>
      </c>
      <c r="B752" s="29">
        <v>0.0</v>
      </c>
      <c r="C752" s="59">
        <v>0.0</v>
      </c>
      <c r="D752" s="27">
        <v>0.0</v>
      </c>
      <c r="E752" s="41"/>
    </row>
    <row r="753" hidden="1">
      <c r="A753" s="35" t="s">
        <v>3407</v>
      </c>
      <c r="B753" s="29">
        <v>217254.5</v>
      </c>
      <c r="C753" s="59">
        <v>216173.5</v>
      </c>
      <c r="D753" s="27">
        <v>-1081.0</v>
      </c>
      <c r="E753" s="41"/>
    </row>
    <row r="754" hidden="1">
      <c r="A754" s="36" t="s">
        <v>3408</v>
      </c>
      <c r="B754" s="42">
        <v>-506.5</v>
      </c>
      <c r="C754" s="71">
        <v>-2946.5</v>
      </c>
      <c r="D754" s="66">
        <v>-2440.0</v>
      </c>
      <c r="E754" s="45"/>
    </row>
    <row r="755" hidden="1"/>
    <row r="756" hidden="1"/>
    <row r="757" hidden="1">
      <c r="A757" s="5" t="s">
        <v>4236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3381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4" t="s">
        <v>3382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5" t="s">
        <v>4238</v>
      </c>
      <c r="B763" s="7"/>
      <c r="C763" s="16"/>
      <c r="D763" s="56" t="s">
        <v>4239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3383</v>
      </c>
      <c r="B765" s="6"/>
      <c r="C765" s="6"/>
      <c r="D765" s="6"/>
      <c r="E765" s="7"/>
    </row>
    <row r="766" hidden="1">
      <c r="A766" s="20" t="s">
        <v>3384</v>
      </c>
      <c r="B766" s="21" t="s">
        <v>3385</v>
      </c>
      <c r="C766" s="22" t="s">
        <v>3386</v>
      </c>
      <c r="D766" s="21" t="s">
        <v>3387</v>
      </c>
      <c r="E766" s="23" t="s">
        <v>13</v>
      </c>
    </row>
    <row r="767" hidden="1">
      <c r="A767" s="57" t="s">
        <v>3388</v>
      </c>
      <c r="B767" s="25">
        <v>7087.0</v>
      </c>
      <c r="C767" s="26">
        <v>7087.0</v>
      </c>
      <c r="D767" s="27">
        <v>0.0</v>
      </c>
      <c r="E767" s="40"/>
    </row>
    <row r="768" hidden="1">
      <c r="A768" s="57" t="s">
        <v>3389</v>
      </c>
      <c r="B768" s="29">
        <v>12136.0</v>
      </c>
      <c r="C768" s="26">
        <v>12136.0</v>
      </c>
      <c r="D768" s="27">
        <v>0.0</v>
      </c>
      <c r="E768" s="40"/>
    </row>
    <row r="769" hidden="1">
      <c r="A769" s="57" t="s">
        <v>3390</v>
      </c>
      <c r="B769" s="29">
        <v>0.0</v>
      </c>
      <c r="C769" s="26"/>
      <c r="D769" s="27">
        <v>0.0</v>
      </c>
      <c r="E769" s="41"/>
    </row>
    <row r="770" hidden="1">
      <c r="A770" s="57" t="s">
        <v>3392</v>
      </c>
      <c r="B770" s="29">
        <v>0.0</v>
      </c>
      <c r="C770" s="26"/>
      <c r="D770" s="27">
        <v>0.0</v>
      </c>
      <c r="E770" s="40"/>
    </row>
    <row r="771" hidden="1">
      <c r="A771" s="31" t="s">
        <v>3394</v>
      </c>
      <c r="B771" s="29">
        <v>0.0</v>
      </c>
      <c r="C771" s="26"/>
      <c r="D771" s="27">
        <v>0.0</v>
      </c>
      <c r="E771" s="41"/>
    </row>
    <row r="772" hidden="1">
      <c r="A772" s="31" t="s">
        <v>3395</v>
      </c>
      <c r="B772" s="29">
        <v>0.0</v>
      </c>
      <c r="C772" s="26"/>
      <c r="D772" s="27">
        <v>0.0</v>
      </c>
      <c r="E772" s="41"/>
    </row>
    <row r="773" hidden="1">
      <c r="A773" s="31" t="s">
        <v>3397</v>
      </c>
      <c r="B773" s="29">
        <v>0.0</v>
      </c>
      <c r="C773" s="26"/>
      <c r="D773" s="27">
        <v>0.0</v>
      </c>
      <c r="E773" s="40"/>
    </row>
    <row r="774" hidden="1">
      <c r="A774" s="31" t="s">
        <v>3399</v>
      </c>
      <c r="B774" s="29">
        <v>1280.0</v>
      </c>
      <c r="C774" s="26">
        <v>1400.0</v>
      </c>
      <c r="D774" s="27">
        <v>120.0</v>
      </c>
      <c r="E774" s="28"/>
    </row>
    <row r="775" hidden="1">
      <c r="A775" s="58" t="s">
        <v>3400</v>
      </c>
      <c r="B775" s="29">
        <v>65046.0</v>
      </c>
      <c r="C775" s="29">
        <v>65046.0</v>
      </c>
      <c r="D775" s="27">
        <v>0.0</v>
      </c>
      <c r="E775" s="41"/>
    </row>
    <row r="776" hidden="1">
      <c r="A776" s="58" t="s">
        <v>3401</v>
      </c>
      <c r="B776" s="29">
        <v>29125.0</v>
      </c>
      <c r="C776" s="59">
        <v>29125.0</v>
      </c>
      <c r="D776" s="27">
        <v>0.0</v>
      </c>
      <c r="E776" s="41"/>
    </row>
    <row r="777" hidden="1">
      <c r="A777" s="58" t="s">
        <v>3402</v>
      </c>
      <c r="B777" s="29">
        <v>47093.0</v>
      </c>
      <c r="C777" s="59">
        <v>47093.0</v>
      </c>
      <c r="D777" s="27">
        <v>0.0</v>
      </c>
      <c r="E777" s="41"/>
    </row>
    <row r="778" hidden="1">
      <c r="A778" s="58" t="s">
        <v>3403</v>
      </c>
      <c r="B778" s="29">
        <v>18926.0</v>
      </c>
      <c r="C778" s="59">
        <v>18926.0</v>
      </c>
      <c r="D778" s="27">
        <v>0.0</v>
      </c>
      <c r="E778" s="41"/>
    </row>
    <row r="779" hidden="1">
      <c r="A779" s="58" t="s">
        <v>3405</v>
      </c>
      <c r="B779" s="29">
        <v>0.0</v>
      </c>
      <c r="C779" s="59">
        <v>0.0</v>
      </c>
      <c r="D779" s="27">
        <v>0.0</v>
      </c>
      <c r="E779" s="41"/>
    </row>
    <row r="780" hidden="1">
      <c r="A780" s="58" t="s">
        <v>3406</v>
      </c>
      <c r="B780" s="29">
        <v>0.0</v>
      </c>
      <c r="C780" s="59">
        <v>0.0</v>
      </c>
      <c r="D780" s="27">
        <v>0.0</v>
      </c>
      <c r="E780" s="41"/>
    </row>
    <row r="781" hidden="1">
      <c r="A781" s="35" t="s">
        <v>3407</v>
      </c>
      <c r="B781" s="29">
        <v>180692.5</v>
      </c>
      <c r="C781" s="59">
        <v>180692.5</v>
      </c>
      <c r="D781" s="27">
        <v>0.0</v>
      </c>
      <c r="E781" s="41"/>
    </row>
    <row r="782" hidden="1">
      <c r="A782" s="36" t="s">
        <v>3408</v>
      </c>
      <c r="B782" s="42">
        <v>0.5</v>
      </c>
      <c r="C782" s="71">
        <v>120.5</v>
      </c>
      <c r="D782" s="66">
        <v>120.0</v>
      </c>
      <c r="E782" s="45"/>
    </row>
    <row r="783" hidden="1"/>
    <row r="784" hidden="1"/>
    <row r="785" hidden="1">
      <c r="A785" s="5" t="s">
        <v>4236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3381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4" t="s">
        <v>3382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5" t="s">
        <v>4238</v>
      </c>
      <c r="B791" s="7"/>
      <c r="C791" s="16"/>
      <c r="D791" s="56" t="s">
        <v>4245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3383</v>
      </c>
      <c r="B793" s="6"/>
      <c r="C793" s="6"/>
      <c r="D793" s="6"/>
      <c r="E793" s="7"/>
    </row>
    <row r="794" hidden="1">
      <c r="A794" s="20" t="s">
        <v>3384</v>
      </c>
      <c r="B794" s="21" t="s">
        <v>3385</v>
      </c>
      <c r="C794" s="22" t="s">
        <v>3386</v>
      </c>
      <c r="D794" s="21" t="s">
        <v>3387</v>
      </c>
      <c r="E794" s="23" t="s">
        <v>13</v>
      </c>
    </row>
    <row r="795" hidden="1">
      <c r="A795" s="57" t="s">
        <v>3388</v>
      </c>
      <c r="B795" s="25">
        <v>6482.0</v>
      </c>
      <c r="C795" s="26">
        <v>3425.0</v>
      </c>
      <c r="D795" s="27">
        <v>-3057.0</v>
      </c>
      <c r="E795" s="40"/>
    </row>
    <row r="796" hidden="1">
      <c r="A796" s="57" t="s">
        <v>3389</v>
      </c>
      <c r="B796" s="29">
        <v>5670.0</v>
      </c>
      <c r="C796" s="26">
        <v>5670.0</v>
      </c>
      <c r="D796" s="27">
        <v>0.0</v>
      </c>
      <c r="E796" s="40"/>
    </row>
    <row r="797" hidden="1">
      <c r="A797" s="57" t="s">
        <v>3390</v>
      </c>
      <c r="B797" s="29">
        <v>0.0</v>
      </c>
      <c r="C797" s="26"/>
      <c r="D797" s="27">
        <v>0.0</v>
      </c>
      <c r="E797" s="41"/>
    </row>
    <row r="798" hidden="1">
      <c r="A798" s="57" t="s">
        <v>3392</v>
      </c>
      <c r="B798" s="25">
        <v>0.0</v>
      </c>
      <c r="C798" s="26"/>
      <c r="D798" s="27">
        <v>0.0</v>
      </c>
      <c r="E798" s="40"/>
    </row>
    <row r="799" hidden="1">
      <c r="A799" s="31" t="s">
        <v>3394</v>
      </c>
      <c r="B799" s="29">
        <v>0.0</v>
      </c>
      <c r="C799" s="26"/>
      <c r="D799" s="27">
        <v>0.0</v>
      </c>
      <c r="E799" s="41"/>
    </row>
    <row r="800" hidden="1">
      <c r="A800" s="31" t="s">
        <v>3395</v>
      </c>
      <c r="B800" s="29">
        <v>0.0</v>
      </c>
      <c r="C800" s="26"/>
      <c r="D800" s="27">
        <v>0.0</v>
      </c>
      <c r="E800" s="41"/>
    </row>
    <row r="801" hidden="1">
      <c r="A801" s="31" t="s">
        <v>3397</v>
      </c>
      <c r="B801" s="29">
        <v>0.0</v>
      </c>
      <c r="C801" s="26">
        <v>3000.0</v>
      </c>
      <c r="D801" s="27">
        <v>3000.0</v>
      </c>
      <c r="E801" s="28" t="s">
        <v>8077</v>
      </c>
    </row>
    <row r="802" hidden="1">
      <c r="A802" s="31" t="s">
        <v>3399</v>
      </c>
      <c r="B802" s="29">
        <v>800.0</v>
      </c>
      <c r="C802" s="26">
        <v>800.0</v>
      </c>
      <c r="D802" s="27">
        <v>0.0</v>
      </c>
      <c r="E802" s="28"/>
    </row>
    <row r="803" hidden="1">
      <c r="A803" s="58" t="s">
        <v>3400</v>
      </c>
      <c r="B803" s="29">
        <v>47517.0</v>
      </c>
      <c r="C803" s="29">
        <v>47253.0</v>
      </c>
      <c r="D803" s="27">
        <v>-264.0</v>
      </c>
      <c r="E803" s="41"/>
    </row>
    <row r="804" hidden="1">
      <c r="A804" s="58" t="s">
        <v>3401</v>
      </c>
      <c r="B804" s="29">
        <v>17196.0</v>
      </c>
      <c r="C804" s="59">
        <v>17196.0</v>
      </c>
      <c r="D804" s="27">
        <v>0.0</v>
      </c>
      <c r="E804" s="41"/>
    </row>
    <row r="805" hidden="1">
      <c r="A805" s="58" t="s">
        <v>3402</v>
      </c>
      <c r="B805" s="29">
        <v>39877.0</v>
      </c>
      <c r="C805" s="59">
        <v>39521.0</v>
      </c>
      <c r="D805" s="27">
        <v>-356.0</v>
      </c>
      <c r="E805" s="41"/>
    </row>
    <row r="806" hidden="1">
      <c r="A806" s="58" t="s">
        <v>3403</v>
      </c>
      <c r="B806" s="29">
        <v>11974.0</v>
      </c>
      <c r="C806" s="59">
        <v>11974.0</v>
      </c>
      <c r="D806" s="27">
        <v>0.0</v>
      </c>
      <c r="E806" s="41"/>
    </row>
    <row r="807" hidden="1">
      <c r="A807" s="58" t="s">
        <v>3405</v>
      </c>
      <c r="B807" s="29">
        <v>1201.0</v>
      </c>
      <c r="C807" s="59">
        <v>1201.0</v>
      </c>
      <c r="D807" s="27">
        <v>0.0</v>
      </c>
      <c r="E807" s="41"/>
    </row>
    <row r="808" hidden="1">
      <c r="A808" s="58" t="s">
        <v>3406</v>
      </c>
      <c r="B808" s="29">
        <v>0.0</v>
      </c>
      <c r="C808" s="59">
        <v>0.0</v>
      </c>
      <c r="D808" s="27">
        <v>0.0</v>
      </c>
      <c r="E808" s="41"/>
    </row>
    <row r="809" hidden="1">
      <c r="A809" s="35" t="s">
        <v>3407</v>
      </c>
      <c r="B809" s="29">
        <v>130717.0</v>
      </c>
      <c r="C809" s="59">
        <v>130097.0</v>
      </c>
      <c r="D809" s="27">
        <v>-620.0</v>
      </c>
      <c r="E809" s="41"/>
    </row>
    <row r="810" hidden="1">
      <c r="A810" s="36" t="s">
        <v>3408</v>
      </c>
      <c r="B810" s="42" t="s">
        <v>8078</v>
      </c>
      <c r="C810" s="71">
        <v>-57.0</v>
      </c>
      <c r="D810" s="66" t="e">
        <v>#VALUE!</v>
      </c>
      <c r="E810" s="45"/>
    </row>
    <row r="811" hidden="1"/>
    <row r="812" hidden="1"/>
    <row r="813" hidden="1">
      <c r="A813" s="5" t="s">
        <v>4236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3381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45691.0</v>
      </c>
      <c r="B817" s="6"/>
      <c r="C817" s="54" t="s">
        <v>3382</v>
      </c>
      <c r="D817" s="15">
        <v>45697.0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5" t="s">
        <v>4238</v>
      </c>
      <c r="B819" s="7"/>
      <c r="C819" s="16"/>
      <c r="D819" s="56" t="s">
        <v>4239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3383</v>
      </c>
      <c r="B821" s="6"/>
      <c r="C821" s="6"/>
      <c r="D821" s="6"/>
      <c r="E821" s="7"/>
    </row>
    <row r="822" hidden="1">
      <c r="A822" s="20" t="s">
        <v>3384</v>
      </c>
      <c r="B822" s="21" t="s">
        <v>3385</v>
      </c>
      <c r="C822" s="22" t="s">
        <v>3386</v>
      </c>
      <c r="D822" s="21" t="s">
        <v>3387</v>
      </c>
      <c r="E822" s="23" t="s">
        <v>13</v>
      </c>
    </row>
    <row r="823" hidden="1">
      <c r="A823" s="57" t="s">
        <v>3388</v>
      </c>
      <c r="B823" s="25">
        <v>6720.0</v>
      </c>
      <c r="C823" s="26">
        <v>6720.0</v>
      </c>
      <c r="D823" s="27">
        <v>0.0</v>
      </c>
      <c r="E823" s="40"/>
    </row>
    <row r="824" hidden="1">
      <c r="A824" s="57" t="s">
        <v>3389</v>
      </c>
      <c r="B824" s="29">
        <v>8963.0</v>
      </c>
      <c r="C824" s="26">
        <v>8241.0</v>
      </c>
      <c r="D824" s="27">
        <v>-722.0</v>
      </c>
      <c r="E824" s="40" t="s">
        <v>8079</v>
      </c>
    </row>
    <row r="825" hidden="1">
      <c r="A825" s="57" t="s">
        <v>3390</v>
      </c>
      <c r="B825" s="29">
        <v>560.0</v>
      </c>
      <c r="C825" s="26">
        <v>560.0</v>
      </c>
      <c r="D825" s="27">
        <v>0.0</v>
      </c>
      <c r="E825" s="41"/>
    </row>
    <row r="826" hidden="1">
      <c r="A826" s="57" t="s">
        <v>3392</v>
      </c>
      <c r="B826" s="25">
        <v>0.0</v>
      </c>
      <c r="C826" s="26"/>
      <c r="D826" s="27">
        <v>0.0</v>
      </c>
      <c r="E826" s="40"/>
    </row>
    <row r="827" hidden="1">
      <c r="A827" s="31" t="s">
        <v>3394</v>
      </c>
      <c r="B827" s="29">
        <v>0.0</v>
      </c>
      <c r="C827" s="26"/>
      <c r="D827" s="27">
        <v>0.0</v>
      </c>
      <c r="E827" s="41"/>
    </row>
    <row r="828" hidden="1">
      <c r="A828" s="31" t="s">
        <v>3395</v>
      </c>
      <c r="B828" s="29">
        <v>0.0</v>
      </c>
      <c r="C828" s="26"/>
      <c r="D828" s="27">
        <v>0.0</v>
      </c>
      <c r="E828" s="41"/>
    </row>
    <row r="829" hidden="1">
      <c r="A829" s="31" t="s">
        <v>3397</v>
      </c>
      <c r="B829" s="29">
        <v>0.0</v>
      </c>
      <c r="C829" s="26"/>
      <c r="D829" s="27">
        <v>0.0</v>
      </c>
      <c r="E829" s="28"/>
    </row>
    <row r="830" hidden="1">
      <c r="A830" s="31" t="s">
        <v>3399</v>
      </c>
      <c r="B830" s="29">
        <v>1560.0</v>
      </c>
      <c r="C830" s="26">
        <v>1574.0</v>
      </c>
      <c r="D830" s="27">
        <v>14.0</v>
      </c>
      <c r="E830" s="28"/>
    </row>
    <row r="831" hidden="1">
      <c r="A831" s="58" t="s">
        <v>3400</v>
      </c>
      <c r="B831" s="29">
        <v>63473.0</v>
      </c>
      <c r="C831" s="29">
        <v>63473.0</v>
      </c>
      <c r="D831" s="27">
        <v>0.0</v>
      </c>
      <c r="E831" s="41"/>
    </row>
    <row r="832" hidden="1">
      <c r="A832" s="58" t="s">
        <v>3401</v>
      </c>
      <c r="B832" s="29">
        <v>36172.0</v>
      </c>
      <c r="C832" s="59">
        <v>36172.0</v>
      </c>
      <c r="D832" s="27">
        <v>0.0</v>
      </c>
      <c r="E832" s="41"/>
    </row>
    <row r="833" hidden="1">
      <c r="A833" s="58" t="s">
        <v>3402</v>
      </c>
      <c r="B833" s="29">
        <v>40663.0</v>
      </c>
      <c r="C833" s="59">
        <v>40663.0</v>
      </c>
      <c r="D833" s="27">
        <v>0.0</v>
      </c>
      <c r="E833" s="41"/>
    </row>
    <row r="834" hidden="1">
      <c r="A834" s="58" t="s">
        <v>3403</v>
      </c>
      <c r="B834" s="29">
        <v>19618.0</v>
      </c>
      <c r="C834" s="59">
        <v>19618.0</v>
      </c>
      <c r="D834" s="27">
        <v>0.0</v>
      </c>
      <c r="E834" s="41"/>
    </row>
    <row r="835" hidden="1">
      <c r="A835" s="58" t="s">
        <v>3405</v>
      </c>
      <c r="B835" s="29">
        <v>987.0</v>
      </c>
      <c r="C835" s="59">
        <v>987.0</v>
      </c>
      <c r="D835" s="27">
        <v>0.0</v>
      </c>
      <c r="E835" s="41"/>
    </row>
    <row r="836" hidden="1">
      <c r="A836" s="58" t="s">
        <v>3406</v>
      </c>
      <c r="B836" s="29">
        <v>0.0</v>
      </c>
      <c r="C836" s="59">
        <v>0.0</v>
      </c>
      <c r="D836" s="27">
        <v>0.0</v>
      </c>
      <c r="E836" s="41"/>
    </row>
    <row r="837" hidden="1">
      <c r="A837" s="35" t="s">
        <v>3407</v>
      </c>
      <c r="B837" s="29">
        <v>177874.5</v>
      </c>
      <c r="C837" s="59">
        <v>177874.5</v>
      </c>
      <c r="D837" s="27">
        <v>0.0</v>
      </c>
      <c r="E837" s="41"/>
    </row>
    <row r="838" hidden="1">
      <c r="A838" s="36" t="s">
        <v>3408</v>
      </c>
      <c r="B838" s="42">
        <v>841.5</v>
      </c>
      <c r="C838" s="71">
        <v>133.5</v>
      </c>
      <c r="D838" s="66">
        <v>-708.0</v>
      </c>
      <c r="E838" s="45"/>
    </row>
    <row r="839" hidden="1"/>
    <row r="840" hidden="1"/>
    <row r="841" hidden="1">
      <c r="A841" s="5" t="s">
        <v>4236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3381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45698.0</v>
      </c>
      <c r="B845" s="6"/>
      <c r="C845" s="54" t="s">
        <v>3382</v>
      </c>
      <c r="D845" s="15">
        <v>45704.0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5" t="s">
        <v>4238</v>
      </c>
      <c r="B847" s="7"/>
      <c r="C847" s="16"/>
      <c r="D847" s="56" t="s">
        <v>4239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3383</v>
      </c>
      <c r="B849" s="6"/>
      <c r="C849" s="6"/>
      <c r="D849" s="6"/>
      <c r="E849" s="7"/>
    </row>
    <row r="850" hidden="1">
      <c r="A850" s="20" t="s">
        <v>3384</v>
      </c>
      <c r="B850" s="21" t="s">
        <v>3385</v>
      </c>
      <c r="C850" s="22" t="s">
        <v>3386</v>
      </c>
      <c r="D850" s="21" t="s">
        <v>3387</v>
      </c>
      <c r="E850" s="23" t="s">
        <v>13</v>
      </c>
    </row>
    <row r="851" hidden="1">
      <c r="A851" s="57" t="s">
        <v>3388</v>
      </c>
      <c r="B851" s="25">
        <v>7897.0</v>
      </c>
      <c r="C851" s="26">
        <v>7897.0</v>
      </c>
      <c r="D851" s="27">
        <v>0.0</v>
      </c>
      <c r="E851" s="40"/>
    </row>
    <row r="852" hidden="1">
      <c r="A852" s="57" t="s">
        <v>3389</v>
      </c>
      <c r="B852" s="29">
        <v>12168.0</v>
      </c>
      <c r="C852" s="26">
        <v>12168.0</v>
      </c>
      <c r="D852" s="27">
        <v>0.0</v>
      </c>
      <c r="E852" s="40"/>
    </row>
    <row r="853" hidden="1">
      <c r="A853" s="57" t="s">
        <v>3390</v>
      </c>
      <c r="B853" s="29">
        <v>0.0</v>
      </c>
      <c r="C853" s="26"/>
      <c r="D853" s="27">
        <v>0.0</v>
      </c>
      <c r="E853" s="41"/>
    </row>
    <row r="854" hidden="1">
      <c r="A854" s="57" t="s">
        <v>3392</v>
      </c>
      <c r="B854" s="25">
        <v>0.0</v>
      </c>
      <c r="C854" s="26"/>
      <c r="D854" s="27">
        <v>0.0</v>
      </c>
      <c r="E854" s="40"/>
    </row>
    <row r="855" hidden="1">
      <c r="A855" s="31" t="s">
        <v>3394</v>
      </c>
      <c r="B855" s="29">
        <v>0.0</v>
      </c>
      <c r="C855" s="26"/>
      <c r="D855" s="27">
        <v>0.0</v>
      </c>
      <c r="E855" s="41"/>
    </row>
    <row r="856" hidden="1">
      <c r="A856" s="31" t="s">
        <v>3395</v>
      </c>
      <c r="B856" s="29">
        <v>0.0</v>
      </c>
      <c r="C856" s="26"/>
      <c r="D856" s="27">
        <v>0.0</v>
      </c>
      <c r="E856" s="41"/>
    </row>
    <row r="857" hidden="1">
      <c r="A857" s="31" t="s">
        <v>3397</v>
      </c>
      <c r="B857" s="29">
        <v>0.0</v>
      </c>
      <c r="C857" s="26"/>
      <c r="D857" s="27">
        <v>0.0</v>
      </c>
      <c r="E857" s="28"/>
    </row>
    <row r="858" hidden="1">
      <c r="A858" s="31" t="s">
        <v>3399</v>
      </c>
      <c r="B858" s="29">
        <v>1520.0</v>
      </c>
      <c r="C858" s="26">
        <v>1520.0</v>
      </c>
      <c r="D858" s="27">
        <v>0.0</v>
      </c>
      <c r="E858" s="28"/>
    </row>
    <row r="859" hidden="1">
      <c r="A859" s="58" t="s">
        <v>3400</v>
      </c>
      <c r="B859" s="29">
        <v>86856.0</v>
      </c>
      <c r="C859" s="29">
        <v>87385.0</v>
      </c>
      <c r="D859" s="27">
        <v>529.0</v>
      </c>
      <c r="E859" s="41"/>
    </row>
    <row r="860" hidden="1">
      <c r="A860" s="58" t="s">
        <v>3401</v>
      </c>
      <c r="B860" s="29">
        <v>58429.0</v>
      </c>
      <c r="C860" s="59">
        <v>58429.0</v>
      </c>
      <c r="D860" s="27">
        <v>0.0</v>
      </c>
      <c r="E860" s="41"/>
    </row>
    <row r="861" hidden="1">
      <c r="A861" s="58" t="s">
        <v>3402</v>
      </c>
      <c r="B861" s="29">
        <v>35168.0</v>
      </c>
      <c r="C861" s="59">
        <v>35168.0</v>
      </c>
      <c r="D861" s="27">
        <v>0.0</v>
      </c>
      <c r="E861" s="41"/>
    </row>
    <row r="862" hidden="1">
      <c r="A862" s="58" t="s">
        <v>3403</v>
      </c>
      <c r="B862" s="29">
        <v>22343.0</v>
      </c>
      <c r="C862" s="59">
        <v>22343.0</v>
      </c>
      <c r="D862" s="27">
        <v>0.0</v>
      </c>
      <c r="E862" s="41"/>
    </row>
    <row r="863" hidden="1">
      <c r="A863" s="58" t="s">
        <v>3405</v>
      </c>
      <c r="B863" s="29">
        <v>1572.0</v>
      </c>
      <c r="C863" s="59">
        <v>1572.0</v>
      </c>
      <c r="D863" s="27">
        <v>0.0</v>
      </c>
      <c r="E863" s="41"/>
    </row>
    <row r="864" hidden="1">
      <c r="A864" s="58" t="s">
        <v>3406</v>
      </c>
      <c r="B864" s="29">
        <v>0.0</v>
      </c>
      <c r="C864" s="59">
        <v>0.0</v>
      </c>
      <c r="D864" s="27">
        <v>0.0</v>
      </c>
      <c r="E864" s="41"/>
    </row>
    <row r="865" hidden="1">
      <c r="A865" s="35" t="s">
        <v>3407</v>
      </c>
      <c r="B865" s="29">
        <v>225903.5</v>
      </c>
      <c r="C865" s="59">
        <v>226432.5</v>
      </c>
      <c r="D865" s="27">
        <v>529.0</v>
      </c>
      <c r="E865" s="41"/>
    </row>
    <row r="866" hidden="1">
      <c r="A866" s="36" t="s">
        <v>3408</v>
      </c>
      <c r="B866" s="42">
        <v>49.5</v>
      </c>
      <c r="C866" s="71">
        <v>49.5</v>
      </c>
      <c r="D866" s="66">
        <v>0.0</v>
      </c>
      <c r="E866" s="45"/>
    </row>
    <row r="867" hidden="1"/>
    <row r="868" hidden="1"/>
    <row r="869" hidden="1">
      <c r="A869" s="5" t="s">
        <v>4236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3381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45712.0</v>
      </c>
      <c r="B873" s="6"/>
      <c r="C873" s="54" t="s">
        <v>3382</v>
      </c>
      <c r="D873" s="15">
        <v>45716.0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5" t="s">
        <v>4238</v>
      </c>
      <c r="B875" s="7"/>
      <c r="C875" s="16"/>
      <c r="D875" s="56" t="s">
        <v>4245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3383</v>
      </c>
      <c r="B877" s="6"/>
      <c r="C877" s="6"/>
      <c r="D877" s="6"/>
      <c r="E877" s="7"/>
    </row>
    <row r="878" hidden="1">
      <c r="A878" s="20" t="s">
        <v>3384</v>
      </c>
      <c r="B878" s="21" t="s">
        <v>3385</v>
      </c>
      <c r="C878" s="22" t="s">
        <v>3386</v>
      </c>
      <c r="D878" s="21" t="s">
        <v>3387</v>
      </c>
      <c r="E878" s="23" t="s">
        <v>13</v>
      </c>
    </row>
    <row r="879" hidden="1">
      <c r="A879" s="57" t="s">
        <v>3388</v>
      </c>
      <c r="B879" s="25">
        <v>3081.0</v>
      </c>
      <c r="C879" s="26">
        <v>3081.0</v>
      </c>
      <c r="D879" s="27">
        <v>0.0</v>
      </c>
      <c r="E879" s="40"/>
    </row>
    <row r="880" hidden="1">
      <c r="A880" s="57" t="s">
        <v>3389</v>
      </c>
      <c r="B880" s="29">
        <v>7254.5</v>
      </c>
      <c r="C880" s="26">
        <v>7254.5</v>
      </c>
      <c r="D880" s="27">
        <v>0.0</v>
      </c>
      <c r="E880" s="40" t="s">
        <v>8080</v>
      </c>
    </row>
    <row r="881" hidden="1">
      <c r="A881" s="57" t="s">
        <v>3390</v>
      </c>
      <c r="B881" s="29">
        <v>200.0</v>
      </c>
      <c r="C881" s="26">
        <v>200.0</v>
      </c>
      <c r="D881" s="27">
        <v>0.0</v>
      </c>
      <c r="E881" s="41"/>
    </row>
    <row r="882" hidden="1">
      <c r="A882" s="57" t="s">
        <v>3392</v>
      </c>
      <c r="B882" s="25">
        <v>0.0</v>
      </c>
      <c r="C882" s="26"/>
      <c r="D882" s="27">
        <v>0.0</v>
      </c>
      <c r="E882" s="40"/>
    </row>
    <row r="883" hidden="1">
      <c r="A883" s="31" t="s">
        <v>3394</v>
      </c>
      <c r="B883" s="29">
        <v>0.0</v>
      </c>
      <c r="C883" s="26"/>
      <c r="D883" s="27">
        <v>0.0</v>
      </c>
      <c r="E883" s="41"/>
    </row>
    <row r="884" hidden="1">
      <c r="A884" s="31" t="s">
        <v>3395</v>
      </c>
      <c r="B884" s="29">
        <v>0.0</v>
      </c>
      <c r="C884" s="26"/>
      <c r="D884" s="27">
        <v>0.0</v>
      </c>
      <c r="E884" s="41"/>
    </row>
    <row r="885" hidden="1">
      <c r="A885" s="31" t="s">
        <v>3397</v>
      </c>
      <c r="B885" s="29">
        <v>0.0</v>
      </c>
      <c r="C885" s="26"/>
      <c r="D885" s="27">
        <v>0.0</v>
      </c>
      <c r="E885" s="28"/>
    </row>
    <row r="886" hidden="1">
      <c r="A886" s="31" t="s">
        <v>3399</v>
      </c>
      <c r="B886" s="29">
        <v>960.0</v>
      </c>
      <c r="C886" s="26">
        <v>960.0</v>
      </c>
      <c r="D886" s="27">
        <v>0.0</v>
      </c>
      <c r="E886" s="28"/>
    </row>
    <row r="887" hidden="1">
      <c r="A887" s="58" t="s">
        <v>3400</v>
      </c>
      <c r="B887" s="29">
        <v>46669.0</v>
      </c>
      <c r="C887" s="29">
        <v>46669.0</v>
      </c>
      <c r="D887" s="27">
        <v>0.0</v>
      </c>
      <c r="E887" s="41"/>
    </row>
    <row r="888" hidden="1">
      <c r="A888" s="58" t="s">
        <v>3401</v>
      </c>
      <c r="B888" s="29">
        <v>18379.0</v>
      </c>
      <c r="C888" s="59">
        <v>18379.0</v>
      </c>
      <c r="D888" s="27">
        <v>0.0</v>
      </c>
      <c r="E888" s="41"/>
    </row>
    <row r="889" hidden="1">
      <c r="A889" s="58" t="s">
        <v>3402</v>
      </c>
      <c r="B889" s="29">
        <v>25440.0</v>
      </c>
      <c r="C889" s="59">
        <v>25440.0</v>
      </c>
      <c r="D889" s="27">
        <v>0.0</v>
      </c>
      <c r="E889" s="41"/>
    </row>
    <row r="890" hidden="1">
      <c r="A890" s="58" t="s">
        <v>3403</v>
      </c>
      <c r="B890" s="29">
        <v>12619.4</v>
      </c>
      <c r="C890" s="59">
        <v>12619.4</v>
      </c>
      <c r="D890" s="27">
        <v>0.0</v>
      </c>
      <c r="E890" s="41"/>
    </row>
    <row r="891" hidden="1">
      <c r="A891" s="58" t="s">
        <v>3405</v>
      </c>
      <c r="B891" s="29">
        <v>866.0</v>
      </c>
      <c r="C891" s="59">
        <v>866.0</v>
      </c>
      <c r="D891" s="27">
        <v>0.0</v>
      </c>
      <c r="E891" s="41"/>
    </row>
    <row r="892" hidden="1">
      <c r="A892" s="58" t="s">
        <v>3406</v>
      </c>
      <c r="B892" s="29">
        <v>0.0</v>
      </c>
      <c r="C892" s="59">
        <v>0.0</v>
      </c>
      <c r="D892" s="27">
        <v>0.0</v>
      </c>
      <c r="E892" s="41"/>
    </row>
    <row r="893" hidden="1">
      <c r="A893" s="35" t="s">
        <v>3407</v>
      </c>
      <c r="B893" s="29">
        <v>115206.70000000001</v>
      </c>
      <c r="C893" s="59">
        <v>115206.70000000001</v>
      </c>
      <c r="D893" s="27">
        <v>0.0</v>
      </c>
      <c r="E893" s="41"/>
    </row>
    <row r="894" hidden="1">
      <c r="A894" s="36" t="s">
        <v>3408</v>
      </c>
      <c r="B894" s="42">
        <v>262.1999999999898</v>
      </c>
      <c r="C894" s="71">
        <v>262.19999999998254</v>
      </c>
      <c r="D894" s="66">
        <v>-7.275957614183426E-12</v>
      </c>
      <c r="E894" s="45"/>
    </row>
    <row r="895" hidden="1"/>
    <row r="896" hidden="1"/>
    <row r="897" hidden="1">
      <c r="A897" s="5" t="s">
        <v>4236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3381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45712.0</v>
      </c>
      <c r="B901" s="6"/>
      <c r="C901" s="54" t="s">
        <v>3382</v>
      </c>
      <c r="D901" s="15">
        <v>45716.0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5" t="s">
        <v>4238</v>
      </c>
      <c r="B903" s="7"/>
      <c r="C903" s="16"/>
      <c r="D903" s="56" t="s">
        <v>4245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3383</v>
      </c>
      <c r="B905" s="6"/>
      <c r="C905" s="6"/>
      <c r="D905" s="6"/>
      <c r="E905" s="7"/>
    </row>
    <row r="906" hidden="1">
      <c r="A906" s="20" t="s">
        <v>3384</v>
      </c>
      <c r="B906" s="21" t="s">
        <v>3385</v>
      </c>
      <c r="C906" s="22" t="s">
        <v>3386</v>
      </c>
      <c r="D906" s="21" t="s">
        <v>3387</v>
      </c>
      <c r="E906" s="23" t="s">
        <v>13</v>
      </c>
    </row>
    <row r="907" hidden="1">
      <c r="A907" s="57" t="s">
        <v>3388</v>
      </c>
      <c r="B907" s="25">
        <v>3081.0</v>
      </c>
      <c r="C907" s="26">
        <v>3081.0</v>
      </c>
      <c r="D907" s="27">
        <v>0.0</v>
      </c>
      <c r="E907" s="40"/>
    </row>
    <row r="908" hidden="1">
      <c r="A908" s="57" t="s">
        <v>3389</v>
      </c>
      <c r="B908" s="29">
        <v>7254.5</v>
      </c>
      <c r="C908" s="26">
        <v>7254.5</v>
      </c>
      <c r="D908" s="27">
        <v>0.0</v>
      </c>
      <c r="E908" s="40"/>
    </row>
    <row r="909" hidden="1">
      <c r="A909" s="57" t="s">
        <v>3390</v>
      </c>
      <c r="B909" s="29">
        <v>200.0</v>
      </c>
      <c r="C909" s="26">
        <v>200.0</v>
      </c>
      <c r="D909" s="27">
        <v>0.0</v>
      </c>
      <c r="E909" s="41"/>
    </row>
    <row r="910" hidden="1">
      <c r="A910" s="57" t="s">
        <v>3392</v>
      </c>
      <c r="B910" s="25">
        <v>0.0</v>
      </c>
      <c r="C910" s="26"/>
      <c r="D910" s="27">
        <v>0.0</v>
      </c>
      <c r="E910" s="40"/>
    </row>
    <row r="911" hidden="1">
      <c r="A911" s="31" t="s">
        <v>3394</v>
      </c>
      <c r="B911" s="29">
        <v>0.0</v>
      </c>
      <c r="C911" s="26"/>
      <c r="D911" s="27">
        <v>0.0</v>
      </c>
      <c r="E911" s="41"/>
    </row>
    <row r="912" hidden="1">
      <c r="A912" s="31" t="s">
        <v>3395</v>
      </c>
      <c r="B912" s="29">
        <v>0.0</v>
      </c>
      <c r="C912" s="26"/>
      <c r="D912" s="27">
        <v>0.0</v>
      </c>
      <c r="E912" s="41"/>
    </row>
    <row r="913" hidden="1">
      <c r="A913" s="31" t="s">
        <v>3397</v>
      </c>
      <c r="B913" s="29">
        <v>0.0</v>
      </c>
      <c r="C913" s="26"/>
      <c r="D913" s="27">
        <v>0.0</v>
      </c>
      <c r="E913" s="28"/>
    </row>
    <row r="914" hidden="1">
      <c r="A914" s="31" t="s">
        <v>3399</v>
      </c>
      <c r="B914" s="29">
        <v>960.0</v>
      </c>
      <c r="C914" s="26">
        <v>960.0</v>
      </c>
      <c r="D914" s="27">
        <v>0.0</v>
      </c>
      <c r="E914" s="28"/>
    </row>
    <row r="915" hidden="1">
      <c r="A915" s="58" t="s">
        <v>3400</v>
      </c>
      <c r="B915" s="29">
        <v>46669.0</v>
      </c>
      <c r="C915" s="29">
        <v>46669.0</v>
      </c>
      <c r="D915" s="27">
        <v>0.0</v>
      </c>
      <c r="E915" s="41"/>
    </row>
    <row r="916" hidden="1">
      <c r="A916" s="58" t="s">
        <v>3401</v>
      </c>
      <c r="B916" s="29">
        <v>18379.0</v>
      </c>
      <c r="C916" s="59">
        <v>18379.0</v>
      </c>
      <c r="D916" s="27">
        <v>0.0</v>
      </c>
      <c r="E916" s="41"/>
    </row>
    <row r="917" hidden="1">
      <c r="A917" s="58" t="s">
        <v>3402</v>
      </c>
      <c r="B917" s="29">
        <v>25440.0</v>
      </c>
      <c r="C917" s="59">
        <v>25440.0</v>
      </c>
      <c r="D917" s="27">
        <v>0.0</v>
      </c>
      <c r="E917" s="41"/>
    </row>
    <row r="918" hidden="1">
      <c r="A918" s="58" t="s">
        <v>3403</v>
      </c>
      <c r="B918" s="29">
        <v>12619.4</v>
      </c>
      <c r="C918" s="59">
        <v>12619.4</v>
      </c>
      <c r="D918" s="27">
        <v>0.0</v>
      </c>
      <c r="E918" s="41"/>
    </row>
    <row r="919" hidden="1">
      <c r="A919" s="58" t="s">
        <v>3405</v>
      </c>
      <c r="B919" s="29">
        <v>866.0</v>
      </c>
      <c r="C919" s="59">
        <v>866.0</v>
      </c>
      <c r="D919" s="27">
        <v>0.0</v>
      </c>
      <c r="E919" s="41"/>
    </row>
    <row r="920" hidden="1">
      <c r="A920" s="58" t="s">
        <v>3406</v>
      </c>
      <c r="B920" s="29">
        <v>0.0</v>
      </c>
      <c r="C920" s="59">
        <v>0.0</v>
      </c>
      <c r="D920" s="27">
        <v>0.0</v>
      </c>
      <c r="E920" s="41"/>
    </row>
    <row r="921" hidden="1">
      <c r="A921" s="35" t="s">
        <v>3407</v>
      </c>
      <c r="B921" s="29">
        <v>115206.70000000001</v>
      </c>
      <c r="C921" s="59">
        <v>115206.70000000001</v>
      </c>
      <c r="D921" s="27">
        <v>0.0</v>
      </c>
      <c r="E921" s="41"/>
    </row>
    <row r="922" hidden="1">
      <c r="A922" s="36" t="s">
        <v>3408</v>
      </c>
      <c r="B922" s="42">
        <v>262.1999999999898</v>
      </c>
      <c r="C922" s="71">
        <v>262.19999999998254</v>
      </c>
      <c r="D922" s="66">
        <v>-7.275957614183426E-12</v>
      </c>
      <c r="E922" s="45"/>
    </row>
    <row r="923" hidden="1"/>
    <row r="924" hidden="1"/>
    <row r="925" hidden="1">
      <c r="A925" s="5" t="s">
        <v>4236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3381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45717.0</v>
      </c>
      <c r="B929" s="6"/>
      <c r="C929" s="54" t="s">
        <v>3382</v>
      </c>
      <c r="D929" s="15">
        <v>45718.0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5" t="s">
        <v>4247</v>
      </c>
      <c r="B931" s="7"/>
      <c r="C931" s="16"/>
      <c r="D931" s="56" t="s">
        <v>4239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3383</v>
      </c>
      <c r="B933" s="6"/>
      <c r="C933" s="6"/>
      <c r="D933" s="6"/>
      <c r="E933" s="7"/>
    </row>
    <row r="934" hidden="1">
      <c r="A934" s="20" t="s">
        <v>3384</v>
      </c>
      <c r="B934" s="21" t="s">
        <v>3385</v>
      </c>
      <c r="C934" s="22" t="s">
        <v>3386</v>
      </c>
      <c r="D934" s="21" t="s">
        <v>3387</v>
      </c>
      <c r="E934" s="23" t="s">
        <v>13</v>
      </c>
    </row>
    <row r="935" hidden="1">
      <c r="A935" s="57" t="s">
        <v>3388</v>
      </c>
      <c r="B935" s="25">
        <v>4705.0</v>
      </c>
      <c r="C935" s="26">
        <v>4705.0</v>
      </c>
      <c r="D935" s="27">
        <v>0.0</v>
      </c>
      <c r="E935" s="40"/>
    </row>
    <row r="936" hidden="1">
      <c r="A936" s="57" t="s">
        <v>3389</v>
      </c>
      <c r="B936" s="29">
        <v>3732.0</v>
      </c>
      <c r="C936" s="26">
        <v>3732.0</v>
      </c>
      <c r="D936" s="27">
        <v>0.0</v>
      </c>
      <c r="E936" s="40"/>
    </row>
    <row r="937" hidden="1">
      <c r="A937" s="57" t="s">
        <v>3390</v>
      </c>
      <c r="B937" s="29">
        <v>150.0</v>
      </c>
      <c r="C937" s="26">
        <v>150.0</v>
      </c>
      <c r="D937" s="27">
        <v>0.0</v>
      </c>
      <c r="E937" s="41"/>
    </row>
    <row r="938" hidden="1">
      <c r="A938" s="57" t="s">
        <v>3392</v>
      </c>
      <c r="B938" s="25">
        <v>0.0</v>
      </c>
      <c r="C938" s="26"/>
      <c r="D938" s="27">
        <v>0.0</v>
      </c>
      <c r="E938" s="40"/>
    </row>
    <row r="939" hidden="1">
      <c r="A939" s="31" t="s">
        <v>3394</v>
      </c>
      <c r="B939" s="29">
        <v>0.0</v>
      </c>
      <c r="C939" s="26"/>
      <c r="D939" s="27">
        <v>0.0</v>
      </c>
      <c r="E939" s="41"/>
    </row>
    <row r="940" hidden="1">
      <c r="A940" s="31" t="s">
        <v>3395</v>
      </c>
      <c r="B940" s="29">
        <v>0.0</v>
      </c>
      <c r="C940" s="26"/>
      <c r="D940" s="27">
        <v>0.0</v>
      </c>
      <c r="E940" s="41"/>
    </row>
    <row r="941" hidden="1">
      <c r="A941" s="31" t="s">
        <v>3397</v>
      </c>
      <c r="B941" s="29">
        <v>0.0</v>
      </c>
      <c r="C941" s="26"/>
      <c r="D941" s="27">
        <v>0.0</v>
      </c>
      <c r="E941" s="28"/>
    </row>
    <row r="942" hidden="1">
      <c r="A942" s="31" t="s">
        <v>3399</v>
      </c>
      <c r="B942" s="29">
        <v>680.0</v>
      </c>
      <c r="C942" s="26">
        <v>680.0</v>
      </c>
      <c r="D942" s="27">
        <v>0.0</v>
      </c>
      <c r="E942" s="28"/>
    </row>
    <row r="943" hidden="1">
      <c r="A943" s="58" t="s">
        <v>3400</v>
      </c>
      <c r="B943" s="29">
        <v>22231.0</v>
      </c>
      <c r="C943" s="29">
        <v>22231.0</v>
      </c>
      <c r="D943" s="27">
        <v>0.0</v>
      </c>
      <c r="E943" s="41"/>
    </row>
    <row r="944" hidden="1">
      <c r="A944" s="58" t="s">
        <v>3401</v>
      </c>
      <c r="B944" s="29">
        <v>13199.0</v>
      </c>
      <c r="C944" s="59">
        <v>13199.0</v>
      </c>
      <c r="D944" s="27">
        <v>0.0</v>
      </c>
      <c r="E944" s="41"/>
    </row>
    <row r="945" hidden="1">
      <c r="A945" s="58" t="s">
        <v>3402</v>
      </c>
      <c r="B945" s="29">
        <v>6032.0</v>
      </c>
      <c r="C945" s="59">
        <v>6032.0</v>
      </c>
      <c r="D945" s="27">
        <v>0.0</v>
      </c>
      <c r="E945" s="41"/>
    </row>
    <row r="946" hidden="1">
      <c r="A946" s="58" t="s">
        <v>3403</v>
      </c>
      <c r="B946" s="29">
        <v>7428.0</v>
      </c>
      <c r="C946" s="59">
        <v>7428.0</v>
      </c>
      <c r="D946" s="27">
        <v>0.0</v>
      </c>
      <c r="E946" s="41"/>
    </row>
    <row r="947" hidden="1">
      <c r="A947" s="58" t="s">
        <v>3405</v>
      </c>
      <c r="B947" s="29">
        <v>0.0</v>
      </c>
      <c r="C947" s="59">
        <v>0.0</v>
      </c>
      <c r="D947" s="27">
        <v>0.0</v>
      </c>
      <c r="E947" s="41"/>
    </row>
    <row r="948" hidden="1">
      <c r="A948" s="58" t="s">
        <v>3406</v>
      </c>
      <c r="B948" s="29">
        <v>0.0</v>
      </c>
      <c r="C948" s="59">
        <v>0.0</v>
      </c>
      <c r="D948" s="27">
        <v>0.0</v>
      </c>
      <c r="E948" s="41"/>
    </row>
    <row r="949" hidden="1">
      <c r="A949" s="35" t="s">
        <v>3407</v>
      </c>
      <c r="B949" s="29">
        <v>58156.7</v>
      </c>
      <c r="C949" s="59">
        <v>58156.70000000001</v>
      </c>
      <c r="D949" s="27">
        <v>1.4551915228366852E-11</v>
      </c>
      <c r="E949" s="41"/>
    </row>
    <row r="950" hidden="1">
      <c r="A950" s="36" t="s">
        <v>3408</v>
      </c>
      <c r="B950" s="42">
        <v>0.2999999999992724</v>
      </c>
      <c r="C950" s="71">
        <v>0.29999999998835847</v>
      </c>
      <c r="D950" s="66">
        <v>-1.0913936421275139E-11</v>
      </c>
      <c r="E950" s="45"/>
    </row>
    <row r="951" hidden="1"/>
    <row r="952" hidden="1"/>
    <row r="953" hidden="1">
      <c r="A953" s="5" t="s">
        <v>4236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3381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45719.0</v>
      </c>
      <c r="B957" s="6"/>
      <c r="C957" s="54" t="s">
        <v>3382</v>
      </c>
      <c r="D957" s="15">
        <v>45725.0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5" t="s">
        <v>4238</v>
      </c>
      <c r="B959" s="7"/>
      <c r="C959" s="16"/>
      <c r="D959" s="56" t="s">
        <v>4239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3383</v>
      </c>
      <c r="B961" s="6"/>
      <c r="C961" s="6"/>
      <c r="D961" s="6"/>
      <c r="E961" s="7"/>
    </row>
    <row r="962" hidden="1">
      <c r="A962" s="20" t="s">
        <v>3384</v>
      </c>
      <c r="B962" s="21" t="s">
        <v>3385</v>
      </c>
      <c r="C962" s="22" t="s">
        <v>3386</v>
      </c>
      <c r="D962" s="21" t="s">
        <v>3387</v>
      </c>
      <c r="E962" s="23" t="s">
        <v>13</v>
      </c>
    </row>
    <row r="963" hidden="1">
      <c r="A963" s="57" t="s">
        <v>3388</v>
      </c>
      <c r="B963" s="25">
        <v>8150.0</v>
      </c>
      <c r="C963" s="26">
        <v>8150.0</v>
      </c>
      <c r="D963" s="27">
        <v>0.0</v>
      </c>
      <c r="E963" s="40"/>
    </row>
    <row r="964" hidden="1">
      <c r="A964" s="57" t="s">
        <v>3389</v>
      </c>
      <c r="B964" s="29">
        <v>10988.0</v>
      </c>
      <c r="C964" s="26">
        <v>10988.0</v>
      </c>
      <c r="D964" s="27">
        <v>0.0</v>
      </c>
      <c r="E964" s="40"/>
    </row>
    <row r="965" hidden="1">
      <c r="A965" s="57" t="s">
        <v>3390</v>
      </c>
      <c r="B965" s="29">
        <v>200.0</v>
      </c>
      <c r="C965" s="26">
        <v>200.0</v>
      </c>
      <c r="D965" s="27">
        <v>0.0</v>
      </c>
      <c r="E965" s="41"/>
    </row>
    <row r="966" hidden="1">
      <c r="A966" s="57" t="s">
        <v>3392</v>
      </c>
      <c r="B966" s="25">
        <v>0.0</v>
      </c>
      <c r="C966" s="26"/>
      <c r="D966" s="27">
        <v>0.0</v>
      </c>
      <c r="E966" s="40"/>
    </row>
    <row r="967" hidden="1">
      <c r="A967" s="31" t="s">
        <v>3394</v>
      </c>
      <c r="B967" s="29">
        <v>0.0</v>
      </c>
      <c r="C967" s="26"/>
      <c r="D967" s="27">
        <v>0.0</v>
      </c>
      <c r="E967" s="41"/>
    </row>
    <row r="968" hidden="1">
      <c r="A968" s="31" t="s">
        <v>3395</v>
      </c>
      <c r="B968" s="29">
        <v>0.0</v>
      </c>
      <c r="C968" s="26"/>
      <c r="D968" s="27">
        <v>0.0</v>
      </c>
      <c r="E968" s="41"/>
    </row>
    <row r="969" hidden="1">
      <c r="A969" s="31" t="s">
        <v>3397</v>
      </c>
      <c r="B969" s="29">
        <v>0.0</v>
      </c>
      <c r="C969" s="26"/>
      <c r="D969" s="27">
        <v>0.0</v>
      </c>
      <c r="E969" s="28"/>
    </row>
    <row r="970" hidden="1">
      <c r="A970" s="31" t="s">
        <v>3399</v>
      </c>
      <c r="B970" s="29">
        <v>1960.0</v>
      </c>
      <c r="C970" s="26">
        <v>1960.0</v>
      </c>
      <c r="D970" s="27">
        <v>0.0</v>
      </c>
      <c r="E970" s="28"/>
    </row>
    <row r="971" hidden="1">
      <c r="A971" s="58" t="s">
        <v>3400</v>
      </c>
      <c r="B971" s="29">
        <v>75149.0</v>
      </c>
      <c r="C971" s="29">
        <v>75505.0</v>
      </c>
      <c r="D971" s="27">
        <v>356.0</v>
      </c>
      <c r="E971" s="41"/>
    </row>
    <row r="972" hidden="1">
      <c r="A972" s="58" t="s">
        <v>3401</v>
      </c>
      <c r="B972" s="29">
        <v>52919.0</v>
      </c>
      <c r="C972" s="59">
        <v>52919.0</v>
      </c>
      <c r="D972" s="27">
        <v>0.0</v>
      </c>
      <c r="E972" s="41"/>
    </row>
    <row r="973" hidden="1">
      <c r="A973" s="58" t="s">
        <v>3402</v>
      </c>
      <c r="B973" s="29">
        <v>35395.0</v>
      </c>
      <c r="C973" s="59">
        <v>35395.0</v>
      </c>
      <c r="D973" s="27">
        <v>0.0</v>
      </c>
      <c r="E973" s="41"/>
    </row>
    <row r="974" hidden="1">
      <c r="A974" s="58" t="s">
        <v>3403</v>
      </c>
      <c r="B974" s="29">
        <v>24333.0</v>
      </c>
      <c r="C974" s="59">
        <v>24333.000000000004</v>
      </c>
      <c r="D974" s="27">
        <v>3.637978807091713E-12</v>
      </c>
      <c r="E974" s="41"/>
    </row>
    <row r="975" hidden="1">
      <c r="A975" s="58" t="s">
        <v>3405</v>
      </c>
      <c r="B975" s="29">
        <v>980.0</v>
      </c>
      <c r="C975" s="59">
        <v>980.0</v>
      </c>
      <c r="D975" s="27">
        <v>0.0</v>
      </c>
      <c r="E975" s="41"/>
    </row>
    <row r="976" hidden="1">
      <c r="A976" s="58" t="s">
        <v>3406</v>
      </c>
      <c r="B976" s="29">
        <v>0.0</v>
      </c>
      <c r="C976" s="59">
        <v>0.0</v>
      </c>
      <c r="D976" s="27">
        <v>0.0</v>
      </c>
      <c r="E976" s="41"/>
    </row>
    <row r="977" hidden="1">
      <c r="A977" s="35" t="s">
        <v>3407</v>
      </c>
      <c r="B977" s="29">
        <v>210074.2</v>
      </c>
      <c r="C977" s="59">
        <v>210430.2</v>
      </c>
      <c r="D977" s="27">
        <v>356.0</v>
      </c>
      <c r="E977" s="41"/>
    </row>
    <row r="978" hidden="1">
      <c r="A978" s="36" t="s">
        <v>3408</v>
      </c>
      <c r="B978" s="42">
        <v>-0.19999999999345164</v>
      </c>
      <c r="C978" s="71">
        <v>-0.20000000001164153</v>
      </c>
      <c r="D978" s="66">
        <v>-1.8189894035458565E-11</v>
      </c>
      <c r="E978" s="45"/>
    </row>
    <row r="979" hidden="1"/>
    <row r="980" hidden="1"/>
    <row r="981" hidden="1">
      <c r="A981" s="5" t="s">
        <v>4236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3381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4" t="s">
        <v>3382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5" t="s">
        <v>4238</v>
      </c>
      <c r="B987" s="7"/>
      <c r="C987" s="16"/>
      <c r="D987" s="56" t="s">
        <v>4239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3383</v>
      </c>
      <c r="B989" s="6"/>
      <c r="C989" s="6"/>
      <c r="D989" s="6"/>
      <c r="E989" s="7"/>
    </row>
    <row r="990" hidden="1">
      <c r="A990" s="20" t="s">
        <v>3384</v>
      </c>
      <c r="B990" s="21" t="s">
        <v>3385</v>
      </c>
      <c r="C990" s="22" t="s">
        <v>3386</v>
      </c>
      <c r="D990" s="21" t="s">
        <v>3387</v>
      </c>
      <c r="E990" s="23" t="s">
        <v>13</v>
      </c>
    </row>
    <row r="991" hidden="1">
      <c r="A991" s="57" t="s">
        <v>3388</v>
      </c>
      <c r="B991" s="25">
        <v>8150.0</v>
      </c>
      <c r="C991" s="26">
        <v>8150.0</v>
      </c>
      <c r="D991" s="27">
        <v>0.0</v>
      </c>
      <c r="E991" s="40"/>
    </row>
    <row r="992" hidden="1">
      <c r="A992" s="57" t="s">
        <v>3389</v>
      </c>
      <c r="B992" s="29">
        <v>10988.0</v>
      </c>
      <c r="C992" s="26">
        <v>10988.0</v>
      </c>
      <c r="D992" s="27">
        <v>0.0</v>
      </c>
      <c r="E992" s="40"/>
    </row>
    <row r="993" hidden="1">
      <c r="A993" s="57" t="s">
        <v>3390</v>
      </c>
      <c r="B993" s="29">
        <v>200.0</v>
      </c>
      <c r="C993" s="26">
        <v>200.0</v>
      </c>
      <c r="D993" s="27">
        <v>0.0</v>
      </c>
      <c r="E993" s="41"/>
    </row>
    <row r="994" hidden="1">
      <c r="A994" s="57" t="s">
        <v>3392</v>
      </c>
      <c r="B994" s="25">
        <v>0.0</v>
      </c>
      <c r="C994" s="26"/>
      <c r="D994" s="27">
        <v>0.0</v>
      </c>
      <c r="E994" s="40"/>
    </row>
    <row r="995" hidden="1">
      <c r="A995" s="31" t="s">
        <v>3394</v>
      </c>
      <c r="B995" s="29">
        <v>0.0</v>
      </c>
      <c r="C995" s="26"/>
      <c r="D995" s="27">
        <v>0.0</v>
      </c>
      <c r="E995" s="41"/>
    </row>
    <row r="996" hidden="1">
      <c r="A996" s="31" t="s">
        <v>3395</v>
      </c>
      <c r="B996" s="29">
        <v>0.0</v>
      </c>
      <c r="C996" s="26"/>
      <c r="D996" s="27">
        <v>0.0</v>
      </c>
      <c r="E996" s="41"/>
    </row>
    <row r="997" hidden="1">
      <c r="A997" s="31" t="s">
        <v>3397</v>
      </c>
      <c r="B997" s="29">
        <v>0.0</v>
      </c>
      <c r="C997" s="26"/>
      <c r="D997" s="27">
        <v>0.0</v>
      </c>
      <c r="E997" s="28"/>
    </row>
    <row r="998" hidden="1">
      <c r="A998" s="31" t="s">
        <v>3399</v>
      </c>
      <c r="B998" s="29">
        <v>1960.0</v>
      </c>
      <c r="C998" s="26">
        <v>1960.0</v>
      </c>
      <c r="D998" s="27">
        <v>0.0</v>
      </c>
      <c r="E998" s="28"/>
    </row>
    <row r="999" hidden="1">
      <c r="A999" s="58" t="s">
        <v>3400</v>
      </c>
      <c r="B999" s="29">
        <v>75149.0</v>
      </c>
      <c r="C999" s="29">
        <v>75505.0</v>
      </c>
      <c r="D999" s="27">
        <v>356.0</v>
      </c>
      <c r="E999" s="41"/>
    </row>
    <row r="1000" hidden="1">
      <c r="A1000" s="58" t="s">
        <v>3401</v>
      </c>
      <c r="B1000" s="29">
        <v>52919.0</v>
      </c>
      <c r="C1000" s="59">
        <v>52919.0</v>
      </c>
      <c r="D1000" s="27">
        <v>0.0</v>
      </c>
      <c r="E1000" s="41"/>
    </row>
    <row r="1001" hidden="1">
      <c r="A1001" s="58" t="s">
        <v>3402</v>
      </c>
      <c r="B1001" s="29">
        <v>35395.0</v>
      </c>
      <c r="C1001" s="59">
        <v>35395.0</v>
      </c>
      <c r="D1001" s="27">
        <v>0.0</v>
      </c>
      <c r="E1001" s="41"/>
    </row>
    <row r="1002" hidden="1">
      <c r="A1002" s="58" t="s">
        <v>3403</v>
      </c>
      <c r="B1002" s="29">
        <v>24333.0</v>
      </c>
      <c r="C1002" s="59">
        <v>24333.000000000004</v>
      </c>
      <c r="D1002" s="27">
        <v>3.637978807091713E-12</v>
      </c>
      <c r="E1002" s="41"/>
    </row>
    <row r="1003" hidden="1">
      <c r="A1003" s="58" t="s">
        <v>3405</v>
      </c>
      <c r="B1003" s="29">
        <v>980.0</v>
      </c>
      <c r="C1003" s="59">
        <v>980.0</v>
      </c>
      <c r="D1003" s="27">
        <v>0.0</v>
      </c>
      <c r="E1003" s="41"/>
    </row>
    <row r="1004" hidden="1">
      <c r="A1004" s="58" t="s">
        <v>3406</v>
      </c>
      <c r="B1004" s="29">
        <v>0.0</v>
      </c>
      <c r="C1004" s="59">
        <v>0.0</v>
      </c>
      <c r="D1004" s="27">
        <v>0.0</v>
      </c>
      <c r="E1004" s="41"/>
    </row>
    <row r="1005" hidden="1">
      <c r="A1005" s="35" t="s">
        <v>3407</v>
      </c>
      <c r="B1005" s="29">
        <v>210074.2</v>
      </c>
      <c r="C1005" s="59">
        <v>210430.2</v>
      </c>
      <c r="D1005" s="27">
        <v>356.0</v>
      </c>
      <c r="E1005" s="41"/>
    </row>
    <row r="1006" hidden="1">
      <c r="A1006" s="36" t="s">
        <v>3408</v>
      </c>
      <c r="B1006" s="42">
        <v>-0.19999999999345164</v>
      </c>
      <c r="C1006" s="71">
        <v>-0.20000000001164153</v>
      </c>
      <c r="D1006" s="66">
        <v>-1.8189894035458565E-11</v>
      </c>
      <c r="E1006" s="45"/>
    </row>
    <row r="1007" hidden="1"/>
    <row r="1008" hidden="1"/>
    <row r="1009" hidden="1">
      <c r="A1009" s="5" t="s">
        <v>4236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3381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4" t="s">
        <v>3382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5" t="s">
        <v>4238</v>
      </c>
      <c r="B1015" s="7"/>
      <c r="C1015" s="16"/>
      <c r="D1015" s="56" t="s">
        <v>4239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3383</v>
      </c>
      <c r="B1017" s="6"/>
      <c r="C1017" s="6"/>
      <c r="D1017" s="6"/>
      <c r="E1017" s="7"/>
    </row>
    <row r="1018" hidden="1">
      <c r="A1018" s="20" t="s">
        <v>3384</v>
      </c>
      <c r="B1018" s="21" t="s">
        <v>3385</v>
      </c>
      <c r="C1018" s="22" t="s">
        <v>3386</v>
      </c>
      <c r="D1018" s="21" t="s">
        <v>3387</v>
      </c>
      <c r="E1018" s="23" t="s">
        <v>13</v>
      </c>
    </row>
    <row r="1019" hidden="1">
      <c r="A1019" s="57" t="s">
        <v>3388</v>
      </c>
      <c r="B1019" s="25">
        <v>18651.0</v>
      </c>
      <c r="C1019" s="26">
        <v>18651.0</v>
      </c>
      <c r="D1019" s="27">
        <v>0.0</v>
      </c>
      <c r="E1019" s="40"/>
    </row>
    <row r="1020" hidden="1">
      <c r="A1020" s="57" t="s">
        <v>3389</v>
      </c>
      <c r="B1020" s="29">
        <v>7786.0</v>
      </c>
      <c r="C1020" s="26">
        <v>7263.0</v>
      </c>
      <c r="D1020" s="27">
        <v>-523.0</v>
      </c>
      <c r="E1020" s="40" t="s">
        <v>8081</v>
      </c>
    </row>
    <row r="1021" hidden="1">
      <c r="A1021" s="57" t="s">
        <v>3390</v>
      </c>
      <c r="B1021" s="29">
        <v>0.0</v>
      </c>
      <c r="C1021" s="26"/>
      <c r="D1021" s="27">
        <v>0.0</v>
      </c>
      <c r="E1021" s="41"/>
    </row>
    <row r="1022" hidden="1">
      <c r="A1022" s="57" t="s">
        <v>3392</v>
      </c>
      <c r="B1022" s="25">
        <v>0.0</v>
      </c>
      <c r="C1022" s="26"/>
      <c r="D1022" s="27">
        <v>0.0</v>
      </c>
      <c r="E1022" s="40"/>
    </row>
    <row r="1023" hidden="1">
      <c r="A1023" s="31" t="s">
        <v>3394</v>
      </c>
      <c r="B1023" s="29">
        <v>0.0</v>
      </c>
      <c r="C1023" s="26"/>
      <c r="D1023" s="27">
        <v>0.0</v>
      </c>
      <c r="E1023" s="41"/>
    </row>
    <row r="1024" hidden="1">
      <c r="A1024" s="31" t="s">
        <v>3395</v>
      </c>
      <c r="B1024" s="29">
        <v>0.0</v>
      </c>
      <c r="C1024" s="26"/>
      <c r="D1024" s="27">
        <v>0.0</v>
      </c>
      <c r="E1024" s="41"/>
    </row>
    <row r="1025" hidden="1">
      <c r="A1025" s="31" t="s">
        <v>3397</v>
      </c>
      <c r="B1025" s="29">
        <v>0.0</v>
      </c>
      <c r="C1025" s="26"/>
      <c r="D1025" s="27">
        <v>0.0</v>
      </c>
      <c r="E1025" s="28"/>
    </row>
    <row r="1026" hidden="1">
      <c r="A1026" s="31" t="s">
        <v>3399</v>
      </c>
      <c r="B1026" s="29">
        <v>1600.0</v>
      </c>
      <c r="C1026" s="26">
        <v>1600.0</v>
      </c>
      <c r="D1026" s="27">
        <v>0.0</v>
      </c>
      <c r="E1026" s="28"/>
    </row>
    <row r="1027" hidden="1">
      <c r="A1027" s="58" t="s">
        <v>3400</v>
      </c>
      <c r="B1027" s="29">
        <v>79733.0</v>
      </c>
      <c r="C1027" s="29">
        <v>79733.0</v>
      </c>
      <c r="D1027" s="27">
        <v>0.0</v>
      </c>
      <c r="E1027" s="41"/>
    </row>
    <row r="1028" hidden="1">
      <c r="A1028" s="58" t="s">
        <v>3401</v>
      </c>
      <c r="B1028" s="29">
        <v>69604.0</v>
      </c>
      <c r="C1028" s="59">
        <v>69604.0</v>
      </c>
      <c r="D1028" s="27">
        <v>0.0</v>
      </c>
      <c r="E1028" s="41"/>
    </row>
    <row r="1029" hidden="1">
      <c r="A1029" s="58" t="s">
        <v>3402</v>
      </c>
      <c r="B1029" s="29">
        <v>43415.0</v>
      </c>
      <c r="C1029" s="59">
        <v>43415.0</v>
      </c>
      <c r="D1029" s="27">
        <v>0.0</v>
      </c>
      <c r="E1029" s="41"/>
    </row>
    <row r="1030" hidden="1">
      <c r="A1030" s="58" t="s">
        <v>3403</v>
      </c>
      <c r="B1030" s="29">
        <v>20489.0</v>
      </c>
      <c r="C1030" s="59">
        <v>20489.0</v>
      </c>
      <c r="D1030" s="27">
        <v>0.0</v>
      </c>
      <c r="E1030" s="41"/>
    </row>
    <row r="1031" hidden="1">
      <c r="A1031" s="58" t="s">
        <v>3405</v>
      </c>
      <c r="B1031" s="29">
        <v>0.0</v>
      </c>
      <c r="C1031" s="59">
        <v>0.0</v>
      </c>
      <c r="D1031" s="27">
        <v>0.0</v>
      </c>
      <c r="E1031" s="41"/>
    </row>
    <row r="1032" hidden="1">
      <c r="A1032" s="58" t="s">
        <v>3406</v>
      </c>
      <c r="B1032" s="29">
        <v>0.0</v>
      </c>
      <c r="C1032" s="59">
        <v>0.0</v>
      </c>
      <c r="D1032" s="27">
        <v>0.0</v>
      </c>
      <c r="E1032" s="41"/>
    </row>
    <row r="1033" hidden="1">
      <c r="A1033" s="35" t="s">
        <v>3407</v>
      </c>
      <c r="B1033" s="29">
        <v>241277.5</v>
      </c>
      <c r="C1033" s="59">
        <v>241277.5</v>
      </c>
      <c r="D1033" s="27">
        <v>0.0</v>
      </c>
      <c r="E1033" s="41"/>
    </row>
    <row r="1034" hidden="1">
      <c r="A1034" s="36" t="s">
        <v>3408</v>
      </c>
      <c r="B1034" s="42">
        <v>0.5</v>
      </c>
      <c r="C1034" s="71">
        <v>-522.5</v>
      </c>
      <c r="D1034" s="66">
        <v>-523.0</v>
      </c>
      <c r="E1034" s="45"/>
    </row>
    <row r="1035" hidden="1"/>
    <row r="1036" hidden="1"/>
    <row r="1037" hidden="1">
      <c r="A1037" s="5" t="s">
        <v>4236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3381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4" t="s">
        <v>3382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5" t="s">
        <v>4238</v>
      </c>
      <c r="B1043" s="7"/>
      <c r="C1043" s="16"/>
      <c r="D1043" s="56" t="s">
        <v>4239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3383</v>
      </c>
      <c r="B1045" s="6"/>
      <c r="C1045" s="6"/>
      <c r="D1045" s="6"/>
      <c r="E1045" s="7"/>
    </row>
    <row r="1046" hidden="1">
      <c r="A1046" s="20" t="s">
        <v>3384</v>
      </c>
      <c r="B1046" s="21" t="s">
        <v>3385</v>
      </c>
      <c r="C1046" s="22" t="s">
        <v>3386</v>
      </c>
      <c r="D1046" s="21" t="s">
        <v>3387</v>
      </c>
      <c r="E1046" s="23" t="s">
        <v>13</v>
      </c>
    </row>
    <row r="1047" hidden="1">
      <c r="A1047" s="57" t="s">
        <v>3388</v>
      </c>
      <c r="B1047" s="25">
        <v>8265.0</v>
      </c>
      <c r="C1047" s="26">
        <v>8265.0</v>
      </c>
      <c r="D1047" s="27">
        <v>0.0</v>
      </c>
      <c r="E1047" s="40"/>
    </row>
    <row r="1048" hidden="1">
      <c r="A1048" s="57" t="s">
        <v>3389</v>
      </c>
      <c r="B1048" s="29">
        <v>8415.0</v>
      </c>
      <c r="C1048" s="26">
        <v>8415.0</v>
      </c>
      <c r="D1048" s="27">
        <v>0.0</v>
      </c>
      <c r="E1048" s="40"/>
    </row>
    <row r="1049" hidden="1">
      <c r="A1049" s="57" t="s">
        <v>3390</v>
      </c>
      <c r="B1049" s="29">
        <v>0.0</v>
      </c>
      <c r="C1049" s="26"/>
      <c r="D1049" s="27">
        <v>0.0</v>
      </c>
      <c r="E1049" s="41"/>
    </row>
    <row r="1050" hidden="1">
      <c r="A1050" s="57" t="s">
        <v>3392</v>
      </c>
      <c r="B1050" s="25">
        <v>0.0</v>
      </c>
      <c r="C1050" s="26"/>
      <c r="D1050" s="27">
        <v>0.0</v>
      </c>
      <c r="E1050" s="40"/>
    </row>
    <row r="1051" hidden="1">
      <c r="A1051" s="31" t="s">
        <v>3394</v>
      </c>
      <c r="B1051" s="29">
        <v>0.0</v>
      </c>
      <c r="C1051" s="26"/>
      <c r="D1051" s="27">
        <v>0.0</v>
      </c>
      <c r="E1051" s="41"/>
    </row>
    <row r="1052" hidden="1">
      <c r="A1052" s="31" t="s">
        <v>3395</v>
      </c>
      <c r="B1052" s="29">
        <v>0.0</v>
      </c>
      <c r="C1052" s="26"/>
      <c r="D1052" s="27">
        <v>0.0</v>
      </c>
      <c r="E1052" s="41"/>
    </row>
    <row r="1053" hidden="1">
      <c r="A1053" s="31" t="s">
        <v>3397</v>
      </c>
      <c r="B1053" s="29">
        <v>0.0</v>
      </c>
      <c r="C1053" s="26"/>
      <c r="D1053" s="27">
        <v>0.0</v>
      </c>
      <c r="E1053" s="28"/>
    </row>
    <row r="1054" hidden="1">
      <c r="A1054" s="31" t="s">
        <v>3399</v>
      </c>
      <c r="B1054" s="29">
        <v>1760.0</v>
      </c>
      <c r="C1054" s="26">
        <v>1840.0</v>
      </c>
      <c r="D1054" s="27">
        <v>80.0</v>
      </c>
      <c r="E1054" s="28"/>
    </row>
    <row r="1055" hidden="1">
      <c r="A1055" s="58" t="s">
        <v>3400</v>
      </c>
      <c r="B1055" s="29">
        <v>69333.0</v>
      </c>
      <c r="C1055" s="29">
        <v>69333.0</v>
      </c>
      <c r="D1055" s="27">
        <v>0.0</v>
      </c>
      <c r="E1055" s="41"/>
    </row>
    <row r="1056" hidden="1">
      <c r="A1056" s="58" t="s">
        <v>3401</v>
      </c>
      <c r="B1056" s="29">
        <v>85062.0</v>
      </c>
      <c r="C1056" s="59">
        <v>85062.0</v>
      </c>
      <c r="D1056" s="27">
        <v>0.0</v>
      </c>
      <c r="E1056" s="41"/>
    </row>
    <row r="1057" hidden="1">
      <c r="A1057" s="58" t="s">
        <v>3402</v>
      </c>
      <c r="B1057" s="29">
        <v>42997.0</v>
      </c>
      <c r="C1057" s="59">
        <v>42469.0</v>
      </c>
      <c r="D1057" s="27">
        <v>-528.0</v>
      </c>
      <c r="E1057" s="41"/>
    </row>
    <row r="1058" hidden="1">
      <c r="A1058" s="58" t="s">
        <v>3403</v>
      </c>
      <c r="B1058" s="29">
        <v>22791.0</v>
      </c>
      <c r="C1058" s="59">
        <v>22791.0</v>
      </c>
      <c r="D1058" s="27">
        <v>0.0</v>
      </c>
      <c r="E1058" s="41"/>
    </row>
    <row r="1059" hidden="1">
      <c r="A1059" s="58" t="s">
        <v>3405</v>
      </c>
      <c r="B1059" s="29">
        <v>607.0</v>
      </c>
      <c r="C1059" s="59">
        <v>607.0</v>
      </c>
      <c r="D1059" s="27">
        <v>0.0</v>
      </c>
      <c r="E1059" s="41"/>
    </row>
    <row r="1060" hidden="1">
      <c r="A1060" s="58" t="s">
        <v>3406</v>
      </c>
      <c r="B1060" s="29">
        <v>0.0</v>
      </c>
      <c r="C1060" s="59">
        <v>0.0</v>
      </c>
      <c r="D1060" s="27">
        <v>0.0</v>
      </c>
      <c r="E1060" s="41"/>
    </row>
    <row r="1061" hidden="1">
      <c r="A1061" s="35" t="s">
        <v>3407</v>
      </c>
      <c r="B1061" s="29">
        <v>239230.0</v>
      </c>
      <c r="C1061" s="59">
        <v>238702.0</v>
      </c>
      <c r="D1061" s="27">
        <v>-528.0</v>
      </c>
      <c r="E1061" s="41"/>
    </row>
    <row r="1062" hidden="1">
      <c r="A1062" s="36" t="s">
        <v>3408</v>
      </c>
      <c r="B1062" s="42">
        <v>0.0</v>
      </c>
      <c r="C1062" s="71">
        <v>80.0</v>
      </c>
      <c r="D1062" s="66">
        <v>80.0</v>
      </c>
      <c r="E1062" s="45"/>
    </row>
    <row r="1063" hidden="1"/>
    <row r="1064" hidden="1"/>
    <row r="1065" hidden="1">
      <c r="A1065" s="5" t="s">
        <v>4236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3381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45748.0</v>
      </c>
      <c r="B1069" s="6"/>
      <c r="C1069" s="54" t="s">
        <v>3382</v>
      </c>
      <c r="D1069" s="15">
        <v>45753.0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5" t="s">
        <v>4240</v>
      </c>
      <c r="B1071" s="7"/>
      <c r="C1071" s="16"/>
      <c r="D1071" s="56" t="s">
        <v>4239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3383</v>
      </c>
      <c r="B1073" s="6"/>
      <c r="C1073" s="6"/>
      <c r="D1073" s="6"/>
      <c r="E1073" s="7"/>
    </row>
    <row r="1074" hidden="1">
      <c r="A1074" s="20" t="s">
        <v>3384</v>
      </c>
      <c r="B1074" s="21" t="s">
        <v>3385</v>
      </c>
      <c r="C1074" s="22" t="s">
        <v>3386</v>
      </c>
      <c r="D1074" s="21" t="s">
        <v>3387</v>
      </c>
      <c r="E1074" s="23" t="s">
        <v>13</v>
      </c>
    </row>
    <row r="1075" hidden="1">
      <c r="A1075" s="57" t="s">
        <v>3388</v>
      </c>
      <c r="B1075" s="25">
        <v>8152.0</v>
      </c>
      <c r="C1075" s="26">
        <v>8152.0</v>
      </c>
      <c r="D1075" s="27">
        <v>0.0</v>
      </c>
      <c r="E1075" s="40"/>
    </row>
    <row r="1076" hidden="1">
      <c r="A1076" s="57" t="s">
        <v>3389</v>
      </c>
      <c r="B1076" s="29">
        <v>8263.0</v>
      </c>
      <c r="C1076" s="26">
        <v>8263.0</v>
      </c>
      <c r="D1076" s="27">
        <v>0.0</v>
      </c>
      <c r="E1076" s="40"/>
    </row>
    <row r="1077" hidden="1">
      <c r="A1077" s="57" t="s">
        <v>3390</v>
      </c>
      <c r="B1077" s="29">
        <v>0.0</v>
      </c>
      <c r="C1077" s="26"/>
      <c r="D1077" s="27">
        <v>0.0</v>
      </c>
      <c r="E1077" s="41"/>
    </row>
    <row r="1078" hidden="1">
      <c r="A1078" s="57" t="s">
        <v>3392</v>
      </c>
      <c r="B1078" s="25">
        <v>0.0</v>
      </c>
      <c r="C1078" s="26"/>
      <c r="D1078" s="27">
        <v>0.0</v>
      </c>
      <c r="E1078" s="40"/>
    </row>
    <row r="1079" hidden="1">
      <c r="A1079" s="31" t="s">
        <v>3394</v>
      </c>
      <c r="B1079" s="29">
        <v>0.0</v>
      </c>
      <c r="C1079" s="26"/>
      <c r="D1079" s="27">
        <v>0.0</v>
      </c>
      <c r="E1079" s="41"/>
    </row>
    <row r="1080" hidden="1">
      <c r="A1080" s="31" t="s">
        <v>3395</v>
      </c>
      <c r="B1080" s="29">
        <v>0.0</v>
      </c>
      <c r="C1080" s="26"/>
      <c r="D1080" s="27">
        <v>0.0</v>
      </c>
      <c r="E1080" s="41"/>
    </row>
    <row r="1081" hidden="1">
      <c r="A1081" s="31" t="s">
        <v>3397</v>
      </c>
      <c r="B1081" s="29">
        <v>0.0</v>
      </c>
      <c r="C1081" s="26"/>
      <c r="D1081" s="27">
        <v>0.0</v>
      </c>
      <c r="E1081" s="28"/>
    </row>
    <row r="1082" hidden="1">
      <c r="A1082" s="31" t="s">
        <v>3399</v>
      </c>
      <c r="B1082" s="29">
        <v>1680.0</v>
      </c>
      <c r="C1082" s="26">
        <v>1640.0</v>
      </c>
      <c r="D1082" s="27">
        <v>-40.0</v>
      </c>
      <c r="E1082" s="28" t="s">
        <v>8082</v>
      </c>
    </row>
    <row r="1083" hidden="1">
      <c r="A1083" s="58" t="s">
        <v>3400</v>
      </c>
      <c r="B1083" s="29">
        <v>59848.0</v>
      </c>
      <c r="C1083" s="29">
        <v>59848.0</v>
      </c>
      <c r="D1083" s="27">
        <v>0.0</v>
      </c>
      <c r="E1083" s="41"/>
    </row>
    <row r="1084" hidden="1">
      <c r="A1084" s="58" t="s">
        <v>3401</v>
      </c>
      <c r="B1084" s="29">
        <v>27486.0</v>
      </c>
      <c r="C1084" s="59">
        <v>27486.0</v>
      </c>
      <c r="D1084" s="27">
        <v>0.0</v>
      </c>
      <c r="E1084" s="41"/>
    </row>
    <row r="1085" hidden="1">
      <c r="A1085" s="58" t="s">
        <v>3402</v>
      </c>
      <c r="B1085" s="29">
        <v>31718.0</v>
      </c>
      <c r="C1085" s="59">
        <v>31334.0</v>
      </c>
      <c r="D1085" s="27">
        <v>-384.0</v>
      </c>
      <c r="E1085" s="41"/>
    </row>
    <row r="1086" hidden="1">
      <c r="A1086" s="58" t="s">
        <v>3403</v>
      </c>
      <c r="B1086" s="29">
        <v>20850.0</v>
      </c>
      <c r="C1086" s="59">
        <v>20850.0</v>
      </c>
      <c r="D1086" s="27">
        <v>0.0</v>
      </c>
      <c r="E1086" s="41"/>
    </row>
    <row r="1087" hidden="1">
      <c r="A1087" s="58" t="s">
        <v>3405</v>
      </c>
      <c r="B1087" s="29">
        <v>1714.0</v>
      </c>
      <c r="C1087" s="59">
        <v>1714.0</v>
      </c>
      <c r="D1087" s="27">
        <v>0.0</v>
      </c>
      <c r="E1087" s="41"/>
    </row>
    <row r="1088" hidden="1">
      <c r="A1088" s="58" t="s">
        <v>3406</v>
      </c>
      <c r="B1088" s="29">
        <v>0.0</v>
      </c>
      <c r="C1088" s="59">
        <v>0.0</v>
      </c>
      <c r="D1088" s="27">
        <v>0.0</v>
      </c>
      <c r="E1088" s="41"/>
    </row>
    <row r="1089" hidden="1">
      <c r="A1089" s="35" t="s">
        <v>3407</v>
      </c>
      <c r="B1089" s="29">
        <v>159711.0</v>
      </c>
      <c r="C1089" s="59">
        <v>159327.0</v>
      </c>
      <c r="D1089" s="27">
        <v>-384.0</v>
      </c>
      <c r="E1089" s="41"/>
    </row>
    <row r="1090" hidden="1">
      <c r="A1090" s="36" t="s">
        <v>3408</v>
      </c>
      <c r="B1090" s="42">
        <v>0.0</v>
      </c>
      <c r="C1090" s="71">
        <v>-40.0</v>
      </c>
      <c r="D1090" s="66">
        <v>-40.0</v>
      </c>
      <c r="E1090" s="45"/>
    </row>
    <row r="1091" hidden="1"/>
    <row r="1092" hidden="1"/>
    <row r="1093" hidden="1">
      <c r="A1093" s="5" t="s">
        <v>4236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3381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45748.0</v>
      </c>
      <c r="B1097" s="6"/>
      <c r="C1097" s="54" t="s">
        <v>3382</v>
      </c>
      <c r="D1097" s="15">
        <v>45753.0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5" t="s">
        <v>4240</v>
      </c>
      <c r="B1099" s="7"/>
      <c r="C1099" s="16"/>
      <c r="D1099" s="56" t="s">
        <v>4239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3383</v>
      </c>
      <c r="B1101" s="6"/>
      <c r="C1101" s="6"/>
      <c r="D1101" s="6"/>
      <c r="E1101" s="7"/>
    </row>
    <row r="1102" hidden="1">
      <c r="A1102" s="20" t="s">
        <v>3384</v>
      </c>
      <c r="B1102" s="21" t="s">
        <v>3385</v>
      </c>
      <c r="C1102" s="22" t="s">
        <v>3386</v>
      </c>
      <c r="D1102" s="21" t="s">
        <v>3387</v>
      </c>
      <c r="E1102" s="23" t="s">
        <v>13</v>
      </c>
    </row>
    <row r="1103" hidden="1">
      <c r="A1103" s="57" t="s">
        <v>3388</v>
      </c>
      <c r="B1103" s="25">
        <v>8152.0</v>
      </c>
      <c r="C1103" s="26">
        <v>8152.0</v>
      </c>
      <c r="D1103" s="27">
        <v>0.0</v>
      </c>
      <c r="E1103" s="40"/>
    </row>
    <row r="1104" hidden="1">
      <c r="A1104" s="57" t="s">
        <v>3389</v>
      </c>
      <c r="B1104" s="29">
        <v>8263.0</v>
      </c>
      <c r="C1104" s="26">
        <v>8263.0</v>
      </c>
      <c r="D1104" s="27">
        <v>0.0</v>
      </c>
      <c r="E1104" s="40"/>
    </row>
    <row r="1105" hidden="1">
      <c r="A1105" s="57" t="s">
        <v>3390</v>
      </c>
      <c r="B1105" s="29">
        <v>0.0</v>
      </c>
      <c r="C1105" s="26"/>
      <c r="D1105" s="27">
        <v>0.0</v>
      </c>
      <c r="E1105" s="41"/>
    </row>
    <row r="1106" hidden="1">
      <c r="A1106" s="57" t="s">
        <v>3392</v>
      </c>
      <c r="B1106" s="25">
        <v>0.0</v>
      </c>
      <c r="C1106" s="26"/>
      <c r="D1106" s="27">
        <v>0.0</v>
      </c>
      <c r="E1106" s="40"/>
    </row>
    <row r="1107" hidden="1">
      <c r="A1107" s="31" t="s">
        <v>3394</v>
      </c>
      <c r="B1107" s="29">
        <v>0.0</v>
      </c>
      <c r="C1107" s="26"/>
      <c r="D1107" s="27">
        <v>0.0</v>
      </c>
      <c r="E1107" s="41"/>
    </row>
    <row r="1108" hidden="1">
      <c r="A1108" s="31" t="s">
        <v>3395</v>
      </c>
      <c r="B1108" s="29">
        <v>0.0</v>
      </c>
      <c r="C1108" s="26"/>
      <c r="D1108" s="27">
        <v>0.0</v>
      </c>
      <c r="E1108" s="41"/>
    </row>
    <row r="1109" hidden="1">
      <c r="A1109" s="31" t="s">
        <v>3397</v>
      </c>
      <c r="B1109" s="29">
        <v>0.0</v>
      </c>
      <c r="C1109" s="26"/>
      <c r="D1109" s="27">
        <v>0.0</v>
      </c>
      <c r="E1109" s="28"/>
    </row>
    <row r="1110" hidden="1">
      <c r="A1110" s="31" t="s">
        <v>3399</v>
      </c>
      <c r="B1110" s="29">
        <v>1680.0</v>
      </c>
      <c r="C1110" s="26">
        <v>1640.0</v>
      </c>
      <c r="D1110" s="27">
        <v>-40.0</v>
      </c>
      <c r="E1110" s="28" t="s">
        <v>8082</v>
      </c>
    </row>
    <row r="1111" hidden="1">
      <c r="A1111" s="58" t="s">
        <v>3400</v>
      </c>
      <c r="B1111" s="29">
        <v>59848.0</v>
      </c>
      <c r="C1111" s="29">
        <v>59848.0</v>
      </c>
      <c r="D1111" s="27">
        <v>0.0</v>
      </c>
      <c r="E1111" s="41"/>
    </row>
    <row r="1112" hidden="1">
      <c r="A1112" s="58" t="s">
        <v>3401</v>
      </c>
      <c r="B1112" s="29">
        <v>27486.0</v>
      </c>
      <c r="C1112" s="59">
        <v>27486.0</v>
      </c>
      <c r="D1112" s="27">
        <v>0.0</v>
      </c>
      <c r="E1112" s="41"/>
    </row>
    <row r="1113" hidden="1">
      <c r="A1113" s="58" t="s">
        <v>3402</v>
      </c>
      <c r="B1113" s="29">
        <v>31718.0</v>
      </c>
      <c r="C1113" s="59">
        <v>31334.0</v>
      </c>
      <c r="D1113" s="27">
        <v>-384.0</v>
      </c>
      <c r="E1113" s="41"/>
    </row>
    <row r="1114" hidden="1">
      <c r="A1114" s="58" t="s">
        <v>3403</v>
      </c>
      <c r="B1114" s="29">
        <v>20850.0</v>
      </c>
      <c r="C1114" s="59">
        <v>20850.0</v>
      </c>
      <c r="D1114" s="27">
        <v>0.0</v>
      </c>
      <c r="E1114" s="41"/>
    </row>
    <row r="1115" hidden="1">
      <c r="A1115" s="58" t="s">
        <v>3405</v>
      </c>
      <c r="B1115" s="29">
        <v>1714.0</v>
      </c>
      <c r="C1115" s="59">
        <v>1714.0</v>
      </c>
      <c r="D1115" s="27">
        <v>0.0</v>
      </c>
      <c r="E1115" s="41"/>
    </row>
    <row r="1116" hidden="1">
      <c r="A1116" s="58" t="s">
        <v>3406</v>
      </c>
      <c r="B1116" s="29">
        <v>0.0</v>
      </c>
      <c r="C1116" s="59">
        <v>0.0</v>
      </c>
      <c r="D1116" s="27">
        <v>0.0</v>
      </c>
      <c r="E1116" s="41"/>
    </row>
    <row r="1117" hidden="1">
      <c r="A1117" s="35" t="s">
        <v>3407</v>
      </c>
      <c r="B1117" s="29">
        <v>159711.0</v>
      </c>
      <c r="C1117" s="59">
        <v>159327.0</v>
      </c>
      <c r="D1117" s="27">
        <v>-384.0</v>
      </c>
      <c r="E1117" s="41"/>
    </row>
    <row r="1118" hidden="1">
      <c r="A1118" s="36" t="s">
        <v>3408</v>
      </c>
      <c r="B1118" s="42">
        <v>0.0</v>
      </c>
      <c r="C1118" s="71">
        <v>-40.0</v>
      </c>
      <c r="D1118" s="66">
        <v>-40.0</v>
      </c>
      <c r="E1118" s="45"/>
    </row>
    <row r="1119" hidden="1"/>
    <row r="1120" hidden="1"/>
    <row r="1121" hidden="1">
      <c r="A1121" s="5" t="s">
        <v>4236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3381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45754.0</v>
      </c>
      <c r="B1125" s="6"/>
      <c r="C1125" s="54" t="s">
        <v>3382</v>
      </c>
      <c r="D1125" s="15">
        <v>45760.0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5" t="s">
        <v>4238</v>
      </c>
      <c r="B1127" s="7"/>
      <c r="C1127" s="16"/>
      <c r="D1127" s="56" t="s">
        <v>4239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3383</v>
      </c>
      <c r="B1129" s="6"/>
      <c r="C1129" s="6"/>
      <c r="D1129" s="6"/>
      <c r="E1129" s="7"/>
    </row>
    <row r="1130" hidden="1">
      <c r="A1130" s="20" t="s">
        <v>3384</v>
      </c>
      <c r="B1130" s="21" t="s">
        <v>3385</v>
      </c>
      <c r="C1130" s="22" t="s">
        <v>3386</v>
      </c>
      <c r="D1130" s="21" t="s">
        <v>3387</v>
      </c>
      <c r="E1130" s="23" t="s">
        <v>13</v>
      </c>
    </row>
    <row r="1131" hidden="1">
      <c r="A1131" s="57" t="s">
        <v>3388</v>
      </c>
      <c r="B1131" s="25">
        <v>9031.0</v>
      </c>
      <c r="C1131" s="26">
        <v>9034.0</v>
      </c>
      <c r="D1131" s="27">
        <v>3.0</v>
      </c>
      <c r="E1131" s="40"/>
    </row>
    <row r="1132" hidden="1">
      <c r="A1132" s="57" t="s">
        <v>3389</v>
      </c>
      <c r="B1132" s="29">
        <v>10615.0</v>
      </c>
      <c r="C1132" s="26">
        <v>10615.0</v>
      </c>
      <c r="D1132" s="27">
        <v>0.0</v>
      </c>
      <c r="E1132" s="40"/>
    </row>
    <row r="1133" hidden="1">
      <c r="A1133" s="57" t="s">
        <v>3390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7" t="s">
        <v>3392</v>
      </c>
      <c r="B1134" s="25">
        <v>0.0</v>
      </c>
      <c r="C1134" s="26"/>
      <c r="D1134" s="27">
        <v>0.0</v>
      </c>
      <c r="E1134" s="40"/>
    </row>
    <row r="1135" hidden="1">
      <c r="A1135" s="31" t="s">
        <v>3394</v>
      </c>
      <c r="B1135" s="29">
        <v>0.0</v>
      </c>
      <c r="C1135" s="26"/>
      <c r="D1135" s="27">
        <v>0.0</v>
      </c>
      <c r="E1135" s="41"/>
    </row>
    <row r="1136" hidden="1">
      <c r="A1136" s="31" t="s">
        <v>3395</v>
      </c>
      <c r="B1136" s="29">
        <v>0.0</v>
      </c>
      <c r="C1136" s="26"/>
      <c r="D1136" s="27">
        <v>0.0</v>
      </c>
      <c r="E1136" s="41"/>
    </row>
    <row r="1137" hidden="1">
      <c r="A1137" s="31" t="s">
        <v>3397</v>
      </c>
      <c r="B1137" s="29">
        <v>0.0</v>
      </c>
      <c r="C1137" s="26"/>
      <c r="D1137" s="27">
        <v>0.0</v>
      </c>
      <c r="E1137" s="28"/>
    </row>
    <row r="1138" hidden="1">
      <c r="A1138" s="31" t="s">
        <v>3399</v>
      </c>
      <c r="B1138" s="29">
        <v>2080.0</v>
      </c>
      <c r="C1138" s="26">
        <v>2120.0</v>
      </c>
      <c r="D1138" s="27">
        <v>40.0</v>
      </c>
      <c r="E1138" s="28"/>
    </row>
    <row r="1139" hidden="1">
      <c r="A1139" s="58" t="s">
        <v>3400</v>
      </c>
      <c r="B1139" s="29">
        <v>73009.0</v>
      </c>
      <c r="C1139" s="29">
        <v>73009.0</v>
      </c>
      <c r="D1139" s="27">
        <v>0.0</v>
      </c>
      <c r="E1139" s="41"/>
    </row>
    <row r="1140" hidden="1">
      <c r="A1140" s="58" t="s">
        <v>3401</v>
      </c>
      <c r="B1140" s="29">
        <v>25000.0</v>
      </c>
      <c r="C1140" s="59">
        <v>25000.0</v>
      </c>
      <c r="D1140" s="27">
        <v>0.0</v>
      </c>
      <c r="E1140" s="41"/>
    </row>
    <row r="1141" hidden="1">
      <c r="A1141" s="58" t="s">
        <v>3402</v>
      </c>
      <c r="B1141" s="29">
        <v>35002.0</v>
      </c>
      <c r="C1141" s="59">
        <v>35002.0</v>
      </c>
      <c r="D1141" s="27">
        <v>0.0</v>
      </c>
      <c r="E1141" s="41"/>
    </row>
    <row r="1142" hidden="1">
      <c r="A1142" s="58" t="s">
        <v>3403</v>
      </c>
      <c r="B1142" s="29">
        <v>28803.0</v>
      </c>
      <c r="C1142" s="59">
        <v>28803.0</v>
      </c>
      <c r="D1142" s="27">
        <v>0.0</v>
      </c>
      <c r="E1142" s="41"/>
    </row>
    <row r="1143" hidden="1">
      <c r="A1143" s="58" t="s">
        <v>3405</v>
      </c>
      <c r="B1143" s="29">
        <v>533.0</v>
      </c>
      <c r="C1143" s="59">
        <v>533.0</v>
      </c>
      <c r="D1143" s="27">
        <v>0.0</v>
      </c>
      <c r="E1143" s="41"/>
    </row>
    <row r="1144" hidden="1">
      <c r="A1144" s="58" t="s">
        <v>3406</v>
      </c>
      <c r="B1144" s="29">
        <v>0.0</v>
      </c>
      <c r="C1144" s="59">
        <v>0.0</v>
      </c>
      <c r="D1144" s="27">
        <v>0.0</v>
      </c>
      <c r="E1144" s="41"/>
    </row>
    <row r="1145" hidden="1">
      <c r="A1145" s="35" t="s">
        <v>3407</v>
      </c>
      <c r="B1145" s="29">
        <v>184222.6</v>
      </c>
      <c r="C1145" s="59">
        <v>184222.6</v>
      </c>
      <c r="D1145" s="27">
        <v>0.0</v>
      </c>
      <c r="E1145" s="41"/>
    </row>
    <row r="1146" hidden="1">
      <c r="A1146" s="36" t="s">
        <v>3408</v>
      </c>
      <c r="B1146" s="42">
        <v>0.4000000000014552</v>
      </c>
      <c r="C1146" s="71">
        <v>43.39999999999418</v>
      </c>
      <c r="D1146" s="66">
        <v>42.999999999992724</v>
      </c>
      <c r="E1146" s="45"/>
    </row>
    <row r="1147" hidden="1"/>
    <row r="1148" hidden="1"/>
    <row r="1149" hidden="1">
      <c r="A1149" s="5" t="s">
        <v>4236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3381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45761.0</v>
      </c>
      <c r="B1153" s="6"/>
      <c r="C1153" s="54" t="s">
        <v>3382</v>
      </c>
      <c r="D1153" s="15">
        <v>45767.0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5" t="s">
        <v>4238</v>
      </c>
      <c r="B1155" s="7"/>
      <c r="C1155" s="16"/>
      <c r="D1155" s="56" t="s">
        <v>4239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3383</v>
      </c>
      <c r="B1157" s="6"/>
      <c r="C1157" s="6"/>
      <c r="D1157" s="6"/>
      <c r="E1157" s="7"/>
    </row>
    <row r="1158" hidden="1">
      <c r="A1158" s="20" t="s">
        <v>3384</v>
      </c>
      <c r="B1158" s="21" t="s">
        <v>3385</v>
      </c>
      <c r="C1158" s="22" t="s">
        <v>3386</v>
      </c>
      <c r="D1158" s="21" t="s">
        <v>3387</v>
      </c>
      <c r="E1158" s="23" t="s">
        <v>13</v>
      </c>
    </row>
    <row r="1159" hidden="1">
      <c r="A1159" s="57" t="s">
        <v>3388</v>
      </c>
      <c r="B1159" s="25">
        <v>5923.0</v>
      </c>
      <c r="C1159" s="26">
        <v>5923.0</v>
      </c>
      <c r="D1159" s="27">
        <v>0.0</v>
      </c>
      <c r="E1159" s="40"/>
    </row>
    <row r="1160" hidden="1">
      <c r="A1160" s="57" t="s">
        <v>3389</v>
      </c>
      <c r="B1160" s="29">
        <v>17388.0</v>
      </c>
      <c r="C1160" s="26">
        <v>17388.0</v>
      </c>
      <c r="D1160" s="27">
        <v>0.0</v>
      </c>
      <c r="E1160" s="40"/>
    </row>
    <row r="1161" hidden="1">
      <c r="A1161" s="57" t="s">
        <v>3390</v>
      </c>
      <c r="B1161" s="29">
        <v>0.0</v>
      </c>
      <c r="C1161" s="26"/>
      <c r="D1161" s="27">
        <v>0.0</v>
      </c>
      <c r="E1161" s="41"/>
    </row>
    <row r="1162" hidden="1">
      <c r="A1162" s="57" t="s">
        <v>3392</v>
      </c>
      <c r="B1162" s="25">
        <v>0.0</v>
      </c>
      <c r="C1162" s="26"/>
      <c r="D1162" s="27">
        <v>0.0</v>
      </c>
      <c r="E1162" s="40"/>
    </row>
    <row r="1163" hidden="1">
      <c r="A1163" s="31" t="s">
        <v>3394</v>
      </c>
      <c r="B1163" s="29">
        <v>0.0</v>
      </c>
      <c r="C1163" s="26"/>
      <c r="D1163" s="27">
        <v>0.0</v>
      </c>
      <c r="E1163" s="41"/>
    </row>
    <row r="1164" hidden="1">
      <c r="A1164" s="31" t="s">
        <v>3395</v>
      </c>
      <c r="B1164" s="29">
        <v>0.0</v>
      </c>
      <c r="C1164" s="26"/>
      <c r="D1164" s="27">
        <v>0.0</v>
      </c>
      <c r="E1164" s="41"/>
    </row>
    <row r="1165" hidden="1">
      <c r="A1165" s="31" t="s">
        <v>3397</v>
      </c>
      <c r="B1165" s="29">
        <v>0.0</v>
      </c>
      <c r="C1165" s="26"/>
      <c r="D1165" s="27">
        <v>0.0</v>
      </c>
      <c r="E1165" s="28"/>
    </row>
    <row r="1166" hidden="1">
      <c r="A1166" s="31" t="s">
        <v>3399</v>
      </c>
      <c r="B1166" s="29">
        <v>2040.0</v>
      </c>
      <c r="C1166" s="26">
        <v>1600.0</v>
      </c>
      <c r="D1166" s="27">
        <v>-440.0</v>
      </c>
      <c r="E1166" s="28"/>
    </row>
    <row r="1167" hidden="1">
      <c r="A1167" s="58" t="s">
        <v>3400</v>
      </c>
      <c r="B1167" s="29">
        <v>64450.0</v>
      </c>
      <c r="C1167" s="29">
        <v>64450.0</v>
      </c>
      <c r="D1167" s="27">
        <v>0.0</v>
      </c>
      <c r="E1167" s="41"/>
    </row>
    <row r="1168" hidden="1">
      <c r="A1168" s="58" t="s">
        <v>3401</v>
      </c>
      <c r="B1168" s="29">
        <v>19787.0</v>
      </c>
      <c r="C1168" s="59">
        <v>19418.0</v>
      </c>
      <c r="D1168" s="27">
        <v>-369.0</v>
      </c>
      <c r="E1168" s="41"/>
    </row>
    <row r="1169" hidden="1">
      <c r="A1169" s="58" t="s">
        <v>3402</v>
      </c>
      <c r="B1169" s="29">
        <v>33272.0</v>
      </c>
      <c r="C1169" s="59">
        <v>32868.0</v>
      </c>
      <c r="D1169" s="27">
        <v>-404.0</v>
      </c>
      <c r="E1169" s="41"/>
    </row>
    <row r="1170" hidden="1">
      <c r="A1170" s="58" t="s">
        <v>3403</v>
      </c>
      <c r="B1170" s="29">
        <v>22165.0</v>
      </c>
      <c r="C1170" s="59">
        <v>22165.0</v>
      </c>
      <c r="D1170" s="27">
        <v>0.0</v>
      </c>
      <c r="E1170" s="41"/>
    </row>
    <row r="1171" hidden="1">
      <c r="A1171" s="58" t="s">
        <v>3405</v>
      </c>
      <c r="B1171" s="29">
        <v>1353.0</v>
      </c>
      <c r="C1171" s="59">
        <v>1353.0</v>
      </c>
      <c r="D1171" s="27">
        <v>0.0</v>
      </c>
      <c r="E1171" s="41"/>
    </row>
    <row r="1172" hidden="1">
      <c r="A1172" s="58" t="s">
        <v>3406</v>
      </c>
      <c r="B1172" s="29">
        <v>0.0</v>
      </c>
      <c r="C1172" s="59">
        <v>0.0</v>
      </c>
      <c r="D1172" s="27">
        <v>0.0</v>
      </c>
      <c r="E1172" s="41"/>
    </row>
    <row r="1173" hidden="1">
      <c r="A1173" s="35" t="s">
        <v>3407</v>
      </c>
      <c r="B1173" s="29">
        <v>166271.0</v>
      </c>
      <c r="C1173" s="59">
        <v>165498.0</v>
      </c>
      <c r="D1173" s="27">
        <v>-773.0</v>
      </c>
      <c r="E1173" s="41"/>
    </row>
    <row r="1174" hidden="1">
      <c r="A1174" s="36" t="s">
        <v>3408</v>
      </c>
      <c r="B1174" s="42">
        <v>107.0</v>
      </c>
      <c r="C1174" s="71">
        <v>-333.0</v>
      </c>
      <c r="D1174" s="66">
        <v>-440.0</v>
      </c>
      <c r="E1174" s="45"/>
    </row>
    <row r="1175" hidden="1"/>
    <row r="1176" hidden="1"/>
    <row r="1177" hidden="1">
      <c r="A1177" s="5" t="s">
        <v>4236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3381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45768.0</v>
      </c>
      <c r="B1181" s="6"/>
      <c r="C1181" s="54" t="s">
        <v>3382</v>
      </c>
      <c r="D1181" s="15">
        <v>45774.0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5" t="s">
        <v>4238</v>
      </c>
      <c r="B1183" s="7"/>
      <c r="C1183" s="16"/>
      <c r="D1183" s="56" t="s">
        <v>4239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3383</v>
      </c>
      <c r="B1185" s="6"/>
      <c r="C1185" s="6"/>
      <c r="D1185" s="6"/>
      <c r="E1185" s="7"/>
    </row>
    <row r="1186" hidden="1">
      <c r="A1186" s="20" t="s">
        <v>3384</v>
      </c>
      <c r="B1186" s="21" t="s">
        <v>3385</v>
      </c>
      <c r="C1186" s="22" t="s">
        <v>3386</v>
      </c>
      <c r="D1186" s="21" t="s">
        <v>3387</v>
      </c>
      <c r="E1186" s="23" t="s">
        <v>13</v>
      </c>
    </row>
    <row r="1187" hidden="1">
      <c r="A1187" s="57" t="s">
        <v>3388</v>
      </c>
      <c r="B1187" s="25">
        <v>5543.0</v>
      </c>
      <c r="C1187" s="26">
        <v>2123.0</v>
      </c>
      <c r="D1187" s="27">
        <v>-3420.0</v>
      </c>
      <c r="E1187" s="40" t="s">
        <v>8083</v>
      </c>
    </row>
    <row r="1188" hidden="1">
      <c r="A1188" s="57" t="s">
        <v>3389</v>
      </c>
      <c r="B1188" s="29">
        <v>15291.0</v>
      </c>
      <c r="C1188" s="26">
        <v>15291.0</v>
      </c>
      <c r="D1188" s="27">
        <v>0.0</v>
      </c>
      <c r="E1188" s="40"/>
    </row>
    <row r="1189" hidden="1">
      <c r="A1189" s="57" t="s">
        <v>3390</v>
      </c>
      <c r="B1189" s="29">
        <v>0.0</v>
      </c>
      <c r="C1189" s="26"/>
      <c r="D1189" s="27">
        <v>0.0</v>
      </c>
      <c r="E1189" s="41"/>
    </row>
    <row r="1190" hidden="1">
      <c r="A1190" s="57" t="s">
        <v>3392</v>
      </c>
      <c r="B1190" s="25">
        <v>0.0</v>
      </c>
      <c r="C1190" s="26"/>
      <c r="D1190" s="27">
        <v>0.0</v>
      </c>
      <c r="E1190" s="40"/>
    </row>
    <row r="1191" hidden="1">
      <c r="A1191" s="31" t="s">
        <v>3394</v>
      </c>
      <c r="B1191" s="29">
        <v>0.0</v>
      </c>
      <c r="C1191" s="26"/>
      <c r="D1191" s="27">
        <v>0.0</v>
      </c>
      <c r="E1191" s="41"/>
    </row>
    <row r="1192" hidden="1">
      <c r="A1192" s="31" t="s">
        <v>3395</v>
      </c>
      <c r="B1192" s="29">
        <v>0.0</v>
      </c>
      <c r="C1192" s="26"/>
      <c r="D1192" s="27">
        <v>0.0</v>
      </c>
      <c r="E1192" s="41"/>
    </row>
    <row r="1193" hidden="1">
      <c r="A1193" s="31" t="s">
        <v>3397</v>
      </c>
      <c r="B1193" s="29">
        <v>700.0</v>
      </c>
      <c r="C1193" s="26">
        <v>700.0</v>
      </c>
      <c r="D1193" s="27">
        <v>0.0</v>
      </c>
      <c r="E1193" s="28" t="s">
        <v>8084</v>
      </c>
    </row>
    <row r="1194" hidden="1">
      <c r="A1194" s="31" t="s">
        <v>3399</v>
      </c>
      <c r="B1194" s="29">
        <v>1360.0</v>
      </c>
      <c r="C1194" s="26">
        <v>1360.0</v>
      </c>
      <c r="D1194" s="27">
        <v>0.0</v>
      </c>
      <c r="E1194" s="28"/>
    </row>
    <row r="1195" hidden="1">
      <c r="A1195" s="58" t="s">
        <v>3400</v>
      </c>
      <c r="B1195" s="29">
        <v>87048.34999999999</v>
      </c>
      <c r="C1195" s="29">
        <v>87048.34999999995</v>
      </c>
      <c r="D1195" s="27">
        <v>-4.3655745685100555E-11</v>
      </c>
      <c r="E1195" s="41"/>
    </row>
    <row r="1196" hidden="1">
      <c r="A1196" s="58" t="s">
        <v>3401</v>
      </c>
      <c r="B1196" s="29">
        <v>26487.0</v>
      </c>
      <c r="C1196" s="59">
        <v>26487.0</v>
      </c>
      <c r="D1196" s="27">
        <v>0.0</v>
      </c>
      <c r="E1196" s="41"/>
    </row>
    <row r="1197" hidden="1">
      <c r="A1197" s="58" t="s">
        <v>3402</v>
      </c>
      <c r="B1197" s="29">
        <v>31996.0</v>
      </c>
      <c r="C1197" s="59">
        <v>31996.0</v>
      </c>
      <c r="D1197" s="27">
        <v>0.0</v>
      </c>
      <c r="E1197" s="41"/>
    </row>
    <row r="1198" hidden="1">
      <c r="A1198" s="58" t="s">
        <v>3403</v>
      </c>
      <c r="B1198" s="29">
        <v>25828.1</v>
      </c>
      <c r="C1198" s="59">
        <v>25828.1</v>
      </c>
      <c r="D1198" s="27">
        <v>0.0</v>
      </c>
      <c r="E1198" s="41"/>
    </row>
    <row r="1199" hidden="1">
      <c r="A1199" s="58" t="s">
        <v>3405</v>
      </c>
      <c r="B1199" s="29">
        <v>1662.0</v>
      </c>
      <c r="C1199" s="59">
        <v>1662.0</v>
      </c>
      <c r="D1199" s="27">
        <v>0.0</v>
      </c>
      <c r="E1199" s="41"/>
    </row>
    <row r="1200" hidden="1">
      <c r="A1200" s="58" t="s">
        <v>3406</v>
      </c>
      <c r="B1200" s="29">
        <v>0.0</v>
      </c>
      <c r="C1200" s="59">
        <v>0.0</v>
      </c>
      <c r="D1200" s="27">
        <v>0.0</v>
      </c>
      <c r="E1200" s="41"/>
    </row>
    <row r="1201" hidden="1">
      <c r="A1201" s="35" t="s">
        <v>3407</v>
      </c>
      <c r="B1201" s="29">
        <v>195881.95</v>
      </c>
      <c r="C1201" s="59">
        <v>195881.94999999972</v>
      </c>
      <c r="D1201" s="27">
        <v>-2.9103830456733704E-10</v>
      </c>
      <c r="E1201" s="41"/>
    </row>
    <row r="1202" hidden="1">
      <c r="A1202" s="36" t="s">
        <v>3408</v>
      </c>
      <c r="B1202" s="42">
        <v>33.49999999998545</v>
      </c>
      <c r="C1202" s="71">
        <v>-3386.499999999767</v>
      </c>
      <c r="D1202" s="66">
        <v>-3419.9999999997526</v>
      </c>
      <c r="E1202" s="45"/>
    </row>
    <row r="1203" hidden="1"/>
    <row r="1204" hidden="1"/>
    <row r="1205" hidden="1">
      <c r="A1205" s="5" t="s">
        <v>4236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3381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45775.0</v>
      </c>
      <c r="B1209" s="6"/>
      <c r="C1209" s="54" t="s">
        <v>3382</v>
      </c>
      <c r="D1209" s="15">
        <v>45777.0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5" t="s">
        <v>4238</v>
      </c>
      <c r="B1211" s="7"/>
      <c r="C1211" s="16"/>
      <c r="D1211" s="56" t="s">
        <v>4241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3383</v>
      </c>
      <c r="B1213" s="6"/>
      <c r="C1213" s="6"/>
      <c r="D1213" s="6"/>
      <c r="E1213" s="7"/>
    </row>
    <row r="1214" hidden="1">
      <c r="A1214" s="20" t="s">
        <v>3384</v>
      </c>
      <c r="B1214" s="21" t="s">
        <v>3385</v>
      </c>
      <c r="C1214" s="22" t="s">
        <v>3386</v>
      </c>
      <c r="D1214" s="21" t="s">
        <v>3387</v>
      </c>
      <c r="E1214" s="23" t="s">
        <v>13</v>
      </c>
    </row>
    <row r="1215" hidden="1">
      <c r="A1215" s="57" t="s">
        <v>3388</v>
      </c>
      <c r="B1215" s="25">
        <v>1756.0</v>
      </c>
      <c r="C1215" s="26">
        <v>1056.0</v>
      </c>
      <c r="D1215" s="27">
        <v>-700.0</v>
      </c>
      <c r="E1215" s="40"/>
    </row>
    <row r="1216" hidden="1">
      <c r="A1216" s="57" t="s">
        <v>3389</v>
      </c>
      <c r="B1216" s="29">
        <v>5790.0</v>
      </c>
      <c r="C1216" s="26">
        <v>5790.0</v>
      </c>
      <c r="D1216" s="27">
        <v>0.0</v>
      </c>
      <c r="E1216" s="40"/>
    </row>
    <row r="1217" hidden="1">
      <c r="A1217" s="57" t="s">
        <v>3390</v>
      </c>
      <c r="B1217" s="29">
        <v>0.0</v>
      </c>
      <c r="C1217" s="26"/>
      <c r="D1217" s="27">
        <v>0.0</v>
      </c>
      <c r="E1217" s="41"/>
    </row>
    <row r="1218" hidden="1">
      <c r="A1218" s="57" t="s">
        <v>3392</v>
      </c>
      <c r="B1218" s="25">
        <v>0.0</v>
      </c>
      <c r="C1218" s="26"/>
      <c r="D1218" s="27">
        <v>0.0</v>
      </c>
      <c r="E1218" s="40"/>
    </row>
    <row r="1219" hidden="1">
      <c r="A1219" s="31" t="s">
        <v>3394</v>
      </c>
      <c r="B1219" s="29">
        <v>0.0</v>
      </c>
      <c r="C1219" s="26"/>
      <c r="D1219" s="27">
        <v>0.0</v>
      </c>
      <c r="E1219" s="41"/>
    </row>
    <row r="1220" hidden="1">
      <c r="A1220" s="31" t="s">
        <v>3395</v>
      </c>
      <c r="B1220" s="29">
        <v>0.0</v>
      </c>
      <c r="C1220" s="26"/>
      <c r="D1220" s="27">
        <v>0.0</v>
      </c>
      <c r="E1220" s="41"/>
    </row>
    <row r="1221" hidden="1">
      <c r="A1221" s="31" t="s">
        <v>3397</v>
      </c>
      <c r="B1221" s="29">
        <v>0.0</v>
      </c>
      <c r="C1221" s="26">
        <v>700.0</v>
      </c>
      <c r="D1221" s="27">
        <v>700.0</v>
      </c>
      <c r="E1221" s="28" t="s">
        <v>8085</v>
      </c>
    </row>
    <row r="1222" hidden="1">
      <c r="A1222" s="31" t="s">
        <v>3399</v>
      </c>
      <c r="B1222" s="29">
        <v>480.0</v>
      </c>
      <c r="C1222" s="26">
        <v>480.0</v>
      </c>
      <c r="D1222" s="27">
        <v>0.0</v>
      </c>
      <c r="E1222" s="28"/>
    </row>
    <row r="1223" hidden="1">
      <c r="A1223" s="58" t="s">
        <v>3400</v>
      </c>
      <c r="B1223" s="29">
        <v>25489.0</v>
      </c>
      <c r="C1223" s="29">
        <v>25489.0</v>
      </c>
      <c r="D1223" s="27">
        <v>0.0</v>
      </c>
      <c r="E1223" s="41"/>
    </row>
    <row r="1224" hidden="1">
      <c r="A1224" s="58" t="s">
        <v>3401</v>
      </c>
      <c r="B1224" s="29">
        <v>7593.0</v>
      </c>
      <c r="C1224" s="59">
        <v>7593.0</v>
      </c>
      <c r="D1224" s="27">
        <v>0.0</v>
      </c>
      <c r="E1224" s="41"/>
    </row>
    <row r="1225" hidden="1">
      <c r="A1225" s="58" t="s">
        <v>3402</v>
      </c>
      <c r="B1225" s="29">
        <v>10489.0</v>
      </c>
      <c r="C1225" s="59">
        <v>10046.0</v>
      </c>
      <c r="D1225" s="27">
        <v>-443.0</v>
      </c>
      <c r="E1225" s="41"/>
    </row>
    <row r="1226" hidden="1">
      <c r="A1226" s="58" t="s">
        <v>3403</v>
      </c>
      <c r="B1226" s="29">
        <v>7433.0</v>
      </c>
      <c r="C1226" s="59">
        <v>7433.0</v>
      </c>
      <c r="D1226" s="27">
        <v>0.0</v>
      </c>
      <c r="E1226" s="41"/>
    </row>
    <row r="1227" hidden="1">
      <c r="A1227" s="58" t="s">
        <v>3405</v>
      </c>
      <c r="B1227" s="29">
        <v>0.0</v>
      </c>
      <c r="C1227" s="59">
        <v>0.0</v>
      </c>
      <c r="D1227" s="27">
        <v>0.0</v>
      </c>
      <c r="E1227" s="41"/>
    </row>
    <row r="1228" hidden="1">
      <c r="A1228" s="58" t="s">
        <v>3406</v>
      </c>
      <c r="B1228" s="29">
        <v>0.0</v>
      </c>
      <c r="C1228" s="59">
        <v>0.0</v>
      </c>
      <c r="D1228" s="27">
        <v>0.0</v>
      </c>
      <c r="E1228" s="41"/>
    </row>
    <row r="1229" hidden="1">
      <c r="A1229" s="35" t="s">
        <v>3407</v>
      </c>
      <c r="B1229" s="29">
        <v>59022.0</v>
      </c>
      <c r="C1229" s="59">
        <v>58579.0</v>
      </c>
      <c r="D1229" s="27">
        <v>-443.0</v>
      </c>
      <c r="E1229" s="41"/>
    </row>
    <row r="1230" hidden="1">
      <c r="A1230" s="36" t="s">
        <v>3408</v>
      </c>
      <c r="B1230" s="42">
        <v>8.0</v>
      </c>
      <c r="C1230" s="71">
        <v>8.0</v>
      </c>
      <c r="D1230" s="66">
        <v>0.0</v>
      </c>
      <c r="E1230" s="45"/>
    </row>
    <row r="1231" hidden="1"/>
    <row r="1232" hidden="1"/>
    <row r="1233" hidden="1">
      <c r="A1233" s="5" t="s">
        <v>4236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3381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45778.0</v>
      </c>
      <c r="B1237" s="6"/>
      <c r="C1237" s="54" t="s">
        <v>3382</v>
      </c>
      <c r="D1237" s="15">
        <v>45781.0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5" t="s">
        <v>4253</v>
      </c>
      <c r="B1239" s="7"/>
      <c r="C1239" s="16"/>
      <c r="D1239" s="56" t="s">
        <v>4239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3383</v>
      </c>
      <c r="B1241" s="6"/>
      <c r="C1241" s="6"/>
      <c r="D1241" s="6"/>
      <c r="E1241" s="7"/>
    </row>
    <row r="1242" hidden="1">
      <c r="A1242" s="20" t="s">
        <v>3384</v>
      </c>
      <c r="B1242" s="21" t="s">
        <v>3385</v>
      </c>
      <c r="C1242" s="22" t="s">
        <v>3386</v>
      </c>
      <c r="D1242" s="21" t="s">
        <v>3387</v>
      </c>
      <c r="E1242" s="23" t="s">
        <v>13</v>
      </c>
    </row>
    <row r="1243" hidden="1">
      <c r="A1243" s="57" t="s">
        <v>3388</v>
      </c>
      <c r="B1243" s="25">
        <v>3014.0</v>
      </c>
      <c r="C1243" s="26">
        <v>3014.0</v>
      </c>
      <c r="D1243" s="27">
        <v>0.0</v>
      </c>
      <c r="E1243" s="40"/>
    </row>
    <row r="1244" hidden="1">
      <c r="A1244" s="57" t="s">
        <v>3389</v>
      </c>
      <c r="B1244" s="29">
        <v>5671.0</v>
      </c>
      <c r="C1244" s="26">
        <v>4724.0</v>
      </c>
      <c r="D1244" s="27">
        <v>-947.0</v>
      </c>
      <c r="E1244" s="40" t="s">
        <v>8086</v>
      </c>
    </row>
    <row r="1245" hidden="1">
      <c r="A1245" s="57" t="s">
        <v>3390</v>
      </c>
      <c r="B1245" s="29">
        <v>150.0</v>
      </c>
      <c r="C1245" s="26">
        <v>150.0</v>
      </c>
      <c r="D1245" s="27">
        <v>0.0</v>
      </c>
      <c r="E1245" s="41"/>
    </row>
    <row r="1246" hidden="1">
      <c r="A1246" s="57" t="s">
        <v>3392</v>
      </c>
      <c r="B1246" s="25">
        <v>0.0</v>
      </c>
      <c r="C1246" s="26"/>
      <c r="D1246" s="27">
        <v>0.0</v>
      </c>
      <c r="E1246" s="40"/>
    </row>
    <row r="1247" hidden="1">
      <c r="A1247" s="31" t="s">
        <v>3394</v>
      </c>
      <c r="B1247" s="29">
        <v>0.0</v>
      </c>
      <c r="C1247" s="26"/>
      <c r="D1247" s="27">
        <v>0.0</v>
      </c>
      <c r="E1247" s="41"/>
    </row>
    <row r="1248" hidden="1">
      <c r="A1248" s="31" t="s">
        <v>3395</v>
      </c>
      <c r="B1248" s="29">
        <v>0.0</v>
      </c>
      <c r="C1248" s="26"/>
      <c r="D1248" s="27">
        <v>0.0</v>
      </c>
      <c r="E1248" s="41"/>
    </row>
    <row r="1249" hidden="1">
      <c r="A1249" s="31" t="s">
        <v>3397</v>
      </c>
      <c r="B1249" s="29">
        <v>0.0</v>
      </c>
      <c r="C1249" s="26"/>
      <c r="D1249" s="27">
        <v>0.0</v>
      </c>
      <c r="E1249" s="28"/>
    </row>
    <row r="1250" hidden="1">
      <c r="A1250" s="31" t="s">
        <v>3399</v>
      </c>
      <c r="B1250" s="29">
        <v>1040.0</v>
      </c>
      <c r="C1250" s="26">
        <v>1040.0</v>
      </c>
      <c r="D1250" s="27">
        <v>0.0</v>
      </c>
      <c r="E1250" s="28"/>
    </row>
    <row r="1251" hidden="1">
      <c r="A1251" s="58" t="s">
        <v>3400</v>
      </c>
      <c r="B1251" s="29">
        <v>50816.0</v>
      </c>
      <c r="C1251" s="29">
        <v>50527.0</v>
      </c>
      <c r="D1251" s="27">
        <v>-289.0</v>
      </c>
      <c r="E1251" s="41"/>
    </row>
    <row r="1252" hidden="1">
      <c r="A1252" s="58" t="s">
        <v>3401</v>
      </c>
      <c r="B1252" s="29">
        <v>17670.0</v>
      </c>
      <c r="C1252" s="59">
        <v>17341.0</v>
      </c>
      <c r="D1252" s="27">
        <v>-329.0</v>
      </c>
      <c r="E1252" s="41"/>
    </row>
    <row r="1253" hidden="1">
      <c r="A1253" s="58" t="s">
        <v>3402</v>
      </c>
      <c r="B1253" s="29">
        <v>15180.0</v>
      </c>
      <c r="C1253" s="59">
        <v>15180.0</v>
      </c>
      <c r="D1253" s="27">
        <v>0.0</v>
      </c>
      <c r="E1253" s="41"/>
    </row>
    <row r="1254" hidden="1">
      <c r="A1254" s="58" t="s">
        <v>3403</v>
      </c>
      <c r="B1254" s="29">
        <v>18319.0</v>
      </c>
      <c r="C1254" s="59">
        <v>18319.0</v>
      </c>
      <c r="D1254" s="27">
        <v>0.0</v>
      </c>
      <c r="E1254" s="41"/>
    </row>
    <row r="1255" hidden="1">
      <c r="A1255" s="58" t="s">
        <v>3405</v>
      </c>
      <c r="B1255" s="29">
        <v>557.0</v>
      </c>
      <c r="C1255" s="59">
        <v>557.0</v>
      </c>
      <c r="D1255" s="27">
        <v>0.0</v>
      </c>
      <c r="E1255" s="41"/>
    </row>
    <row r="1256" hidden="1">
      <c r="A1256" s="58" t="s">
        <v>3406</v>
      </c>
      <c r="B1256" s="29">
        <v>0.0</v>
      </c>
      <c r="C1256" s="59">
        <v>0.0</v>
      </c>
      <c r="D1256" s="27">
        <v>0.0</v>
      </c>
      <c r="E1256" s="41"/>
    </row>
    <row r="1257" hidden="1">
      <c r="A1257" s="35" t="s">
        <v>3407</v>
      </c>
      <c r="B1257" s="29">
        <v>112416.5</v>
      </c>
      <c r="C1257" s="59">
        <v>111798.5</v>
      </c>
      <c r="D1257" s="27">
        <v>-618.0</v>
      </c>
      <c r="E1257" s="41"/>
    </row>
    <row r="1258" hidden="1">
      <c r="A1258" s="36" t="s">
        <v>3408</v>
      </c>
      <c r="B1258" s="42">
        <v>0.5</v>
      </c>
      <c r="C1258" s="71">
        <v>-946.5</v>
      </c>
      <c r="D1258" s="66">
        <v>-947.0</v>
      </c>
      <c r="E1258" s="45"/>
    </row>
    <row r="1259" hidden="1"/>
    <row r="1260" hidden="1"/>
    <row r="1261" hidden="1">
      <c r="A1261" s="5" t="s">
        <v>4236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3381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45782.0</v>
      </c>
      <c r="B1265" s="6"/>
      <c r="C1265" s="54" t="s">
        <v>3382</v>
      </c>
      <c r="D1265" s="15">
        <v>45788.0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5" t="s">
        <v>4238</v>
      </c>
      <c r="B1267" s="7"/>
      <c r="C1267" s="16"/>
      <c r="D1267" s="56" t="s">
        <v>4239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3383</v>
      </c>
      <c r="B1269" s="6"/>
      <c r="C1269" s="6"/>
      <c r="D1269" s="6"/>
      <c r="E1269" s="7"/>
    </row>
    <row r="1270" hidden="1">
      <c r="A1270" s="20" t="s">
        <v>3384</v>
      </c>
      <c r="B1270" s="21" t="s">
        <v>3385</v>
      </c>
      <c r="C1270" s="22" t="s">
        <v>3386</v>
      </c>
      <c r="D1270" s="21" t="s">
        <v>3387</v>
      </c>
      <c r="E1270" s="23" t="s">
        <v>13</v>
      </c>
    </row>
    <row r="1271" hidden="1">
      <c r="A1271" s="57" t="s">
        <v>3388</v>
      </c>
      <c r="B1271" s="25">
        <v>5653.0</v>
      </c>
      <c r="C1271" s="26">
        <v>5653.0</v>
      </c>
      <c r="D1271" s="27">
        <v>0.0</v>
      </c>
      <c r="E1271" s="40"/>
    </row>
    <row r="1272" hidden="1">
      <c r="A1272" s="57" t="s">
        <v>3389</v>
      </c>
      <c r="B1272" s="29">
        <v>13826.0</v>
      </c>
      <c r="C1272" s="26">
        <v>13826.0</v>
      </c>
      <c r="D1272" s="27">
        <v>0.0</v>
      </c>
      <c r="E1272" s="40"/>
    </row>
    <row r="1273" hidden="1">
      <c r="A1273" s="57" t="s">
        <v>3390</v>
      </c>
      <c r="B1273" s="29">
        <v>0.0</v>
      </c>
      <c r="C1273" s="26"/>
      <c r="D1273" s="27">
        <v>0.0</v>
      </c>
      <c r="E1273" s="41"/>
    </row>
    <row r="1274" hidden="1">
      <c r="A1274" s="57" t="s">
        <v>3392</v>
      </c>
      <c r="B1274" s="25">
        <v>0.0</v>
      </c>
      <c r="C1274" s="26"/>
      <c r="D1274" s="27">
        <v>0.0</v>
      </c>
      <c r="E1274" s="40"/>
    </row>
    <row r="1275" hidden="1">
      <c r="A1275" s="31" t="s">
        <v>3394</v>
      </c>
      <c r="B1275" s="29">
        <v>0.0</v>
      </c>
      <c r="C1275" s="26"/>
      <c r="D1275" s="27">
        <v>0.0</v>
      </c>
      <c r="E1275" s="41"/>
    </row>
    <row r="1276" hidden="1">
      <c r="A1276" s="31" t="s">
        <v>3395</v>
      </c>
      <c r="B1276" s="29">
        <v>0.0</v>
      </c>
      <c r="C1276" s="26"/>
      <c r="D1276" s="27">
        <v>0.0</v>
      </c>
      <c r="E1276" s="41"/>
    </row>
    <row r="1277" hidden="1">
      <c r="A1277" s="31" t="s">
        <v>3397</v>
      </c>
      <c r="B1277" s="29">
        <v>0.0</v>
      </c>
      <c r="C1277" s="26"/>
      <c r="D1277" s="27">
        <v>0.0</v>
      </c>
      <c r="E1277" s="28"/>
    </row>
    <row r="1278" hidden="1">
      <c r="A1278" s="31" t="s">
        <v>3399</v>
      </c>
      <c r="B1278" s="29">
        <v>1520.0</v>
      </c>
      <c r="C1278" s="26">
        <v>1560.0</v>
      </c>
      <c r="D1278" s="27">
        <v>40.0</v>
      </c>
      <c r="E1278" s="28"/>
    </row>
    <row r="1279" hidden="1">
      <c r="A1279" s="58" t="s">
        <v>3400</v>
      </c>
      <c r="B1279" s="29">
        <v>90021.0</v>
      </c>
      <c r="C1279" s="29">
        <v>90021.0</v>
      </c>
      <c r="D1279" s="27">
        <v>0.0</v>
      </c>
      <c r="E1279" s="41"/>
    </row>
    <row r="1280" hidden="1">
      <c r="A1280" s="58" t="s">
        <v>3401</v>
      </c>
      <c r="B1280" s="29">
        <v>23701.0</v>
      </c>
      <c r="C1280" s="59">
        <v>23701.0</v>
      </c>
      <c r="D1280" s="27">
        <v>0.0</v>
      </c>
      <c r="E1280" s="41"/>
    </row>
    <row r="1281" hidden="1">
      <c r="A1281" s="58" t="s">
        <v>3402</v>
      </c>
      <c r="B1281" s="29">
        <v>37219.0</v>
      </c>
      <c r="C1281" s="59">
        <v>37219.0</v>
      </c>
      <c r="D1281" s="27">
        <v>0.0</v>
      </c>
      <c r="E1281" s="41"/>
    </row>
    <row r="1282" hidden="1">
      <c r="A1282" s="58" t="s">
        <v>3403</v>
      </c>
      <c r="B1282" s="29">
        <v>23405.0</v>
      </c>
      <c r="C1282" s="59">
        <v>23405.0</v>
      </c>
      <c r="D1282" s="27">
        <v>0.0</v>
      </c>
      <c r="E1282" s="41"/>
    </row>
    <row r="1283" hidden="1">
      <c r="A1283" s="58" t="s">
        <v>3405</v>
      </c>
      <c r="B1283" s="29">
        <v>2088.0</v>
      </c>
      <c r="C1283" s="59">
        <v>2088.0</v>
      </c>
      <c r="D1283" s="27">
        <v>0.0</v>
      </c>
      <c r="E1283" s="41"/>
    </row>
    <row r="1284" hidden="1">
      <c r="A1284" s="58" t="s">
        <v>3406</v>
      </c>
      <c r="B1284" s="29">
        <v>0.0</v>
      </c>
      <c r="C1284" s="59">
        <v>0.0</v>
      </c>
      <c r="D1284" s="27">
        <v>0.0</v>
      </c>
      <c r="E1284" s="41"/>
    </row>
    <row r="1285" hidden="1">
      <c r="A1285" s="35" t="s">
        <v>3407</v>
      </c>
      <c r="B1285" s="29">
        <v>197350.65</v>
      </c>
      <c r="C1285" s="59">
        <v>197350.65000000002</v>
      </c>
      <c r="D1285" s="27">
        <v>2.9103830456733704E-11</v>
      </c>
      <c r="E1285" s="41"/>
    </row>
    <row r="1286" hidden="1">
      <c r="A1286" s="36" t="s">
        <v>3408</v>
      </c>
      <c r="B1286" s="42">
        <v>82.34999999999854</v>
      </c>
      <c r="C1286" s="71">
        <v>122.34999999997672</v>
      </c>
      <c r="D1286" s="66">
        <v>39.99999999997817</v>
      </c>
      <c r="E1286" s="45"/>
    </row>
    <row r="1287" hidden="1"/>
    <row r="1288" hidden="1"/>
    <row r="1289" hidden="1">
      <c r="A1289" s="5" t="s">
        <v>4236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3381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45789.0</v>
      </c>
      <c r="B1293" s="6"/>
      <c r="C1293" s="54" t="s">
        <v>3382</v>
      </c>
      <c r="D1293" s="15">
        <v>45795.0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5" t="s">
        <v>4238</v>
      </c>
      <c r="B1295" s="7"/>
      <c r="C1295" s="16"/>
      <c r="D1295" s="56" t="s">
        <v>4239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3383</v>
      </c>
      <c r="B1297" s="6"/>
      <c r="C1297" s="6"/>
      <c r="D1297" s="6"/>
      <c r="E1297" s="7"/>
    </row>
    <row r="1298" hidden="1">
      <c r="A1298" s="20" t="s">
        <v>3384</v>
      </c>
      <c r="B1298" s="21" t="s">
        <v>3385</v>
      </c>
      <c r="C1298" s="22" t="s">
        <v>3386</v>
      </c>
      <c r="D1298" s="21" t="s">
        <v>3387</v>
      </c>
      <c r="E1298" s="23" t="s">
        <v>13</v>
      </c>
    </row>
    <row r="1299" hidden="1">
      <c r="A1299" s="57" t="s">
        <v>3388</v>
      </c>
      <c r="B1299" s="25">
        <v>7091.0</v>
      </c>
      <c r="C1299" s="26">
        <v>7091.0</v>
      </c>
      <c r="D1299" s="27">
        <v>0.0</v>
      </c>
      <c r="E1299" s="40"/>
    </row>
    <row r="1300" hidden="1">
      <c r="A1300" s="57" t="s">
        <v>3389</v>
      </c>
      <c r="B1300" s="29">
        <v>11526.0</v>
      </c>
      <c r="C1300" s="26">
        <v>11526.0</v>
      </c>
      <c r="D1300" s="27">
        <v>0.0</v>
      </c>
      <c r="E1300" s="40"/>
    </row>
    <row r="1301" hidden="1">
      <c r="A1301" s="57" t="s">
        <v>3390</v>
      </c>
      <c r="B1301" s="29">
        <v>0.0</v>
      </c>
      <c r="C1301" s="26"/>
      <c r="D1301" s="27">
        <v>0.0</v>
      </c>
      <c r="E1301" s="41"/>
    </row>
    <row r="1302" hidden="1">
      <c r="A1302" s="57" t="s">
        <v>3392</v>
      </c>
      <c r="B1302" s="25">
        <v>0.0</v>
      </c>
      <c r="C1302" s="26"/>
      <c r="D1302" s="27">
        <v>0.0</v>
      </c>
      <c r="E1302" s="40"/>
    </row>
    <row r="1303" hidden="1">
      <c r="A1303" s="31" t="s">
        <v>3394</v>
      </c>
      <c r="B1303" s="29">
        <v>0.0</v>
      </c>
      <c r="C1303" s="26"/>
      <c r="D1303" s="27">
        <v>0.0</v>
      </c>
      <c r="E1303" s="41"/>
    </row>
    <row r="1304" hidden="1">
      <c r="A1304" s="31" t="s">
        <v>3395</v>
      </c>
      <c r="B1304" s="29">
        <v>0.0</v>
      </c>
      <c r="C1304" s="26"/>
      <c r="D1304" s="27">
        <v>0.0</v>
      </c>
      <c r="E1304" s="41"/>
    </row>
    <row r="1305" hidden="1">
      <c r="A1305" s="31" t="s">
        <v>3397</v>
      </c>
      <c r="B1305" s="29">
        <v>1579.0</v>
      </c>
      <c r="C1305" s="26">
        <v>1579.0</v>
      </c>
      <c r="D1305" s="27">
        <v>0.0</v>
      </c>
      <c r="E1305" s="28" t="s">
        <v>8087</v>
      </c>
    </row>
    <row r="1306" hidden="1">
      <c r="A1306" s="31" t="s">
        <v>3399</v>
      </c>
      <c r="B1306" s="29">
        <v>2040.0</v>
      </c>
      <c r="C1306" s="26">
        <v>2040.0</v>
      </c>
      <c r="D1306" s="27">
        <v>0.0</v>
      </c>
      <c r="E1306" s="28"/>
    </row>
    <row r="1307" hidden="1">
      <c r="A1307" s="58" t="s">
        <v>3400</v>
      </c>
      <c r="B1307" s="29">
        <v>82612.0</v>
      </c>
      <c r="C1307" s="29">
        <v>82906.0</v>
      </c>
      <c r="D1307" s="27">
        <v>294.0</v>
      </c>
      <c r="E1307" s="41"/>
    </row>
    <row r="1308" hidden="1">
      <c r="A1308" s="58" t="s">
        <v>3401</v>
      </c>
      <c r="B1308" s="29">
        <v>20406.0</v>
      </c>
      <c r="C1308" s="59">
        <v>20406.0</v>
      </c>
      <c r="D1308" s="27">
        <v>0.0</v>
      </c>
      <c r="E1308" s="41"/>
    </row>
    <row r="1309" hidden="1">
      <c r="A1309" s="58" t="s">
        <v>3402</v>
      </c>
      <c r="B1309" s="29">
        <v>33380.0</v>
      </c>
      <c r="C1309" s="59">
        <v>33051.0</v>
      </c>
      <c r="D1309" s="27">
        <v>-329.0</v>
      </c>
      <c r="E1309" s="41"/>
    </row>
    <row r="1310" hidden="1">
      <c r="A1310" s="58" t="s">
        <v>3403</v>
      </c>
      <c r="B1310" s="29">
        <v>27686.0</v>
      </c>
      <c r="C1310" s="59">
        <v>27686.0</v>
      </c>
      <c r="D1310" s="27">
        <v>0.0</v>
      </c>
      <c r="E1310" s="41"/>
    </row>
    <row r="1311" hidden="1">
      <c r="A1311" s="58" t="s">
        <v>3405</v>
      </c>
      <c r="B1311" s="29">
        <v>926.0</v>
      </c>
      <c r="C1311" s="59">
        <v>926.0</v>
      </c>
      <c r="D1311" s="27">
        <v>0.0</v>
      </c>
      <c r="E1311" s="41"/>
    </row>
    <row r="1312" hidden="1">
      <c r="A1312" s="58" t="s">
        <v>3406</v>
      </c>
      <c r="B1312" s="29">
        <v>0.0</v>
      </c>
      <c r="C1312" s="59">
        <v>0.0</v>
      </c>
      <c r="D1312" s="27">
        <v>0.0</v>
      </c>
      <c r="E1312" s="41"/>
    </row>
    <row r="1313" hidden="1">
      <c r="A1313" s="35" t="s">
        <v>3407</v>
      </c>
      <c r="B1313" s="29">
        <v>187245.5</v>
      </c>
      <c r="C1313" s="59">
        <v>187210.5</v>
      </c>
      <c r="D1313" s="27">
        <v>-35.0</v>
      </c>
      <c r="E1313" s="41"/>
    </row>
    <row r="1314" hidden="1">
      <c r="A1314" s="36" t="s">
        <v>3408</v>
      </c>
      <c r="B1314" s="42">
        <v>0.5</v>
      </c>
      <c r="C1314" s="71">
        <v>0.5</v>
      </c>
      <c r="D1314" s="66">
        <v>0.0</v>
      </c>
      <c r="E1314" s="45"/>
    </row>
    <row r="1315" hidden="1"/>
    <row r="1316" hidden="1"/>
    <row r="1317" hidden="1">
      <c r="A1317" s="5" t="s">
        <v>4236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3381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45796.0</v>
      </c>
      <c r="B1321" s="6"/>
      <c r="C1321" s="54" t="s">
        <v>3382</v>
      </c>
      <c r="D1321" s="15">
        <v>45802.0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5" t="s">
        <v>4238</v>
      </c>
      <c r="B1323" s="7"/>
      <c r="C1323" s="16"/>
      <c r="D1323" s="56" t="s">
        <v>4239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3383</v>
      </c>
      <c r="B1325" s="6"/>
      <c r="C1325" s="6"/>
      <c r="D1325" s="6"/>
      <c r="E1325" s="7"/>
    </row>
    <row r="1326" hidden="1">
      <c r="A1326" s="20" t="s">
        <v>3384</v>
      </c>
      <c r="B1326" s="21" t="s">
        <v>3385</v>
      </c>
      <c r="C1326" s="22" t="s">
        <v>3386</v>
      </c>
      <c r="D1326" s="21" t="s">
        <v>3387</v>
      </c>
      <c r="E1326" s="23" t="s">
        <v>13</v>
      </c>
    </row>
    <row r="1327" hidden="1">
      <c r="A1327" s="57" t="s">
        <v>3388</v>
      </c>
      <c r="B1327" s="25">
        <v>6731.0</v>
      </c>
      <c r="C1327" s="26">
        <v>6731.0</v>
      </c>
      <c r="D1327" s="27">
        <v>0.0</v>
      </c>
      <c r="E1327" s="40"/>
    </row>
    <row r="1328" hidden="1">
      <c r="A1328" s="57" t="s">
        <v>3389</v>
      </c>
      <c r="B1328" s="29">
        <v>15029.0</v>
      </c>
      <c r="C1328" s="26">
        <v>15029.0</v>
      </c>
      <c r="D1328" s="27">
        <v>0.0</v>
      </c>
      <c r="E1328" s="40"/>
    </row>
    <row r="1329" hidden="1">
      <c r="A1329" s="57" t="s">
        <v>3390</v>
      </c>
      <c r="B1329" s="29">
        <v>0.0</v>
      </c>
      <c r="C1329" s="26"/>
      <c r="D1329" s="27">
        <v>0.0</v>
      </c>
      <c r="E1329" s="41"/>
    </row>
    <row r="1330" hidden="1">
      <c r="A1330" s="57" t="s">
        <v>3392</v>
      </c>
      <c r="B1330" s="25">
        <v>0.0</v>
      </c>
      <c r="C1330" s="26"/>
      <c r="D1330" s="27">
        <v>0.0</v>
      </c>
      <c r="E1330" s="40"/>
    </row>
    <row r="1331" hidden="1">
      <c r="A1331" s="31" t="s">
        <v>3394</v>
      </c>
      <c r="B1331" s="29">
        <v>0.0</v>
      </c>
      <c r="C1331" s="26"/>
      <c r="D1331" s="27">
        <v>0.0</v>
      </c>
      <c r="E1331" s="41"/>
    </row>
    <row r="1332" hidden="1">
      <c r="A1332" s="31" t="s">
        <v>3395</v>
      </c>
      <c r="B1332" s="29">
        <v>0.0</v>
      </c>
      <c r="C1332" s="26"/>
      <c r="D1332" s="27">
        <v>0.0</v>
      </c>
      <c r="E1332" s="41"/>
    </row>
    <row r="1333" hidden="1">
      <c r="A1333" s="31" t="s">
        <v>3397</v>
      </c>
      <c r="B1333" s="29">
        <v>0.0</v>
      </c>
      <c r="C1333" s="26"/>
      <c r="D1333" s="27">
        <v>0.0</v>
      </c>
      <c r="E1333" s="28"/>
    </row>
    <row r="1334" hidden="1">
      <c r="A1334" s="31" t="s">
        <v>3399</v>
      </c>
      <c r="B1334" s="29">
        <v>1880.0</v>
      </c>
      <c r="C1334" s="26">
        <v>1720.0</v>
      </c>
      <c r="D1334" s="27">
        <v>-160.0</v>
      </c>
      <c r="E1334" s="28"/>
    </row>
    <row r="1335" hidden="1">
      <c r="A1335" s="58" t="s">
        <v>3400</v>
      </c>
      <c r="B1335" s="29">
        <v>70820.0</v>
      </c>
      <c r="C1335" s="29">
        <v>70820.0</v>
      </c>
      <c r="D1335" s="27">
        <v>0.0</v>
      </c>
      <c r="E1335" s="41"/>
    </row>
    <row r="1336" hidden="1">
      <c r="A1336" s="58" t="s">
        <v>3401</v>
      </c>
      <c r="B1336" s="29">
        <v>23684.0</v>
      </c>
      <c r="C1336" s="59">
        <v>23684.0</v>
      </c>
      <c r="D1336" s="27">
        <v>0.0</v>
      </c>
      <c r="E1336" s="41"/>
    </row>
    <row r="1337" hidden="1">
      <c r="A1337" s="58" t="s">
        <v>3402</v>
      </c>
      <c r="B1337" s="29">
        <v>32140.0</v>
      </c>
      <c r="C1337" s="59">
        <v>31891.0</v>
      </c>
      <c r="D1337" s="27">
        <v>-249.0</v>
      </c>
      <c r="E1337" s="41"/>
    </row>
    <row r="1338" hidden="1">
      <c r="A1338" s="58" t="s">
        <v>3403</v>
      </c>
      <c r="B1338" s="29">
        <v>19619.0</v>
      </c>
      <c r="C1338" s="59">
        <v>19619.0</v>
      </c>
      <c r="D1338" s="27">
        <v>0.0</v>
      </c>
      <c r="E1338" s="41"/>
    </row>
    <row r="1339" hidden="1">
      <c r="A1339" s="58" t="s">
        <v>3405</v>
      </c>
      <c r="B1339" s="29">
        <v>278.0</v>
      </c>
      <c r="C1339" s="59">
        <v>278.0</v>
      </c>
      <c r="D1339" s="27">
        <v>0.0</v>
      </c>
      <c r="E1339" s="41"/>
    </row>
    <row r="1340" hidden="1">
      <c r="A1340" s="58" t="s">
        <v>3406</v>
      </c>
      <c r="B1340" s="29">
        <v>0.0</v>
      </c>
      <c r="C1340" s="59">
        <v>0.0</v>
      </c>
      <c r="D1340" s="27">
        <v>0.0</v>
      </c>
      <c r="E1340" s="41"/>
    </row>
    <row r="1341" hidden="1">
      <c r="A1341" s="35" t="s">
        <v>3407</v>
      </c>
      <c r="B1341" s="29">
        <v>170134.5</v>
      </c>
      <c r="C1341" s="59">
        <v>169885.5</v>
      </c>
      <c r="D1341" s="27">
        <v>-249.0</v>
      </c>
      <c r="E1341" s="41"/>
    </row>
    <row r="1342" hidden="1">
      <c r="A1342" s="36" t="s">
        <v>3408</v>
      </c>
      <c r="B1342" s="42">
        <v>46.5</v>
      </c>
      <c r="C1342" s="71">
        <v>-113.5</v>
      </c>
      <c r="D1342" s="66">
        <v>-160.0</v>
      </c>
      <c r="E1342" s="45"/>
    </row>
    <row r="1343" hidden="1"/>
    <row r="1344" hidden="1"/>
    <row r="1345" hidden="1">
      <c r="A1345" s="5" t="s">
        <v>4236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3381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45803.0</v>
      </c>
      <c r="B1349" s="6"/>
      <c r="C1349" s="54" t="s">
        <v>3382</v>
      </c>
      <c r="D1349" s="15">
        <v>45809.0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5" t="s">
        <v>4238</v>
      </c>
      <c r="B1351" s="7"/>
      <c r="C1351" s="16"/>
      <c r="D1351" s="56" t="s">
        <v>4239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3383</v>
      </c>
      <c r="B1353" s="6"/>
      <c r="C1353" s="6"/>
      <c r="D1353" s="6"/>
      <c r="E1353" s="7"/>
    </row>
    <row r="1354" hidden="1">
      <c r="A1354" s="20" t="s">
        <v>3384</v>
      </c>
      <c r="B1354" s="21" t="s">
        <v>3385</v>
      </c>
      <c r="C1354" s="22" t="s">
        <v>3386</v>
      </c>
      <c r="D1354" s="21" t="s">
        <v>3387</v>
      </c>
      <c r="E1354" s="23" t="s">
        <v>13</v>
      </c>
    </row>
    <row r="1355" hidden="1">
      <c r="A1355" s="57" t="s">
        <v>3388</v>
      </c>
      <c r="B1355" s="25">
        <v>5283.0</v>
      </c>
      <c r="C1355" s="26">
        <v>6337.0</v>
      </c>
      <c r="D1355" s="27">
        <v>1054.0</v>
      </c>
      <c r="E1355" s="40"/>
    </row>
    <row r="1356" hidden="1">
      <c r="A1356" s="57" t="s">
        <v>3389</v>
      </c>
      <c r="B1356" s="29">
        <v>14610.0</v>
      </c>
      <c r="C1356" s="26">
        <v>14251.0</v>
      </c>
      <c r="D1356" s="27">
        <v>-359.0</v>
      </c>
      <c r="E1356" s="40"/>
    </row>
    <row r="1357" hidden="1">
      <c r="A1357" s="57" t="s">
        <v>3390</v>
      </c>
      <c r="B1357" s="29">
        <v>0.0</v>
      </c>
      <c r="C1357" s="26"/>
      <c r="D1357" s="27">
        <v>0.0</v>
      </c>
      <c r="E1357" s="41"/>
    </row>
    <row r="1358" hidden="1">
      <c r="A1358" s="57" t="s">
        <v>3392</v>
      </c>
      <c r="B1358" s="25">
        <v>0.0</v>
      </c>
      <c r="C1358" s="26"/>
      <c r="D1358" s="27">
        <v>0.0</v>
      </c>
      <c r="E1358" s="40"/>
    </row>
    <row r="1359" hidden="1">
      <c r="A1359" s="31" t="s">
        <v>3394</v>
      </c>
      <c r="B1359" s="29">
        <v>0.0</v>
      </c>
      <c r="C1359" s="26"/>
      <c r="D1359" s="27">
        <v>0.0</v>
      </c>
      <c r="E1359" s="41"/>
    </row>
    <row r="1360" hidden="1">
      <c r="A1360" s="31" t="s">
        <v>3395</v>
      </c>
      <c r="B1360" s="29">
        <v>0.0</v>
      </c>
      <c r="C1360" s="26"/>
      <c r="D1360" s="27">
        <v>0.0</v>
      </c>
      <c r="E1360" s="41"/>
    </row>
    <row r="1361" hidden="1">
      <c r="A1361" s="31" t="s">
        <v>3397</v>
      </c>
      <c r="B1361" s="29">
        <v>0.0</v>
      </c>
      <c r="C1361" s="26">
        <v>855.0</v>
      </c>
      <c r="D1361" s="27">
        <v>855.0</v>
      </c>
      <c r="E1361" s="28" t="s">
        <v>8088</v>
      </c>
    </row>
    <row r="1362" hidden="1">
      <c r="A1362" s="31" t="s">
        <v>3399</v>
      </c>
      <c r="B1362" s="29">
        <v>2120.0</v>
      </c>
      <c r="C1362" s="26">
        <v>2120.0</v>
      </c>
      <c r="D1362" s="27">
        <v>0.0</v>
      </c>
      <c r="E1362" s="28"/>
    </row>
    <row r="1363" hidden="1">
      <c r="A1363" s="58" t="s">
        <v>3400</v>
      </c>
      <c r="B1363" s="29">
        <v>88051.0</v>
      </c>
      <c r="C1363" s="29">
        <v>87633.0</v>
      </c>
      <c r="D1363" s="27">
        <v>-418.0</v>
      </c>
      <c r="E1363" s="41"/>
    </row>
    <row r="1364" hidden="1">
      <c r="A1364" s="58" t="s">
        <v>3401</v>
      </c>
      <c r="B1364" s="29">
        <v>27428.0</v>
      </c>
      <c r="C1364" s="59">
        <v>27428.0</v>
      </c>
      <c r="D1364" s="27">
        <v>0.0</v>
      </c>
      <c r="E1364" s="41"/>
    </row>
    <row r="1365" hidden="1">
      <c r="A1365" s="58" t="s">
        <v>3402</v>
      </c>
      <c r="B1365" s="29">
        <v>41498.0</v>
      </c>
      <c r="C1365" s="59">
        <v>41234.0</v>
      </c>
      <c r="D1365" s="27">
        <v>-264.0</v>
      </c>
      <c r="E1365" s="41"/>
    </row>
    <row r="1366" hidden="1">
      <c r="A1366" s="58" t="s">
        <v>3403</v>
      </c>
      <c r="B1366" s="29">
        <v>25839.0</v>
      </c>
      <c r="C1366" s="59">
        <v>25839.0</v>
      </c>
      <c r="D1366" s="27">
        <v>0.0</v>
      </c>
      <c r="E1366" s="41"/>
    </row>
    <row r="1367" hidden="1">
      <c r="A1367" s="58" t="s">
        <v>3405</v>
      </c>
      <c r="B1367" s="29">
        <v>1474.0</v>
      </c>
      <c r="C1367" s="59">
        <v>1474.0</v>
      </c>
      <c r="D1367" s="27">
        <v>0.0</v>
      </c>
      <c r="E1367" s="41"/>
    </row>
    <row r="1368" hidden="1">
      <c r="A1368" s="58" t="s">
        <v>3406</v>
      </c>
      <c r="B1368" s="29">
        <v>0.0</v>
      </c>
      <c r="C1368" s="59">
        <v>0.0</v>
      </c>
      <c r="D1368" s="27">
        <v>0.0</v>
      </c>
      <c r="E1368" s="41"/>
    </row>
    <row r="1369" hidden="1">
      <c r="A1369" s="35" t="s">
        <v>3407</v>
      </c>
      <c r="B1369" s="29">
        <v>209482.5</v>
      </c>
      <c r="C1369" s="59">
        <v>208800.5</v>
      </c>
      <c r="D1369" s="27">
        <v>-682.0</v>
      </c>
      <c r="E1369" s="41"/>
    </row>
    <row r="1370" hidden="1">
      <c r="A1370" s="36" t="s">
        <v>3408</v>
      </c>
      <c r="B1370" s="42">
        <v>-3179.5</v>
      </c>
      <c r="C1370" s="71">
        <v>-1629.5</v>
      </c>
      <c r="D1370" s="66">
        <v>1550.0</v>
      </c>
      <c r="E1370" s="45"/>
    </row>
    <row r="1371" hidden="1"/>
    <row r="1372" hidden="1"/>
    <row r="1373" hidden="1">
      <c r="A1373" s="5" t="s">
        <v>4236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3381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45810.0</v>
      </c>
      <c r="B1377" s="6"/>
      <c r="C1377" s="54" t="s">
        <v>3382</v>
      </c>
      <c r="D1377" s="15">
        <v>45816.0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5" t="s">
        <v>4238</v>
      </c>
      <c r="B1379" s="7"/>
      <c r="C1379" s="16"/>
      <c r="D1379" s="56" t="s">
        <v>4239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3383</v>
      </c>
      <c r="B1381" s="6"/>
      <c r="C1381" s="6"/>
      <c r="D1381" s="6"/>
      <c r="E1381" s="7"/>
    </row>
    <row r="1382" hidden="1">
      <c r="A1382" s="20" t="s">
        <v>3384</v>
      </c>
      <c r="B1382" s="21" t="s">
        <v>3385</v>
      </c>
      <c r="C1382" s="22" t="s">
        <v>3386</v>
      </c>
      <c r="D1382" s="21" t="s">
        <v>3387</v>
      </c>
      <c r="E1382" s="23" t="s">
        <v>13</v>
      </c>
    </row>
    <row r="1383" hidden="1">
      <c r="A1383" s="57" t="s">
        <v>3388</v>
      </c>
      <c r="B1383" s="25">
        <v>3466.0</v>
      </c>
      <c r="C1383" s="26">
        <v>3466.0</v>
      </c>
      <c r="D1383" s="27">
        <v>0.0</v>
      </c>
      <c r="E1383" s="40"/>
    </row>
    <row r="1384" hidden="1">
      <c r="A1384" s="57" t="s">
        <v>3389</v>
      </c>
      <c r="B1384" s="29">
        <v>17718.0</v>
      </c>
      <c r="C1384" s="26">
        <v>17718.0</v>
      </c>
      <c r="D1384" s="27">
        <v>0.0</v>
      </c>
      <c r="E1384" s="40"/>
    </row>
    <row r="1385" hidden="1">
      <c r="A1385" s="57" t="s">
        <v>3390</v>
      </c>
      <c r="B1385" s="29">
        <v>0.0</v>
      </c>
      <c r="C1385" s="26"/>
      <c r="D1385" s="27">
        <v>0.0</v>
      </c>
      <c r="E1385" s="41"/>
    </row>
    <row r="1386" hidden="1">
      <c r="A1386" s="57" t="s">
        <v>3392</v>
      </c>
      <c r="B1386" s="25">
        <v>0.0</v>
      </c>
      <c r="C1386" s="26"/>
      <c r="D1386" s="27">
        <v>0.0</v>
      </c>
      <c r="E1386" s="40"/>
    </row>
    <row r="1387" hidden="1">
      <c r="A1387" s="31" t="s">
        <v>3394</v>
      </c>
      <c r="B1387" s="29">
        <v>0.0</v>
      </c>
      <c r="C1387" s="26"/>
      <c r="D1387" s="27">
        <v>0.0</v>
      </c>
      <c r="E1387" s="41"/>
    </row>
    <row r="1388" hidden="1">
      <c r="A1388" s="31" t="s">
        <v>3395</v>
      </c>
      <c r="B1388" s="29">
        <v>0.0</v>
      </c>
      <c r="C1388" s="26"/>
      <c r="D1388" s="27">
        <v>0.0</v>
      </c>
      <c r="E1388" s="41"/>
    </row>
    <row r="1389" hidden="1">
      <c r="A1389" s="31" t="s">
        <v>3397</v>
      </c>
      <c r="B1389" s="29">
        <v>0.0</v>
      </c>
      <c r="C1389" s="26"/>
      <c r="D1389" s="27">
        <v>0.0</v>
      </c>
      <c r="E1389" s="28"/>
    </row>
    <row r="1390" hidden="1">
      <c r="A1390" s="31" t="s">
        <v>3399</v>
      </c>
      <c r="B1390" s="29">
        <v>1800.0</v>
      </c>
      <c r="C1390" s="26">
        <v>1640.0</v>
      </c>
      <c r="D1390" s="27">
        <v>-160.0</v>
      </c>
      <c r="E1390" s="28"/>
    </row>
    <row r="1391" hidden="1">
      <c r="A1391" s="58" t="s">
        <v>3400</v>
      </c>
      <c r="B1391" s="29">
        <v>77992.0</v>
      </c>
      <c r="C1391" s="29">
        <v>77636.0</v>
      </c>
      <c r="D1391" s="27">
        <v>-356.0</v>
      </c>
      <c r="E1391" s="41"/>
    </row>
    <row r="1392" hidden="1">
      <c r="A1392" s="58" t="s">
        <v>3401</v>
      </c>
      <c r="B1392" s="29">
        <v>25690.0</v>
      </c>
      <c r="C1392" s="59">
        <v>25690.0</v>
      </c>
      <c r="D1392" s="27">
        <v>0.0</v>
      </c>
      <c r="E1392" s="41"/>
    </row>
    <row r="1393" hidden="1">
      <c r="A1393" s="58" t="s">
        <v>3402</v>
      </c>
      <c r="B1393" s="29">
        <v>34312.0</v>
      </c>
      <c r="C1393" s="59">
        <v>34312.0</v>
      </c>
      <c r="D1393" s="27">
        <v>0.0</v>
      </c>
      <c r="E1393" s="41"/>
    </row>
    <row r="1394" hidden="1">
      <c r="A1394" s="58" t="s">
        <v>3403</v>
      </c>
      <c r="B1394" s="29">
        <v>22074.0</v>
      </c>
      <c r="C1394" s="59">
        <v>22074.0</v>
      </c>
      <c r="D1394" s="27">
        <v>0.0</v>
      </c>
      <c r="E1394" s="41"/>
    </row>
    <row r="1395" hidden="1">
      <c r="A1395" s="58" t="s">
        <v>3405</v>
      </c>
      <c r="B1395" s="29">
        <v>249.0</v>
      </c>
      <c r="C1395" s="59">
        <v>249.0</v>
      </c>
      <c r="D1395" s="27">
        <v>0.0</v>
      </c>
      <c r="E1395" s="41"/>
    </row>
    <row r="1396" hidden="1">
      <c r="A1396" s="58" t="s">
        <v>3406</v>
      </c>
      <c r="B1396" s="29">
        <v>0.0</v>
      </c>
      <c r="C1396" s="59">
        <v>0.0</v>
      </c>
      <c r="D1396" s="27">
        <v>0.0</v>
      </c>
      <c r="E1396" s="41"/>
    </row>
    <row r="1397" hidden="1">
      <c r="A1397" s="35" t="s">
        <v>3407</v>
      </c>
      <c r="B1397" s="29">
        <v>183294.5</v>
      </c>
      <c r="C1397" s="59">
        <v>182938.5</v>
      </c>
      <c r="D1397" s="27">
        <v>-356.0</v>
      </c>
      <c r="E1397" s="41"/>
    </row>
    <row r="1398" hidden="1">
      <c r="A1398" s="36" t="s">
        <v>3408</v>
      </c>
      <c r="B1398" s="42">
        <v>6.5</v>
      </c>
      <c r="C1398" s="71">
        <v>-153.5</v>
      </c>
      <c r="D1398" s="66">
        <v>-160.0</v>
      </c>
      <c r="E1398" s="45"/>
    </row>
    <row r="1399" hidden="1"/>
    <row r="1400" hidden="1"/>
    <row r="1401" hidden="1">
      <c r="A1401" s="5" t="s">
        <v>4236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3381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45817.0</v>
      </c>
      <c r="B1405" s="6"/>
      <c r="C1405" s="54" t="s">
        <v>3382</v>
      </c>
      <c r="D1405" s="15">
        <v>45823.0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5" t="s">
        <v>4238</v>
      </c>
      <c r="B1407" s="7"/>
      <c r="C1407" s="16"/>
      <c r="D1407" s="56" t="s">
        <v>4239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3383</v>
      </c>
      <c r="B1409" s="6"/>
      <c r="C1409" s="6"/>
      <c r="D1409" s="6"/>
      <c r="E1409" s="7"/>
    </row>
    <row r="1410" hidden="1">
      <c r="A1410" s="20" t="s">
        <v>3384</v>
      </c>
      <c r="B1410" s="21" t="s">
        <v>3385</v>
      </c>
      <c r="C1410" s="22" t="s">
        <v>3386</v>
      </c>
      <c r="D1410" s="21" t="s">
        <v>3387</v>
      </c>
      <c r="E1410" s="23" t="s">
        <v>13</v>
      </c>
    </row>
    <row r="1411" hidden="1">
      <c r="A1411" s="57" t="s">
        <v>3388</v>
      </c>
      <c r="B1411" s="25">
        <v>8333.0</v>
      </c>
      <c r="C1411" s="26">
        <v>8333.0</v>
      </c>
      <c r="D1411" s="27">
        <v>0.0</v>
      </c>
      <c r="E1411" s="40"/>
    </row>
    <row r="1412" hidden="1">
      <c r="A1412" s="57" t="s">
        <v>3389</v>
      </c>
      <c r="B1412" s="29">
        <v>18048.0</v>
      </c>
      <c r="C1412" s="26">
        <v>18048.0</v>
      </c>
      <c r="D1412" s="27">
        <v>0.0</v>
      </c>
      <c r="E1412" s="40"/>
    </row>
    <row r="1413" hidden="1">
      <c r="A1413" s="57" t="s">
        <v>3390</v>
      </c>
      <c r="B1413" s="29">
        <v>0.0</v>
      </c>
      <c r="C1413" s="26"/>
      <c r="D1413" s="27">
        <v>0.0</v>
      </c>
      <c r="E1413" s="41"/>
    </row>
    <row r="1414" hidden="1">
      <c r="A1414" s="57" t="s">
        <v>3392</v>
      </c>
      <c r="B1414" s="25">
        <v>0.0</v>
      </c>
      <c r="C1414" s="26"/>
      <c r="D1414" s="27">
        <v>0.0</v>
      </c>
      <c r="E1414" s="40"/>
    </row>
    <row r="1415" hidden="1">
      <c r="A1415" s="31" t="s">
        <v>3394</v>
      </c>
      <c r="B1415" s="29">
        <v>0.0</v>
      </c>
      <c r="C1415" s="26"/>
      <c r="D1415" s="27">
        <v>0.0</v>
      </c>
      <c r="E1415" s="41"/>
    </row>
    <row r="1416" hidden="1">
      <c r="A1416" s="31" t="s">
        <v>3395</v>
      </c>
      <c r="B1416" s="29">
        <v>0.0</v>
      </c>
      <c r="C1416" s="26"/>
      <c r="D1416" s="27">
        <v>0.0</v>
      </c>
      <c r="E1416" s="41"/>
    </row>
    <row r="1417" hidden="1">
      <c r="A1417" s="31" t="s">
        <v>3397</v>
      </c>
      <c r="B1417" s="29">
        <v>432.0</v>
      </c>
      <c r="C1417" s="26"/>
      <c r="D1417" s="27">
        <v>-432.0</v>
      </c>
      <c r="E1417" s="28" t="s">
        <v>8089</v>
      </c>
    </row>
    <row r="1418" hidden="1">
      <c r="A1418" s="31" t="s">
        <v>3399</v>
      </c>
      <c r="B1418" s="29">
        <v>2120.0</v>
      </c>
      <c r="C1418" s="26">
        <v>2120.0</v>
      </c>
      <c r="D1418" s="27">
        <v>0.0</v>
      </c>
      <c r="E1418" s="28"/>
    </row>
    <row r="1419" hidden="1">
      <c r="A1419" s="58" t="s">
        <v>3400</v>
      </c>
      <c r="B1419" s="29">
        <v>69705.0</v>
      </c>
      <c r="C1419" s="29">
        <v>69705.0</v>
      </c>
      <c r="D1419" s="27">
        <v>0.0</v>
      </c>
      <c r="E1419" s="41"/>
    </row>
    <row r="1420" hidden="1">
      <c r="A1420" s="58" t="s">
        <v>3401</v>
      </c>
      <c r="B1420" s="29">
        <v>26446.0</v>
      </c>
      <c r="C1420" s="59">
        <v>26446.0</v>
      </c>
      <c r="D1420" s="27">
        <v>0.0</v>
      </c>
      <c r="E1420" s="41"/>
    </row>
    <row r="1421" hidden="1">
      <c r="A1421" s="58" t="s">
        <v>3402</v>
      </c>
      <c r="B1421" s="29">
        <v>31113.0</v>
      </c>
      <c r="C1421" s="59">
        <v>29964.0</v>
      </c>
      <c r="D1421" s="27">
        <v>-1149.0</v>
      </c>
      <c r="E1421" s="41"/>
    </row>
    <row r="1422" hidden="1">
      <c r="A1422" s="58" t="s">
        <v>3403</v>
      </c>
      <c r="B1422" s="29">
        <v>28512.0</v>
      </c>
      <c r="C1422" s="59">
        <v>28512.0</v>
      </c>
      <c r="D1422" s="27">
        <v>0.0</v>
      </c>
      <c r="E1422" s="41"/>
    </row>
    <row r="1423" hidden="1">
      <c r="A1423" s="58" t="s">
        <v>3405</v>
      </c>
      <c r="B1423" s="29">
        <v>0.0</v>
      </c>
      <c r="C1423" s="59">
        <v>0.0</v>
      </c>
      <c r="D1423" s="27">
        <v>0.0</v>
      </c>
      <c r="E1423" s="41"/>
    </row>
    <row r="1424" hidden="1">
      <c r="A1424" s="58" t="s">
        <v>3406</v>
      </c>
      <c r="B1424" s="29">
        <v>0.0</v>
      </c>
      <c r="C1424" s="59">
        <v>0.0</v>
      </c>
      <c r="D1424" s="27">
        <v>0.0</v>
      </c>
      <c r="E1424" s="41"/>
    </row>
    <row r="1425" hidden="1">
      <c r="A1425" s="35" t="s">
        <v>3407</v>
      </c>
      <c r="B1425" s="29">
        <v>184268.0</v>
      </c>
      <c r="C1425" s="59">
        <v>183119.0</v>
      </c>
      <c r="D1425" s="27">
        <v>-1149.0</v>
      </c>
      <c r="E1425" s="41"/>
    </row>
    <row r="1426" hidden="1">
      <c r="A1426" s="36" t="s">
        <v>3408</v>
      </c>
      <c r="B1426" s="42">
        <v>441.0</v>
      </c>
      <c r="C1426" s="71">
        <v>9.0</v>
      </c>
      <c r="D1426" s="66">
        <v>-432.0</v>
      </c>
      <c r="E1426" s="45"/>
    </row>
    <row r="1427" hidden="1"/>
    <row r="1428" hidden="1"/>
    <row r="1429" hidden="1">
      <c r="A1429" s="5" t="s">
        <v>4236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3381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45824.0</v>
      </c>
      <c r="B1433" s="6"/>
      <c r="C1433" s="54" t="s">
        <v>3382</v>
      </c>
      <c r="D1433" s="15">
        <v>45830.0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5" t="s">
        <v>4238</v>
      </c>
      <c r="B1435" s="7"/>
      <c r="C1435" s="16"/>
      <c r="D1435" s="56" t="s">
        <v>4239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3383</v>
      </c>
      <c r="B1437" s="6"/>
      <c r="C1437" s="6"/>
      <c r="D1437" s="6"/>
      <c r="E1437" s="7"/>
    </row>
    <row r="1438" hidden="1">
      <c r="A1438" s="20" t="s">
        <v>3384</v>
      </c>
      <c r="B1438" s="21" t="s">
        <v>3385</v>
      </c>
      <c r="C1438" s="22" t="s">
        <v>3386</v>
      </c>
      <c r="D1438" s="21" t="s">
        <v>3387</v>
      </c>
      <c r="E1438" s="23" t="s">
        <v>13</v>
      </c>
    </row>
    <row r="1439" hidden="1">
      <c r="A1439" s="57" t="s">
        <v>3388</v>
      </c>
      <c r="B1439" s="25">
        <v>10390.0</v>
      </c>
      <c r="C1439" s="26">
        <v>10390.0</v>
      </c>
      <c r="D1439" s="27">
        <v>0.0</v>
      </c>
      <c r="E1439" s="40"/>
    </row>
    <row r="1440" hidden="1">
      <c r="A1440" s="57" t="s">
        <v>3389</v>
      </c>
      <c r="B1440" s="29">
        <v>19513.0</v>
      </c>
      <c r="C1440" s="26">
        <v>19760.0</v>
      </c>
      <c r="D1440" s="27">
        <v>247.0</v>
      </c>
      <c r="E1440" s="40"/>
    </row>
    <row r="1441" hidden="1">
      <c r="A1441" s="57" t="s">
        <v>3390</v>
      </c>
      <c r="B1441" s="29">
        <v>600.0</v>
      </c>
      <c r="C1441" s="26">
        <v>600.0</v>
      </c>
      <c r="D1441" s="27">
        <v>0.0</v>
      </c>
      <c r="E1441" s="41"/>
    </row>
    <row r="1442" hidden="1">
      <c r="A1442" s="57" t="s">
        <v>3392</v>
      </c>
      <c r="B1442" s="25">
        <v>0.0</v>
      </c>
      <c r="C1442" s="26"/>
      <c r="D1442" s="27">
        <v>0.0</v>
      </c>
      <c r="E1442" s="40"/>
    </row>
    <row r="1443" hidden="1">
      <c r="A1443" s="31" t="s">
        <v>3394</v>
      </c>
      <c r="B1443" s="29">
        <v>0.0</v>
      </c>
      <c r="C1443" s="26"/>
      <c r="D1443" s="27">
        <v>0.0</v>
      </c>
      <c r="E1443" s="41"/>
    </row>
    <row r="1444" hidden="1">
      <c r="A1444" s="31" t="s">
        <v>3395</v>
      </c>
      <c r="B1444" s="29">
        <v>0.0</v>
      </c>
      <c r="C1444" s="26"/>
      <c r="D1444" s="27">
        <v>0.0</v>
      </c>
      <c r="E1444" s="41"/>
    </row>
    <row r="1445" hidden="1">
      <c r="A1445" s="31" t="s">
        <v>3397</v>
      </c>
      <c r="B1445" s="29">
        <v>0.0</v>
      </c>
      <c r="C1445" s="26"/>
      <c r="D1445" s="27">
        <v>0.0</v>
      </c>
      <c r="E1445" s="28"/>
    </row>
    <row r="1446" hidden="1">
      <c r="A1446" s="31" t="s">
        <v>3399</v>
      </c>
      <c r="B1446" s="29">
        <v>1800.0</v>
      </c>
      <c r="C1446" s="26">
        <v>1814.0</v>
      </c>
      <c r="D1446" s="27">
        <v>14.0</v>
      </c>
      <c r="E1446" s="28"/>
    </row>
    <row r="1447" hidden="1">
      <c r="A1447" s="58" t="s">
        <v>3400</v>
      </c>
      <c r="B1447" s="29">
        <v>49561.0</v>
      </c>
      <c r="C1447" s="29">
        <v>49561.0</v>
      </c>
      <c r="D1447" s="27">
        <v>0.0</v>
      </c>
      <c r="E1447" s="41"/>
    </row>
    <row r="1448" hidden="1">
      <c r="A1448" s="58" t="s">
        <v>3401</v>
      </c>
      <c r="B1448" s="29">
        <v>26429.0</v>
      </c>
      <c r="C1448" s="59">
        <v>25926.0</v>
      </c>
      <c r="D1448" s="27">
        <v>-503.0</v>
      </c>
      <c r="E1448" s="41"/>
    </row>
    <row r="1449" hidden="1">
      <c r="A1449" s="58" t="s">
        <v>3402</v>
      </c>
      <c r="B1449" s="29">
        <v>31222.0</v>
      </c>
      <c r="C1449" s="59">
        <v>31222.0</v>
      </c>
      <c r="D1449" s="27">
        <v>0.0</v>
      </c>
      <c r="E1449" s="41"/>
    </row>
    <row r="1450" hidden="1">
      <c r="A1450" s="58" t="s">
        <v>3403</v>
      </c>
      <c r="B1450" s="29">
        <v>22474.0</v>
      </c>
      <c r="C1450" s="59">
        <v>22474.0</v>
      </c>
      <c r="D1450" s="27">
        <v>0.0</v>
      </c>
      <c r="E1450" s="41"/>
    </row>
    <row r="1451" hidden="1">
      <c r="A1451" s="58" t="s">
        <v>3405</v>
      </c>
      <c r="B1451" s="29">
        <v>0.0</v>
      </c>
      <c r="C1451" s="59">
        <v>0.0</v>
      </c>
      <c r="D1451" s="27">
        <v>0.0</v>
      </c>
      <c r="E1451" s="41"/>
    </row>
    <row r="1452" hidden="1">
      <c r="A1452" s="58" t="s">
        <v>3406</v>
      </c>
      <c r="B1452" s="29">
        <v>0.0</v>
      </c>
      <c r="C1452" s="59">
        <v>0.0</v>
      </c>
      <c r="D1452" s="27">
        <v>0.0</v>
      </c>
      <c r="E1452" s="41"/>
    </row>
    <row r="1453" hidden="1">
      <c r="A1453" s="35" t="s">
        <v>3407</v>
      </c>
      <c r="B1453" s="29">
        <v>161766.5</v>
      </c>
      <c r="C1453" s="59">
        <v>161263.5</v>
      </c>
      <c r="D1453" s="27">
        <v>-503.0</v>
      </c>
      <c r="E1453" s="41"/>
    </row>
    <row r="1454" hidden="1">
      <c r="A1454" s="36" t="s">
        <v>3408</v>
      </c>
      <c r="B1454" s="42">
        <v>222.5</v>
      </c>
      <c r="C1454" s="71">
        <v>483.5</v>
      </c>
      <c r="D1454" s="66">
        <v>261.0</v>
      </c>
      <c r="E1454" s="45"/>
    </row>
    <row r="1455" hidden="1"/>
    <row r="1456" hidden="1"/>
    <row r="1457" hidden="1">
      <c r="A1457" s="5" t="s">
        <v>4236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3381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45831.0</v>
      </c>
      <c r="B1461" s="6"/>
      <c r="C1461" s="54" t="s">
        <v>3382</v>
      </c>
      <c r="D1461" s="15">
        <v>45838.0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5" t="s">
        <v>4238</v>
      </c>
      <c r="B1463" s="7"/>
      <c r="C1463" s="16"/>
      <c r="D1463" s="56" t="s">
        <v>4238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3383</v>
      </c>
      <c r="B1465" s="6"/>
      <c r="C1465" s="6"/>
      <c r="D1465" s="6"/>
      <c r="E1465" s="7"/>
    </row>
    <row r="1466" hidden="1">
      <c r="A1466" s="20" t="s">
        <v>3384</v>
      </c>
      <c r="B1466" s="21" t="s">
        <v>3385</v>
      </c>
      <c r="C1466" s="22" t="s">
        <v>3386</v>
      </c>
      <c r="D1466" s="21" t="s">
        <v>3387</v>
      </c>
      <c r="E1466" s="23" t="s">
        <v>13</v>
      </c>
    </row>
    <row r="1467" hidden="1">
      <c r="A1467" s="57" t="s">
        <v>3388</v>
      </c>
      <c r="B1467" s="25">
        <v>11205.0</v>
      </c>
      <c r="C1467" s="26">
        <v>11205.0</v>
      </c>
      <c r="D1467" s="27">
        <v>0.0</v>
      </c>
      <c r="E1467" s="40"/>
    </row>
    <row r="1468" hidden="1">
      <c r="A1468" s="57" t="s">
        <v>3389</v>
      </c>
      <c r="B1468" s="29">
        <v>16757.0</v>
      </c>
      <c r="C1468" s="26">
        <v>16757.0</v>
      </c>
      <c r="D1468" s="27">
        <v>0.0</v>
      </c>
      <c r="E1468" s="40"/>
    </row>
    <row r="1469" hidden="1">
      <c r="A1469" s="57" t="s">
        <v>3390</v>
      </c>
      <c r="B1469" s="29">
        <v>300.0</v>
      </c>
      <c r="C1469" s="26">
        <v>300.0</v>
      </c>
      <c r="D1469" s="27">
        <v>0.0</v>
      </c>
      <c r="E1469" s="41"/>
    </row>
    <row r="1470" hidden="1">
      <c r="A1470" s="57" t="s">
        <v>3392</v>
      </c>
      <c r="B1470" s="25">
        <v>0.0</v>
      </c>
      <c r="C1470" s="26"/>
      <c r="D1470" s="27">
        <v>0.0</v>
      </c>
      <c r="E1470" s="40"/>
    </row>
    <row r="1471" hidden="1">
      <c r="A1471" s="31" t="s">
        <v>3394</v>
      </c>
      <c r="B1471" s="29">
        <v>0.0</v>
      </c>
      <c r="C1471" s="26"/>
      <c r="D1471" s="27">
        <v>0.0</v>
      </c>
      <c r="E1471" s="41"/>
    </row>
    <row r="1472" hidden="1">
      <c r="A1472" s="31" t="s">
        <v>3395</v>
      </c>
      <c r="B1472" s="29">
        <v>0.0</v>
      </c>
      <c r="C1472" s="26"/>
      <c r="D1472" s="27">
        <v>0.0</v>
      </c>
      <c r="E1472" s="41"/>
    </row>
    <row r="1473" hidden="1">
      <c r="A1473" s="31" t="s">
        <v>3397</v>
      </c>
      <c r="B1473" s="29">
        <v>0.0</v>
      </c>
      <c r="C1473" s="26"/>
      <c r="D1473" s="27">
        <v>0.0</v>
      </c>
      <c r="E1473" s="28"/>
    </row>
    <row r="1474" hidden="1">
      <c r="A1474" s="31" t="s">
        <v>3399</v>
      </c>
      <c r="B1474" s="29">
        <v>2360.0</v>
      </c>
      <c r="C1474" s="26">
        <v>2240.0</v>
      </c>
      <c r="D1474" s="27">
        <v>-120.0</v>
      </c>
      <c r="E1474" s="28"/>
    </row>
    <row r="1475" hidden="1">
      <c r="A1475" s="58" t="s">
        <v>3400</v>
      </c>
      <c r="B1475" s="29">
        <v>65383.0</v>
      </c>
      <c r="C1475" s="29">
        <v>65383.0</v>
      </c>
      <c r="D1475" s="27">
        <v>0.0</v>
      </c>
      <c r="E1475" s="41"/>
    </row>
    <row r="1476" hidden="1">
      <c r="A1476" s="58" t="s">
        <v>3401</v>
      </c>
      <c r="B1476" s="29">
        <v>31293.0</v>
      </c>
      <c r="C1476" s="59">
        <v>31029.0</v>
      </c>
      <c r="D1476" s="27">
        <v>-264.0</v>
      </c>
      <c r="E1476" s="41"/>
    </row>
    <row r="1477" hidden="1">
      <c r="A1477" s="58" t="s">
        <v>3402</v>
      </c>
      <c r="B1477" s="29">
        <v>40380.0</v>
      </c>
      <c r="C1477" s="59">
        <v>40380.0</v>
      </c>
      <c r="D1477" s="27">
        <v>0.0</v>
      </c>
      <c r="E1477" s="41"/>
    </row>
    <row r="1478" hidden="1">
      <c r="A1478" s="58" t="s">
        <v>3403</v>
      </c>
      <c r="B1478" s="29">
        <v>24361.0</v>
      </c>
      <c r="C1478" s="59">
        <v>24361.0</v>
      </c>
      <c r="D1478" s="27">
        <v>0.0</v>
      </c>
      <c r="E1478" s="41"/>
    </row>
    <row r="1479" hidden="1">
      <c r="A1479" s="58" t="s">
        <v>3405</v>
      </c>
      <c r="B1479" s="29">
        <v>2875.0</v>
      </c>
      <c r="C1479" s="59">
        <v>2875.0</v>
      </c>
      <c r="D1479" s="27">
        <v>0.0</v>
      </c>
      <c r="E1479" s="41"/>
    </row>
    <row r="1480" hidden="1">
      <c r="A1480" s="58" t="s">
        <v>3406</v>
      </c>
      <c r="B1480" s="29">
        <v>0.0</v>
      </c>
      <c r="C1480" s="59">
        <v>0.0</v>
      </c>
      <c r="D1480" s="27">
        <v>0.0</v>
      </c>
      <c r="E1480" s="41"/>
    </row>
    <row r="1481" hidden="1">
      <c r="A1481" s="35" t="s">
        <v>3407</v>
      </c>
      <c r="B1481" s="29">
        <v>194592.0</v>
      </c>
      <c r="C1481" s="59">
        <v>194328.0</v>
      </c>
      <c r="D1481" s="27">
        <v>-264.0</v>
      </c>
      <c r="E1481" s="41"/>
    </row>
    <row r="1482" hidden="1">
      <c r="A1482" s="36" t="s">
        <v>3408</v>
      </c>
      <c r="B1482" s="42">
        <v>322.0</v>
      </c>
      <c r="C1482" s="71">
        <v>202.0</v>
      </c>
      <c r="D1482" s="66">
        <v>-120.0</v>
      </c>
      <c r="E1482" s="45"/>
    </row>
    <row r="1483" hidden="1"/>
    <row r="1484" hidden="1"/>
    <row r="1485" hidden="1">
      <c r="A1485" s="5" t="s">
        <v>4236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3381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45839.0</v>
      </c>
      <c r="B1489" s="6"/>
      <c r="C1489" s="54" t="s">
        <v>3382</v>
      </c>
      <c r="D1489" s="15">
        <v>45844.0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5" t="s">
        <v>4240</v>
      </c>
      <c r="B1491" s="7"/>
      <c r="C1491" s="16"/>
      <c r="D1491" s="56" t="s">
        <v>4239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3383</v>
      </c>
      <c r="B1493" s="6"/>
      <c r="C1493" s="6"/>
      <c r="D1493" s="6"/>
      <c r="E1493" s="7"/>
    </row>
    <row r="1494" hidden="1">
      <c r="A1494" s="20" t="s">
        <v>3384</v>
      </c>
      <c r="B1494" s="21" t="s">
        <v>3385</v>
      </c>
      <c r="C1494" s="22" t="s">
        <v>3386</v>
      </c>
      <c r="D1494" s="21" t="s">
        <v>3387</v>
      </c>
      <c r="E1494" s="23" t="s">
        <v>13</v>
      </c>
    </row>
    <row r="1495" hidden="1">
      <c r="A1495" s="57" t="s">
        <v>3388</v>
      </c>
      <c r="B1495" s="25">
        <v>7055.0</v>
      </c>
      <c r="C1495" s="26">
        <v>7055.0</v>
      </c>
      <c r="D1495" s="27">
        <v>0.0</v>
      </c>
      <c r="E1495" s="40"/>
    </row>
    <row r="1496" hidden="1">
      <c r="A1496" s="57" t="s">
        <v>3389</v>
      </c>
      <c r="B1496" s="29">
        <v>16053.0</v>
      </c>
      <c r="C1496" s="26">
        <v>16053.0</v>
      </c>
      <c r="D1496" s="27">
        <v>0.0</v>
      </c>
      <c r="E1496" s="40"/>
    </row>
    <row r="1497" hidden="1">
      <c r="A1497" s="57" t="s">
        <v>3390</v>
      </c>
      <c r="B1497" s="29">
        <v>0.0</v>
      </c>
      <c r="C1497" s="26"/>
      <c r="D1497" s="27">
        <v>0.0</v>
      </c>
      <c r="E1497" s="41"/>
    </row>
    <row r="1498" hidden="1">
      <c r="A1498" s="57" t="s">
        <v>3392</v>
      </c>
      <c r="B1498" s="25">
        <v>0.0</v>
      </c>
      <c r="C1498" s="26"/>
      <c r="D1498" s="27">
        <v>0.0</v>
      </c>
      <c r="E1498" s="40"/>
    </row>
    <row r="1499" hidden="1">
      <c r="A1499" s="31" t="s">
        <v>3394</v>
      </c>
      <c r="B1499" s="29">
        <v>0.0</v>
      </c>
      <c r="C1499" s="26"/>
      <c r="D1499" s="27">
        <v>0.0</v>
      </c>
      <c r="E1499" s="41"/>
    </row>
    <row r="1500" hidden="1">
      <c r="A1500" s="31" t="s">
        <v>3395</v>
      </c>
      <c r="B1500" s="29">
        <v>0.0</v>
      </c>
      <c r="C1500" s="26"/>
      <c r="D1500" s="27">
        <v>0.0</v>
      </c>
      <c r="E1500" s="41"/>
    </row>
    <row r="1501" hidden="1">
      <c r="A1501" s="31" t="s">
        <v>3397</v>
      </c>
      <c r="B1501" s="29">
        <v>0.0</v>
      </c>
      <c r="C1501" s="26"/>
      <c r="D1501" s="27">
        <v>0.0</v>
      </c>
      <c r="E1501" s="28"/>
    </row>
    <row r="1502" hidden="1">
      <c r="A1502" s="31" t="s">
        <v>3399</v>
      </c>
      <c r="B1502" s="29">
        <v>1880.0</v>
      </c>
      <c r="C1502" s="26">
        <v>1880.0</v>
      </c>
      <c r="D1502" s="27">
        <v>0.0</v>
      </c>
      <c r="E1502" s="28"/>
    </row>
    <row r="1503" hidden="1">
      <c r="A1503" s="58" t="s">
        <v>3400</v>
      </c>
      <c r="B1503" s="29">
        <v>55851.0</v>
      </c>
      <c r="C1503" s="29">
        <v>55258.0</v>
      </c>
      <c r="D1503" s="27">
        <v>-593.0</v>
      </c>
      <c r="E1503" s="41"/>
    </row>
    <row r="1504" hidden="1">
      <c r="A1504" s="58" t="s">
        <v>3401</v>
      </c>
      <c r="B1504" s="29">
        <v>20889.0</v>
      </c>
      <c r="C1504" s="59">
        <v>20889.0</v>
      </c>
      <c r="D1504" s="27">
        <v>0.0</v>
      </c>
      <c r="E1504" s="41"/>
    </row>
    <row r="1505" hidden="1">
      <c r="A1505" s="58" t="s">
        <v>3402</v>
      </c>
      <c r="B1505" s="29">
        <v>17529.0</v>
      </c>
      <c r="C1505" s="59">
        <v>17529.0</v>
      </c>
      <c r="D1505" s="27">
        <v>0.0</v>
      </c>
      <c r="E1505" s="41"/>
    </row>
    <row r="1506" hidden="1">
      <c r="A1506" s="58" t="s">
        <v>3403</v>
      </c>
      <c r="B1506" s="29">
        <v>23237.0</v>
      </c>
      <c r="C1506" s="59">
        <v>23237.0</v>
      </c>
      <c r="D1506" s="27">
        <v>0.0</v>
      </c>
      <c r="E1506" s="41"/>
    </row>
    <row r="1507" hidden="1">
      <c r="A1507" s="58" t="s">
        <v>3405</v>
      </c>
      <c r="B1507" s="29">
        <v>0.0</v>
      </c>
      <c r="C1507" s="59">
        <v>0.0</v>
      </c>
      <c r="D1507" s="27">
        <v>0.0</v>
      </c>
      <c r="E1507" s="41"/>
    </row>
    <row r="1508" hidden="1">
      <c r="A1508" s="58" t="s">
        <v>3406</v>
      </c>
      <c r="B1508" s="29">
        <v>0.0</v>
      </c>
      <c r="C1508" s="59">
        <v>0.0</v>
      </c>
      <c r="D1508" s="27">
        <v>0.0</v>
      </c>
      <c r="E1508" s="41"/>
    </row>
    <row r="1509" hidden="1">
      <c r="A1509" s="35" t="s">
        <v>3407</v>
      </c>
      <c r="B1509" s="29">
        <v>142493.0</v>
      </c>
      <c r="C1509" s="59">
        <v>141900.0</v>
      </c>
      <c r="D1509" s="27">
        <v>-593.0</v>
      </c>
      <c r="E1509" s="41"/>
    </row>
    <row r="1510" hidden="1">
      <c r="A1510" s="36" t="s">
        <v>3408</v>
      </c>
      <c r="B1510" s="42">
        <v>1.0</v>
      </c>
      <c r="C1510" s="71">
        <v>1.0</v>
      </c>
      <c r="D1510" s="66">
        <v>0.0</v>
      </c>
      <c r="E1510" s="45"/>
    </row>
    <row r="1511" hidden="1"/>
    <row r="1512" hidden="1"/>
    <row r="1513" hidden="1">
      <c r="A1513" s="5" t="s">
        <v>4236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3381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45845.0</v>
      </c>
      <c r="B1517" s="6"/>
      <c r="C1517" s="54" t="s">
        <v>3382</v>
      </c>
      <c r="D1517" s="15">
        <v>45851.0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5" t="s">
        <v>4238</v>
      </c>
      <c r="B1519" s="7"/>
      <c r="C1519" s="16"/>
      <c r="D1519" s="56" t="s">
        <v>4239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3383</v>
      </c>
      <c r="B1521" s="6"/>
      <c r="C1521" s="6"/>
      <c r="D1521" s="6"/>
      <c r="E1521" s="7"/>
    </row>
    <row r="1522" hidden="1">
      <c r="A1522" s="20" t="s">
        <v>3384</v>
      </c>
      <c r="B1522" s="21" t="s">
        <v>3385</v>
      </c>
      <c r="C1522" s="22" t="s">
        <v>3386</v>
      </c>
      <c r="D1522" s="21" t="s">
        <v>3387</v>
      </c>
      <c r="E1522" s="23" t="s">
        <v>13</v>
      </c>
    </row>
    <row r="1523" hidden="1">
      <c r="A1523" s="57" t="s">
        <v>3388</v>
      </c>
      <c r="B1523" s="25">
        <v>3978.0</v>
      </c>
      <c r="C1523" s="26">
        <v>3978.0</v>
      </c>
      <c r="D1523" s="27">
        <v>0.0</v>
      </c>
      <c r="E1523" s="40"/>
    </row>
    <row r="1524" hidden="1">
      <c r="A1524" s="57" t="s">
        <v>3389</v>
      </c>
      <c r="B1524" s="29">
        <v>15736.0</v>
      </c>
      <c r="C1524" s="26">
        <v>15736.0</v>
      </c>
      <c r="D1524" s="27">
        <v>0.0</v>
      </c>
      <c r="E1524" s="40"/>
    </row>
    <row r="1525" hidden="1">
      <c r="A1525" s="57" t="s">
        <v>3390</v>
      </c>
      <c r="B1525" s="29">
        <v>0.0</v>
      </c>
      <c r="C1525" s="26"/>
      <c r="D1525" s="27">
        <v>0.0</v>
      </c>
      <c r="E1525" s="41"/>
    </row>
    <row r="1526" hidden="1">
      <c r="A1526" s="57" t="s">
        <v>3392</v>
      </c>
      <c r="B1526" s="25">
        <v>0.0</v>
      </c>
      <c r="C1526" s="26"/>
      <c r="D1526" s="27">
        <v>0.0</v>
      </c>
      <c r="E1526" s="40"/>
    </row>
    <row r="1527" hidden="1">
      <c r="A1527" s="31" t="s">
        <v>3394</v>
      </c>
      <c r="B1527" s="29">
        <v>0.0</v>
      </c>
      <c r="C1527" s="26"/>
      <c r="D1527" s="27">
        <v>0.0</v>
      </c>
      <c r="E1527" s="41"/>
    </row>
    <row r="1528" hidden="1">
      <c r="A1528" s="31" t="s">
        <v>3395</v>
      </c>
      <c r="B1528" s="29">
        <v>0.0</v>
      </c>
      <c r="C1528" s="26"/>
      <c r="D1528" s="27">
        <v>0.0</v>
      </c>
      <c r="E1528" s="41"/>
    </row>
    <row r="1529" hidden="1">
      <c r="A1529" s="31" t="s">
        <v>3397</v>
      </c>
      <c r="B1529" s="29">
        <v>0.0</v>
      </c>
      <c r="C1529" s="26"/>
      <c r="D1529" s="27">
        <v>0.0</v>
      </c>
      <c r="E1529" s="28"/>
    </row>
    <row r="1530" hidden="1">
      <c r="A1530" s="31" t="s">
        <v>3399</v>
      </c>
      <c r="B1530" s="29">
        <v>1840.0</v>
      </c>
      <c r="C1530" s="26">
        <v>1840.0</v>
      </c>
      <c r="D1530" s="27">
        <v>0.0</v>
      </c>
      <c r="E1530" s="28"/>
    </row>
    <row r="1531" hidden="1">
      <c r="A1531" s="58" t="s">
        <v>3400</v>
      </c>
      <c r="B1531" s="29">
        <v>75119.0</v>
      </c>
      <c r="C1531" s="29">
        <v>75119.0</v>
      </c>
      <c r="D1531" s="27">
        <v>0.0</v>
      </c>
      <c r="E1531" s="41"/>
    </row>
    <row r="1532" hidden="1">
      <c r="A1532" s="58" t="s">
        <v>3401</v>
      </c>
      <c r="B1532" s="29">
        <v>35372.0</v>
      </c>
      <c r="C1532" s="59">
        <v>35043.0</v>
      </c>
      <c r="D1532" s="27">
        <v>-329.0</v>
      </c>
      <c r="E1532" s="41"/>
    </row>
    <row r="1533" hidden="1">
      <c r="A1533" s="58" t="s">
        <v>3402</v>
      </c>
      <c r="B1533" s="29">
        <v>28855.0</v>
      </c>
      <c r="C1533" s="59">
        <v>28855.0</v>
      </c>
      <c r="D1533" s="27">
        <v>0.0</v>
      </c>
      <c r="E1533" s="41"/>
    </row>
    <row r="1534" hidden="1">
      <c r="A1534" s="58" t="s">
        <v>3403</v>
      </c>
      <c r="B1534" s="29">
        <v>21347.0</v>
      </c>
      <c r="C1534" s="59">
        <v>21347.0</v>
      </c>
      <c r="D1534" s="27">
        <v>0.0</v>
      </c>
      <c r="E1534" s="41"/>
    </row>
    <row r="1535" hidden="1">
      <c r="A1535" s="58" t="s">
        <v>3405</v>
      </c>
      <c r="B1535" s="29">
        <v>0.0</v>
      </c>
      <c r="C1535" s="59">
        <v>0.0</v>
      </c>
      <c r="D1535" s="27">
        <v>0.0</v>
      </c>
      <c r="E1535" s="41"/>
    </row>
    <row r="1536" hidden="1">
      <c r="A1536" s="58" t="s">
        <v>3406</v>
      </c>
      <c r="B1536" s="29">
        <v>0.0</v>
      </c>
      <c r="C1536" s="59">
        <v>0.0</v>
      </c>
      <c r="D1536" s="27">
        <v>0.0</v>
      </c>
      <c r="E1536" s="41"/>
    </row>
    <row r="1537" hidden="1">
      <c r="A1537" s="35" t="s">
        <v>3407</v>
      </c>
      <c r="B1537" s="29">
        <v>182243.0</v>
      </c>
      <c r="C1537" s="59">
        <v>181914.0</v>
      </c>
      <c r="D1537" s="27">
        <v>-329.0</v>
      </c>
      <c r="E1537" s="41"/>
    </row>
    <row r="1538" hidden="1">
      <c r="A1538" s="36" t="s">
        <v>3408</v>
      </c>
      <c r="B1538" s="42">
        <v>4.0</v>
      </c>
      <c r="C1538" s="71">
        <v>4.0</v>
      </c>
      <c r="D1538" s="66">
        <v>0.0</v>
      </c>
      <c r="E1538" s="45"/>
    </row>
    <row r="1539" hidden="1"/>
    <row r="1540" hidden="1"/>
    <row r="1541" hidden="1">
      <c r="A1541" s="5" t="s">
        <v>4236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3381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45852.0</v>
      </c>
      <c r="B1545" s="6"/>
      <c r="C1545" s="54" t="s">
        <v>3382</v>
      </c>
      <c r="D1545" s="15">
        <v>45858.0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5" t="s">
        <v>4238</v>
      </c>
      <c r="B1547" s="7"/>
      <c r="C1547" s="16"/>
      <c r="D1547" s="56" t="s">
        <v>4239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3383</v>
      </c>
      <c r="B1549" s="6"/>
      <c r="C1549" s="6"/>
      <c r="D1549" s="6"/>
      <c r="E1549" s="7"/>
    </row>
    <row r="1550" hidden="1">
      <c r="A1550" s="20" t="s">
        <v>3384</v>
      </c>
      <c r="B1550" s="21" t="s">
        <v>3385</v>
      </c>
      <c r="C1550" s="22" t="s">
        <v>3386</v>
      </c>
      <c r="D1550" s="21" t="s">
        <v>3387</v>
      </c>
      <c r="E1550" s="23" t="s">
        <v>13</v>
      </c>
    </row>
    <row r="1551" hidden="1">
      <c r="A1551" s="57" t="s">
        <v>3388</v>
      </c>
      <c r="B1551" s="25">
        <v>8448.0</v>
      </c>
      <c r="C1551" s="26">
        <v>8448.0</v>
      </c>
      <c r="D1551" s="27">
        <v>0.0</v>
      </c>
      <c r="E1551" s="40"/>
    </row>
    <row r="1552" hidden="1">
      <c r="A1552" s="57" t="s">
        <v>3389</v>
      </c>
      <c r="B1552" s="29">
        <v>16965.0</v>
      </c>
      <c r="C1552" s="26">
        <v>16965.0</v>
      </c>
      <c r="D1552" s="27">
        <v>0.0</v>
      </c>
      <c r="E1552" s="40"/>
    </row>
    <row r="1553" hidden="1">
      <c r="A1553" s="57" t="s">
        <v>3390</v>
      </c>
      <c r="B1553" s="29">
        <v>450.0</v>
      </c>
      <c r="C1553" s="26">
        <v>450.0</v>
      </c>
      <c r="D1553" s="27">
        <v>0.0</v>
      </c>
      <c r="E1553" s="41"/>
    </row>
    <row r="1554" hidden="1">
      <c r="A1554" s="57" t="s">
        <v>3392</v>
      </c>
      <c r="B1554" s="25">
        <v>0.0</v>
      </c>
      <c r="C1554" s="26"/>
      <c r="D1554" s="27">
        <v>0.0</v>
      </c>
      <c r="E1554" s="40"/>
    </row>
    <row r="1555" hidden="1">
      <c r="A1555" s="31" t="s">
        <v>3394</v>
      </c>
      <c r="B1555" s="29">
        <v>0.0</v>
      </c>
      <c r="C1555" s="26"/>
      <c r="D1555" s="27">
        <v>0.0</v>
      </c>
      <c r="E1555" s="41"/>
    </row>
    <row r="1556" hidden="1">
      <c r="A1556" s="31" t="s">
        <v>3395</v>
      </c>
      <c r="B1556" s="29">
        <v>0.0</v>
      </c>
      <c r="C1556" s="26"/>
      <c r="D1556" s="27">
        <v>0.0</v>
      </c>
      <c r="E1556" s="41"/>
    </row>
    <row r="1557" hidden="1">
      <c r="A1557" s="31" t="s">
        <v>3397</v>
      </c>
      <c r="B1557" s="29">
        <v>0.0</v>
      </c>
      <c r="C1557" s="26"/>
      <c r="D1557" s="27">
        <v>0.0</v>
      </c>
      <c r="E1557" s="28"/>
    </row>
    <row r="1558" hidden="1">
      <c r="A1558" s="31" t="s">
        <v>3399</v>
      </c>
      <c r="B1558" s="29">
        <v>2000.0</v>
      </c>
      <c r="C1558" s="26">
        <v>2040.0</v>
      </c>
      <c r="D1558" s="27">
        <v>40.0</v>
      </c>
      <c r="E1558" s="28"/>
    </row>
    <row r="1559" hidden="1">
      <c r="A1559" s="58" t="s">
        <v>3400</v>
      </c>
      <c r="B1559" s="29">
        <v>72458.0</v>
      </c>
      <c r="C1559" s="29">
        <v>75119.0</v>
      </c>
      <c r="D1559" s="27">
        <v>2661.0</v>
      </c>
      <c r="E1559" s="41"/>
    </row>
    <row r="1560" hidden="1">
      <c r="A1560" s="58" t="s">
        <v>3401</v>
      </c>
      <c r="B1560" s="29">
        <v>30307.0</v>
      </c>
      <c r="C1560" s="59">
        <v>35043.0</v>
      </c>
      <c r="D1560" s="27">
        <v>4736.0</v>
      </c>
      <c r="E1560" s="41"/>
    </row>
    <row r="1561" hidden="1">
      <c r="A1561" s="58" t="s">
        <v>3402</v>
      </c>
      <c r="B1561" s="29">
        <v>32447.0</v>
      </c>
      <c r="C1561" s="59">
        <v>28855.0</v>
      </c>
      <c r="D1561" s="27">
        <v>-3592.0</v>
      </c>
      <c r="E1561" s="41"/>
    </row>
    <row r="1562" hidden="1">
      <c r="A1562" s="58" t="s">
        <v>3403</v>
      </c>
      <c r="B1562" s="29">
        <v>23846.0</v>
      </c>
      <c r="C1562" s="59">
        <v>21347.0</v>
      </c>
      <c r="D1562" s="27">
        <v>-2499.0</v>
      </c>
      <c r="E1562" s="41"/>
    </row>
    <row r="1563" hidden="1">
      <c r="A1563" s="58" t="s">
        <v>3405</v>
      </c>
      <c r="B1563" s="29">
        <v>0.0</v>
      </c>
      <c r="C1563" s="59">
        <v>0.0</v>
      </c>
      <c r="D1563" s="27">
        <v>0.0</v>
      </c>
      <c r="E1563" s="41"/>
    </row>
    <row r="1564" hidden="1">
      <c r="A1564" s="58" t="s">
        <v>3406</v>
      </c>
      <c r="B1564" s="29">
        <v>0.0</v>
      </c>
      <c r="C1564" s="59">
        <v>0.0</v>
      </c>
      <c r="D1564" s="27">
        <v>0.0</v>
      </c>
      <c r="E1564" s="41"/>
    </row>
    <row r="1565" hidden="1">
      <c r="A1565" s="35" t="s">
        <v>3407</v>
      </c>
      <c r="B1565" s="29">
        <v>186895.8</v>
      </c>
      <c r="C1565" s="59">
        <v>181914.0</v>
      </c>
      <c r="D1565" s="27">
        <v>-4981.799999999988</v>
      </c>
      <c r="E1565" s="41"/>
    </row>
    <row r="1566" hidden="1">
      <c r="A1566" s="36" t="s">
        <v>3408</v>
      </c>
      <c r="B1566" s="42">
        <v>25.200000000000728</v>
      </c>
      <c r="C1566" s="71">
        <v>6353.0</v>
      </c>
      <c r="D1566" s="66">
        <v>6327.799999999999</v>
      </c>
      <c r="E1566" s="45"/>
    </row>
    <row r="1567" hidden="1"/>
    <row r="1568" hidden="1"/>
    <row r="1569" hidden="1">
      <c r="A1569" s="5" t="s">
        <v>4236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3381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45859.0</v>
      </c>
      <c r="B1573" s="6"/>
      <c r="C1573" s="54" t="s">
        <v>3382</v>
      </c>
      <c r="D1573" s="15">
        <v>45865.0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5" t="s">
        <v>4238</v>
      </c>
      <c r="B1575" s="7"/>
      <c r="C1575" s="16"/>
      <c r="D1575" s="56" t="s">
        <v>4239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3383</v>
      </c>
      <c r="B1577" s="6"/>
      <c r="C1577" s="6"/>
      <c r="D1577" s="6"/>
      <c r="E1577" s="7"/>
    </row>
    <row r="1578" hidden="1">
      <c r="A1578" s="20" t="s">
        <v>3384</v>
      </c>
      <c r="B1578" s="21" t="s">
        <v>3385</v>
      </c>
      <c r="C1578" s="22" t="s">
        <v>3386</v>
      </c>
      <c r="D1578" s="21" t="s">
        <v>3387</v>
      </c>
      <c r="E1578" s="23" t="s">
        <v>13</v>
      </c>
    </row>
    <row r="1579" hidden="1">
      <c r="A1579" s="57" t="s">
        <v>3388</v>
      </c>
      <c r="B1579" s="25">
        <v>5872.0</v>
      </c>
      <c r="C1579" s="26">
        <v>5872.0</v>
      </c>
      <c r="D1579" s="27">
        <v>0.0</v>
      </c>
      <c r="E1579" s="40"/>
    </row>
    <row r="1580" hidden="1">
      <c r="A1580" s="57" t="s">
        <v>3389</v>
      </c>
      <c r="B1580" s="29">
        <v>15837.0</v>
      </c>
      <c r="C1580" s="26">
        <v>15368.0</v>
      </c>
      <c r="D1580" s="27">
        <v>-469.0</v>
      </c>
      <c r="E1580" s="40"/>
    </row>
    <row r="1581" hidden="1">
      <c r="A1581" s="57" t="s">
        <v>3390</v>
      </c>
      <c r="B1581" s="29">
        <v>0.0</v>
      </c>
      <c r="C1581" s="26"/>
      <c r="D1581" s="27">
        <v>0.0</v>
      </c>
      <c r="E1581" s="41"/>
    </row>
    <row r="1582" hidden="1">
      <c r="A1582" s="57" t="s">
        <v>3392</v>
      </c>
      <c r="B1582" s="25">
        <v>0.0</v>
      </c>
      <c r="C1582" s="26"/>
      <c r="D1582" s="27">
        <v>0.0</v>
      </c>
      <c r="E1582" s="40"/>
    </row>
    <row r="1583" hidden="1">
      <c r="A1583" s="31" t="s">
        <v>3394</v>
      </c>
      <c r="B1583" s="29">
        <v>0.0</v>
      </c>
      <c r="C1583" s="26"/>
      <c r="D1583" s="27">
        <v>0.0</v>
      </c>
      <c r="E1583" s="41"/>
    </row>
    <row r="1584" hidden="1">
      <c r="A1584" s="31" t="s">
        <v>3395</v>
      </c>
      <c r="B1584" s="29">
        <v>0.0</v>
      </c>
      <c r="C1584" s="26"/>
      <c r="D1584" s="27">
        <v>0.0</v>
      </c>
      <c r="E1584" s="41"/>
    </row>
    <row r="1585" hidden="1">
      <c r="A1585" s="31" t="s">
        <v>3397</v>
      </c>
      <c r="B1585" s="29">
        <v>0.0</v>
      </c>
      <c r="C1585" s="26"/>
      <c r="D1585" s="27">
        <v>0.0</v>
      </c>
      <c r="E1585" s="28"/>
    </row>
    <row r="1586" hidden="1">
      <c r="A1586" s="31" t="s">
        <v>3399</v>
      </c>
      <c r="B1586" s="29">
        <v>1880.0</v>
      </c>
      <c r="C1586" s="26">
        <v>1600.0</v>
      </c>
      <c r="D1586" s="27">
        <v>-280.0</v>
      </c>
      <c r="E1586" s="28"/>
    </row>
    <row r="1587" hidden="1">
      <c r="A1587" s="58" t="s">
        <v>3400</v>
      </c>
      <c r="B1587" s="29">
        <v>66450.0</v>
      </c>
      <c r="C1587" s="29">
        <v>66450.0</v>
      </c>
      <c r="D1587" s="27">
        <v>0.0</v>
      </c>
      <c r="E1587" s="41"/>
    </row>
    <row r="1588" hidden="1">
      <c r="A1588" s="58" t="s">
        <v>3401</v>
      </c>
      <c r="B1588" s="29">
        <v>23341.0</v>
      </c>
      <c r="C1588" s="59">
        <v>23341.0</v>
      </c>
      <c r="D1588" s="27">
        <v>0.0</v>
      </c>
      <c r="E1588" s="41"/>
    </row>
    <row r="1589" hidden="1">
      <c r="A1589" s="58" t="s">
        <v>3402</v>
      </c>
      <c r="B1589" s="29">
        <v>36716.0</v>
      </c>
      <c r="C1589" s="59">
        <v>36716.0</v>
      </c>
      <c r="D1589" s="27">
        <v>0.0</v>
      </c>
      <c r="E1589" s="41"/>
    </row>
    <row r="1590" hidden="1">
      <c r="A1590" s="58" t="s">
        <v>3403</v>
      </c>
      <c r="B1590" s="29">
        <v>20753.0</v>
      </c>
      <c r="C1590" s="59">
        <v>20753.0</v>
      </c>
      <c r="D1590" s="27">
        <v>0.0</v>
      </c>
      <c r="E1590" s="41"/>
    </row>
    <row r="1591" hidden="1">
      <c r="A1591" s="58" t="s">
        <v>3405</v>
      </c>
      <c r="B1591" s="29">
        <v>0.0</v>
      </c>
      <c r="C1591" s="59">
        <v>0.0</v>
      </c>
      <c r="D1591" s="27">
        <v>0.0</v>
      </c>
      <c r="E1591" s="41"/>
    </row>
    <row r="1592" hidden="1">
      <c r="A1592" s="58" t="s">
        <v>3406</v>
      </c>
      <c r="B1592" s="29">
        <v>0.0</v>
      </c>
      <c r="C1592" s="59">
        <v>0.0</v>
      </c>
      <c r="D1592" s="27">
        <v>0.0</v>
      </c>
      <c r="E1592" s="41"/>
    </row>
    <row r="1593" hidden="1">
      <c r="A1593" s="35" t="s">
        <v>3407</v>
      </c>
      <c r="B1593" s="29">
        <v>170817.5</v>
      </c>
      <c r="C1593" s="59">
        <v>170817.5</v>
      </c>
      <c r="D1593" s="27">
        <v>0.0</v>
      </c>
      <c r="E1593" s="41"/>
    </row>
    <row r="1594" hidden="1">
      <c r="A1594" s="36" t="s">
        <v>3408</v>
      </c>
      <c r="B1594" s="42">
        <v>31.5</v>
      </c>
      <c r="C1594" s="71">
        <v>-717.5</v>
      </c>
      <c r="D1594" s="66">
        <v>-749.0</v>
      </c>
      <c r="E1594" s="45"/>
    </row>
    <row r="1595" hidden="1"/>
    <row r="1596" hidden="1"/>
    <row r="1597" hidden="1">
      <c r="A1597" s="5" t="s">
        <v>4236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3381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45866.0</v>
      </c>
      <c r="B1601" s="6"/>
      <c r="C1601" s="54" t="s">
        <v>3382</v>
      </c>
      <c r="D1601" s="15">
        <v>45869.0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5" t="s">
        <v>4238</v>
      </c>
      <c r="B1603" s="7"/>
      <c r="C1603" s="16"/>
      <c r="D1603" s="56" t="s">
        <v>4253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3383</v>
      </c>
      <c r="B1605" s="6"/>
      <c r="C1605" s="6"/>
      <c r="D1605" s="6"/>
      <c r="E1605" s="7"/>
    </row>
    <row r="1606" hidden="1">
      <c r="A1606" s="20" t="s">
        <v>3384</v>
      </c>
      <c r="B1606" s="21" t="s">
        <v>3385</v>
      </c>
      <c r="C1606" s="22" t="s">
        <v>3386</v>
      </c>
      <c r="D1606" s="21" t="s">
        <v>3387</v>
      </c>
      <c r="E1606" s="23" t="s">
        <v>13</v>
      </c>
    </row>
    <row r="1607" hidden="1">
      <c r="A1607" s="57" t="s">
        <v>3388</v>
      </c>
      <c r="B1607" s="25">
        <v>1113.0</v>
      </c>
      <c r="C1607" s="26">
        <v>1113.0</v>
      </c>
      <c r="D1607" s="27">
        <v>0.0</v>
      </c>
      <c r="E1607" s="40"/>
    </row>
    <row r="1608" hidden="1">
      <c r="A1608" s="57" t="s">
        <v>3389</v>
      </c>
      <c r="B1608" s="29">
        <v>5999.0</v>
      </c>
      <c r="C1608" s="26">
        <v>5999.0</v>
      </c>
      <c r="D1608" s="27">
        <v>0.0</v>
      </c>
      <c r="E1608" s="40"/>
    </row>
    <row r="1609" hidden="1">
      <c r="A1609" s="57" t="s">
        <v>3390</v>
      </c>
      <c r="B1609" s="29">
        <v>0.0</v>
      </c>
      <c r="C1609" s="26"/>
      <c r="D1609" s="27">
        <v>0.0</v>
      </c>
      <c r="E1609" s="41"/>
    </row>
    <row r="1610" hidden="1">
      <c r="A1610" s="57" t="s">
        <v>3392</v>
      </c>
      <c r="B1610" s="25">
        <v>0.0</v>
      </c>
      <c r="C1610" s="26"/>
      <c r="D1610" s="27">
        <v>0.0</v>
      </c>
      <c r="E1610" s="40"/>
    </row>
    <row r="1611" hidden="1">
      <c r="A1611" s="31" t="s">
        <v>3394</v>
      </c>
      <c r="B1611" s="29">
        <v>0.0</v>
      </c>
      <c r="C1611" s="26"/>
      <c r="D1611" s="27">
        <v>0.0</v>
      </c>
      <c r="E1611" s="41"/>
    </row>
    <row r="1612" hidden="1">
      <c r="A1612" s="31" t="s">
        <v>3395</v>
      </c>
      <c r="B1612" s="29">
        <v>0.0</v>
      </c>
      <c r="C1612" s="26"/>
      <c r="D1612" s="27">
        <v>0.0</v>
      </c>
      <c r="E1612" s="41"/>
    </row>
    <row r="1613" hidden="1">
      <c r="A1613" s="31" t="s">
        <v>3397</v>
      </c>
      <c r="B1613" s="29">
        <v>0.0</v>
      </c>
      <c r="C1613" s="26"/>
      <c r="D1613" s="27">
        <v>0.0</v>
      </c>
      <c r="E1613" s="28"/>
    </row>
    <row r="1614" hidden="1">
      <c r="A1614" s="31" t="s">
        <v>3399</v>
      </c>
      <c r="B1614" s="29">
        <v>960.0</v>
      </c>
      <c r="C1614" s="26">
        <v>960.0</v>
      </c>
      <c r="D1614" s="27">
        <v>0.0</v>
      </c>
      <c r="E1614" s="28"/>
    </row>
    <row r="1615" hidden="1">
      <c r="A1615" s="58" t="s">
        <v>3400</v>
      </c>
      <c r="B1615" s="29">
        <v>26691.0</v>
      </c>
      <c r="C1615" s="29">
        <v>27055.0</v>
      </c>
      <c r="D1615" s="27">
        <v>364.0</v>
      </c>
      <c r="E1615" s="41"/>
    </row>
    <row r="1616" hidden="1">
      <c r="A1616" s="58" t="s">
        <v>3401</v>
      </c>
      <c r="B1616" s="29">
        <v>10784.0</v>
      </c>
      <c r="C1616" s="59">
        <v>10784.0</v>
      </c>
      <c r="D1616" s="27">
        <v>0.0</v>
      </c>
      <c r="E1616" s="41"/>
    </row>
    <row r="1617" hidden="1">
      <c r="A1617" s="58" t="s">
        <v>3402</v>
      </c>
      <c r="B1617" s="29">
        <v>22435.0</v>
      </c>
      <c r="C1617" s="59">
        <v>22435.0</v>
      </c>
      <c r="D1617" s="27">
        <v>0.0</v>
      </c>
      <c r="E1617" s="41"/>
    </row>
    <row r="1618" hidden="1">
      <c r="A1618" s="58" t="s">
        <v>3403</v>
      </c>
      <c r="B1618" s="29">
        <v>14651.0</v>
      </c>
      <c r="C1618" s="59">
        <v>14651.0</v>
      </c>
      <c r="D1618" s="27">
        <v>0.0</v>
      </c>
      <c r="E1618" s="41"/>
    </row>
    <row r="1619" hidden="1">
      <c r="A1619" s="58" t="s">
        <v>3405</v>
      </c>
      <c r="B1619" s="29">
        <v>0.0</v>
      </c>
      <c r="C1619" s="59">
        <v>0.0</v>
      </c>
      <c r="D1619" s="27">
        <v>0.0</v>
      </c>
      <c r="E1619" s="41"/>
    </row>
    <row r="1620" hidden="1">
      <c r="A1620" s="58" t="s">
        <v>3406</v>
      </c>
      <c r="B1620" s="29">
        <v>0.0</v>
      </c>
      <c r="C1620" s="59">
        <v>0.0</v>
      </c>
      <c r="D1620" s="27">
        <v>0.0</v>
      </c>
      <c r="E1620" s="41"/>
    </row>
    <row r="1621" hidden="1">
      <c r="A1621" s="35" t="s">
        <v>3407</v>
      </c>
      <c r="B1621" s="29">
        <v>82632.5</v>
      </c>
      <c r="C1621" s="59">
        <v>82996.5</v>
      </c>
      <c r="D1621" s="27">
        <v>364.0</v>
      </c>
      <c r="E1621" s="41"/>
    </row>
    <row r="1622" hidden="1">
      <c r="A1622" s="36" t="s">
        <v>3408</v>
      </c>
      <c r="B1622" s="42">
        <v>0.5</v>
      </c>
      <c r="C1622" s="71">
        <v>0.5</v>
      </c>
      <c r="D1622" s="66">
        <v>0.0</v>
      </c>
      <c r="E1622" s="45"/>
    </row>
    <row r="1623" hidden="1"/>
    <row r="1624" hidden="1"/>
    <row r="1625" hidden="1">
      <c r="A1625" s="5" t="s">
        <v>4236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3381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45870.0</v>
      </c>
      <c r="B1629" s="6"/>
      <c r="C1629" s="54" t="s">
        <v>3382</v>
      </c>
      <c r="D1629" s="15">
        <v>45872.0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5" t="s">
        <v>4245</v>
      </c>
      <c r="B1631" s="7"/>
      <c r="C1631" s="16"/>
      <c r="D1631" s="56" t="s">
        <v>4239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3383</v>
      </c>
      <c r="B1633" s="6"/>
      <c r="C1633" s="6"/>
      <c r="D1633" s="6"/>
      <c r="E1633" s="7"/>
    </row>
    <row r="1634" hidden="1">
      <c r="A1634" s="20" t="s">
        <v>3384</v>
      </c>
      <c r="B1634" s="21" t="s">
        <v>3385</v>
      </c>
      <c r="C1634" s="22" t="s">
        <v>3386</v>
      </c>
      <c r="D1634" s="21" t="s">
        <v>3387</v>
      </c>
      <c r="E1634" s="23" t="s">
        <v>13</v>
      </c>
    </row>
    <row r="1635" hidden="1">
      <c r="A1635" s="57" t="s">
        <v>3388</v>
      </c>
      <c r="B1635" s="25">
        <v>3376.0</v>
      </c>
      <c r="C1635" s="26">
        <v>3376.0</v>
      </c>
      <c r="D1635" s="27">
        <v>0.0</v>
      </c>
      <c r="E1635" s="40"/>
    </row>
    <row r="1636" hidden="1">
      <c r="A1636" s="57" t="s">
        <v>3389</v>
      </c>
      <c r="B1636" s="29">
        <v>7720.0</v>
      </c>
      <c r="C1636" s="26">
        <v>7720.0</v>
      </c>
      <c r="D1636" s="27">
        <v>0.0</v>
      </c>
      <c r="E1636" s="40"/>
    </row>
    <row r="1637" hidden="1">
      <c r="A1637" s="57" t="s">
        <v>3390</v>
      </c>
      <c r="B1637" s="29">
        <v>420.0</v>
      </c>
      <c r="C1637" s="26">
        <v>420.0</v>
      </c>
      <c r="D1637" s="27">
        <v>0.0</v>
      </c>
      <c r="E1637" s="41"/>
    </row>
    <row r="1638" hidden="1">
      <c r="A1638" s="57" t="s">
        <v>3392</v>
      </c>
      <c r="B1638" s="25">
        <v>0.0</v>
      </c>
      <c r="C1638" s="26"/>
      <c r="D1638" s="27">
        <v>0.0</v>
      </c>
      <c r="E1638" s="40"/>
    </row>
    <row r="1639" hidden="1">
      <c r="A1639" s="31" t="s">
        <v>3394</v>
      </c>
      <c r="B1639" s="29">
        <v>0.0</v>
      </c>
      <c r="C1639" s="26"/>
      <c r="D1639" s="27">
        <v>0.0</v>
      </c>
      <c r="E1639" s="41"/>
    </row>
    <row r="1640" hidden="1">
      <c r="A1640" s="31" t="s">
        <v>3395</v>
      </c>
      <c r="B1640" s="29">
        <v>0.0</v>
      </c>
      <c r="C1640" s="26"/>
      <c r="D1640" s="27">
        <v>0.0</v>
      </c>
      <c r="E1640" s="41"/>
    </row>
    <row r="1641" hidden="1">
      <c r="A1641" s="31" t="s">
        <v>3397</v>
      </c>
      <c r="B1641" s="29">
        <v>0.0</v>
      </c>
      <c r="C1641" s="26"/>
      <c r="D1641" s="27">
        <v>0.0</v>
      </c>
      <c r="E1641" s="28"/>
    </row>
    <row r="1642" hidden="1">
      <c r="A1642" s="31" t="s">
        <v>3399</v>
      </c>
      <c r="B1642" s="29">
        <v>1000.0</v>
      </c>
      <c r="C1642" s="26">
        <v>1000.0</v>
      </c>
      <c r="D1642" s="27">
        <v>0.0</v>
      </c>
      <c r="E1642" s="28"/>
    </row>
    <row r="1643" hidden="1">
      <c r="A1643" s="58" t="s">
        <v>3400</v>
      </c>
      <c r="B1643" s="29">
        <v>34828.0</v>
      </c>
      <c r="C1643" s="29">
        <v>34828.0</v>
      </c>
      <c r="D1643" s="27">
        <v>0.0</v>
      </c>
      <c r="E1643" s="41"/>
    </row>
    <row r="1644" hidden="1">
      <c r="A1644" s="58" t="s">
        <v>3401</v>
      </c>
      <c r="B1644" s="29">
        <v>12257.0</v>
      </c>
      <c r="C1644" s="59">
        <v>12257.0</v>
      </c>
      <c r="D1644" s="27">
        <v>0.0</v>
      </c>
      <c r="E1644" s="41"/>
    </row>
    <row r="1645" hidden="1">
      <c r="A1645" s="58" t="s">
        <v>3402</v>
      </c>
      <c r="B1645" s="29">
        <v>14983.0</v>
      </c>
      <c r="C1645" s="59">
        <v>14983.0</v>
      </c>
      <c r="D1645" s="27">
        <v>0.0</v>
      </c>
      <c r="E1645" s="41"/>
    </row>
    <row r="1646" hidden="1">
      <c r="A1646" s="58" t="s">
        <v>3403</v>
      </c>
      <c r="B1646" s="29">
        <v>13407.0</v>
      </c>
      <c r="C1646" s="59">
        <v>13407.0</v>
      </c>
      <c r="D1646" s="27">
        <v>0.0</v>
      </c>
      <c r="E1646" s="41"/>
    </row>
    <row r="1647" hidden="1">
      <c r="A1647" s="58" t="s">
        <v>3405</v>
      </c>
      <c r="B1647" s="29">
        <v>1313.0</v>
      </c>
      <c r="C1647" s="59">
        <v>1313.0</v>
      </c>
      <c r="D1647" s="27">
        <v>0.0</v>
      </c>
      <c r="E1647" s="41"/>
    </row>
    <row r="1648" hidden="1">
      <c r="A1648" s="58" t="s">
        <v>3406</v>
      </c>
      <c r="B1648" s="29">
        <v>0.0</v>
      </c>
      <c r="C1648" s="59">
        <v>0.0</v>
      </c>
      <c r="D1648" s="27">
        <v>0.0</v>
      </c>
      <c r="E1648" s="41"/>
    </row>
    <row r="1649" hidden="1">
      <c r="A1649" s="35" t="s">
        <v>3407</v>
      </c>
      <c r="B1649" s="29">
        <v>89304.0</v>
      </c>
      <c r="C1649" s="59">
        <v>89304.0</v>
      </c>
      <c r="D1649" s="27">
        <v>0.0</v>
      </c>
      <c r="E1649" s="41"/>
    </row>
    <row r="1650" hidden="1">
      <c r="A1650" s="36" t="s">
        <v>3408</v>
      </c>
      <c r="B1650" s="42">
        <v>0.0</v>
      </c>
      <c r="C1650" s="71">
        <v>0.0</v>
      </c>
      <c r="D1650" s="66">
        <v>0.0</v>
      </c>
      <c r="E1650" s="45"/>
    </row>
    <row r="1651" hidden="1"/>
    <row r="1652" hidden="1"/>
    <row r="1653" hidden="1">
      <c r="A1653" s="5" t="s">
        <v>4236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3381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45873.0</v>
      </c>
      <c r="B1657" s="6"/>
      <c r="C1657" s="54" t="s">
        <v>3382</v>
      </c>
      <c r="D1657" s="15">
        <v>45879.0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5" t="s">
        <v>4238</v>
      </c>
      <c r="B1659" s="7"/>
      <c r="C1659" s="16"/>
      <c r="D1659" s="56" t="s">
        <v>4239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3383</v>
      </c>
      <c r="B1661" s="6"/>
      <c r="C1661" s="6"/>
      <c r="D1661" s="6"/>
      <c r="E1661" s="7"/>
    </row>
    <row r="1662" hidden="1">
      <c r="A1662" s="20" t="s">
        <v>3384</v>
      </c>
      <c r="B1662" s="21" t="s">
        <v>3385</v>
      </c>
      <c r="C1662" s="22" t="s">
        <v>3386</v>
      </c>
      <c r="D1662" s="21" t="s">
        <v>3387</v>
      </c>
      <c r="E1662" s="23" t="s">
        <v>13</v>
      </c>
    </row>
    <row r="1663" hidden="1">
      <c r="A1663" s="57" t="s">
        <v>3388</v>
      </c>
      <c r="B1663" s="25">
        <v>9185.0</v>
      </c>
      <c r="C1663" s="26">
        <v>7276.0</v>
      </c>
      <c r="D1663" s="27">
        <v>-1909.0</v>
      </c>
      <c r="E1663" s="40"/>
    </row>
    <row r="1664" hidden="1">
      <c r="A1664" s="57" t="s">
        <v>3389</v>
      </c>
      <c r="B1664" s="29">
        <v>15635.0</v>
      </c>
      <c r="C1664" s="26">
        <v>15635.0</v>
      </c>
      <c r="D1664" s="27">
        <v>0.0</v>
      </c>
      <c r="E1664" s="40"/>
    </row>
    <row r="1665" hidden="1">
      <c r="A1665" s="57" t="s">
        <v>3390</v>
      </c>
      <c r="B1665" s="29">
        <v>0.0</v>
      </c>
      <c r="C1665" s="26"/>
      <c r="D1665" s="27">
        <v>0.0</v>
      </c>
      <c r="E1665" s="41"/>
    </row>
    <row r="1666" hidden="1">
      <c r="A1666" s="57" t="s">
        <v>3392</v>
      </c>
      <c r="B1666" s="25">
        <v>0.0</v>
      </c>
      <c r="C1666" s="26"/>
      <c r="D1666" s="27">
        <v>0.0</v>
      </c>
      <c r="E1666" s="40"/>
    </row>
    <row r="1667" hidden="1">
      <c r="A1667" s="31" t="s">
        <v>3394</v>
      </c>
      <c r="B1667" s="29">
        <v>0.0</v>
      </c>
      <c r="C1667" s="26"/>
      <c r="D1667" s="27">
        <v>0.0</v>
      </c>
      <c r="E1667" s="41"/>
    </row>
    <row r="1668" hidden="1">
      <c r="A1668" s="31" t="s">
        <v>3395</v>
      </c>
      <c r="B1668" s="29">
        <v>0.0</v>
      </c>
      <c r="C1668" s="26"/>
      <c r="D1668" s="27">
        <v>0.0</v>
      </c>
      <c r="E1668" s="41"/>
    </row>
    <row r="1669" hidden="1">
      <c r="A1669" s="31" t="s">
        <v>3397</v>
      </c>
      <c r="B1669" s="29">
        <v>0.0</v>
      </c>
      <c r="C1669" s="26"/>
      <c r="D1669" s="27">
        <v>0.0</v>
      </c>
      <c r="E1669" s="28"/>
    </row>
    <row r="1670" hidden="1">
      <c r="A1670" s="31" t="s">
        <v>3399</v>
      </c>
      <c r="B1670" s="29">
        <v>1760.0</v>
      </c>
      <c r="C1670" s="26">
        <v>1760.0</v>
      </c>
      <c r="D1670" s="27">
        <v>0.0</v>
      </c>
      <c r="E1670" s="28"/>
    </row>
    <row r="1671" hidden="1">
      <c r="A1671" s="58" t="s">
        <v>3400</v>
      </c>
      <c r="B1671" s="29">
        <v>61183.0</v>
      </c>
      <c r="C1671" s="29">
        <v>61183.0</v>
      </c>
      <c r="D1671" s="27">
        <v>0.0</v>
      </c>
      <c r="E1671" s="41"/>
    </row>
    <row r="1672" hidden="1">
      <c r="A1672" s="58" t="s">
        <v>3401</v>
      </c>
      <c r="B1672" s="29">
        <v>23484.0</v>
      </c>
      <c r="C1672" s="59">
        <v>23195.0</v>
      </c>
      <c r="D1672" s="27">
        <v>-289.0</v>
      </c>
      <c r="E1672" s="41"/>
    </row>
    <row r="1673" hidden="1">
      <c r="A1673" s="58" t="s">
        <v>3402</v>
      </c>
      <c r="B1673" s="29">
        <v>29990.0</v>
      </c>
      <c r="C1673" s="59">
        <v>29990.0</v>
      </c>
      <c r="D1673" s="27">
        <v>0.0</v>
      </c>
      <c r="E1673" s="41"/>
    </row>
    <row r="1674" hidden="1">
      <c r="A1674" s="58" t="s">
        <v>3403</v>
      </c>
      <c r="B1674" s="29">
        <v>23194.0</v>
      </c>
      <c r="C1674" s="59">
        <v>23194.0</v>
      </c>
      <c r="D1674" s="27">
        <v>0.0</v>
      </c>
      <c r="E1674" s="41"/>
    </row>
    <row r="1675" hidden="1">
      <c r="A1675" s="58" t="s">
        <v>3405</v>
      </c>
      <c r="B1675" s="29">
        <v>403.0</v>
      </c>
      <c r="C1675" s="59">
        <v>403.0</v>
      </c>
      <c r="D1675" s="27">
        <v>0.0</v>
      </c>
      <c r="E1675" s="41"/>
    </row>
    <row r="1676" hidden="1">
      <c r="A1676" s="58" t="s">
        <v>3406</v>
      </c>
      <c r="B1676" s="29">
        <v>0.0</v>
      </c>
      <c r="C1676" s="59">
        <v>0.0</v>
      </c>
      <c r="D1676" s="27">
        <v>0.0</v>
      </c>
      <c r="E1676" s="41"/>
    </row>
    <row r="1677" hidden="1">
      <c r="A1677" s="35" t="s">
        <v>3407</v>
      </c>
      <c r="B1677" s="29">
        <v>162924.80000000002</v>
      </c>
      <c r="C1677" s="59">
        <v>162635.8</v>
      </c>
      <c r="D1677" s="27">
        <v>-289.0000000000291</v>
      </c>
      <c r="E1677" s="41"/>
    </row>
    <row r="1678" hidden="1">
      <c r="A1678" s="36" t="s">
        <v>3408</v>
      </c>
      <c r="B1678" s="42">
        <v>1909.199999999997</v>
      </c>
      <c r="C1678" s="71">
        <v>0.20000000001164153</v>
      </c>
      <c r="D1678" s="66">
        <v>-1908.9999999999854</v>
      </c>
      <c r="E1678" s="45"/>
    </row>
    <row r="1679" hidden="1"/>
    <row r="1680" hidden="1"/>
    <row r="1681" hidden="1">
      <c r="A1681" s="5" t="s">
        <v>4236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3381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45880.0</v>
      </c>
      <c r="B1685" s="6"/>
      <c r="C1685" s="54" t="s">
        <v>3382</v>
      </c>
      <c r="D1685" s="15">
        <v>45886.0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5" t="s">
        <v>4238</v>
      </c>
      <c r="B1687" s="7"/>
      <c r="C1687" s="16"/>
      <c r="D1687" s="56" t="s">
        <v>4239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3383</v>
      </c>
      <c r="B1689" s="6"/>
      <c r="C1689" s="6"/>
      <c r="D1689" s="6"/>
      <c r="E1689" s="7"/>
    </row>
    <row r="1690" hidden="1">
      <c r="A1690" s="20" t="s">
        <v>3384</v>
      </c>
      <c r="B1690" s="21" t="s">
        <v>3385</v>
      </c>
      <c r="C1690" s="22" t="s">
        <v>3386</v>
      </c>
      <c r="D1690" s="21" t="s">
        <v>3387</v>
      </c>
      <c r="E1690" s="23" t="s">
        <v>13</v>
      </c>
    </row>
    <row r="1691" hidden="1">
      <c r="A1691" s="57" t="s">
        <v>3388</v>
      </c>
      <c r="B1691" s="25">
        <v>10046.0</v>
      </c>
      <c r="C1691" s="26">
        <v>10046.0</v>
      </c>
      <c r="D1691" s="27">
        <v>0.0</v>
      </c>
      <c r="E1691" s="40"/>
    </row>
    <row r="1692" hidden="1">
      <c r="A1692" s="57" t="s">
        <v>3389</v>
      </c>
      <c r="B1692" s="29">
        <v>11989.0</v>
      </c>
      <c r="C1692" s="26">
        <v>11989.0</v>
      </c>
      <c r="D1692" s="27">
        <v>0.0</v>
      </c>
      <c r="E1692" s="40"/>
    </row>
    <row r="1693" hidden="1">
      <c r="A1693" s="57" t="s">
        <v>3390</v>
      </c>
      <c r="B1693" s="29">
        <v>0.0</v>
      </c>
      <c r="C1693" s="26"/>
      <c r="D1693" s="27">
        <v>0.0</v>
      </c>
      <c r="E1693" s="41"/>
    </row>
    <row r="1694" hidden="1">
      <c r="A1694" s="57" t="s">
        <v>3392</v>
      </c>
      <c r="B1694" s="25">
        <v>0.0</v>
      </c>
      <c r="C1694" s="26"/>
      <c r="D1694" s="27">
        <v>0.0</v>
      </c>
      <c r="E1694" s="40"/>
    </row>
    <row r="1695" hidden="1">
      <c r="A1695" s="31" t="s">
        <v>3394</v>
      </c>
      <c r="B1695" s="29">
        <v>0.0</v>
      </c>
      <c r="C1695" s="26"/>
      <c r="D1695" s="27">
        <v>0.0</v>
      </c>
      <c r="E1695" s="41"/>
    </row>
    <row r="1696" hidden="1">
      <c r="A1696" s="31" t="s">
        <v>3395</v>
      </c>
      <c r="B1696" s="29">
        <v>0.0</v>
      </c>
      <c r="C1696" s="26"/>
      <c r="D1696" s="27">
        <v>0.0</v>
      </c>
      <c r="E1696" s="41"/>
    </row>
    <row r="1697" hidden="1">
      <c r="A1697" s="31" t="s">
        <v>3397</v>
      </c>
      <c r="B1697" s="29">
        <v>0.0</v>
      </c>
      <c r="C1697" s="26"/>
      <c r="D1697" s="27">
        <v>0.0</v>
      </c>
      <c r="E1697" s="28"/>
    </row>
    <row r="1698" hidden="1">
      <c r="A1698" s="31" t="s">
        <v>3399</v>
      </c>
      <c r="B1698" s="29">
        <v>2200.0</v>
      </c>
      <c r="C1698" s="26">
        <v>2200.0</v>
      </c>
      <c r="D1698" s="27">
        <v>0.0</v>
      </c>
      <c r="E1698" s="28"/>
    </row>
    <row r="1699" hidden="1">
      <c r="A1699" s="58" t="s">
        <v>3400</v>
      </c>
      <c r="B1699" s="29">
        <v>70053.0</v>
      </c>
      <c r="C1699" s="29">
        <v>70053.0</v>
      </c>
      <c r="D1699" s="27">
        <v>0.0</v>
      </c>
      <c r="E1699" s="41"/>
    </row>
    <row r="1700" hidden="1">
      <c r="A1700" s="58" t="s">
        <v>3401</v>
      </c>
      <c r="B1700" s="29">
        <v>30453.0</v>
      </c>
      <c r="C1700" s="59">
        <v>31166.0</v>
      </c>
      <c r="D1700" s="27">
        <v>713.0</v>
      </c>
      <c r="E1700" s="41"/>
    </row>
    <row r="1701" hidden="1">
      <c r="A1701" s="58" t="s">
        <v>3402</v>
      </c>
      <c r="B1701" s="29">
        <v>34508.0</v>
      </c>
      <c r="C1701" s="59">
        <v>34508.0</v>
      </c>
      <c r="D1701" s="27">
        <v>0.0</v>
      </c>
      <c r="E1701" s="41"/>
    </row>
    <row r="1702" hidden="1">
      <c r="A1702" s="58" t="s">
        <v>3403</v>
      </c>
      <c r="B1702" s="29">
        <v>30021.0</v>
      </c>
      <c r="C1702" s="59">
        <v>30021.0</v>
      </c>
      <c r="D1702" s="27">
        <v>0.0</v>
      </c>
      <c r="E1702" s="41"/>
    </row>
    <row r="1703" hidden="1">
      <c r="A1703" s="58" t="s">
        <v>3405</v>
      </c>
      <c r="B1703" s="29">
        <v>617.0</v>
      </c>
      <c r="C1703" s="59">
        <v>617.0</v>
      </c>
      <c r="D1703" s="27">
        <v>0.0</v>
      </c>
      <c r="E1703" s="41"/>
    </row>
    <row r="1704" hidden="1">
      <c r="A1704" s="58" t="s">
        <v>3406</v>
      </c>
      <c r="B1704" s="29">
        <v>0.0</v>
      </c>
      <c r="C1704" s="59">
        <v>0.0</v>
      </c>
      <c r="D1704" s="27">
        <v>0.0</v>
      </c>
      <c r="E1704" s="41"/>
    </row>
    <row r="1705" hidden="1">
      <c r="A1705" s="35" t="s">
        <v>3407</v>
      </c>
      <c r="B1705" s="29">
        <v>189886.5</v>
      </c>
      <c r="C1705" s="59">
        <v>190599.5</v>
      </c>
      <c r="D1705" s="27">
        <v>713.0</v>
      </c>
      <c r="E1705" s="41"/>
    </row>
    <row r="1706" hidden="1">
      <c r="A1706" s="36" t="s">
        <v>3408</v>
      </c>
      <c r="B1706" s="42">
        <v>0.5</v>
      </c>
      <c r="C1706" s="71">
        <v>0.5</v>
      </c>
      <c r="D1706" s="66">
        <v>0.0</v>
      </c>
      <c r="E1706" s="45"/>
    </row>
    <row r="1707" hidden="1"/>
    <row r="1708" hidden="1"/>
    <row r="1709" hidden="1">
      <c r="A1709" s="5" t="s">
        <v>4236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3381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45887.0</v>
      </c>
      <c r="B1713" s="6"/>
      <c r="C1713" s="54" t="s">
        <v>3382</v>
      </c>
      <c r="D1713" s="15">
        <v>45893.0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5" t="s">
        <v>4238</v>
      </c>
      <c r="B1715" s="7"/>
      <c r="C1715" s="16"/>
      <c r="D1715" s="56" t="s">
        <v>4239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3383</v>
      </c>
      <c r="B1717" s="6"/>
      <c r="C1717" s="6"/>
      <c r="D1717" s="6"/>
      <c r="E1717" s="7"/>
    </row>
    <row r="1718" hidden="1">
      <c r="A1718" s="20" t="s">
        <v>3384</v>
      </c>
      <c r="B1718" s="21" t="s">
        <v>3385</v>
      </c>
      <c r="C1718" s="22" t="s">
        <v>3386</v>
      </c>
      <c r="D1718" s="21" t="s">
        <v>3387</v>
      </c>
      <c r="E1718" s="23" t="s">
        <v>13</v>
      </c>
    </row>
    <row r="1719" hidden="1">
      <c r="A1719" s="57" t="s">
        <v>3388</v>
      </c>
      <c r="B1719" s="25">
        <v>8157.0</v>
      </c>
      <c r="C1719" s="26">
        <v>8157.0</v>
      </c>
      <c r="D1719" s="27">
        <v>0.0</v>
      </c>
      <c r="E1719" s="40"/>
    </row>
    <row r="1720" hidden="1">
      <c r="A1720" s="57" t="s">
        <v>3389</v>
      </c>
      <c r="B1720" s="29">
        <v>13758.0</v>
      </c>
      <c r="C1720" s="26">
        <v>13758.0</v>
      </c>
      <c r="D1720" s="27">
        <v>0.0</v>
      </c>
      <c r="E1720" s="40"/>
    </row>
    <row r="1721" hidden="1">
      <c r="A1721" s="57" t="s">
        <v>3390</v>
      </c>
      <c r="B1721" s="29">
        <v>0.0</v>
      </c>
      <c r="C1721" s="26"/>
      <c r="D1721" s="27">
        <v>0.0</v>
      </c>
      <c r="E1721" s="41"/>
    </row>
    <row r="1722" hidden="1">
      <c r="A1722" s="57" t="s">
        <v>3392</v>
      </c>
      <c r="B1722" s="25">
        <v>0.0</v>
      </c>
      <c r="C1722" s="26"/>
      <c r="D1722" s="27">
        <v>0.0</v>
      </c>
      <c r="E1722" s="40"/>
    </row>
    <row r="1723" hidden="1">
      <c r="A1723" s="31" t="s">
        <v>3394</v>
      </c>
      <c r="B1723" s="29">
        <v>0.0</v>
      </c>
      <c r="C1723" s="26"/>
      <c r="D1723" s="27">
        <v>0.0</v>
      </c>
      <c r="E1723" s="41"/>
    </row>
    <row r="1724" hidden="1">
      <c r="A1724" s="31" t="s">
        <v>3395</v>
      </c>
      <c r="B1724" s="29">
        <v>0.0</v>
      </c>
      <c r="C1724" s="26"/>
      <c r="D1724" s="27">
        <v>0.0</v>
      </c>
      <c r="E1724" s="41"/>
    </row>
    <row r="1725" hidden="1">
      <c r="A1725" s="31" t="s">
        <v>3397</v>
      </c>
      <c r="B1725" s="29">
        <v>0.0</v>
      </c>
      <c r="C1725" s="26"/>
      <c r="D1725" s="27">
        <v>0.0</v>
      </c>
      <c r="E1725" s="28"/>
    </row>
    <row r="1726" hidden="1">
      <c r="A1726" s="31" t="s">
        <v>3399</v>
      </c>
      <c r="B1726" s="29">
        <v>1640.0</v>
      </c>
      <c r="C1726" s="26">
        <v>1600.0</v>
      </c>
      <c r="D1726" s="27">
        <v>-40.0</v>
      </c>
      <c r="E1726" s="28"/>
    </row>
    <row r="1727" hidden="1">
      <c r="A1727" s="58" t="s">
        <v>3400</v>
      </c>
      <c r="B1727" s="29">
        <v>59451.0</v>
      </c>
      <c r="C1727" s="29">
        <v>59451.0</v>
      </c>
      <c r="D1727" s="27">
        <v>0.0</v>
      </c>
      <c r="E1727" s="41"/>
    </row>
    <row r="1728" hidden="1">
      <c r="A1728" s="58" t="s">
        <v>3401</v>
      </c>
      <c r="B1728" s="29">
        <v>26595.0</v>
      </c>
      <c r="C1728" s="59">
        <v>26595.0</v>
      </c>
      <c r="D1728" s="27">
        <v>0.0</v>
      </c>
      <c r="E1728" s="41"/>
    </row>
    <row r="1729" hidden="1">
      <c r="A1729" s="58" t="s">
        <v>3402</v>
      </c>
      <c r="B1729" s="29">
        <v>27697.0</v>
      </c>
      <c r="C1729" s="59">
        <v>27697.0</v>
      </c>
      <c r="D1729" s="27">
        <v>0.0</v>
      </c>
      <c r="E1729" s="41"/>
    </row>
    <row r="1730" hidden="1">
      <c r="A1730" s="58" t="s">
        <v>3403</v>
      </c>
      <c r="B1730" s="29">
        <v>21062.0</v>
      </c>
      <c r="C1730" s="59">
        <v>21062.0</v>
      </c>
      <c r="D1730" s="27">
        <v>0.0</v>
      </c>
      <c r="E1730" s="41"/>
    </row>
    <row r="1731" hidden="1">
      <c r="A1731" s="58" t="s">
        <v>3405</v>
      </c>
      <c r="B1731" s="29">
        <v>0.0</v>
      </c>
      <c r="C1731" s="59">
        <v>0.0</v>
      </c>
      <c r="D1731" s="27">
        <v>0.0</v>
      </c>
      <c r="E1731" s="41"/>
    </row>
    <row r="1732" hidden="1">
      <c r="A1732" s="58" t="s">
        <v>3406</v>
      </c>
      <c r="B1732" s="29">
        <v>0.0</v>
      </c>
      <c r="C1732" s="59">
        <v>0.0</v>
      </c>
      <c r="D1732" s="27">
        <v>0.0</v>
      </c>
      <c r="E1732" s="41"/>
    </row>
    <row r="1733" hidden="1">
      <c r="A1733" s="35" t="s">
        <v>3407</v>
      </c>
      <c r="B1733" s="29">
        <v>158357.5</v>
      </c>
      <c r="C1733" s="59">
        <v>158357.5</v>
      </c>
      <c r="D1733" s="27">
        <v>0.0</v>
      </c>
      <c r="E1733" s="41"/>
    </row>
    <row r="1734" hidden="1">
      <c r="A1734" s="36" t="s">
        <v>3408</v>
      </c>
      <c r="B1734" s="42">
        <v>2.5</v>
      </c>
      <c r="C1734" s="71">
        <v>-37.5</v>
      </c>
      <c r="D1734" s="66">
        <v>-40.0</v>
      </c>
      <c r="E1734" s="45"/>
    </row>
    <row r="1735" hidden="1"/>
    <row r="1736" hidden="1"/>
    <row r="1737" hidden="1">
      <c r="A1737" s="5" t="s">
        <v>4236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3381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45894.0</v>
      </c>
      <c r="B1741" s="6"/>
      <c r="C1741" s="54" t="s">
        <v>3382</v>
      </c>
      <c r="D1741" s="15">
        <v>45900.0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5" t="s">
        <v>4238</v>
      </c>
      <c r="B1743" s="7"/>
      <c r="C1743" s="16"/>
      <c r="D1743" s="56" t="s">
        <v>4239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3383</v>
      </c>
      <c r="B1745" s="6"/>
      <c r="C1745" s="6"/>
      <c r="D1745" s="6"/>
      <c r="E1745" s="7"/>
    </row>
    <row r="1746" hidden="1">
      <c r="A1746" s="20" t="s">
        <v>3384</v>
      </c>
      <c r="B1746" s="21" t="s">
        <v>3385</v>
      </c>
      <c r="C1746" s="22" t="s">
        <v>3386</v>
      </c>
      <c r="D1746" s="21" t="s">
        <v>3387</v>
      </c>
      <c r="E1746" s="23" t="s">
        <v>13</v>
      </c>
    </row>
    <row r="1747" hidden="1">
      <c r="A1747" s="57" t="s">
        <v>3388</v>
      </c>
      <c r="B1747" s="25">
        <v>12402.0</v>
      </c>
      <c r="C1747" s="26">
        <v>12402.0</v>
      </c>
      <c r="D1747" s="27">
        <v>0.0</v>
      </c>
      <c r="E1747" s="40"/>
    </row>
    <row r="1748" hidden="1">
      <c r="A1748" s="57" t="s">
        <v>3389</v>
      </c>
      <c r="B1748" s="29">
        <v>17464.0</v>
      </c>
      <c r="C1748" s="26">
        <v>17464.0</v>
      </c>
      <c r="D1748" s="27">
        <v>0.0</v>
      </c>
      <c r="E1748" s="40"/>
    </row>
    <row r="1749" hidden="1">
      <c r="A1749" s="57" t="s">
        <v>3390</v>
      </c>
      <c r="B1749" s="29">
        <v>140.0</v>
      </c>
      <c r="C1749" s="26">
        <v>140.0</v>
      </c>
      <c r="D1749" s="27">
        <v>0.0</v>
      </c>
      <c r="E1749" s="41"/>
    </row>
    <row r="1750" hidden="1">
      <c r="A1750" s="57" t="s">
        <v>3392</v>
      </c>
      <c r="B1750" s="25">
        <v>0.0</v>
      </c>
      <c r="C1750" s="26"/>
      <c r="D1750" s="27">
        <v>0.0</v>
      </c>
      <c r="E1750" s="40"/>
    </row>
    <row r="1751" hidden="1">
      <c r="A1751" s="31" t="s">
        <v>3394</v>
      </c>
      <c r="B1751" s="29">
        <v>0.0</v>
      </c>
      <c r="C1751" s="26"/>
      <c r="D1751" s="27">
        <v>0.0</v>
      </c>
      <c r="E1751" s="41"/>
    </row>
    <row r="1752" hidden="1">
      <c r="A1752" s="31" t="s">
        <v>3395</v>
      </c>
      <c r="B1752" s="29">
        <v>0.0</v>
      </c>
      <c r="C1752" s="26"/>
      <c r="D1752" s="27">
        <v>0.0</v>
      </c>
      <c r="E1752" s="41"/>
    </row>
    <row r="1753" hidden="1">
      <c r="A1753" s="31" t="s">
        <v>3397</v>
      </c>
      <c r="B1753" s="29">
        <v>0.0</v>
      </c>
      <c r="C1753" s="26"/>
      <c r="D1753" s="27">
        <v>0.0</v>
      </c>
      <c r="E1753" s="28"/>
    </row>
    <row r="1754" hidden="1">
      <c r="A1754" s="31" t="s">
        <v>3399</v>
      </c>
      <c r="B1754" s="29">
        <v>2320.0</v>
      </c>
      <c r="C1754" s="26">
        <v>2320.0</v>
      </c>
      <c r="D1754" s="27">
        <v>0.0</v>
      </c>
      <c r="E1754" s="28"/>
    </row>
    <row r="1755" hidden="1">
      <c r="A1755" s="58" t="s">
        <v>3400</v>
      </c>
      <c r="B1755" s="29">
        <v>69219.0</v>
      </c>
      <c r="C1755" s="29">
        <v>68255.0</v>
      </c>
      <c r="D1755" s="27">
        <v>-964.0</v>
      </c>
      <c r="E1755" s="41"/>
    </row>
    <row r="1756" hidden="1">
      <c r="A1756" s="58" t="s">
        <v>3401</v>
      </c>
      <c r="B1756" s="29">
        <v>22971.0</v>
      </c>
      <c r="C1756" s="59">
        <v>22971.0</v>
      </c>
      <c r="D1756" s="27">
        <v>0.0</v>
      </c>
      <c r="E1756" s="41"/>
    </row>
    <row r="1757" hidden="1">
      <c r="A1757" s="58" t="s">
        <v>3402</v>
      </c>
      <c r="B1757" s="29">
        <v>34931.0</v>
      </c>
      <c r="C1757" s="59">
        <v>34931.0</v>
      </c>
      <c r="D1757" s="27">
        <v>0.0</v>
      </c>
      <c r="E1757" s="41"/>
    </row>
    <row r="1758" hidden="1">
      <c r="A1758" s="58" t="s">
        <v>3403</v>
      </c>
      <c r="B1758" s="29">
        <v>21182.0</v>
      </c>
      <c r="C1758" s="59">
        <v>21182.0</v>
      </c>
      <c r="D1758" s="27">
        <v>0.0</v>
      </c>
      <c r="E1758" s="41"/>
    </row>
    <row r="1759" hidden="1">
      <c r="A1759" s="58" t="s">
        <v>3405</v>
      </c>
      <c r="B1759" s="29">
        <v>0.0</v>
      </c>
      <c r="C1759" s="59">
        <v>0.0</v>
      </c>
      <c r="D1759" s="27">
        <v>0.0</v>
      </c>
      <c r="E1759" s="41"/>
    </row>
    <row r="1760" hidden="1">
      <c r="A1760" s="58" t="s">
        <v>3406</v>
      </c>
      <c r="B1760" s="29">
        <v>0.0</v>
      </c>
      <c r="C1760" s="59">
        <v>0.0</v>
      </c>
      <c r="D1760" s="27">
        <v>0.0</v>
      </c>
      <c r="E1760" s="41"/>
    </row>
    <row r="1761" hidden="1">
      <c r="A1761" s="35" t="s">
        <v>3407</v>
      </c>
      <c r="B1761" s="29">
        <v>180628.5</v>
      </c>
      <c r="C1761" s="59">
        <v>179664.5</v>
      </c>
      <c r="D1761" s="27">
        <v>-964.0</v>
      </c>
      <c r="E1761" s="41"/>
    </row>
    <row r="1762" hidden="1">
      <c r="A1762" s="36" t="s">
        <v>3408</v>
      </c>
      <c r="B1762" s="42">
        <v>0.5</v>
      </c>
      <c r="C1762" s="71">
        <v>0.5</v>
      </c>
      <c r="D1762" s="66">
        <v>0.0</v>
      </c>
      <c r="E1762" s="45"/>
    </row>
    <row r="1763" hidden="1"/>
    <row r="1764" hidden="1"/>
    <row r="1765" hidden="1">
      <c r="A1765" s="5" t="s">
        <v>4236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3381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45901.0</v>
      </c>
      <c r="B1769" s="6"/>
      <c r="C1769" s="54" t="s">
        <v>3382</v>
      </c>
      <c r="D1769" s="15">
        <v>45907.0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5" t="s">
        <v>4238</v>
      </c>
      <c r="B1771" s="7"/>
      <c r="C1771" s="16"/>
      <c r="D1771" s="56" t="s">
        <v>4239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3383</v>
      </c>
      <c r="B1773" s="6"/>
      <c r="C1773" s="6"/>
      <c r="D1773" s="6"/>
      <c r="E1773" s="7"/>
    </row>
    <row r="1774" hidden="1">
      <c r="A1774" s="20" t="s">
        <v>3384</v>
      </c>
      <c r="B1774" s="21" t="s">
        <v>3385</v>
      </c>
      <c r="C1774" s="22" t="s">
        <v>3386</v>
      </c>
      <c r="D1774" s="21" t="s">
        <v>3387</v>
      </c>
      <c r="E1774" s="23" t="s">
        <v>13</v>
      </c>
    </row>
    <row r="1775" hidden="1">
      <c r="A1775" s="57" t="s">
        <v>3388</v>
      </c>
      <c r="B1775" s="25">
        <v>7130.0</v>
      </c>
      <c r="C1775" s="26">
        <v>7130.0</v>
      </c>
      <c r="D1775" s="27">
        <v>0.0</v>
      </c>
      <c r="E1775" s="40"/>
    </row>
    <row r="1776" hidden="1">
      <c r="A1776" s="57" t="s">
        <v>3389</v>
      </c>
      <c r="B1776" s="29">
        <v>13993.0</v>
      </c>
      <c r="C1776" s="26">
        <v>13993.0</v>
      </c>
      <c r="D1776" s="27">
        <v>0.0</v>
      </c>
      <c r="E1776" s="40"/>
    </row>
    <row r="1777" hidden="1">
      <c r="A1777" s="57" t="s">
        <v>3390</v>
      </c>
      <c r="B1777" s="29">
        <v>945.0</v>
      </c>
      <c r="C1777" s="26">
        <v>945.0</v>
      </c>
      <c r="D1777" s="27">
        <v>0.0</v>
      </c>
      <c r="E1777" s="41"/>
    </row>
    <row r="1778" hidden="1">
      <c r="A1778" s="57" t="s">
        <v>3392</v>
      </c>
      <c r="B1778" s="25">
        <v>0.0</v>
      </c>
      <c r="C1778" s="26"/>
      <c r="D1778" s="27">
        <v>0.0</v>
      </c>
      <c r="E1778" s="40"/>
    </row>
    <row r="1779" hidden="1">
      <c r="A1779" s="31" t="s">
        <v>3394</v>
      </c>
      <c r="B1779" s="29">
        <v>0.0</v>
      </c>
      <c r="C1779" s="26"/>
      <c r="D1779" s="27">
        <v>0.0</v>
      </c>
      <c r="E1779" s="41"/>
    </row>
    <row r="1780" hidden="1">
      <c r="A1780" s="31" t="s">
        <v>3395</v>
      </c>
      <c r="B1780" s="29">
        <v>0.0</v>
      </c>
      <c r="C1780" s="26"/>
      <c r="D1780" s="27">
        <v>0.0</v>
      </c>
      <c r="E1780" s="41"/>
    </row>
    <row r="1781" hidden="1">
      <c r="A1781" s="31" t="s">
        <v>3397</v>
      </c>
      <c r="B1781" s="29">
        <v>0.0</v>
      </c>
      <c r="C1781" s="26"/>
      <c r="D1781" s="27">
        <v>0.0</v>
      </c>
      <c r="E1781" s="28"/>
    </row>
    <row r="1782" hidden="1">
      <c r="A1782" s="31" t="s">
        <v>3399</v>
      </c>
      <c r="B1782" s="29">
        <v>2000.0</v>
      </c>
      <c r="C1782" s="26">
        <v>1760.0</v>
      </c>
      <c r="D1782" s="27">
        <v>-240.0</v>
      </c>
      <c r="E1782" s="28"/>
    </row>
    <row r="1783" hidden="1">
      <c r="A1783" s="58" t="s">
        <v>3400</v>
      </c>
      <c r="B1783" s="29">
        <v>72573.0</v>
      </c>
      <c r="C1783" s="29">
        <v>72924.0</v>
      </c>
      <c r="D1783" s="27">
        <v>351.0</v>
      </c>
      <c r="E1783" s="41"/>
    </row>
    <row r="1784" hidden="1">
      <c r="A1784" s="58" t="s">
        <v>3401</v>
      </c>
      <c r="B1784" s="29">
        <v>23120.0</v>
      </c>
      <c r="C1784" s="59">
        <v>23554.0</v>
      </c>
      <c r="D1784" s="27">
        <v>434.0</v>
      </c>
      <c r="E1784" s="41"/>
    </row>
    <row r="1785" hidden="1">
      <c r="A1785" s="58" t="s">
        <v>3402</v>
      </c>
      <c r="B1785" s="29">
        <v>40812.25</v>
      </c>
      <c r="C1785" s="59">
        <v>40812.25</v>
      </c>
      <c r="D1785" s="27">
        <v>0.0</v>
      </c>
      <c r="E1785" s="41"/>
    </row>
    <row r="1786" hidden="1">
      <c r="A1786" s="58" t="s">
        <v>3403</v>
      </c>
      <c r="B1786" s="29">
        <v>21703.0</v>
      </c>
      <c r="C1786" s="59">
        <v>21703.0</v>
      </c>
      <c r="D1786" s="27">
        <v>0.0</v>
      </c>
      <c r="E1786" s="41"/>
    </row>
    <row r="1787" hidden="1">
      <c r="A1787" s="58" t="s">
        <v>3405</v>
      </c>
      <c r="B1787" s="29">
        <v>0.0</v>
      </c>
      <c r="C1787" s="59">
        <v>0.0</v>
      </c>
      <c r="D1787" s="27">
        <v>0.0</v>
      </c>
      <c r="E1787" s="41"/>
    </row>
    <row r="1788" hidden="1">
      <c r="A1788" s="58" t="s">
        <v>3406</v>
      </c>
      <c r="B1788" s="29">
        <v>0.0</v>
      </c>
      <c r="C1788" s="59">
        <v>0.0</v>
      </c>
      <c r="D1788" s="27">
        <v>0.0</v>
      </c>
      <c r="E1788" s="41"/>
    </row>
    <row r="1789" hidden="1">
      <c r="A1789" s="35" t="s">
        <v>3407</v>
      </c>
      <c r="B1789" s="29">
        <v>182253.85</v>
      </c>
      <c r="C1789" s="59">
        <v>183038.85</v>
      </c>
      <c r="D1789" s="27">
        <v>785.0</v>
      </c>
      <c r="E1789" s="41"/>
    </row>
    <row r="1790" hidden="1">
      <c r="A1790" s="36" t="s">
        <v>3408</v>
      </c>
      <c r="B1790" s="42">
        <v>22.400000000001455</v>
      </c>
      <c r="C1790" s="71">
        <v>-217.60000000000582</v>
      </c>
      <c r="D1790" s="66">
        <v>-240.00000000000728</v>
      </c>
      <c r="E1790" s="45"/>
    </row>
    <row r="1791" hidden="1"/>
    <row r="1792" hidden="1"/>
    <row r="1793" hidden="1">
      <c r="A1793" s="5" t="s">
        <v>4236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3381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4" t="s">
        <v>3382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5" t="s">
        <v>4238</v>
      </c>
      <c r="B1799" s="7"/>
      <c r="C1799" s="16"/>
      <c r="D1799" s="56" t="s">
        <v>4239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3383</v>
      </c>
      <c r="B1801" s="6"/>
      <c r="C1801" s="6"/>
      <c r="D1801" s="6"/>
      <c r="E1801" s="7"/>
    </row>
    <row r="1802" hidden="1">
      <c r="A1802" s="20" t="s">
        <v>3384</v>
      </c>
      <c r="B1802" s="21" t="s">
        <v>3385</v>
      </c>
      <c r="C1802" s="22" t="s">
        <v>3386</v>
      </c>
      <c r="D1802" s="21" t="s">
        <v>3387</v>
      </c>
      <c r="E1802" s="23" t="s">
        <v>13</v>
      </c>
    </row>
    <row r="1803" hidden="1">
      <c r="A1803" s="57" t="s">
        <v>3388</v>
      </c>
      <c r="B1803" s="25">
        <v>6321.0</v>
      </c>
      <c r="C1803" s="26">
        <v>6321.0</v>
      </c>
      <c r="D1803" s="27">
        <v>0.0</v>
      </c>
      <c r="E1803" s="40"/>
    </row>
    <row r="1804" hidden="1">
      <c r="A1804" s="57" t="s">
        <v>3389</v>
      </c>
      <c r="B1804" s="29">
        <v>14700.0</v>
      </c>
      <c r="C1804" s="26">
        <v>14700.0</v>
      </c>
      <c r="D1804" s="27">
        <v>0.0</v>
      </c>
      <c r="E1804" s="40"/>
    </row>
    <row r="1805" hidden="1">
      <c r="A1805" s="57" t="s">
        <v>3390</v>
      </c>
      <c r="B1805" s="29">
        <v>600.0</v>
      </c>
      <c r="C1805" s="26">
        <v>600.0</v>
      </c>
      <c r="D1805" s="27">
        <v>0.0</v>
      </c>
      <c r="E1805" s="41"/>
    </row>
    <row r="1806" hidden="1">
      <c r="A1806" s="57" t="s">
        <v>3392</v>
      </c>
      <c r="B1806" s="25">
        <v>0.0</v>
      </c>
      <c r="C1806" s="26"/>
      <c r="D1806" s="27">
        <v>0.0</v>
      </c>
      <c r="E1806" s="40"/>
    </row>
    <row r="1807" hidden="1">
      <c r="A1807" s="31" t="s">
        <v>3394</v>
      </c>
      <c r="B1807" s="29">
        <v>0.0</v>
      </c>
      <c r="C1807" s="26"/>
      <c r="D1807" s="27">
        <v>0.0</v>
      </c>
      <c r="E1807" s="41"/>
    </row>
    <row r="1808" hidden="1">
      <c r="A1808" s="31" t="s">
        <v>3395</v>
      </c>
      <c r="B1808" s="29">
        <v>0.0</v>
      </c>
      <c r="C1808" s="26"/>
      <c r="D1808" s="27">
        <v>0.0</v>
      </c>
      <c r="E1808" s="41"/>
    </row>
    <row r="1809" hidden="1">
      <c r="A1809" s="31" t="s">
        <v>3397</v>
      </c>
      <c r="B1809" s="29">
        <v>0.0</v>
      </c>
      <c r="C1809" s="26"/>
      <c r="D1809" s="27">
        <v>0.0</v>
      </c>
      <c r="E1809" s="28"/>
    </row>
    <row r="1810" hidden="1">
      <c r="A1810" s="31" t="s">
        <v>3399</v>
      </c>
      <c r="B1810" s="29">
        <v>1760.0</v>
      </c>
      <c r="C1810" s="26">
        <v>1780.0</v>
      </c>
      <c r="D1810" s="27">
        <v>20.0</v>
      </c>
      <c r="E1810" s="28"/>
    </row>
    <row r="1811" hidden="1">
      <c r="A1811" s="58" t="s">
        <v>3400</v>
      </c>
      <c r="B1811" s="29">
        <v>67871.0</v>
      </c>
      <c r="C1811" s="29">
        <v>67871.0</v>
      </c>
      <c r="D1811" s="27">
        <v>0.0</v>
      </c>
      <c r="E1811" s="41"/>
    </row>
    <row r="1812" hidden="1">
      <c r="A1812" s="58" t="s">
        <v>3401</v>
      </c>
      <c r="B1812" s="29">
        <v>27412.0</v>
      </c>
      <c r="C1812" s="59">
        <v>27412.0</v>
      </c>
      <c r="D1812" s="27">
        <v>0.0</v>
      </c>
      <c r="E1812" s="41"/>
    </row>
    <row r="1813" hidden="1">
      <c r="A1813" s="58" t="s">
        <v>3402</v>
      </c>
      <c r="B1813" s="29">
        <v>35544.0</v>
      </c>
      <c r="C1813" s="59">
        <v>35255.0</v>
      </c>
      <c r="D1813" s="27">
        <v>-289.0</v>
      </c>
      <c r="E1813" s="41"/>
    </row>
    <row r="1814" hidden="1">
      <c r="A1814" s="58" t="s">
        <v>3403</v>
      </c>
      <c r="B1814" s="29">
        <v>24445.0</v>
      </c>
      <c r="C1814" s="59">
        <v>24445.0</v>
      </c>
      <c r="D1814" s="27">
        <v>0.0</v>
      </c>
      <c r="E1814" s="41"/>
    </row>
    <row r="1815" hidden="1">
      <c r="A1815" s="58" t="s">
        <v>3405</v>
      </c>
      <c r="B1815" s="29">
        <v>309.0</v>
      </c>
      <c r="C1815" s="59">
        <v>309.0</v>
      </c>
      <c r="D1815" s="27">
        <v>0.0</v>
      </c>
      <c r="E1815" s="41"/>
    </row>
    <row r="1816" hidden="1">
      <c r="A1816" s="58" t="s">
        <v>3406</v>
      </c>
      <c r="B1816" s="29">
        <v>0.0</v>
      </c>
      <c r="C1816" s="59">
        <v>0.0</v>
      </c>
      <c r="D1816" s="27">
        <v>0.0</v>
      </c>
      <c r="E1816" s="41"/>
    </row>
    <row r="1817" hidden="1">
      <c r="A1817" s="35" t="s">
        <v>3407</v>
      </c>
      <c r="B1817" s="29">
        <v>178959.0</v>
      </c>
      <c r="C1817" s="59">
        <v>178670.0</v>
      </c>
      <c r="D1817" s="27">
        <v>-289.0</v>
      </c>
      <c r="E1817" s="41"/>
    </row>
    <row r="1818" hidden="1">
      <c r="A1818" s="36" t="s">
        <v>3408</v>
      </c>
      <c r="B1818" s="42">
        <v>3.0</v>
      </c>
      <c r="C1818" s="71">
        <v>23.0</v>
      </c>
      <c r="D1818" s="66">
        <v>20.0</v>
      </c>
      <c r="E1818" s="45"/>
    </row>
    <row r="1819" hidden="1"/>
    <row r="1820" hidden="1"/>
    <row r="1821" hidden="1">
      <c r="A1821" s="5" t="s">
        <v>4236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3381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4" t="s">
        <v>3382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5" t="s">
        <v>4238</v>
      </c>
      <c r="B1827" s="7"/>
      <c r="C1827" s="16"/>
      <c r="D1827" s="56" t="s">
        <v>4239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3383</v>
      </c>
      <c r="B1829" s="6"/>
      <c r="C1829" s="6"/>
      <c r="D1829" s="6"/>
      <c r="E1829" s="7"/>
    </row>
    <row r="1830" hidden="1">
      <c r="A1830" s="20" t="s">
        <v>3384</v>
      </c>
      <c r="B1830" s="21" t="s">
        <v>3385</v>
      </c>
      <c r="C1830" s="22" t="s">
        <v>3386</v>
      </c>
      <c r="D1830" s="21" t="s">
        <v>3387</v>
      </c>
      <c r="E1830" s="23" t="s">
        <v>13</v>
      </c>
    </row>
    <row r="1831" hidden="1">
      <c r="A1831" s="57" t="s">
        <v>3388</v>
      </c>
      <c r="B1831" s="25">
        <v>6715.0</v>
      </c>
      <c r="C1831" s="26">
        <v>6352.0</v>
      </c>
      <c r="D1831" s="27">
        <v>-363.0</v>
      </c>
      <c r="E1831" s="40"/>
    </row>
    <row r="1832" hidden="1">
      <c r="A1832" s="57" t="s">
        <v>3389</v>
      </c>
      <c r="B1832" s="29">
        <v>20252.0</v>
      </c>
      <c r="C1832" s="26">
        <v>19024.0</v>
      </c>
      <c r="D1832" s="27">
        <v>-1228.0</v>
      </c>
      <c r="E1832" s="40" t="s">
        <v>8090</v>
      </c>
    </row>
    <row r="1833" hidden="1">
      <c r="A1833" s="57" t="s">
        <v>3390</v>
      </c>
      <c r="B1833" s="29">
        <v>600.0</v>
      </c>
      <c r="C1833" s="26">
        <v>600.0</v>
      </c>
      <c r="D1833" s="27">
        <v>0.0</v>
      </c>
      <c r="E1833" s="41"/>
    </row>
    <row r="1834" hidden="1">
      <c r="A1834" s="57" t="s">
        <v>3392</v>
      </c>
      <c r="B1834" s="25">
        <v>0.0</v>
      </c>
      <c r="C1834" s="26"/>
      <c r="D1834" s="27">
        <v>0.0</v>
      </c>
      <c r="E1834" s="40"/>
    </row>
    <row r="1835" hidden="1">
      <c r="A1835" s="31" t="s">
        <v>3394</v>
      </c>
      <c r="B1835" s="29">
        <v>0.0</v>
      </c>
      <c r="C1835" s="26"/>
      <c r="D1835" s="27">
        <v>0.0</v>
      </c>
      <c r="E1835" s="41"/>
    </row>
    <row r="1836" hidden="1">
      <c r="A1836" s="31" t="s">
        <v>3395</v>
      </c>
      <c r="B1836" s="29">
        <v>0.0</v>
      </c>
      <c r="C1836" s="26"/>
      <c r="D1836" s="27">
        <v>0.0</v>
      </c>
      <c r="E1836" s="41"/>
    </row>
    <row r="1837" hidden="1">
      <c r="A1837" s="31" t="s">
        <v>3397</v>
      </c>
      <c r="B1837" s="29">
        <v>0.0</v>
      </c>
      <c r="C1837" s="26"/>
      <c r="D1837" s="27">
        <v>0.0</v>
      </c>
      <c r="E1837" s="28"/>
    </row>
    <row r="1838" hidden="1">
      <c r="A1838" s="31" t="s">
        <v>3399</v>
      </c>
      <c r="B1838" s="29">
        <v>2120.0</v>
      </c>
      <c r="C1838" s="26">
        <v>2120.0</v>
      </c>
      <c r="D1838" s="27">
        <v>0.0</v>
      </c>
      <c r="E1838" s="28"/>
    </row>
    <row r="1839" hidden="1">
      <c r="A1839" s="58" t="s">
        <v>3400</v>
      </c>
      <c r="B1839" s="29">
        <v>58536.0</v>
      </c>
      <c r="C1839" s="29">
        <v>58536.0</v>
      </c>
      <c r="D1839" s="27">
        <v>0.0</v>
      </c>
      <c r="E1839" s="41"/>
    </row>
    <row r="1840" hidden="1">
      <c r="A1840" s="58" t="s">
        <v>3401</v>
      </c>
      <c r="B1840" s="29">
        <v>23865.0</v>
      </c>
      <c r="C1840" s="59">
        <v>23865.0</v>
      </c>
      <c r="D1840" s="27">
        <v>0.0</v>
      </c>
      <c r="E1840" s="41"/>
    </row>
    <row r="1841" hidden="1">
      <c r="A1841" s="58" t="s">
        <v>3402</v>
      </c>
      <c r="B1841" s="29">
        <v>48290.0</v>
      </c>
      <c r="C1841" s="59">
        <v>48001.0</v>
      </c>
      <c r="D1841" s="27">
        <v>-289.0</v>
      </c>
      <c r="E1841" s="41"/>
    </row>
    <row r="1842" hidden="1">
      <c r="A1842" s="58" t="s">
        <v>3403</v>
      </c>
      <c r="B1842" s="29">
        <v>23643.0</v>
      </c>
      <c r="C1842" s="59">
        <v>23643.0</v>
      </c>
      <c r="D1842" s="27">
        <v>0.0</v>
      </c>
      <c r="E1842" s="41"/>
    </row>
    <row r="1843" hidden="1">
      <c r="A1843" s="58" t="s">
        <v>3405</v>
      </c>
      <c r="B1843" s="29">
        <v>0.0</v>
      </c>
      <c r="C1843" s="59">
        <v>0.0</v>
      </c>
      <c r="D1843" s="27">
        <v>0.0</v>
      </c>
      <c r="E1843" s="41"/>
    </row>
    <row r="1844" hidden="1">
      <c r="A1844" s="58" t="s">
        <v>3406</v>
      </c>
      <c r="B1844" s="29">
        <v>0.0</v>
      </c>
      <c r="C1844" s="59">
        <v>0.0</v>
      </c>
      <c r="D1844" s="27">
        <v>0.0</v>
      </c>
      <c r="E1844" s="41"/>
    </row>
    <row r="1845" hidden="1">
      <c r="A1845" s="35" t="s">
        <v>3407</v>
      </c>
      <c r="B1845" s="29">
        <v>183657.8</v>
      </c>
      <c r="C1845" s="59">
        <v>183368.8</v>
      </c>
      <c r="D1845" s="27">
        <v>-289.0</v>
      </c>
      <c r="E1845" s="41"/>
    </row>
    <row r="1846" hidden="1">
      <c r="A1846" s="36" t="s">
        <v>3408</v>
      </c>
      <c r="B1846" s="42">
        <v>363.2000000000007</v>
      </c>
      <c r="C1846" s="71">
        <v>-1227.7999999999884</v>
      </c>
      <c r="D1846" s="66">
        <v>-1590.999999999989</v>
      </c>
      <c r="E1846" s="45"/>
    </row>
    <row r="1847" hidden="1"/>
    <row r="1848" hidden="1"/>
    <row r="1849" hidden="1">
      <c r="A1849" s="5" t="s">
        <v>4236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3381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4" t="s">
        <v>3382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5" t="s">
        <v>4238</v>
      </c>
      <c r="B1855" s="7"/>
      <c r="C1855" s="16"/>
      <c r="D1855" s="56" t="s">
        <v>4239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3383</v>
      </c>
      <c r="B1857" s="6"/>
      <c r="C1857" s="6"/>
      <c r="D1857" s="6"/>
      <c r="E1857" s="7"/>
    </row>
    <row r="1858" hidden="1">
      <c r="A1858" s="20" t="s">
        <v>3384</v>
      </c>
      <c r="B1858" s="21" t="s">
        <v>3385</v>
      </c>
      <c r="C1858" s="22" t="s">
        <v>3386</v>
      </c>
      <c r="D1858" s="21" t="s">
        <v>3387</v>
      </c>
      <c r="E1858" s="23" t="s">
        <v>13</v>
      </c>
    </row>
    <row r="1859" hidden="1">
      <c r="A1859" s="57" t="s">
        <v>3388</v>
      </c>
      <c r="B1859" s="25">
        <v>8854.0</v>
      </c>
      <c r="C1859" s="26">
        <v>8855.0</v>
      </c>
      <c r="D1859" s="27">
        <v>1.0</v>
      </c>
      <c r="E1859" s="40"/>
    </row>
    <row r="1860" hidden="1">
      <c r="A1860" s="57" t="s">
        <v>3389</v>
      </c>
      <c r="B1860" s="29">
        <v>15467.0</v>
      </c>
      <c r="C1860" s="26">
        <v>15467.0</v>
      </c>
      <c r="D1860" s="27">
        <v>0.0</v>
      </c>
      <c r="E1860" s="40"/>
    </row>
    <row r="1861" hidden="1">
      <c r="A1861" s="57" t="s">
        <v>3390</v>
      </c>
      <c r="B1861" s="29">
        <v>150.0</v>
      </c>
      <c r="C1861" s="26">
        <v>150.0</v>
      </c>
      <c r="D1861" s="27">
        <v>0.0</v>
      </c>
      <c r="E1861" s="41"/>
    </row>
    <row r="1862" hidden="1">
      <c r="A1862" s="57" t="s">
        <v>3392</v>
      </c>
      <c r="B1862" s="25">
        <v>0.0</v>
      </c>
      <c r="C1862" s="26"/>
      <c r="D1862" s="27">
        <v>0.0</v>
      </c>
      <c r="E1862" s="40"/>
    </row>
    <row r="1863" hidden="1">
      <c r="A1863" s="31" t="s">
        <v>3394</v>
      </c>
      <c r="B1863" s="29">
        <v>0.0</v>
      </c>
      <c r="C1863" s="26"/>
      <c r="D1863" s="27">
        <v>0.0</v>
      </c>
      <c r="E1863" s="41"/>
    </row>
    <row r="1864" hidden="1">
      <c r="A1864" s="31" t="s">
        <v>3395</v>
      </c>
      <c r="B1864" s="29">
        <v>0.0</v>
      </c>
      <c r="C1864" s="26"/>
      <c r="D1864" s="27">
        <v>0.0</v>
      </c>
      <c r="E1864" s="41"/>
    </row>
    <row r="1865" hidden="1">
      <c r="A1865" s="31" t="s">
        <v>3397</v>
      </c>
      <c r="B1865" s="29">
        <v>0.0</v>
      </c>
      <c r="C1865" s="26"/>
      <c r="D1865" s="27">
        <v>0.0</v>
      </c>
      <c r="E1865" s="28"/>
    </row>
    <row r="1866" hidden="1">
      <c r="A1866" s="31" t="s">
        <v>3399</v>
      </c>
      <c r="B1866" s="29">
        <v>2080.0</v>
      </c>
      <c r="C1866" s="26">
        <v>2080.0</v>
      </c>
      <c r="D1866" s="27">
        <v>0.0</v>
      </c>
      <c r="E1866" s="28"/>
    </row>
    <row r="1867" hidden="1">
      <c r="A1867" s="58" t="s">
        <v>3400</v>
      </c>
      <c r="B1867" s="29">
        <v>78321.0</v>
      </c>
      <c r="C1867" s="29">
        <v>78321.0</v>
      </c>
      <c r="D1867" s="27">
        <v>0.0</v>
      </c>
      <c r="E1867" s="41"/>
    </row>
    <row r="1868" hidden="1">
      <c r="A1868" s="58" t="s">
        <v>3401</v>
      </c>
      <c r="B1868" s="29">
        <v>26101.0</v>
      </c>
      <c r="C1868" s="59">
        <v>25694.0</v>
      </c>
      <c r="D1868" s="27">
        <v>-407.0</v>
      </c>
      <c r="E1868" s="41"/>
    </row>
    <row r="1869" hidden="1">
      <c r="A1869" s="58" t="s">
        <v>3402</v>
      </c>
      <c r="B1869" s="29">
        <v>59837.110000000015</v>
      </c>
      <c r="C1869" s="59">
        <v>59837.10999999997</v>
      </c>
      <c r="D1869" s="27">
        <v>-4.3655745685100555E-11</v>
      </c>
      <c r="E1869" s="41"/>
    </row>
    <row r="1870" hidden="1">
      <c r="A1870" s="58" t="s">
        <v>3403</v>
      </c>
      <c r="B1870" s="29">
        <v>22548.0</v>
      </c>
      <c r="C1870" s="59">
        <v>22548.0</v>
      </c>
      <c r="D1870" s="27">
        <v>0.0</v>
      </c>
      <c r="E1870" s="41"/>
    </row>
    <row r="1871" hidden="1">
      <c r="A1871" s="58" t="s">
        <v>3405</v>
      </c>
      <c r="B1871" s="29">
        <v>0.0</v>
      </c>
      <c r="C1871" s="59">
        <v>0.0</v>
      </c>
      <c r="D1871" s="27">
        <v>0.0</v>
      </c>
      <c r="E1871" s="41"/>
    </row>
    <row r="1872" hidden="1">
      <c r="A1872" s="58" t="s">
        <v>3406</v>
      </c>
      <c r="B1872" s="29">
        <v>0.0</v>
      </c>
      <c r="C1872" s="59">
        <v>0.0</v>
      </c>
      <c r="D1872" s="27">
        <v>0.0</v>
      </c>
      <c r="E1872" s="41"/>
    </row>
    <row r="1873" hidden="1">
      <c r="A1873" s="35" t="s">
        <v>3407</v>
      </c>
      <c r="B1873" s="29">
        <v>213357.61</v>
      </c>
      <c r="C1873" s="59">
        <v>212950.6100000001</v>
      </c>
      <c r="D1873" s="27">
        <v>-406.9999999998836</v>
      </c>
      <c r="E1873" s="41"/>
    </row>
    <row r="1874" hidden="1">
      <c r="A1874" s="36" t="s">
        <v>3408</v>
      </c>
      <c r="B1874" s="42">
        <v>0.5000000000291038</v>
      </c>
      <c r="C1874" s="71">
        <v>1.4999999998835847</v>
      </c>
      <c r="D1874" s="66">
        <v>0.9999999998544808</v>
      </c>
      <c r="E1874" s="45"/>
    </row>
    <row r="1875" hidden="1"/>
    <row r="1876" hidden="1"/>
    <row r="1877" hidden="1">
      <c r="A1877" s="5" t="s">
        <v>4236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3381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45929.0</v>
      </c>
      <c r="B1881" s="6"/>
      <c r="C1881" s="54" t="s">
        <v>3382</v>
      </c>
      <c r="D1881" s="15">
        <v>45930.0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5" t="s">
        <v>4238</v>
      </c>
      <c r="B1883" s="7"/>
      <c r="C1883" s="16"/>
      <c r="D1883" s="56" t="s">
        <v>4240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3383</v>
      </c>
      <c r="B1885" s="6"/>
      <c r="C1885" s="6"/>
      <c r="D1885" s="6"/>
      <c r="E1885" s="7"/>
    </row>
    <row r="1886" hidden="1">
      <c r="A1886" s="20" t="s">
        <v>3384</v>
      </c>
      <c r="B1886" s="21" t="s">
        <v>3385</v>
      </c>
      <c r="C1886" s="22" t="s">
        <v>3386</v>
      </c>
      <c r="D1886" s="21" t="s">
        <v>3387</v>
      </c>
      <c r="E1886" s="23" t="s">
        <v>13</v>
      </c>
    </row>
    <row r="1887" hidden="1">
      <c r="A1887" s="57" t="s">
        <v>3388</v>
      </c>
      <c r="B1887" s="25">
        <v>1727.0</v>
      </c>
      <c r="C1887" s="26">
        <v>1727.0</v>
      </c>
      <c r="D1887" s="27">
        <v>0.0</v>
      </c>
      <c r="E1887" s="40"/>
    </row>
    <row r="1888" hidden="1">
      <c r="A1888" s="57" t="s">
        <v>3389</v>
      </c>
      <c r="B1888" s="29">
        <v>3635.0</v>
      </c>
      <c r="C1888" s="26">
        <v>3635.0</v>
      </c>
      <c r="D1888" s="27">
        <v>0.0</v>
      </c>
      <c r="E1888" s="40"/>
    </row>
    <row r="1889" hidden="1">
      <c r="A1889" s="57" t="s">
        <v>3390</v>
      </c>
      <c r="B1889" s="29">
        <v>0.0</v>
      </c>
      <c r="C1889" s="26"/>
      <c r="D1889" s="27">
        <v>0.0</v>
      </c>
      <c r="E1889" s="41"/>
    </row>
    <row r="1890" hidden="1">
      <c r="A1890" s="57" t="s">
        <v>3392</v>
      </c>
      <c r="B1890" s="25">
        <v>0.0</v>
      </c>
      <c r="C1890" s="26"/>
      <c r="D1890" s="27">
        <v>0.0</v>
      </c>
      <c r="E1890" s="40"/>
    </row>
    <row r="1891" hidden="1">
      <c r="A1891" s="31" t="s">
        <v>3394</v>
      </c>
      <c r="B1891" s="29">
        <v>0.0</v>
      </c>
      <c r="C1891" s="26"/>
      <c r="D1891" s="27">
        <v>0.0</v>
      </c>
      <c r="E1891" s="41"/>
    </row>
    <row r="1892" hidden="1">
      <c r="A1892" s="31" t="s">
        <v>3395</v>
      </c>
      <c r="B1892" s="29">
        <v>0.0</v>
      </c>
      <c r="C1892" s="26"/>
      <c r="D1892" s="27">
        <v>0.0</v>
      </c>
      <c r="E1892" s="41"/>
    </row>
    <row r="1893" hidden="1">
      <c r="A1893" s="31" t="s">
        <v>3397</v>
      </c>
      <c r="B1893" s="29">
        <v>0.0</v>
      </c>
      <c r="C1893" s="26"/>
      <c r="D1893" s="27">
        <v>0.0</v>
      </c>
      <c r="E1893" s="28"/>
    </row>
    <row r="1894" hidden="1">
      <c r="A1894" s="31" t="s">
        <v>3399</v>
      </c>
      <c r="B1894" s="29">
        <v>400.0</v>
      </c>
      <c r="C1894" s="26">
        <v>400.0</v>
      </c>
      <c r="D1894" s="27">
        <v>0.0</v>
      </c>
      <c r="E1894" s="28"/>
    </row>
    <row r="1895" hidden="1">
      <c r="A1895" s="58" t="s">
        <v>3400</v>
      </c>
      <c r="B1895" s="29">
        <v>22219.0</v>
      </c>
      <c r="C1895" s="29">
        <v>22219.0</v>
      </c>
      <c r="D1895" s="27">
        <v>0.0</v>
      </c>
      <c r="E1895" s="41"/>
    </row>
    <row r="1896" hidden="1">
      <c r="A1896" s="58" t="s">
        <v>3401</v>
      </c>
      <c r="B1896" s="29">
        <v>7001.0</v>
      </c>
      <c r="C1896" s="59">
        <v>7001.0</v>
      </c>
      <c r="D1896" s="27">
        <v>0.0</v>
      </c>
      <c r="E1896" s="41"/>
    </row>
    <row r="1897" hidden="1">
      <c r="A1897" s="58" t="s">
        <v>3402</v>
      </c>
      <c r="B1897" s="29">
        <v>21703.0</v>
      </c>
      <c r="C1897" s="59">
        <v>21702.999999999996</v>
      </c>
      <c r="D1897" s="27">
        <v>-3.637978807091713E-12</v>
      </c>
      <c r="E1897" s="41"/>
    </row>
    <row r="1898" hidden="1">
      <c r="A1898" s="58" t="s">
        <v>3403</v>
      </c>
      <c r="B1898" s="29">
        <v>6016.0</v>
      </c>
      <c r="C1898" s="59">
        <v>6016.0</v>
      </c>
      <c r="D1898" s="27">
        <v>0.0</v>
      </c>
      <c r="E1898" s="41"/>
    </row>
    <row r="1899" hidden="1">
      <c r="A1899" s="58" t="s">
        <v>3405</v>
      </c>
      <c r="B1899" s="29">
        <v>0.0</v>
      </c>
      <c r="C1899" s="59">
        <v>0.0</v>
      </c>
      <c r="D1899" s="27">
        <v>0.0</v>
      </c>
      <c r="E1899" s="41"/>
    </row>
    <row r="1900" hidden="1">
      <c r="A1900" s="58" t="s">
        <v>3406</v>
      </c>
      <c r="B1900" s="29">
        <v>0.0</v>
      </c>
      <c r="C1900" s="59">
        <v>0.0</v>
      </c>
      <c r="D1900" s="27">
        <v>0.0</v>
      </c>
      <c r="E1900" s="41"/>
    </row>
    <row r="1901" hidden="1">
      <c r="A1901" s="35" t="s">
        <v>3407</v>
      </c>
      <c r="B1901" s="29">
        <v>62701.0</v>
      </c>
      <c r="C1901" s="59">
        <v>62701.0</v>
      </c>
      <c r="D1901" s="27">
        <v>0.0</v>
      </c>
      <c r="E1901" s="41"/>
    </row>
    <row r="1902" hidden="1">
      <c r="A1902" s="36" t="s">
        <v>3408</v>
      </c>
      <c r="B1902" s="42">
        <v>0.0</v>
      </c>
      <c r="C1902" s="71">
        <v>0.0</v>
      </c>
      <c r="D1902" s="66">
        <v>0.0</v>
      </c>
      <c r="E1902" s="45"/>
    </row>
    <row r="1903" hidden="1"/>
    <row r="1904" hidden="1"/>
    <row r="1905" hidden="1">
      <c r="A1905" s="5" t="s">
        <v>4236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3381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45931.0</v>
      </c>
      <c r="B1909" s="6"/>
      <c r="C1909" s="54" t="s">
        <v>3382</v>
      </c>
      <c r="D1909" s="15">
        <v>45935.0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5" t="s">
        <v>4241</v>
      </c>
      <c r="B1911" s="7"/>
      <c r="C1911" s="16"/>
      <c r="D1911" s="56" t="s">
        <v>4239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3383</v>
      </c>
      <c r="B1913" s="6"/>
      <c r="C1913" s="6"/>
      <c r="D1913" s="6"/>
      <c r="E1913" s="7"/>
    </row>
    <row r="1914" hidden="1">
      <c r="A1914" s="20" t="s">
        <v>3384</v>
      </c>
      <c r="B1914" s="21" t="s">
        <v>3385</v>
      </c>
      <c r="C1914" s="22" t="s">
        <v>3386</v>
      </c>
      <c r="D1914" s="21" t="s">
        <v>3387</v>
      </c>
      <c r="E1914" s="23" t="s">
        <v>13</v>
      </c>
    </row>
    <row r="1915" hidden="1">
      <c r="A1915" s="57" t="s">
        <v>3388</v>
      </c>
      <c r="B1915" s="25">
        <v>2213.0</v>
      </c>
      <c r="C1915" s="26">
        <v>2213.0</v>
      </c>
      <c r="D1915" s="27">
        <v>0.0</v>
      </c>
      <c r="E1915" s="40"/>
    </row>
    <row r="1916" hidden="1">
      <c r="A1916" s="57" t="s">
        <v>3389</v>
      </c>
      <c r="B1916" s="29">
        <v>10766.0</v>
      </c>
      <c r="C1916" s="26">
        <v>10766.0</v>
      </c>
      <c r="D1916" s="27">
        <v>0.0</v>
      </c>
      <c r="E1916" s="40"/>
    </row>
    <row r="1917" hidden="1">
      <c r="A1917" s="57" t="s">
        <v>3390</v>
      </c>
      <c r="B1917" s="29">
        <v>0.0</v>
      </c>
      <c r="C1917" s="26"/>
      <c r="D1917" s="27">
        <v>0.0</v>
      </c>
      <c r="E1917" s="41"/>
    </row>
    <row r="1918" hidden="1">
      <c r="A1918" s="57" t="s">
        <v>3392</v>
      </c>
      <c r="B1918" s="25">
        <v>0.0</v>
      </c>
      <c r="C1918" s="26"/>
      <c r="D1918" s="27">
        <v>0.0</v>
      </c>
      <c r="E1918" s="40"/>
    </row>
    <row r="1919" hidden="1">
      <c r="A1919" s="31" t="s">
        <v>3394</v>
      </c>
      <c r="B1919" s="29">
        <v>0.0</v>
      </c>
      <c r="C1919" s="26"/>
      <c r="D1919" s="27">
        <v>0.0</v>
      </c>
      <c r="E1919" s="41"/>
    </row>
    <row r="1920" hidden="1">
      <c r="A1920" s="31" t="s">
        <v>3395</v>
      </c>
      <c r="B1920" s="29">
        <v>0.0</v>
      </c>
      <c r="C1920" s="26"/>
      <c r="D1920" s="27">
        <v>0.0</v>
      </c>
      <c r="E1920" s="41"/>
    </row>
    <row r="1921" hidden="1">
      <c r="A1921" s="31" t="s">
        <v>3397</v>
      </c>
      <c r="B1921" s="29">
        <v>0.0</v>
      </c>
      <c r="C1921" s="26"/>
      <c r="D1921" s="27">
        <v>0.0</v>
      </c>
      <c r="E1921" s="28"/>
    </row>
    <row r="1922" hidden="1">
      <c r="A1922" s="31" t="s">
        <v>3399</v>
      </c>
      <c r="B1922" s="29">
        <v>1600.0</v>
      </c>
      <c r="C1922" s="26">
        <v>1560.0</v>
      </c>
      <c r="D1922" s="27">
        <v>-40.0</v>
      </c>
      <c r="E1922" s="28"/>
    </row>
    <row r="1923" hidden="1">
      <c r="A1923" s="58" t="s">
        <v>3400</v>
      </c>
      <c r="B1923" s="29">
        <v>61489.0</v>
      </c>
      <c r="C1923" s="29">
        <v>61489.0</v>
      </c>
      <c r="D1923" s="27">
        <v>0.0</v>
      </c>
      <c r="E1923" s="41"/>
    </row>
    <row r="1924" hidden="1">
      <c r="A1924" s="58" t="s">
        <v>3401</v>
      </c>
      <c r="B1924" s="29">
        <v>16154.0</v>
      </c>
      <c r="C1924" s="59">
        <v>16154.0</v>
      </c>
      <c r="D1924" s="27">
        <v>0.0</v>
      </c>
      <c r="E1924" s="41"/>
    </row>
    <row r="1925" hidden="1">
      <c r="A1925" s="58" t="s">
        <v>3402</v>
      </c>
      <c r="B1925" s="29">
        <v>30830.0</v>
      </c>
      <c r="C1925" s="59">
        <v>30830.0</v>
      </c>
      <c r="D1925" s="27">
        <v>0.0</v>
      </c>
      <c r="E1925" s="41"/>
    </row>
    <row r="1926" hidden="1">
      <c r="A1926" s="58" t="s">
        <v>3403</v>
      </c>
      <c r="B1926" s="29">
        <v>19356.0</v>
      </c>
      <c r="C1926" s="59">
        <v>19356.0</v>
      </c>
      <c r="D1926" s="27">
        <v>0.0</v>
      </c>
      <c r="E1926" s="41"/>
    </row>
    <row r="1927" hidden="1">
      <c r="A1927" s="58" t="s">
        <v>3405</v>
      </c>
      <c r="B1927" s="29">
        <v>0.0</v>
      </c>
      <c r="C1927" s="59">
        <v>0.0</v>
      </c>
      <c r="D1927" s="27">
        <v>0.0</v>
      </c>
      <c r="E1927" s="41"/>
    </row>
    <row r="1928" hidden="1">
      <c r="A1928" s="58" t="s">
        <v>3406</v>
      </c>
      <c r="B1928" s="29">
        <v>0.0</v>
      </c>
      <c r="C1928" s="59">
        <v>0.0</v>
      </c>
      <c r="D1928" s="27">
        <v>0.0</v>
      </c>
      <c r="E1928" s="41"/>
    </row>
    <row r="1929" hidden="1">
      <c r="A1929" s="35" t="s">
        <v>3407</v>
      </c>
      <c r="B1929" s="29">
        <v>142334.0</v>
      </c>
      <c r="C1929" s="59">
        <v>142334.0</v>
      </c>
      <c r="D1929" s="27">
        <v>0.0</v>
      </c>
      <c r="E1929" s="41"/>
    </row>
    <row r="1930" hidden="1">
      <c r="A1930" s="36" t="s">
        <v>3408</v>
      </c>
      <c r="B1930" s="42">
        <v>74.0</v>
      </c>
      <c r="C1930" s="71">
        <v>34.0</v>
      </c>
      <c r="D1930" s="66">
        <v>-40.0</v>
      </c>
      <c r="E1930" s="45"/>
    </row>
    <row r="1931" hidden="1"/>
    <row r="1932" hidden="1"/>
    <row r="1933" hidden="1">
      <c r="A1933" s="5" t="s">
        <v>4236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3381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45936.0</v>
      </c>
      <c r="B1937" s="6"/>
      <c r="C1937" s="54" t="s">
        <v>3382</v>
      </c>
      <c r="D1937" s="15">
        <v>45942.0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5" t="s">
        <v>4238</v>
      </c>
      <c r="B1939" s="7"/>
      <c r="C1939" s="16"/>
      <c r="D1939" s="56" t="s">
        <v>4239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3383</v>
      </c>
      <c r="B1941" s="6"/>
      <c r="C1941" s="6"/>
      <c r="D1941" s="6"/>
      <c r="E1941" s="7"/>
    </row>
    <row r="1942" hidden="1">
      <c r="A1942" s="20" t="s">
        <v>3384</v>
      </c>
      <c r="B1942" s="21" t="s">
        <v>3385</v>
      </c>
      <c r="C1942" s="22" t="s">
        <v>3386</v>
      </c>
      <c r="D1942" s="21" t="s">
        <v>3387</v>
      </c>
      <c r="E1942" s="23" t="s">
        <v>13</v>
      </c>
    </row>
    <row r="1943" hidden="1">
      <c r="A1943" s="57" t="s">
        <v>3388</v>
      </c>
      <c r="B1943" s="25">
        <v>10101.0</v>
      </c>
      <c r="C1943" s="26">
        <v>10101.0</v>
      </c>
      <c r="D1943" s="27">
        <v>0.0</v>
      </c>
      <c r="E1943" s="40"/>
    </row>
    <row r="1944" hidden="1">
      <c r="A1944" s="57" t="s">
        <v>3389</v>
      </c>
      <c r="B1944" s="29">
        <v>15027.0</v>
      </c>
      <c r="C1944" s="26">
        <v>15027.0</v>
      </c>
      <c r="D1944" s="27">
        <v>0.0</v>
      </c>
      <c r="E1944" s="40"/>
    </row>
    <row r="1945" hidden="1">
      <c r="A1945" s="57" t="s">
        <v>3390</v>
      </c>
      <c r="B1945" s="29">
        <v>0.0</v>
      </c>
      <c r="C1945" s="26"/>
      <c r="D1945" s="27">
        <v>0.0</v>
      </c>
      <c r="E1945" s="41"/>
    </row>
    <row r="1946" hidden="1">
      <c r="A1946" s="57" t="s">
        <v>3392</v>
      </c>
      <c r="B1946" s="25">
        <v>0.0</v>
      </c>
      <c r="C1946" s="26"/>
      <c r="D1946" s="27">
        <v>0.0</v>
      </c>
      <c r="E1946" s="40"/>
    </row>
    <row r="1947" hidden="1">
      <c r="A1947" s="31" t="s">
        <v>3394</v>
      </c>
      <c r="B1947" s="29">
        <v>0.0</v>
      </c>
      <c r="C1947" s="26"/>
      <c r="D1947" s="27">
        <v>0.0</v>
      </c>
      <c r="E1947" s="41"/>
    </row>
    <row r="1948" hidden="1">
      <c r="A1948" s="31" t="s">
        <v>3395</v>
      </c>
      <c r="B1948" s="29">
        <v>0.0</v>
      </c>
      <c r="C1948" s="26"/>
      <c r="D1948" s="27">
        <v>0.0</v>
      </c>
      <c r="E1948" s="41"/>
    </row>
    <row r="1949" hidden="1">
      <c r="A1949" s="31" t="s">
        <v>3397</v>
      </c>
      <c r="B1949" s="29">
        <v>0.0</v>
      </c>
      <c r="C1949" s="26"/>
      <c r="D1949" s="27">
        <v>0.0</v>
      </c>
      <c r="E1949" s="28"/>
    </row>
    <row r="1950" hidden="1">
      <c r="A1950" s="31" t="s">
        <v>3399</v>
      </c>
      <c r="B1950" s="29">
        <v>2000.0</v>
      </c>
      <c r="C1950" s="26">
        <v>2000.0</v>
      </c>
      <c r="D1950" s="27">
        <v>0.0</v>
      </c>
      <c r="E1950" s="28"/>
    </row>
    <row r="1951" hidden="1">
      <c r="A1951" s="58" t="s">
        <v>3400</v>
      </c>
      <c r="B1951" s="29">
        <v>91920.0</v>
      </c>
      <c r="C1951" s="29">
        <v>90819.0</v>
      </c>
      <c r="D1951" s="27">
        <v>-1101.0</v>
      </c>
      <c r="E1951" s="41"/>
    </row>
    <row r="1952" hidden="1">
      <c r="A1952" s="58" t="s">
        <v>3401</v>
      </c>
      <c r="B1952" s="29">
        <v>27069.0</v>
      </c>
      <c r="C1952" s="59">
        <v>27069.0</v>
      </c>
      <c r="D1952" s="27">
        <v>0.0</v>
      </c>
      <c r="E1952" s="41"/>
    </row>
    <row r="1953" hidden="1">
      <c r="A1953" s="58" t="s">
        <v>3402</v>
      </c>
      <c r="B1953" s="29">
        <v>40342.0</v>
      </c>
      <c r="C1953" s="59">
        <v>40023.0</v>
      </c>
      <c r="D1953" s="27">
        <v>-319.0</v>
      </c>
      <c r="E1953" s="41"/>
    </row>
    <row r="1954" hidden="1">
      <c r="A1954" s="58" t="s">
        <v>3403</v>
      </c>
      <c r="B1954" s="29">
        <v>25439.0</v>
      </c>
      <c r="C1954" s="59">
        <v>25439.0</v>
      </c>
      <c r="D1954" s="27">
        <v>0.0</v>
      </c>
      <c r="E1954" s="41"/>
    </row>
    <row r="1955" hidden="1">
      <c r="A1955" s="58" t="s">
        <v>3405</v>
      </c>
      <c r="B1955" s="29">
        <v>413.0</v>
      </c>
      <c r="C1955" s="59">
        <v>413.0</v>
      </c>
      <c r="D1955" s="27">
        <v>0.0</v>
      </c>
      <c r="E1955" s="41"/>
    </row>
    <row r="1956" hidden="1">
      <c r="A1956" s="58" t="s">
        <v>3406</v>
      </c>
      <c r="B1956" s="29">
        <v>0.0</v>
      </c>
      <c r="C1956" s="59">
        <v>0.0</v>
      </c>
      <c r="D1956" s="27">
        <v>0.0</v>
      </c>
      <c r="E1956" s="41"/>
    </row>
    <row r="1957" hidden="1">
      <c r="A1957" s="35" t="s">
        <v>3407</v>
      </c>
      <c r="B1957" s="29">
        <v>212297.0</v>
      </c>
      <c r="C1957" s="59">
        <v>210877.0</v>
      </c>
      <c r="D1957" s="27">
        <v>-1420.0</v>
      </c>
      <c r="E1957" s="41"/>
    </row>
    <row r="1958" hidden="1">
      <c r="A1958" s="36" t="s">
        <v>3408</v>
      </c>
      <c r="B1958" s="42">
        <v>14.0</v>
      </c>
      <c r="C1958" s="71">
        <v>14.0</v>
      </c>
      <c r="D1958" s="66">
        <v>0.0</v>
      </c>
      <c r="E1958" s="45"/>
    </row>
    <row r="1959" hidden="1"/>
    <row r="1960" hidden="1"/>
    <row r="1961" hidden="1">
      <c r="A1961" s="5" t="s">
        <v>4236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3381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45943.0</v>
      </c>
      <c r="B1965" s="6"/>
      <c r="C1965" s="54" t="s">
        <v>3382</v>
      </c>
      <c r="D1965" s="15">
        <v>45949.0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5" t="s">
        <v>4238</v>
      </c>
      <c r="B1967" s="7"/>
      <c r="C1967" s="16"/>
      <c r="D1967" s="56" t="s">
        <v>4239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3383</v>
      </c>
      <c r="B1969" s="6"/>
      <c r="C1969" s="6"/>
      <c r="D1969" s="6"/>
      <c r="E1969" s="7"/>
    </row>
    <row r="1970" hidden="1">
      <c r="A1970" s="20" t="s">
        <v>3384</v>
      </c>
      <c r="B1970" s="21" t="s">
        <v>3385</v>
      </c>
      <c r="C1970" s="22" t="s">
        <v>3386</v>
      </c>
      <c r="D1970" s="21" t="s">
        <v>3387</v>
      </c>
      <c r="E1970" s="23" t="s">
        <v>13</v>
      </c>
    </row>
    <row r="1971" hidden="1">
      <c r="A1971" s="57" t="s">
        <v>3388</v>
      </c>
      <c r="B1971" s="25">
        <v>7614.0</v>
      </c>
      <c r="C1971" s="26">
        <v>7614.0</v>
      </c>
      <c r="D1971" s="27">
        <v>0.0</v>
      </c>
      <c r="E1971" s="40"/>
    </row>
    <row r="1972" hidden="1">
      <c r="A1972" s="57" t="s">
        <v>3389</v>
      </c>
      <c r="B1972" s="29">
        <v>14635.0</v>
      </c>
      <c r="C1972" s="26">
        <v>14635.0</v>
      </c>
      <c r="D1972" s="27">
        <v>0.0</v>
      </c>
      <c r="E1972" s="40"/>
    </row>
    <row r="1973" hidden="1">
      <c r="A1973" s="57" t="s">
        <v>3390</v>
      </c>
      <c r="B1973" s="29">
        <v>0.0</v>
      </c>
      <c r="C1973" s="26"/>
      <c r="D1973" s="27">
        <v>0.0</v>
      </c>
      <c r="E1973" s="41"/>
    </row>
    <row r="1974" hidden="1">
      <c r="A1974" s="57" t="s">
        <v>3392</v>
      </c>
      <c r="B1974" s="25">
        <v>0.0</v>
      </c>
      <c r="C1974" s="26"/>
      <c r="D1974" s="27">
        <v>0.0</v>
      </c>
      <c r="E1974" s="40"/>
    </row>
    <row r="1975" hidden="1">
      <c r="A1975" s="31" t="s">
        <v>3394</v>
      </c>
      <c r="B1975" s="25">
        <v>0.0</v>
      </c>
      <c r="C1975" s="26"/>
      <c r="D1975" s="27">
        <v>0.0</v>
      </c>
      <c r="E1975" s="41"/>
    </row>
    <row r="1976" hidden="1">
      <c r="A1976" s="31" t="s">
        <v>3395</v>
      </c>
      <c r="B1976" s="29">
        <v>0.0</v>
      </c>
      <c r="C1976" s="26"/>
      <c r="D1976" s="27">
        <v>0.0</v>
      </c>
      <c r="E1976" s="41"/>
    </row>
    <row r="1977" hidden="1">
      <c r="A1977" s="31" t="s">
        <v>3397</v>
      </c>
      <c r="B1977" s="29">
        <v>0.0</v>
      </c>
      <c r="C1977" s="26"/>
      <c r="D1977" s="27">
        <v>0.0</v>
      </c>
      <c r="E1977" s="28"/>
    </row>
    <row r="1978" hidden="1">
      <c r="A1978" s="31" t="s">
        <v>3399</v>
      </c>
      <c r="B1978" s="29">
        <v>2240.0</v>
      </c>
      <c r="C1978" s="26">
        <v>2240.0</v>
      </c>
      <c r="D1978" s="27">
        <v>0.0</v>
      </c>
      <c r="E1978" s="28"/>
    </row>
    <row r="1979" hidden="1">
      <c r="A1979" s="58" t="s">
        <v>3400</v>
      </c>
      <c r="B1979" s="29">
        <v>93689.0</v>
      </c>
      <c r="C1979" s="29">
        <v>93689.0</v>
      </c>
      <c r="D1979" s="27">
        <v>0.0</v>
      </c>
      <c r="E1979" s="41"/>
    </row>
    <row r="1980" hidden="1">
      <c r="A1980" s="58" t="s">
        <v>3401</v>
      </c>
      <c r="B1980" s="29">
        <v>29487.0</v>
      </c>
      <c r="C1980" s="59">
        <v>29487.0</v>
      </c>
      <c r="D1980" s="27">
        <v>0.0</v>
      </c>
      <c r="E1980" s="41"/>
    </row>
    <row r="1981" hidden="1">
      <c r="A1981" s="58" t="s">
        <v>3402</v>
      </c>
      <c r="B1981" s="29">
        <v>40515.0</v>
      </c>
      <c r="C1981" s="59">
        <v>40515.0</v>
      </c>
      <c r="D1981" s="27">
        <v>0.0</v>
      </c>
      <c r="E1981" s="41"/>
    </row>
    <row r="1982" hidden="1">
      <c r="A1982" s="58" t="s">
        <v>3403</v>
      </c>
      <c r="B1982" s="29">
        <v>29938.0</v>
      </c>
      <c r="C1982" s="59">
        <v>29938.0</v>
      </c>
      <c r="D1982" s="27">
        <v>0.0</v>
      </c>
      <c r="E1982" s="41"/>
    </row>
    <row r="1983" hidden="1">
      <c r="A1983" s="58" t="s">
        <v>3405</v>
      </c>
      <c r="B1983" s="29">
        <v>346.0</v>
      </c>
      <c r="C1983" s="59">
        <v>346.0</v>
      </c>
      <c r="D1983" s="27">
        <v>0.0</v>
      </c>
      <c r="E1983" s="41"/>
    </row>
    <row r="1984" hidden="1">
      <c r="A1984" s="58" t="s">
        <v>3406</v>
      </c>
      <c r="B1984" s="29">
        <v>0.0</v>
      </c>
      <c r="C1984" s="59">
        <v>0.0</v>
      </c>
      <c r="D1984" s="27">
        <v>0.0</v>
      </c>
      <c r="E1984" s="41"/>
    </row>
    <row r="1985" hidden="1">
      <c r="A1985" s="35" t="s">
        <v>3407</v>
      </c>
      <c r="B1985" s="29">
        <v>218460.2</v>
      </c>
      <c r="C1985" s="59">
        <v>218460.2</v>
      </c>
      <c r="D1985" s="27">
        <v>0.0</v>
      </c>
      <c r="E1985" s="41"/>
    </row>
    <row r="1986" hidden="1">
      <c r="A1986" s="36" t="s">
        <v>3408</v>
      </c>
      <c r="B1986" s="42" t="s">
        <v>8091</v>
      </c>
      <c r="C1986" s="71">
        <v>3.7999999999883585</v>
      </c>
      <c r="D1986" s="66" t="e">
        <v>#VALUE!</v>
      </c>
      <c r="E1986" s="45"/>
    </row>
    <row r="1987" hidden="1"/>
    <row r="1988" hidden="1"/>
    <row r="1989" hidden="1">
      <c r="A1989" s="5" t="s">
        <v>4236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3381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45943.0</v>
      </c>
      <c r="B1993" s="6"/>
      <c r="C1993" s="54" t="s">
        <v>3382</v>
      </c>
      <c r="D1993" s="15">
        <v>45949.0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5" t="s">
        <v>4238</v>
      </c>
      <c r="B1995" s="7"/>
      <c r="C1995" s="16"/>
      <c r="D1995" s="56" t="s">
        <v>4239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3383</v>
      </c>
      <c r="B1997" s="6"/>
      <c r="C1997" s="6"/>
      <c r="D1997" s="6"/>
      <c r="E1997" s="7"/>
    </row>
    <row r="1998" hidden="1">
      <c r="A1998" s="20" t="s">
        <v>3384</v>
      </c>
      <c r="B1998" s="21" t="s">
        <v>3385</v>
      </c>
      <c r="C1998" s="22" t="s">
        <v>3386</v>
      </c>
      <c r="D1998" s="21" t="s">
        <v>3387</v>
      </c>
      <c r="E1998" s="23" t="s">
        <v>13</v>
      </c>
    </row>
    <row r="1999" hidden="1">
      <c r="A1999" s="57" t="s">
        <v>3388</v>
      </c>
      <c r="B1999" s="25">
        <v>7614.0</v>
      </c>
      <c r="C1999" s="26">
        <v>7614.0</v>
      </c>
      <c r="D1999" s="27">
        <v>0.0</v>
      </c>
      <c r="E1999" s="40"/>
    </row>
    <row r="2000" hidden="1">
      <c r="A2000" s="57" t="s">
        <v>3389</v>
      </c>
      <c r="B2000" s="29">
        <v>14635.0</v>
      </c>
      <c r="C2000" s="26">
        <v>14635.0</v>
      </c>
      <c r="D2000" s="27">
        <v>0.0</v>
      </c>
      <c r="E2000" s="40"/>
    </row>
    <row r="2001" hidden="1">
      <c r="A2001" s="57" t="s">
        <v>3390</v>
      </c>
      <c r="B2001" s="29">
        <v>0.0</v>
      </c>
      <c r="C2001" s="26"/>
      <c r="D2001" s="27">
        <v>0.0</v>
      </c>
      <c r="E2001" s="41"/>
    </row>
    <row r="2002" hidden="1">
      <c r="A2002" s="57" t="s">
        <v>3392</v>
      </c>
      <c r="B2002" s="25">
        <v>0.0</v>
      </c>
      <c r="C2002" s="26"/>
      <c r="D2002" s="27">
        <v>0.0</v>
      </c>
      <c r="E2002" s="40"/>
    </row>
    <row r="2003" hidden="1">
      <c r="A2003" s="31" t="s">
        <v>3394</v>
      </c>
      <c r="B2003" s="25">
        <v>0.0</v>
      </c>
      <c r="C2003" s="26"/>
      <c r="D2003" s="27">
        <v>0.0</v>
      </c>
      <c r="E2003" s="41"/>
    </row>
    <row r="2004" hidden="1">
      <c r="A2004" s="31" t="s">
        <v>3395</v>
      </c>
      <c r="B2004" s="29">
        <v>0.0</v>
      </c>
      <c r="C2004" s="26"/>
      <c r="D2004" s="27">
        <v>0.0</v>
      </c>
      <c r="E2004" s="41"/>
    </row>
    <row r="2005" hidden="1">
      <c r="A2005" s="31" t="s">
        <v>3397</v>
      </c>
      <c r="B2005" s="29">
        <v>0.0</v>
      </c>
      <c r="C2005" s="26"/>
      <c r="D2005" s="27">
        <v>0.0</v>
      </c>
      <c r="E2005" s="28"/>
    </row>
    <row r="2006" hidden="1">
      <c r="A2006" s="31" t="s">
        <v>3399</v>
      </c>
      <c r="B2006" s="29">
        <v>2240.0</v>
      </c>
      <c r="C2006" s="26">
        <v>2240.0</v>
      </c>
      <c r="D2006" s="27">
        <v>0.0</v>
      </c>
      <c r="E2006" s="28"/>
    </row>
    <row r="2007" hidden="1">
      <c r="A2007" s="58" t="s">
        <v>3400</v>
      </c>
      <c r="B2007" s="29">
        <v>93689.0</v>
      </c>
      <c r="C2007" s="29">
        <v>93689.0</v>
      </c>
      <c r="D2007" s="27">
        <v>0.0</v>
      </c>
      <c r="E2007" s="41"/>
    </row>
    <row r="2008" hidden="1">
      <c r="A2008" s="58" t="s">
        <v>3401</v>
      </c>
      <c r="B2008" s="29">
        <v>29487.0</v>
      </c>
      <c r="C2008" s="59">
        <v>29487.0</v>
      </c>
      <c r="D2008" s="27">
        <v>0.0</v>
      </c>
      <c r="E2008" s="41"/>
    </row>
    <row r="2009" hidden="1">
      <c r="A2009" s="58" t="s">
        <v>3402</v>
      </c>
      <c r="B2009" s="29">
        <v>40515.0</v>
      </c>
      <c r="C2009" s="59">
        <v>40515.0</v>
      </c>
      <c r="D2009" s="27">
        <v>0.0</v>
      </c>
      <c r="E2009" s="41"/>
    </row>
    <row r="2010" hidden="1">
      <c r="A2010" s="58" t="s">
        <v>3403</v>
      </c>
      <c r="B2010" s="29">
        <v>29938.0</v>
      </c>
      <c r="C2010" s="59">
        <v>29938.0</v>
      </c>
      <c r="D2010" s="27">
        <v>0.0</v>
      </c>
      <c r="E2010" s="41"/>
    </row>
    <row r="2011" hidden="1">
      <c r="A2011" s="58" t="s">
        <v>3405</v>
      </c>
      <c r="B2011" s="29">
        <v>346.0</v>
      </c>
      <c r="C2011" s="59">
        <v>346.0</v>
      </c>
      <c r="D2011" s="27">
        <v>0.0</v>
      </c>
      <c r="E2011" s="41"/>
    </row>
    <row r="2012" hidden="1">
      <c r="A2012" s="58" t="s">
        <v>3406</v>
      </c>
      <c r="B2012" s="29">
        <v>0.0</v>
      </c>
      <c r="C2012" s="59">
        <v>0.0</v>
      </c>
      <c r="D2012" s="27">
        <v>0.0</v>
      </c>
      <c r="E2012" s="41"/>
    </row>
    <row r="2013" hidden="1">
      <c r="A2013" s="35" t="s">
        <v>3407</v>
      </c>
      <c r="B2013" s="29">
        <v>218460.2</v>
      </c>
      <c r="C2013" s="59">
        <v>218460.2</v>
      </c>
      <c r="D2013" s="27">
        <v>0.0</v>
      </c>
      <c r="E2013" s="41"/>
    </row>
    <row r="2014" hidden="1">
      <c r="A2014" s="36" t="s">
        <v>3408</v>
      </c>
      <c r="B2014" s="42">
        <v>3.7999999999992724</v>
      </c>
      <c r="C2014" s="71">
        <v>3.7999999999883585</v>
      </c>
      <c r="D2014" s="66">
        <v>-1.0913936421275139E-11</v>
      </c>
      <c r="E2014" s="45"/>
    </row>
    <row r="2015" hidden="1"/>
    <row r="2016" hidden="1"/>
    <row r="2017" hidden="1">
      <c r="A2017" s="5" t="s">
        <v>4236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3381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45950.0</v>
      </c>
      <c r="B2021" s="6"/>
      <c r="C2021" s="54" t="s">
        <v>3382</v>
      </c>
      <c r="D2021" s="15">
        <v>45956.0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5" t="s">
        <v>4238</v>
      </c>
      <c r="B2023" s="7"/>
      <c r="C2023" s="16"/>
      <c r="D2023" s="56" t="s">
        <v>4239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3383</v>
      </c>
      <c r="B2025" s="6"/>
      <c r="C2025" s="6"/>
      <c r="D2025" s="6"/>
      <c r="E2025" s="7"/>
    </row>
    <row r="2026" hidden="1">
      <c r="A2026" s="20" t="s">
        <v>3384</v>
      </c>
      <c r="B2026" s="21" t="s">
        <v>3385</v>
      </c>
      <c r="C2026" s="22" t="s">
        <v>3386</v>
      </c>
      <c r="D2026" s="21" t="s">
        <v>3387</v>
      </c>
      <c r="E2026" s="23" t="s">
        <v>13</v>
      </c>
    </row>
    <row r="2027" hidden="1">
      <c r="A2027" s="57" t="s">
        <v>3388</v>
      </c>
      <c r="B2027" s="25">
        <v>9497.0</v>
      </c>
      <c r="C2027" s="26">
        <v>9497.0</v>
      </c>
      <c r="D2027" s="27">
        <v>0.0</v>
      </c>
      <c r="E2027" s="40"/>
    </row>
    <row r="2028" hidden="1">
      <c r="A2028" s="57" t="s">
        <v>3389</v>
      </c>
      <c r="B2028" s="29">
        <v>7069.0</v>
      </c>
      <c r="C2028" s="26">
        <v>7069.0</v>
      </c>
      <c r="D2028" s="27">
        <v>0.0</v>
      </c>
      <c r="E2028" s="40"/>
    </row>
    <row r="2029" hidden="1">
      <c r="A2029" s="57" t="s">
        <v>3390</v>
      </c>
      <c r="B2029" s="29">
        <v>0.0</v>
      </c>
      <c r="C2029" s="26"/>
      <c r="D2029" s="27">
        <v>0.0</v>
      </c>
      <c r="E2029" s="41"/>
    </row>
    <row r="2030" hidden="1">
      <c r="A2030" s="57" t="s">
        <v>3392</v>
      </c>
      <c r="B2030" s="25">
        <v>0.0</v>
      </c>
      <c r="C2030" s="26"/>
      <c r="D2030" s="27">
        <v>0.0</v>
      </c>
      <c r="E2030" s="40"/>
    </row>
    <row r="2031" hidden="1">
      <c r="A2031" s="31" t="s">
        <v>3394</v>
      </c>
      <c r="B2031" s="25">
        <v>0.0</v>
      </c>
      <c r="C2031" s="26"/>
      <c r="D2031" s="27">
        <v>0.0</v>
      </c>
      <c r="E2031" s="41"/>
    </row>
    <row r="2032" hidden="1">
      <c r="A2032" s="31" t="s">
        <v>3395</v>
      </c>
      <c r="B2032" s="29">
        <v>0.0</v>
      </c>
      <c r="C2032" s="26"/>
      <c r="D2032" s="27">
        <v>0.0</v>
      </c>
      <c r="E2032" s="41"/>
    </row>
    <row r="2033" hidden="1">
      <c r="A2033" s="31" t="s">
        <v>3397</v>
      </c>
      <c r="B2033" s="29">
        <v>0.0</v>
      </c>
      <c r="C2033" s="26"/>
      <c r="D2033" s="27">
        <v>0.0</v>
      </c>
      <c r="E2033" s="28"/>
    </row>
    <row r="2034" hidden="1">
      <c r="A2034" s="31" t="s">
        <v>3399</v>
      </c>
      <c r="B2034" s="29">
        <v>2080.0</v>
      </c>
      <c r="C2034" s="26">
        <v>2040.0</v>
      </c>
      <c r="D2034" s="27">
        <v>-40.0</v>
      </c>
      <c r="E2034" s="28"/>
    </row>
    <row r="2035" hidden="1">
      <c r="A2035" s="58" t="s">
        <v>3400</v>
      </c>
      <c r="B2035" s="29">
        <v>78505.0</v>
      </c>
      <c r="C2035" s="29">
        <v>78505.0</v>
      </c>
      <c r="D2035" s="27">
        <v>0.0</v>
      </c>
      <c r="E2035" s="41"/>
    </row>
    <row r="2036" hidden="1">
      <c r="A2036" s="58" t="s">
        <v>3401</v>
      </c>
      <c r="B2036" s="29">
        <v>34831.0</v>
      </c>
      <c r="C2036" s="59">
        <v>34831.0</v>
      </c>
      <c r="D2036" s="27">
        <v>0.0</v>
      </c>
      <c r="E2036" s="41"/>
    </row>
    <row r="2037" hidden="1">
      <c r="A2037" s="58" t="s">
        <v>3402</v>
      </c>
      <c r="B2037" s="29">
        <v>35062.0</v>
      </c>
      <c r="C2037" s="59">
        <v>35062.0</v>
      </c>
      <c r="D2037" s="27">
        <v>0.0</v>
      </c>
      <c r="E2037" s="41"/>
    </row>
    <row r="2038" hidden="1">
      <c r="A2038" s="58" t="s">
        <v>3403</v>
      </c>
      <c r="B2038" s="29">
        <v>24033.0</v>
      </c>
      <c r="C2038" s="59">
        <v>24033.0</v>
      </c>
      <c r="D2038" s="27">
        <v>0.0</v>
      </c>
      <c r="E2038" s="41"/>
    </row>
    <row r="2039" hidden="1">
      <c r="A2039" s="58" t="s">
        <v>3405</v>
      </c>
      <c r="B2039" s="29">
        <v>0.0</v>
      </c>
      <c r="C2039" s="59">
        <v>0.0</v>
      </c>
      <c r="D2039" s="27">
        <v>0.0</v>
      </c>
      <c r="E2039" s="41"/>
    </row>
    <row r="2040" hidden="1">
      <c r="A2040" s="58" t="s">
        <v>3406</v>
      </c>
      <c r="B2040" s="29">
        <v>0.0</v>
      </c>
      <c r="C2040" s="59">
        <v>0.0</v>
      </c>
      <c r="D2040" s="27">
        <v>0.0</v>
      </c>
      <c r="E2040" s="41"/>
    </row>
    <row r="2041" hidden="1">
      <c r="A2041" s="35" t="s">
        <v>3407</v>
      </c>
      <c r="B2041" s="29">
        <v>191075.5</v>
      </c>
      <c r="C2041" s="59">
        <v>191075.5</v>
      </c>
      <c r="D2041" s="27">
        <v>0.0</v>
      </c>
      <c r="E2041" s="41"/>
    </row>
    <row r="2042" hidden="1">
      <c r="A2042" s="36" t="s">
        <v>3408</v>
      </c>
      <c r="B2042" s="42">
        <v>1.5</v>
      </c>
      <c r="C2042" s="71">
        <v>-38.5</v>
      </c>
      <c r="D2042" s="66">
        <v>-40.0</v>
      </c>
      <c r="E2042" s="45"/>
    </row>
    <row r="2043" hidden="1"/>
    <row r="2044" hidden="1"/>
    <row r="2045" hidden="1">
      <c r="A2045" s="5" t="s">
        <v>4236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3381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45957.0</v>
      </c>
      <c r="B2049" s="6"/>
      <c r="C2049" s="54" t="s">
        <v>3382</v>
      </c>
      <c r="D2049" s="15">
        <v>45961.0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5" t="s">
        <v>4238</v>
      </c>
      <c r="B2051" s="7"/>
      <c r="C2051" s="16"/>
      <c r="D2051" s="56" t="s">
        <v>4245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3383</v>
      </c>
      <c r="B2053" s="6"/>
      <c r="C2053" s="6"/>
      <c r="D2053" s="6"/>
      <c r="E2053" s="7"/>
    </row>
    <row r="2054" hidden="1">
      <c r="A2054" s="20" t="s">
        <v>3384</v>
      </c>
      <c r="B2054" s="21" t="s">
        <v>3385</v>
      </c>
      <c r="C2054" s="22" t="s">
        <v>3386</v>
      </c>
      <c r="D2054" s="21" t="s">
        <v>3387</v>
      </c>
      <c r="E2054" s="23" t="s">
        <v>13</v>
      </c>
    </row>
    <row r="2055" hidden="1">
      <c r="A2055" s="57" t="s">
        <v>3388</v>
      </c>
      <c r="B2055" s="25">
        <v>9583.0</v>
      </c>
      <c r="C2055" s="26">
        <v>9583.0</v>
      </c>
      <c r="D2055" s="27">
        <v>0.0</v>
      </c>
      <c r="E2055" s="40"/>
    </row>
    <row r="2056" hidden="1">
      <c r="A2056" s="57" t="s">
        <v>3389</v>
      </c>
      <c r="B2056" s="29">
        <v>0.0</v>
      </c>
      <c r="C2056" s="26"/>
      <c r="D2056" s="27">
        <v>0.0</v>
      </c>
      <c r="E2056" s="40"/>
    </row>
    <row r="2057" hidden="1">
      <c r="A2057" s="57" t="s">
        <v>3390</v>
      </c>
      <c r="B2057" s="29">
        <v>0.0</v>
      </c>
      <c r="C2057" s="26"/>
      <c r="D2057" s="27">
        <v>0.0</v>
      </c>
      <c r="E2057" s="41"/>
    </row>
    <row r="2058" hidden="1">
      <c r="A2058" s="57" t="s">
        <v>3392</v>
      </c>
      <c r="B2058" s="25">
        <v>0.0</v>
      </c>
      <c r="C2058" s="26"/>
      <c r="D2058" s="27">
        <v>0.0</v>
      </c>
      <c r="E2058" s="40"/>
    </row>
    <row r="2059" hidden="1">
      <c r="A2059" s="31" t="s">
        <v>3394</v>
      </c>
      <c r="B2059" s="25">
        <v>0.0</v>
      </c>
      <c r="C2059" s="26"/>
      <c r="D2059" s="27">
        <v>0.0</v>
      </c>
      <c r="E2059" s="41"/>
    </row>
    <row r="2060" hidden="1">
      <c r="A2060" s="31" t="s">
        <v>3395</v>
      </c>
      <c r="B2060" s="29">
        <v>0.0</v>
      </c>
      <c r="C2060" s="26"/>
      <c r="D2060" s="27">
        <v>0.0</v>
      </c>
      <c r="E2060" s="41"/>
    </row>
    <row r="2061" hidden="1">
      <c r="A2061" s="31" t="s">
        <v>3397</v>
      </c>
      <c r="B2061" s="29">
        <v>0.0</v>
      </c>
      <c r="C2061" s="26"/>
      <c r="D2061" s="27">
        <v>0.0</v>
      </c>
      <c r="E2061" s="28"/>
    </row>
    <row r="2062" hidden="1">
      <c r="A2062" s="31" t="s">
        <v>3399</v>
      </c>
      <c r="B2062" s="29">
        <v>1640.0</v>
      </c>
      <c r="C2062" s="26">
        <v>1640.0</v>
      </c>
      <c r="D2062" s="27">
        <v>0.0</v>
      </c>
      <c r="E2062" s="28"/>
    </row>
    <row r="2063" hidden="1">
      <c r="A2063" s="58" t="s">
        <v>3400</v>
      </c>
      <c r="B2063" s="29">
        <v>63640.0</v>
      </c>
      <c r="C2063" s="29">
        <v>63640.0</v>
      </c>
      <c r="D2063" s="27">
        <v>0.0</v>
      </c>
      <c r="E2063" s="41"/>
    </row>
    <row r="2064" hidden="1">
      <c r="A2064" s="58" t="s">
        <v>3401</v>
      </c>
      <c r="B2064" s="29">
        <v>12603.0</v>
      </c>
      <c r="C2064" s="59">
        <v>12603.0</v>
      </c>
      <c r="D2064" s="27">
        <v>0.0</v>
      </c>
      <c r="E2064" s="41"/>
    </row>
    <row r="2065" hidden="1">
      <c r="A2065" s="58" t="s">
        <v>3402</v>
      </c>
      <c r="B2065" s="29">
        <v>32397.0</v>
      </c>
      <c r="C2065" s="59">
        <v>32397.0</v>
      </c>
      <c r="D2065" s="27">
        <v>0.0</v>
      </c>
      <c r="E2065" s="41"/>
    </row>
    <row r="2066" hidden="1">
      <c r="A2066" s="58" t="s">
        <v>3403</v>
      </c>
      <c r="B2066" s="29">
        <v>22961.0</v>
      </c>
      <c r="C2066" s="59">
        <v>22961.0</v>
      </c>
      <c r="D2066" s="27">
        <v>0.0</v>
      </c>
      <c r="E2066" s="41"/>
    </row>
    <row r="2067" hidden="1">
      <c r="A2067" s="58" t="s">
        <v>3405</v>
      </c>
      <c r="B2067" s="29">
        <v>0.0</v>
      </c>
      <c r="C2067" s="59">
        <v>0.0</v>
      </c>
      <c r="D2067" s="27">
        <v>0.0</v>
      </c>
      <c r="E2067" s="41"/>
    </row>
    <row r="2068" hidden="1">
      <c r="A2068" s="58" t="s">
        <v>3406</v>
      </c>
      <c r="B2068" s="29">
        <v>0.0</v>
      </c>
      <c r="C2068" s="59">
        <v>0.0</v>
      </c>
      <c r="D2068" s="27">
        <v>0.0</v>
      </c>
      <c r="E2068" s="41"/>
    </row>
    <row r="2069" hidden="1">
      <c r="A2069" s="35" t="s">
        <v>3407</v>
      </c>
      <c r="B2069" s="29">
        <v>142823.5</v>
      </c>
      <c r="C2069" s="59">
        <v>142823.5</v>
      </c>
      <c r="D2069" s="27">
        <v>0.0</v>
      </c>
      <c r="E2069" s="41"/>
    </row>
    <row r="2070" hidden="1">
      <c r="A2070" s="36" t="s">
        <v>3408</v>
      </c>
      <c r="B2070" s="42">
        <v>0.5</v>
      </c>
      <c r="C2070" s="71">
        <v>0.5</v>
      </c>
      <c r="D2070" s="66">
        <v>0.0</v>
      </c>
      <c r="E2070" s="45"/>
    </row>
    <row r="2071" hidden="1"/>
    <row r="2072" hidden="1"/>
    <row r="2073" hidden="1">
      <c r="A2073" s="5" t="s">
        <v>4236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3381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45962.0</v>
      </c>
      <c r="B2077" s="6"/>
      <c r="C2077" s="54" t="s">
        <v>3382</v>
      </c>
      <c r="D2077" s="15">
        <v>45963.0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5" t="s">
        <v>4247</v>
      </c>
      <c r="B2079" s="7"/>
      <c r="C2079" s="16"/>
      <c r="D2079" s="56" t="s">
        <v>4239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3383</v>
      </c>
      <c r="B2081" s="6"/>
      <c r="C2081" s="6"/>
      <c r="D2081" s="6"/>
      <c r="E2081" s="7"/>
    </row>
    <row r="2082" hidden="1">
      <c r="A2082" s="20" t="s">
        <v>3384</v>
      </c>
      <c r="B2082" s="21" t="s">
        <v>3385</v>
      </c>
      <c r="C2082" s="22" t="s">
        <v>3386</v>
      </c>
      <c r="D2082" s="21" t="s">
        <v>3387</v>
      </c>
      <c r="E2082" s="23" t="s">
        <v>13</v>
      </c>
    </row>
    <row r="2083" hidden="1">
      <c r="A2083" s="57" t="s">
        <v>3388</v>
      </c>
      <c r="B2083" s="25">
        <v>7328.0</v>
      </c>
      <c r="C2083" s="26">
        <v>7328.0</v>
      </c>
      <c r="D2083" s="27">
        <v>0.0</v>
      </c>
      <c r="E2083" s="40"/>
    </row>
    <row r="2084" hidden="1">
      <c r="A2084" s="57" t="s">
        <v>3389</v>
      </c>
      <c r="B2084" s="29">
        <v>0.0</v>
      </c>
      <c r="C2084" s="26"/>
      <c r="D2084" s="27">
        <v>0.0</v>
      </c>
      <c r="E2084" s="40"/>
    </row>
    <row r="2085" hidden="1">
      <c r="A2085" s="57" t="s">
        <v>3390</v>
      </c>
      <c r="B2085" s="29">
        <v>0.0</v>
      </c>
      <c r="C2085" s="26"/>
      <c r="D2085" s="27">
        <v>0.0</v>
      </c>
      <c r="E2085" s="41"/>
    </row>
    <row r="2086" hidden="1">
      <c r="A2086" s="57" t="s">
        <v>3392</v>
      </c>
      <c r="B2086" s="25">
        <v>0.0</v>
      </c>
      <c r="C2086" s="26"/>
      <c r="D2086" s="27">
        <v>0.0</v>
      </c>
      <c r="E2086" s="40"/>
    </row>
    <row r="2087" hidden="1">
      <c r="A2087" s="31" t="s">
        <v>3394</v>
      </c>
      <c r="B2087" s="25">
        <v>0.0</v>
      </c>
      <c r="C2087" s="26"/>
      <c r="D2087" s="27">
        <v>0.0</v>
      </c>
      <c r="E2087" s="41"/>
    </row>
    <row r="2088" hidden="1">
      <c r="A2088" s="31" t="s">
        <v>3395</v>
      </c>
      <c r="B2088" s="29">
        <v>0.0</v>
      </c>
      <c r="C2088" s="26"/>
      <c r="D2088" s="27">
        <v>0.0</v>
      </c>
      <c r="E2088" s="41"/>
    </row>
    <row r="2089" hidden="1">
      <c r="A2089" s="31" t="s">
        <v>3397</v>
      </c>
      <c r="B2089" s="29">
        <v>744.0</v>
      </c>
      <c r="C2089" s="26">
        <v>744.0</v>
      </c>
      <c r="D2089" s="27">
        <v>0.0</v>
      </c>
      <c r="E2089" s="28" t="s">
        <v>8092</v>
      </c>
    </row>
    <row r="2090" hidden="1">
      <c r="A2090" s="31" t="s">
        <v>3399</v>
      </c>
      <c r="B2090" s="29">
        <v>480.0</v>
      </c>
      <c r="C2090" s="26">
        <v>480.0</v>
      </c>
      <c r="D2090" s="27">
        <v>0.0</v>
      </c>
      <c r="E2090" s="28"/>
    </row>
    <row r="2091" hidden="1">
      <c r="A2091" s="58" t="s">
        <v>3400</v>
      </c>
      <c r="B2091" s="29">
        <v>28779.0</v>
      </c>
      <c r="C2091" s="29">
        <v>28779.0</v>
      </c>
      <c r="D2091" s="27">
        <v>0.0</v>
      </c>
      <c r="E2091" s="41"/>
    </row>
    <row r="2092" hidden="1">
      <c r="A2092" s="58" t="s">
        <v>3401</v>
      </c>
      <c r="B2092" s="29">
        <v>8808.0</v>
      </c>
      <c r="C2092" s="59">
        <v>8808.0</v>
      </c>
      <c r="D2092" s="27">
        <v>0.0</v>
      </c>
      <c r="E2092" s="41"/>
    </row>
    <row r="2093" hidden="1">
      <c r="A2093" s="58" t="s">
        <v>3402</v>
      </c>
      <c r="B2093" s="29">
        <v>8822.0</v>
      </c>
      <c r="C2093" s="59">
        <v>8822.0</v>
      </c>
      <c r="D2093" s="27">
        <v>0.0</v>
      </c>
      <c r="E2093" s="41"/>
    </row>
    <row r="2094" hidden="1">
      <c r="A2094" s="58" t="s">
        <v>3403</v>
      </c>
      <c r="B2094" s="29">
        <v>5230.0</v>
      </c>
      <c r="C2094" s="59">
        <v>5230.0</v>
      </c>
      <c r="D2094" s="27">
        <v>0.0</v>
      </c>
      <c r="E2094" s="41"/>
    </row>
    <row r="2095" hidden="1">
      <c r="A2095" s="58" t="s">
        <v>3405</v>
      </c>
      <c r="B2095" s="29">
        <v>0.0</v>
      </c>
      <c r="C2095" s="59">
        <v>0.0</v>
      </c>
      <c r="D2095" s="27">
        <v>0.0</v>
      </c>
      <c r="E2095" s="41"/>
    </row>
    <row r="2096" hidden="1">
      <c r="A2096" s="58" t="s">
        <v>3406</v>
      </c>
      <c r="B2096" s="29">
        <v>0.0</v>
      </c>
      <c r="C2096" s="59">
        <v>0.0</v>
      </c>
      <c r="D2096" s="27">
        <v>0.0</v>
      </c>
      <c r="E2096" s="41"/>
    </row>
    <row r="2097" hidden="1">
      <c r="A2097" s="35" t="s">
        <v>3407</v>
      </c>
      <c r="B2097" s="29">
        <v>60190.5</v>
      </c>
      <c r="C2097" s="59">
        <v>60190.5</v>
      </c>
      <c r="D2097" s="27">
        <v>0.0</v>
      </c>
      <c r="E2097" s="41"/>
    </row>
    <row r="2098" hidden="1">
      <c r="A2098" s="36" t="s">
        <v>3408</v>
      </c>
      <c r="B2098" s="42">
        <v>0.5</v>
      </c>
      <c r="C2098" s="71">
        <v>0.5</v>
      </c>
      <c r="D2098" s="66">
        <v>0.0</v>
      </c>
      <c r="E2098" s="45"/>
    </row>
    <row r="2099" hidden="1"/>
    <row r="2100" hidden="1"/>
    <row r="2101" hidden="1">
      <c r="A2101" s="5" t="s">
        <v>4236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3381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45964.0</v>
      </c>
      <c r="B2105" s="6"/>
      <c r="C2105" s="54" t="s">
        <v>3382</v>
      </c>
      <c r="D2105" s="15">
        <v>45970.0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5" t="s">
        <v>4238</v>
      </c>
      <c r="B2107" s="7"/>
      <c r="C2107" s="16"/>
      <c r="D2107" s="56" t="s">
        <v>4239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3383</v>
      </c>
      <c r="B2109" s="6"/>
      <c r="C2109" s="6"/>
      <c r="D2109" s="6"/>
      <c r="E2109" s="7"/>
    </row>
    <row r="2110" hidden="1">
      <c r="A2110" s="20" t="s">
        <v>3384</v>
      </c>
      <c r="B2110" s="21" t="s">
        <v>3385</v>
      </c>
      <c r="C2110" s="22" t="s">
        <v>3386</v>
      </c>
      <c r="D2110" s="21" t="s">
        <v>3387</v>
      </c>
      <c r="E2110" s="23" t="s">
        <v>13</v>
      </c>
    </row>
    <row r="2111" hidden="1">
      <c r="A2111" s="57" t="s">
        <v>3388</v>
      </c>
      <c r="B2111" s="25">
        <v>9851.0</v>
      </c>
      <c r="C2111" s="26">
        <v>9851.0</v>
      </c>
      <c r="D2111" s="27">
        <v>0.0</v>
      </c>
      <c r="E2111" s="40"/>
    </row>
    <row r="2112" hidden="1">
      <c r="A2112" s="57" t="s">
        <v>3389</v>
      </c>
      <c r="B2112" s="29">
        <v>0.0</v>
      </c>
      <c r="C2112" s="26"/>
      <c r="D2112" s="27">
        <v>0.0</v>
      </c>
      <c r="E2112" s="40"/>
    </row>
    <row r="2113" hidden="1">
      <c r="A2113" s="57" t="s">
        <v>3390</v>
      </c>
      <c r="B2113" s="29">
        <v>0.0</v>
      </c>
      <c r="C2113" s="26"/>
      <c r="D2113" s="27">
        <v>0.0</v>
      </c>
      <c r="E2113" s="41"/>
    </row>
    <row r="2114" hidden="1">
      <c r="A2114" s="57" t="s">
        <v>3392</v>
      </c>
      <c r="B2114" s="25">
        <v>0.0</v>
      </c>
      <c r="C2114" s="26"/>
      <c r="D2114" s="27">
        <v>0.0</v>
      </c>
      <c r="E2114" s="40"/>
    </row>
    <row r="2115" hidden="1">
      <c r="A2115" s="31" t="s">
        <v>3394</v>
      </c>
      <c r="B2115" s="25">
        <v>0.0</v>
      </c>
      <c r="C2115" s="26"/>
      <c r="D2115" s="27">
        <v>0.0</v>
      </c>
      <c r="E2115" s="41"/>
    </row>
    <row r="2116" hidden="1">
      <c r="A2116" s="31" t="s">
        <v>3395</v>
      </c>
      <c r="B2116" s="29">
        <v>0.0</v>
      </c>
      <c r="C2116" s="26"/>
      <c r="D2116" s="27">
        <v>0.0</v>
      </c>
      <c r="E2116" s="41"/>
    </row>
    <row r="2117" hidden="1">
      <c r="A2117" s="31" t="s">
        <v>3397</v>
      </c>
      <c r="B2117" s="29">
        <v>1614.0</v>
      </c>
      <c r="C2117" s="26">
        <v>1614.0</v>
      </c>
      <c r="D2117" s="27">
        <v>0.0</v>
      </c>
      <c r="E2117" s="28" t="s">
        <v>8093</v>
      </c>
    </row>
    <row r="2118" hidden="1">
      <c r="A2118" s="31" t="s">
        <v>3399</v>
      </c>
      <c r="B2118" s="29">
        <v>2360.0</v>
      </c>
      <c r="C2118" s="26">
        <v>2360.0</v>
      </c>
      <c r="D2118" s="27">
        <v>0.0</v>
      </c>
      <c r="E2118" s="28"/>
    </row>
    <row r="2119" hidden="1">
      <c r="A2119" s="58" t="s">
        <v>3400</v>
      </c>
      <c r="B2119" s="29">
        <v>78818.0</v>
      </c>
      <c r="C2119" s="29">
        <v>78818.0</v>
      </c>
      <c r="D2119" s="27">
        <v>0.0</v>
      </c>
      <c r="E2119" s="41"/>
    </row>
    <row r="2120" hidden="1">
      <c r="A2120" s="58" t="s">
        <v>3401</v>
      </c>
      <c r="B2120" s="29">
        <v>26355.0</v>
      </c>
      <c r="C2120" s="59">
        <v>26355.0</v>
      </c>
      <c r="D2120" s="27">
        <v>0.0</v>
      </c>
      <c r="E2120" s="41"/>
    </row>
    <row r="2121" hidden="1">
      <c r="A2121" s="58" t="s">
        <v>3402</v>
      </c>
      <c r="B2121" s="29">
        <v>44078.0</v>
      </c>
      <c r="C2121" s="59">
        <v>44078.0</v>
      </c>
      <c r="D2121" s="27">
        <v>0.0</v>
      </c>
      <c r="E2121" s="41"/>
    </row>
    <row r="2122" hidden="1">
      <c r="A2122" s="58" t="s">
        <v>3403</v>
      </c>
      <c r="B2122" s="29">
        <v>30549.0</v>
      </c>
      <c r="C2122" s="59">
        <v>30549.0</v>
      </c>
      <c r="D2122" s="27">
        <v>0.0</v>
      </c>
      <c r="E2122" s="41"/>
    </row>
    <row r="2123" hidden="1">
      <c r="A2123" s="58" t="s">
        <v>3405</v>
      </c>
      <c r="B2123" s="29">
        <v>0.0</v>
      </c>
      <c r="C2123" s="59">
        <v>0.0</v>
      </c>
      <c r="D2123" s="27">
        <v>0.0</v>
      </c>
      <c r="E2123" s="41"/>
    </row>
    <row r="2124" hidden="1">
      <c r="A2124" s="58" t="s">
        <v>3406</v>
      </c>
      <c r="B2124" s="29">
        <v>0.0</v>
      </c>
      <c r="C2124" s="59">
        <v>0.0</v>
      </c>
      <c r="D2124" s="27">
        <v>0.0</v>
      </c>
      <c r="E2124" s="41"/>
    </row>
    <row r="2125" hidden="1">
      <c r="A2125" s="35" t="s">
        <v>3407</v>
      </c>
      <c r="B2125" s="29">
        <v>193543.5</v>
      </c>
      <c r="C2125" s="59">
        <v>193543.5</v>
      </c>
      <c r="D2125" s="27">
        <v>0.0</v>
      </c>
      <c r="E2125" s="41"/>
    </row>
    <row r="2126" hidden="1">
      <c r="A2126" s="36" t="s">
        <v>3408</v>
      </c>
      <c r="B2126" s="42">
        <v>81.5</v>
      </c>
      <c r="C2126" s="71">
        <v>81.5</v>
      </c>
      <c r="D2126" s="66">
        <v>0.0</v>
      </c>
      <c r="E2126" s="45"/>
    </row>
    <row r="2127" hidden="1"/>
    <row r="2128" hidden="1"/>
    <row r="2129" hidden="1">
      <c r="A2129" s="5" t="s">
        <v>4236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3381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45971.0</v>
      </c>
      <c r="B2133" s="6"/>
      <c r="C2133" s="54" t="s">
        <v>3382</v>
      </c>
      <c r="D2133" s="15">
        <v>45977.0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5" t="s">
        <v>4238</v>
      </c>
      <c r="B2135" s="7"/>
      <c r="C2135" s="16"/>
      <c r="D2135" s="56" t="s">
        <v>4239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3383</v>
      </c>
      <c r="B2137" s="6"/>
      <c r="C2137" s="6"/>
      <c r="D2137" s="6"/>
      <c r="E2137" s="7"/>
    </row>
    <row r="2138" hidden="1">
      <c r="A2138" s="20" t="s">
        <v>3384</v>
      </c>
      <c r="B2138" s="21" t="s">
        <v>3385</v>
      </c>
      <c r="C2138" s="22" t="s">
        <v>3386</v>
      </c>
      <c r="D2138" s="21" t="s">
        <v>3387</v>
      </c>
      <c r="E2138" s="23" t="s">
        <v>13</v>
      </c>
    </row>
    <row r="2139" hidden="1">
      <c r="A2139" s="57" t="s">
        <v>3388</v>
      </c>
      <c r="B2139" s="25">
        <v>6581.0</v>
      </c>
      <c r="C2139" s="26">
        <v>6581.0</v>
      </c>
      <c r="D2139" s="27">
        <v>0.0</v>
      </c>
      <c r="E2139" s="40"/>
    </row>
    <row r="2140" hidden="1">
      <c r="A2140" s="57" t="s">
        <v>3389</v>
      </c>
      <c r="B2140" s="29">
        <v>12366.0</v>
      </c>
      <c r="C2140" s="26">
        <v>12366.0</v>
      </c>
      <c r="D2140" s="27">
        <v>0.0</v>
      </c>
      <c r="E2140" s="40"/>
    </row>
    <row r="2141" hidden="1">
      <c r="A2141" s="57" t="s">
        <v>3390</v>
      </c>
      <c r="B2141" s="29">
        <v>0.0</v>
      </c>
      <c r="C2141" s="26"/>
      <c r="D2141" s="27">
        <v>0.0</v>
      </c>
      <c r="E2141" s="41"/>
    </row>
    <row r="2142" hidden="1">
      <c r="A2142" s="57" t="s">
        <v>3392</v>
      </c>
      <c r="B2142" s="25">
        <v>0.0</v>
      </c>
      <c r="C2142" s="26"/>
      <c r="D2142" s="27">
        <v>0.0</v>
      </c>
      <c r="E2142" s="40"/>
    </row>
    <row r="2143" hidden="1">
      <c r="A2143" s="31" t="s">
        <v>3394</v>
      </c>
      <c r="B2143" s="25">
        <v>0.0</v>
      </c>
      <c r="C2143" s="26"/>
      <c r="D2143" s="27">
        <v>0.0</v>
      </c>
      <c r="E2143" s="41"/>
    </row>
    <row r="2144" hidden="1">
      <c r="A2144" s="31" t="s">
        <v>3395</v>
      </c>
      <c r="B2144" s="29">
        <v>0.0</v>
      </c>
      <c r="C2144" s="26"/>
      <c r="D2144" s="27">
        <v>0.0</v>
      </c>
      <c r="E2144" s="41"/>
    </row>
    <row r="2145" hidden="1">
      <c r="A2145" s="31" t="s">
        <v>3397</v>
      </c>
      <c r="B2145" s="29">
        <v>0.0</v>
      </c>
      <c r="C2145" s="26"/>
      <c r="D2145" s="27">
        <v>0.0</v>
      </c>
      <c r="E2145" s="28"/>
    </row>
    <row r="2146" hidden="1">
      <c r="A2146" s="31" t="s">
        <v>3399</v>
      </c>
      <c r="B2146" s="29">
        <v>2120.0</v>
      </c>
      <c r="C2146" s="26">
        <v>2080.0</v>
      </c>
      <c r="D2146" s="27">
        <v>-40.0</v>
      </c>
      <c r="E2146" s="28" t="s">
        <v>8094</v>
      </c>
    </row>
    <row r="2147" hidden="1">
      <c r="A2147" s="58" t="s">
        <v>3400</v>
      </c>
      <c r="B2147" s="29">
        <v>79563.0</v>
      </c>
      <c r="C2147" s="29">
        <v>79563.0</v>
      </c>
      <c r="D2147" s="27">
        <v>0.0</v>
      </c>
      <c r="E2147" s="41"/>
    </row>
    <row r="2148" hidden="1">
      <c r="A2148" s="58" t="s">
        <v>3401</v>
      </c>
      <c r="B2148" s="29">
        <v>27155.0</v>
      </c>
      <c r="C2148" s="59">
        <v>27155.0</v>
      </c>
      <c r="D2148" s="27">
        <v>0.0</v>
      </c>
      <c r="E2148" s="41"/>
    </row>
    <row r="2149" hidden="1">
      <c r="A2149" s="58" t="s">
        <v>3402</v>
      </c>
      <c r="B2149" s="29">
        <v>46165.0</v>
      </c>
      <c r="C2149" s="59">
        <v>46247.0</v>
      </c>
      <c r="D2149" s="27">
        <v>82.0</v>
      </c>
      <c r="E2149" s="41"/>
    </row>
    <row r="2150" hidden="1">
      <c r="A2150" s="58" t="s">
        <v>3403</v>
      </c>
      <c r="B2150" s="29">
        <v>32639.0</v>
      </c>
      <c r="C2150" s="59">
        <v>32639.0</v>
      </c>
      <c r="D2150" s="27">
        <v>0.0</v>
      </c>
      <c r="E2150" s="41"/>
    </row>
    <row r="2151" hidden="1">
      <c r="A2151" s="58" t="s">
        <v>3405</v>
      </c>
      <c r="B2151" s="29">
        <v>0.0</v>
      </c>
      <c r="C2151" s="59">
        <v>0.0</v>
      </c>
      <c r="D2151" s="27">
        <v>0.0</v>
      </c>
      <c r="E2151" s="41"/>
    </row>
    <row r="2152" hidden="1">
      <c r="A2152" s="58" t="s">
        <v>3406</v>
      </c>
      <c r="B2152" s="29">
        <v>0.0</v>
      </c>
      <c r="C2152" s="59">
        <v>0.0</v>
      </c>
      <c r="D2152" s="27">
        <v>0.0</v>
      </c>
      <c r="E2152" s="41"/>
    </row>
    <row r="2153" hidden="1">
      <c r="A2153" s="35" t="s">
        <v>3407</v>
      </c>
      <c r="B2153" s="29">
        <v>206588.0</v>
      </c>
      <c r="C2153" s="59">
        <v>206670.0</v>
      </c>
      <c r="D2153" s="27">
        <v>82.0</v>
      </c>
      <c r="E2153" s="41"/>
    </row>
    <row r="2154" hidden="1">
      <c r="A2154" s="36" t="s">
        <v>3408</v>
      </c>
      <c r="B2154" s="42">
        <v>1.0</v>
      </c>
      <c r="C2154" s="71">
        <v>-39.0</v>
      </c>
      <c r="D2154" s="66">
        <v>-40.0</v>
      </c>
      <c r="E2154" s="45"/>
    </row>
    <row r="2155" hidden="1"/>
    <row r="2156" hidden="1"/>
    <row r="2157" hidden="1">
      <c r="A2157" s="5" t="s">
        <v>4236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3381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45978.0</v>
      </c>
      <c r="B2161" s="6"/>
      <c r="C2161" s="54" t="s">
        <v>3382</v>
      </c>
      <c r="D2161" s="15">
        <v>45984.0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5" t="s">
        <v>4238</v>
      </c>
      <c r="B2163" s="7"/>
      <c r="C2163" s="16"/>
      <c r="D2163" s="56" t="s">
        <v>4239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3383</v>
      </c>
      <c r="B2165" s="6"/>
      <c r="C2165" s="6"/>
      <c r="D2165" s="6"/>
      <c r="E2165" s="7"/>
    </row>
    <row r="2166" hidden="1">
      <c r="A2166" s="20" t="s">
        <v>3384</v>
      </c>
      <c r="B2166" s="21" t="s">
        <v>3385</v>
      </c>
      <c r="C2166" s="22" t="s">
        <v>3386</v>
      </c>
      <c r="D2166" s="21" t="s">
        <v>3387</v>
      </c>
      <c r="E2166" s="23" t="s">
        <v>13</v>
      </c>
    </row>
    <row r="2167" hidden="1">
      <c r="A2167" s="57" t="s">
        <v>3388</v>
      </c>
      <c r="B2167" s="25">
        <v>6003.0</v>
      </c>
      <c r="C2167" s="26">
        <v>6003.0</v>
      </c>
      <c r="D2167" s="27">
        <v>0.0</v>
      </c>
      <c r="E2167" s="40"/>
    </row>
    <row r="2168" hidden="1">
      <c r="A2168" s="57" t="s">
        <v>3389</v>
      </c>
      <c r="B2168" s="29">
        <v>10482.0</v>
      </c>
      <c r="C2168" s="26">
        <v>10482.0</v>
      </c>
      <c r="D2168" s="27">
        <v>0.0</v>
      </c>
      <c r="E2168" s="40"/>
    </row>
    <row r="2169" hidden="1">
      <c r="A2169" s="57" t="s">
        <v>3390</v>
      </c>
      <c r="B2169" s="29">
        <v>0.0</v>
      </c>
      <c r="C2169" s="26"/>
      <c r="D2169" s="27">
        <v>0.0</v>
      </c>
      <c r="E2169" s="41"/>
    </row>
    <row r="2170" hidden="1">
      <c r="A2170" s="57" t="s">
        <v>3392</v>
      </c>
      <c r="B2170" s="25">
        <v>0.0</v>
      </c>
      <c r="C2170" s="26"/>
      <c r="D2170" s="27">
        <v>0.0</v>
      </c>
      <c r="E2170" s="40"/>
    </row>
    <row r="2171" hidden="1">
      <c r="A2171" s="31" t="s">
        <v>3394</v>
      </c>
      <c r="B2171" s="25">
        <v>0.0</v>
      </c>
      <c r="C2171" s="26"/>
      <c r="D2171" s="27">
        <v>0.0</v>
      </c>
      <c r="E2171" s="41"/>
    </row>
    <row r="2172" hidden="1">
      <c r="A2172" s="31" t="s">
        <v>3395</v>
      </c>
      <c r="B2172" s="29">
        <v>0.0</v>
      </c>
      <c r="C2172" s="26"/>
      <c r="D2172" s="27">
        <v>0.0</v>
      </c>
      <c r="E2172" s="41"/>
    </row>
    <row r="2173" hidden="1">
      <c r="A2173" s="31" t="s">
        <v>3397</v>
      </c>
      <c r="B2173" s="29">
        <v>0.0</v>
      </c>
      <c r="C2173" s="26"/>
      <c r="D2173" s="27">
        <v>0.0</v>
      </c>
      <c r="E2173" s="28"/>
    </row>
    <row r="2174" hidden="1">
      <c r="A2174" s="31" t="s">
        <v>3399</v>
      </c>
      <c r="B2174" s="29">
        <v>2160.0</v>
      </c>
      <c r="C2174" s="26">
        <v>2160.0</v>
      </c>
      <c r="D2174" s="27">
        <v>0.0</v>
      </c>
      <c r="E2174" s="28"/>
    </row>
    <row r="2175" hidden="1">
      <c r="A2175" s="58" t="s">
        <v>3400</v>
      </c>
      <c r="B2175" s="29">
        <v>83979.0</v>
      </c>
      <c r="C2175" s="29">
        <v>83979.0</v>
      </c>
      <c r="D2175" s="27">
        <v>0.0</v>
      </c>
      <c r="E2175" s="41"/>
    </row>
    <row r="2176" hidden="1">
      <c r="A2176" s="58" t="s">
        <v>3401</v>
      </c>
      <c r="B2176" s="29">
        <v>25205.0</v>
      </c>
      <c r="C2176" s="59">
        <v>24782.0</v>
      </c>
      <c r="D2176" s="27">
        <v>-423.0</v>
      </c>
      <c r="E2176" s="41"/>
    </row>
    <row r="2177" hidden="1">
      <c r="A2177" s="58" t="s">
        <v>3402</v>
      </c>
      <c r="B2177" s="29">
        <v>43098.0</v>
      </c>
      <c r="C2177" s="59">
        <v>43098.0</v>
      </c>
      <c r="D2177" s="27">
        <v>0.0</v>
      </c>
      <c r="E2177" s="41"/>
    </row>
    <row r="2178" hidden="1">
      <c r="A2178" s="58" t="s">
        <v>3403</v>
      </c>
      <c r="B2178" s="29">
        <v>29606.0</v>
      </c>
      <c r="C2178" s="59">
        <v>29606.0</v>
      </c>
      <c r="D2178" s="27">
        <v>0.0</v>
      </c>
      <c r="E2178" s="41"/>
    </row>
    <row r="2179" hidden="1">
      <c r="A2179" s="58" t="s">
        <v>3405</v>
      </c>
      <c r="B2179" s="29">
        <v>0.0</v>
      </c>
      <c r="C2179" s="59">
        <v>0.0</v>
      </c>
      <c r="D2179" s="27">
        <v>0.0</v>
      </c>
      <c r="E2179" s="41"/>
    </row>
    <row r="2180" hidden="1">
      <c r="A2180" s="58" t="s">
        <v>3406</v>
      </c>
      <c r="B2180" s="29">
        <v>0.0</v>
      </c>
      <c r="C2180" s="59">
        <v>0.0</v>
      </c>
      <c r="D2180" s="27">
        <v>0.0</v>
      </c>
      <c r="E2180" s="41"/>
    </row>
    <row r="2181" hidden="1">
      <c r="A2181" s="35" t="s">
        <v>3407</v>
      </c>
      <c r="B2181" s="29">
        <v>200532.5</v>
      </c>
      <c r="C2181" s="59">
        <v>200109.5</v>
      </c>
      <c r="D2181" s="27">
        <v>-423.0</v>
      </c>
      <c r="E2181" s="41"/>
    </row>
    <row r="2182" hidden="1">
      <c r="A2182" s="36" t="s">
        <v>3408</v>
      </c>
      <c r="B2182" s="42">
        <v>0.5</v>
      </c>
      <c r="C2182" s="71">
        <v>0.5</v>
      </c>
      <c r="D2182" s="66">
        <v>0.0</v>
      </c>
      <c r="E2182" s="45"/>
    </row>
    <row r="2183" hidden="1"/>
    <row r="2184" hidden="1"/>
    <row r="2185" hidden="1">
      <c r="A2185" s="5" t="s">
        <v>4236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3381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45985.0</v>
      </c>
      <c r="B2189" s="6"/>
      <c r="C2189" s="54" t="s">
        <v>3382</v>
      </c>
      <c r="D2189" s="15">
        <v>45991.0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5" t="s">
        <v>4238</v>
      </c>
      <c r="B2191" s="7"/>
      <c r="C2191" s="16"/>
      <c r="D2191" s="56" t="s">
        <v>4239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3383</v>
      </c>
      <c r="B2193" s="6"/>
      <c r="C2193" s="6"/>
      <c r="D2193" s="6"/>
      <c r="E2193" s="7"/>
    </row>
    <row r="2194" hidden="1">
      <c r="A2194" s="20" t="s">
        <v>3384</v>
      </c>
      <c r="B2194" s="21" t="s">
        <v>3385</v>
      </c>
      <c r="C2194" s="22" t="s">
        <v>3386</v>
      </c>
      <c r="D2194" s="21" t="s">
        <v>3387</v>
      </c>
      <c r="E2194" s="23" t="s">
        <v>13</v>
      </c>
    </row>
    <row r="2195" hidden="1">
      <c r="A2195" s="57" t="s">
        <v>3388</v>
      </c>
      <c r="B2195" s="25">
        <v>9058.0</v>
      </c>
      <c r="C2195" s="26">
        <v>9058.0</v>
      </c>
      <c r="D2195" s="27">
        <v>0.0</v>
      </c>
      <c r="E2195" s="40"/>
    </row>
    <row r="2196" hidden="1">
      <c r="A2196" s="57" t="s">
        <v>3389</v>
      </c>
      <c r="B2196" s="29">
        <v>14373.0</v>
      </c>
      <c r="C2196" s="26">
        <v>14373.0</v>
      </c>
      <c r="D2196" s="27">
        <v>0.0</v>
      </c>
      <c r="E2196" s="40"/>
    </row>
    <row r="2197" hidden="1">
      <c r="A2197" s="57" t="s">
        <v>3390</v>
      </c>
      <c r="B2197" s="29">
        <v>0.0</v>
      </c>
      <c r="C2197" s="26"/>
      <c r="D2197" s="27">
        <v>0.0</v>
      </c>
      <c r="E2197" s="41"/>
    </row>
    <row r="2198" hidden="1">
      <c r="A2198" s="57" t="s">
        <v>3392</v>
      </c>
      <c r="B2198" s="25">
        <v>0.0</v>
      </c>
      <c r="C2198" s="26"/>
      <c r="D2198" s="27">
        <v>0.0</v>
      </c>
      <c r="E2198" s="40"/>
    </row>
    <row r="2199" hidden="1">
      <c r="A2199" s="31" t="s">
        <v>3394</v>
      </c>
      <c r="B2199" s="25">
        <v>0.0</v>
      </c>
      <c r="C2199" s="26"/>
      <c r="D2199" s="27">
        <v>0.0</v>
      </c>
      <c r="E2199" s="41"/>
    </row>
    <row r="2200" hidden="1">
      <c r="A2200" s="31" t="s">
        <v>3395</v>
      </c>
      <c r="B2200" s="29">
        <v>0.0</v>
      </c>
      <c r="C2200" s="26"/>
      <c r="D2200" s="27">
        <v>0.0</v>
      </c>
      <c r="E2200" s="41"/>
    </row>
    <row r="2201" hidden="1">
      <c r="A2201" s="31" t="s">
        <v>3397</v>
      </c>
      <c r="B2201" s="29">
        <v>159.0</v>
      </c>
      <c r="C2201" s="26">
        <v>159.0</v>
      </c>
      <c r="D2201" s="27">
        <v>0.0</v>
      </c>
      <c r="E2201" s="28" t="s">
        <v>8095</v>
      </c>
    </row>
    <row r="2202" hidden="1">
      <c r="A2202" s="31" t="s">
        <v>3399</v>
      </c>
      <c r="B2202" s="29">
        <v>2560.0</v>
      </c>
      <c r="C2202" s="26">
        <v>2560.0</v>
      </c>
      <c r="D2202" s="27">
        <v>0.0</v>
      </c>
      <c r="E2202" s="28"/>
    </row>
    <row r="2203" hidden="1">
      <c r="A2203" s="58" t="s">
        <v>3400</v>
      </c>
      <c r="B2203" s="29">
        <v>78246.0</v>
      </c>
      <c r="C2203" s="29">
        <v>78246.0</v>
      </c>
      <c r="D2203" s="27">
        <v>0.0</v>
      </c>
      <c r="E2203" s="41"/>
    </row>
    <row r="2204" hidden="1">
      <c r="A2204" s="58" t="s">
        <v>3401</v>
      </c>
      <c r="B2204" s="29">
        <v>20790.0</v>
      </c>
      <c r="C2204" s="59">
        <v>20790.0</v>
      </c>
      <c r="D2204" s="27">
        <v>0.0</v>
      </c>
      <c r="E2204" s="41"/>
    </row>
    <row r="2205" hidden="1">
      <c r="A2205" s="58" t="s">
        <v>3402</v>
      </c>
      <c r="B2205" s="29">
        <v>39130.0</v>
      </c>
      <c r="C2205" s="59">
        <v>39130.0</v>
      </c>
      <c r="D2205" s="27">
        <v>0.0</v>
      </c>
      <c r="E2205" s="41"/>
    </row>
    <row r="2206" hidden="1">
      <c r="A2206" s="58" t="s">
        <v>3403</v>
      </c>
      <c r="B2206" s="29">
        <v>30166.1</v>
      </c>
      <c r="C2206" s="59">
        <v>30166.1</v>
      </c>
      <c r="D2206" s="27">
        <v>0.0</v>
      </c>
      <c r="E2206" s="41"/>
    </row>
    <row r="2207" hidden="1">
      <c r="A2207" s="58" t="s">
        <v>3405</v>
      </c>
      <c r="B2207" s="29">
        <v>0.0</v>
      </c>
      <c r="C2207" s="59">
        <v>0.0</v>
      </c>
      <c r="D2207" s="27">
        <v>0.0</v>
      </c>
      <c r="E2207" s="41"/>
    </row>
    <row r="2208" hidden="1">
      <c r="A2208" s="58" t="s">
        <v>3406</v>
      </c>
      <c r="B2208" s="29">
        <v>0.0</v>
      </c>
      <c r="C2208" s="59">
        <v>0.0</v>
      </c>
      <c r="D2208" s="27">
        <v>0.0</v>
      </c>
      <c r="E2208" s="41"/>
    </row>
    <row r="2209" hidden="1">
      <c r="A2209" s="35" t="s">
        <v>3407</v>
      </c>
      <c r="B2209" s="29">
        <v>194481.6</v>
      </c>
      <c r="C2209" s="59">
        <v>194481.6</v>
      </c>
      <c r="D2209" s="27">
        <v>0.0</v>
      </c>
      <c r="E2209" s="41"/>
    </row>
    <row r="2210" hidden="1">
      <c r="A2210" s="36" t="s">
        <v>3408</v>
      </c>
      <c r="B2210" s="42">
        <v>0.5</v>
      </c>
      <c r="C2210" s="71">
        <v>0.5</v>
      </c>
      <c r="D2210" s="66">
        <v>0.0</v>
      </c>
      <c r="E2210" s="45"/>
    </row>
    <row r="2211" hidden="1"/>
    <row r="2212" hidden="1"/>
    <row r="2213" hidden="1">
      <c r="A2213" s="5" t="s">
        <v>4236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3381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45992.0</v>
      </c>
      <c r="B2217" s="6"/>
      <c r="C2217" s="54" t="s">
        <v>3382</v>
      </c>
      <c r="D2217" s="15">
        <v>45998.0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5" t="s">
        <v>4238</v>
      </c>
      <c r="B2219" s="7"/>
      <c r="C2219" s="16"/>
      <c r="D2219" s="56" t="s">
        <v>4239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3383</v>
      </c>
      <c r="B2221" s="6"/>
      <c r="C2221" s="6"/>
      <c r="D2221" s="6"/>
      <c r="E2221" s="7"/>
    </row>
    <row r="2222" hidden="1">
      <c r="A2222" s="20" t="s">
        <v>3384</v>
      </c>
      <c r="B2222" s="21" t="s">
        <v>3385</v>
      </c>
      <c r="C2222" s="22" t="s">
        <v>3386</v>
      </c>
      <c r="D2222" s="21" t="s">
        <v>3387</v>
      </c>
      <c r="E2222" s="23" t="s">
        <v>13</v>
      </c>
    </row>
    <row r="2223" hidden="1">
      <c r="A2223" s="57" t="s">
        <v>3388</v>
      </c>
      <c r="B2223" s="25">
        <v>11587.0</v>
      </c>
      <c r="C2223" s="26">
        <v>11587.0</v>
      </c>
      <c r="D2223" s="27">
        <v>0.0</v>
      </c>
      <c r="E2223" s="40"/>
    </row>
    <row r="2224" hidden="1">
      <c r="A2224" s="57" t="s">
        <v>3389</v>
      </c>
      <c r="B2224" s="29">
        <v>12173.0</v>
      </c>
      <c r="C2224" s="26">
        <v>12173.0</v>
      </c>
      <c r="D2224" s="27">
        <v>0.0</v>
      </c>
      <c r="E2224" s="40"/>
    </row>
    <row r="2225" hidden="1">
      <c r="A2225" s="57" t="s">
        <v>3390</v>
      </c>
      <c r="B2225" s="29">
        <v>0.0</v>
      </c>
      <c r="C2225" s="26"/>
      <c r="D2225" s="27">
        <v>0.0</v>
      </c>
      <c r="E2225" s="41"/>
    </row>
    <row r="2226" hidden="1">
      <c r="A2226" s="57" t="s">
        <v>3392</v>
      </c>
      <c r="B2226" s="25">
        <v>200.0</v>
      </c>
      <c r="C2226" s="26">
        <v>500.0</v>
      </c>
      <c r="D2226" s="27">
        <v>300.0</v>
      </c>
      <c r="E2226" s="40"/>
    </row>
    <row r="2227" hidden="1">
      <c r="A2227" s="31" t="s">
        <v>3394</v>
      </c>
      <c r="B2227" s="25">
        <v>0.0</v>
      </c>
      <c r="C2227" s="26"/>
      <c r="D2227" s="27">
        <v>0.0</v>
      </c>
      <c r="E2227" s="41"/>
    </row>
    <row r="2228" hidden="1">
      <c r="A2228" s="31" t="s">
        <v>3395</v>
      </c>
      <c r="B2228" s="29">
        <v>0.0</v>
      </c>
      <c r="C2228" s="26"/>
      <c r="D2228" s="27">
        <v>0.0</v>
      </c>
      <c r="E2228" s="41"/>
    </row>
    <row r="2229" hidden="1">
      <c r="A2229" s="31" t="s">
        <v>3397</v>
      </c>
      <c r="B2229" s="29">
        <v>0.0</v>
      </c>
      <c r="C2229" s="26"/>
      <c r="D2229" s="27">
        <v>0.0</v>
      </c>
      <c r="E2229" s="28"/>
    </row>
    <row r="2230" hidden="1">
      <c r="A2230" s="31" t="s">
        <v>3399</v>
      </c>
      <c r="B2230" s="29">
        <v>2560.0</v>
      </c>
      <c r="C2230" s="26">
        <v>2560.0</v>
      </c>
      <c r="D2230" s="27">
        <v>0.0</v>
      </c>
      <c r="E2230" s="28"/>
    </row>
    <row r="2231" hidden="1">
      <c r="A2231" s="58" t="s">
        <v>3400</v>
      </c>
      <c r="B2231" s="29">
        <v>90106.0</v>
      </c>
      <c r="C2231" s="29">
        <v>90106.0</v>
      </c>
      <c r="D2231" s="27">
        <v>0.0</v>
      </c>
      <c r="E2231" s="41"/>
    </row>
    <row r="2232" hidden="1">
      <c r="A2232" s="58" t="s">
        <v>3401</v>
      </c>
      <c r="B2232" s="29">
        <v>22590.0</v>
      </c>
      <c r="C2232" s="59">
        <v>22590.0</v>
      </c>
      <c r="D2232" s="27">
        <v>0.0</v>
      </c>
      <c r="E2232" s="41"/>
    </row>
    <row r="2233" hidden="1">
      <c r="A2233" s="58" t="s">
        <v>3402</v>
      </c>
      <c r="B2233" s="29">
        <v>52733.0</v>
      </c>
      <c r="C2233" s="59">
        <v>52733.0</v>
      </c>
      <c r="D2233" s="27">
        <v>0.0</v>
      </c>
      <c r="E2233" s="41"/>
    </row>
    <row r="2234" hidden="1">
      <c r="A2234" s="58" t="s">
        <v>3403</v>
      </c>
      <c r="B2234" s="29">
        <v>36367.0</v>
      </c>
      <c r="C2234" s="59">
        <v>36367.0</v>
      </c>
      <c r="D2234" s="27">
        <v>0.0</v>
      </c>
      <c r="E2234" s="41"/>
    </row>
    <row r="2235" hidden="1">
      <c r="A2235" s="58" t="s">
        <v>3405</v>
      </c>
      <c r="B2235" s="29">
        <v>0.0</v>
      </c>
      <c r="C2235" s="59">
        <v>0.0</v>
      </c>
      <c r="D2235" s="27">
        <v>0.0</v>
      </c>
      <c r="E2235" s="41"/>
    </row>
    <row r="2236" hidden="1">
      <c r="A2236" s="58" t="s">
        <v>3406</v>
      </c>
      <c r="B2236" s="29">
        <v>0.0</v>
      </c>
      <c r="C2236" s="59">
        <v>0.0</v>
      </c>
      <c r="D2236" s="27">
        <v>0.0</v>
      </c>
      <c r="E2236" s="41"/>
    </row>
    <row r="2237" hidden="1">
      <c r="A2237" s="35" t="s">
        <v>3407</v>
      </c>
      <c r="B2237" s="29">
        <v>228314.5</v>
      </c>
      <c r="C2237" s="59">
        <v>228314.5</v>
      </c>
      <c r="D2237" s="27">
        <v>0.0</v>
      </c>
      <c r="E2237" s="41"/>
    </row>
    <row r="2238" hidden="1">
      <c r="A2238" s="36" t="s">
        <v>3408</v>
      </c>
      <c r="B2238" s="42">
        <v>1.5</v>
      </c>
      <c r="C2238" s="71">
        <v>301.5</v>
      </c>
      <c r="D2238" s="66">
        <v>300.0</v>
      </c>
      <c r="E2238" s="45"/>
    </row>
    <row r="2239" hidden="1"/>
    <row r="2240" hidden="1"/>
    <row r="2241" hidden="1">
      <c r="A2241" s="5" t="s">
        <v>4236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3381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4" t="s">
        <v>3382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5" t="s">
        <v>4238</v>
      </c>
      <c r="B2247" s="7"/>
      <c r="C2247" s="16"/>
      <c r="D2247" s="56" t="s">
        <v>4239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3383</v>
      </c>
      <c r="B2249" s="6"/>
      <c r="C2249" s="6"/>
      <c r="D2249" s="6"/>
      <c r="E2249" s="7"/>
    </row>
    <row r="2250" hidden="1">
      <c r="A2250" s="20" t="s">
        <v>3384</v>
      </c>
      <c r="B2250" s="21" t="s">
        <v>3385</v>
      </c>
      <c r="C2250" s="22" t="s">
        <v>3386</v>
      </c>
      <c r="D2250" s="21" t="s">
        <v>3387</v>
      </c>
      <c r="E2250" s="23" t="s">
        <v>13</v>
      </c>
    </row>
    <row r="2251" hidden="1">
      <c r="A2251" s="57" t="s">
        <v>3388</v>
      </c>
      <c r="B2251" s="25">
        <v>6467.0</v>
      </c>
      <c r="C2251" s="26">
        <v>5467.0</v>
      </c>
      <c r="D2251" s="27">
        <v>-1000.0</v>
      </c>
      <c r="E2251" s="40"/>
    </row>
    <row r="2252" hidden="1">
      <c r="A2252" s="57" t="s">
        <v>3389</v>
      </c>
      <c r="B2252" s="29">
        <v>11178.0</v>
      </c>
      <c r="C2252" s="26">
        <v>11178.0</v>
      </c>
      <c r="D2252" s="27">
        <v>0.0</v>
      </c>
      <c r="E2252" s="40"/>
    </row>
    <row r="2253" hidden="1">
      <c r="A2253" s="57" t="s">
        <v>3390</v>
      </c>
      <c r="B2253" s="29">
        <v>300.0</v>
      </c>
      <c r="C2253" s="26">
        <v>300.0</v>
      </c>
      <c r="D2253" s="27">
        <v>0.0</v>
      </c>
      <c r="E2253" s="41"/>
    </row>
    <row r="2254" hidden="1">
      <c r="A2254" s="57" t="s">
        <v>3392</v>
      </c>
      <c r="B2254" s="25">
        <v>0.0</v>
      </c>
      <c r="C2254" s="26"/>
      <c r="D2254" s="27">
        <v>0.0</v>
      </c>
      <c r="E2254" s="40"/>
    </row>
    <row r="2255" hidden="1">
      <c r="A2255" s="31" t="s">
        <v>3394</v>
      </c>
      <c r="B2255" s="25">
        <v>0.0</v>
      </c>
      <c r="C2255" s="26"/>
      <c r="D2255" s="27">
        <v>0.0</v>
      </c>
      <c r="E2255" s="41"/>
    </row>
    <row r="2256" hidden="1">
      <c r="A2256" s="31" t="s">
        <v>3395</v>
      </c>
      <c r="B2256" s="29">
        <v>0.0</v>
      </c>
      <c r="C2256" s="26"/>
      <c r="D2256" s="27">
        <v>0.0</v>
      </c>
      <c r="E2256" s="41"/>
    </row>
    <row r="2257" hidden="1">
      <c r="A2257" s="31" t="s">
        <v>3397</v>
      </c>
      <c r="B2257" s="29">
        <v>760.0</v>
      </c>
      <c r="C2257" s="26">
        <v>1000.0</v>
      </c>
      <c r="D2257" s="27">
        <v>240.0</v>
      </c>
      <c r="E2257" s="28" t="s">
        <v>8096</v>
      </c>
    </row>
    <row r="2258" hidden="1">
      <c r="A2258" s="31" t="s">
        <v>3399</v>
      </c>
      <c r="B2258" s="29">
        <v>1920.0</v>
      </c>
      <c r="C2258" s="26">
        <v>2680.0</v>
      </c>
      <c r="D2258" s="27">
        <v>760.0</v>
      </c>
      <c r="E2258" s="28"/>
    </row>
    <row r="2259" hidden="1">
      <c r="A2259" s="58" t="s">
        <v>3400</v>
      </c>
      <c r="B2259" s="29">
        <v>113013.0</v>
      </c>
      <c r="C2259" s="29">
        <v>113013.0</v>
      </c>
      <c r="D2259" s="27">
        <v>0.0</v>
      </c>
      <c r="E2259" s="41"/>
    </row>
    <row r="2260" hidden="1">
      <c r="A2260" s="58" t="s">
        <v>3401</v>
      </c>
      <c r="B2260" s="29">
        <v>27849.0</v>
      </c>
      <c r="C2260" s="59">
        <v>27849.0</v>
      </c>
      <c r="D2260" s="27">
        <v>0.0</v>
      </c>
      <c r="E2260" s="41"/>
    </row>
    <row r="2261" hidden="1">
      <c r="A2261" s="58" t="s">
        <v>3402</v>
      </c>
      <c r="B2261" s="29">
        <v>50114.0</v>
      </c>
      <c r="C2261" s="59">
        <v>50114.0</v>
      </c>
      <c r="D2261" s="27">
        <v>0.0</v>
      </c>
      <c r="E2261" s="41"/>
    </row>
    <row r="2262" hidden="1">
      <c r="A2262" s="58" t="s">
        <v>3403</v>
      </c>
      <c r="B2262" s="29">
        <v>38295.0</v>
      </c>
      <c r="C2262" s="59">
        <v>38295.0</v>
      </c>
      <c r="D2262" s="27">
        <v>0.0</v>
      </c>
      <c r="E2262" s="41"/>
    </row>
    <row r="2263" hidden="1">
      <c r="A2263" s="58" t="s">
        <v>3405</v>
      </c>
      <c r="B2263" s="29">
        <v>409.0</v>
      </c>
      <c r="C2263" s="59">
        <v>409.0</v>
      </c>
      <c r="D2263" s="27">
        <v>0.0</v>
      </c>
      <c r="E2263" s="41"/>
    </row>
    <row r="2264" hidden="1">
      <c r="A2264" s="58" t="s">
        <v>3406</v>
      </c>
      <c r="B2264" s="29">
        <v>0.0</v>
      </c>
      <c r="C2264" s="59">
        <v>0.0</v>
      </c>
      <c r="D2264" s="27">
        <v>0.0</v>
      </c>
      <c r="E2264" s="41"/>
    </row>
    <row r="2265" hidden="1">
      <c r="A2265" s="35" t="s">
        <v>3407</v>
      </c>
      <c r="B2265" s="29">
        <v>250304.0</v>
      </c>
      <c r="C2265" s="59">
        <v>250304.0</v>
      </c>
      <c r="D2265" s="27">
        <v>0.0</v>
      </c>
      <c r="E2265" s="41"/>
    </row>
    <row r="2266" hidden="1">
      <c r="A2266" s="36" t="s">
        <v>3408</v>
      </c>
      <c r="B2266" s="42">
        <v>1.0</v>
      </c>
      <c r="C2266" s="71">
        <v>1.0</v>
      </c>
      <c r="D2266" s="66">
        <v>0.0</v>
      </c>
      <c r="E2266" s="45"/>
    </row>
    <row r="2267" hidden="1"/>
    <row r="2268" hidden="1"/>
    <row r="2269" hidden="1">
      <c r="A2269" s="5" t="s">
        <v>4236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3381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4" t="s">
        <v>3382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5" t="s">
        <v>4238</v>
      </c>
      <c r="B2275" s="7"/>
      <c r="C2275" s="16"/>
      <c r="D2275" s="56" t="s">
        <v>4239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3383</v>
      </c>
      <c r="B2277" s="6"/>
      <c r="C2277" s="6"/>
      <c r="D2277" s="6"/>
      <c r="E2277" s="7"/>
    </row>
    <row r="2278" hidden="1">
      <c r="A2278" s="20" t="s">
        <v>3384</v>
      </c>
      <c r="B2278" s="21" t="s">
        <v>3385</v>
      </c>
      <c r="C2278" s="22" t="s">
        <v>3386</v>
      </c>
      <c r="D2278" s="21" t="s">
        <v>3387</v>
      </c>
      <c r="E2278" s="23" t="s">
        <v>13</v>
      </c>
    </row>
    <row r="2279" hidden="1">
      <c r="A2279" s="57" t="s">
        <v>3388</v>
      </c>
      <c r="B2279" s="25">
        <v>9481.0</v>
      </c>
      <c r="C2279" s="26">
        <v>8981.0</v>
      </c>
      <c r="D2279" s="27">
        <v>-500.0</v>
      </c>
      <c r="E2279" s="40"/>
    </row>
    <row r="2280" hidden="1">
      <c r="A2280" s="57" t="s">
        <v>3389</v>
      </c>
      <c r="B2280" s="29">
        <v>16699.0</v>
      </c>
      <c r="C2280" s="26">
        <v>16669.0</v>
      </c>
      <c r="D2280" s="27">
        <v>-30.0</v>
      </c>
      <c r="E2280" s="40"/>
    </row>
    <row r="2281" hidden="1">
      <c r="A2281" s="57" t="s">
        <v>3390</v>
      </c>
      <c r="B2281" s="29">
        <v>0.0</v>
      </c>
      <c r="C2281" s="26"/>
      <c r="D2281" s="27">
        <v>0.0</v>
      </c>
      <c r="E2281" s="41"/>
    </row>
    <row r="2282" hidden="1">
      <c r="A2282" s="57" t="s">
        <v>3392</v>
      </c>
      <c r="B2282" s="25">
        <v>240.0</v>
      </c>
      <c r="C2282" s="26"/>
      <c r="D2282" s="27">
        <v>-240.0</v>
      </c>
      <c r="E2282" s="40"/>
    </row>
    <row r="2283" hidden="1">
      <c r="A2283" s="31" t="s">
        <v>3394</v>
      </c>
      <c r="B2283" s="25">
        <v>0.0</v>
      </c>
      <c r="C2283" s="26"/>
      <c r="D2283" s="27">
        <v>0.0</v>
      </c>
      <c r="E2283" s="41"/>
    </row>
    <row r="2284" hidden="1">
      <c r="A2284" s="31" t="s">
        <v>3395</v>
      </c>
      <c r="B2284" s="29">
        <v>0.0</v>
      </c>
      <c r="C2284" s="26"/>
      <c r="D2284" s="27">
        <v>0.0</v>
      </c>
      <c r="E2284" s="41"/>
    </row>
    <row r="2285" hidden="1">
      <c r="A2285" s="31" t="s">
        <v>3397</v>
      </c>
      <c r="B2285" s="29">
        <v>1160.0</v>
      </c>
      <c r="C2285" s="26">
        <v>500.0</v>
      </c>
      <c r="D2285" s="27">
        <v>-660.0</v>
      </c>
      <c r="E2285" s="28" t="s">
        <v>8097</v>
      </c>
    </row>
    <row r="2286" hidden="1">
      <c r="A2286" s="31" t="s">
        <v>3399</v>
      </c>
      <c r="B2286" s="29">
        <v>1400.0</v>
      </c>
      <c r="C2286" s="26">
        <v>2800.0</v>
      </c>
      <c r="D2286" s="27">
        <v>1400.0</v>
      </c>
      <c r="E2286" s="28" t="s">
        <v>8098</v>
      </c>
    </row>
    <row r="2287" hidden="1">
      <c r="A2287" s="58" t="s">
        <v>3400</v>
      </c>
      <c r="B2287" s="29">
        <v>105123.0</v>
      </c>
      <c r="C2287" s="29">
        <v>105123.0</v>
      </c>
      <c r="D2287" s="27">
        <v>0.0</v>
      </c>
      <c r="E2287" s="41"/>
    </row>
    <row r="2288" hidden="1">
      <c r="A2288" s="58" t="s">
        <v>3401</v>
      </c>
      <c r="B2288" s="29">
        <v>29518.0</v>
      </c>
      <c r="C2288" s="59">
        <v>29518.0</v>
      </c>
      <c r="D2288" s="27">
        <v>0.0</v>
      </c>
      <c r="E2288" s="41"/>
    </row>
    <row r="2289" hidden="1">
      <c r="A2289" s="58" t="s">
        <v>3402</v>
      </c>
      <c r="B2289" s="29">
        <v>50963.0</v>
      </c>
      <c r="C2289" s="59">
        <v>50963.0</v>
      </c>
      <c r="D2289" s="27">
        <v>0.0</v>
      </c>
      <c r="E2289" s="41"/>
    </row>
    <row r="2290" hidden="1">
      <c r="A2290" s="58" t="s">
        <v>3403</v>
      </c>
      <c r="B2290" s="29">
        <v>43385.0</v>
      </c>
      <c r="C2290" s="59">
        <v>43385.0</v>
      </c>
      <c r="D2290" s="27">
        <v>0.0</v>
      </c>
      <c r="E2290" s="41"/>
    </row>
    <row r="2291" hidden="1">
      <c r="A2291" s="58" t="s">
        <v>3405</v>
      </c>
      <c r="B2291" s="29">
        <v>0.0</v>
      </c>
      <c r="C2291" s="59">
        <v>0.0</v>
      </c>
      <c r="D2291" s="27">
        <v>0.0</v>
      </c>
      <c r="E2291" s="41"/>
    </row>
    <row r="2292" hidden="1">
      <c r="A2292" s="58" t="s">
        <v>3406</v>
      </c>
      <c r="B2292" s="29">
        <v>0.0</v>
      </c>
      <c r="C2292" s="59">
        <v>0.0</v>
      </c>
      <c r="D2292" s="27">
        <v>0.0</v>
      </c>
      <c r="E2292" s="41"/>
    </row>
    <row r="2293" hidden="1">
      <c r="A2293" s="35" t="s">
        <v>3407</v>
      </c>
      <c r="B2293" s="29">
        <v>257968.5</v>
      </c>
      <c r="C2293" s="59">
        <v>257968.5</v>
      </c>
      <c r="D2293" s="27">
        <v>0.0</v>
      </c>
      <c r="E2293" s="41"/>
    </row>
    <row r="2294" hidden="1">
      <c r="A2294" s="36" t="s">
        <v>3408</v>
      </c>
      <c r="B2294" s="42">
        <v>0.5</v>
      </c>
      <c r="C2294" s="71">
        <v>-29.5</v>
      </c>
      <c r="D2294" s="66">
        <v>-30.0</v>
      </c>
      <c r="E2294" s="45"/>
    </row>
    <row r="2295" hidden="1"/>
    <row r="2296" hidden="1"/>
    <row r="2297" hidden="1">
      <c r="A2297" s="5" t="s">
        <v>4236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3381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4" t="s">
        <v>3382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5" t="s">
        <v>4238</v>
      </c>
      <c r="B2303" s="7"/>
      <c r="C2303" s="16"/>
      <c r="D2303" s="56" t="s">
        <v>4239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3383</v>
      </c>
      <c r="B2305" s="6"/>
      <c r="C2305" s="6"/>
      <c r="D2305" s="6"/>
      <c r="E2305" s="7"/>
    </row>
    <row r="2306" hidden="1">
      <c r="A2306" s="20" t="s">
        <v>3384</v>
      </c>
      <c r="B2306" s="21" t="s">
        <v>3385</v>
      </c>
      <c r="C2306" s="22" t="s">
        <v>3386</v>
      </c>
      <c r="D2306" s="21" t="s">
        <v>3387</v>
      </c>
      <c r="E2306" s="23" t="s">
        <v>13</v>
      </c>
    </row>
    <row r="2307" hidden="1">
      <c r="A2307" s="57" t="s">
        <v>3388</v>
      </c>
      <c r="B2307" s="25">
        <v>7067.0</v>
      </c>
      <c r="C2307" s="26">
        <v>7067.0</v>
      </c>
      <c r="D2307" s="27">
        <v>0.0</v>
      </c>
      <c r="E2307" s="40"/>
    </row>
    <row r="2308" hidden="1">
      <c r="A2308" s="57" t="s">
        <v>3389</v>
      </c>
      <c r="B2308" s="29">
        <v>4780.0</v>
      </c>
      <c r="C2308" s="26">
        <v>4780.0</v>
      </c>
      <c r="D2308" s="27">
        <v>0.0</v>
      </c>
      <c r="E2308" s="40"/>
    </row>
    <row r="2309" hidden="1">
      <c r="A2309" s="57" t="s">
        <v>3390</v>
      </c>
      <c r="B2309" s="29">
        <v>0.0</v>
      </c>
      <c r="C2309" s="26"/>
      <c r="D2309" s="27">
        <v>0.0</v>
      </c>
      <c r="E2309" s="41"/>
    </row>
    <row r="2310" hidden="1">
      <c r="A2310" s="57" t="s">
        <v>3392</v>
      </c>
      <c r="B2310" s="25">
        <v>0.0</v>
      </c>
      <c r="C2310" s="26"/>
      <c r="D2310" s="27">
        <v>0.0</v>
      </c>
      <c r="E2310" s="40"/>
    </row>
    <row r="2311" hidden="1">
      <c r="A2311" s="31" t="s">
        <v>3394</v>
      </c>
      <c r="B2311" s="25">
        <v>0.0</v>
      </c>
      <c r="C2311" s="26"/>
      <c r="D2311" s="27">
        <v>0.0</v>
      </c>
      <c r="E2311" s="41"/>
    </row>
    <row r="2312" hidden="1">
      <c r="A2312" s="31" t="s">
        <v>3395</v>
      </c>
      <c r="B2312" s="29">
        <v>0.0</v>
      </c>
      <c r="C2312" s="26"/>
      <c r="D2312" s="27">
        <v>0.0</v>
      </c>
      <c r="E2312" s="41"/>
    </row>
    <row r="2313" hidden="1">
      <c r="A2313" s="31" t="s">
        <v>3397</v>
      </c>
      <c r="B2313" s="29">
        <v>120.0</v>
      </c>
      <c r="C2313" s="26"/>
      <c r="D2313" s="27">
        <v>-120.0</v>
      </c>
      <c r="E2313" s="28"/>
    </row>
    <row r="2314" hidden="1">
      <c r="A2314" s="31" t="s">
        <v>3399</v>
      </c>
      <c r="B2314" s="29">
        <v>1160.0</v>
      </c>
      <c r="C2314" s="26">
        <v>1280.0</v>
      </c>
      <c r="D2314" s="27">
        <v>120.0</v>
      </c>
      <c r="E2314" s="28"/>
    </row>
    <row r="2315" hidden="1">
      <c r="A2315" s="58" t="s">
        <v>3400</v>
      </c>
      <c r="B2315" s="29">
        <v>54890.0</v>
      </c>
      <c r="C2315" s="29">
        <v>54890.0</v>
      </c>
      <c r="D2315" s="27">
        <v>0.0</v>
      </c>
      <c r="E2315" s="41"/>
    </row>
    <row r="2316" hidden="1">
      <c r="A2316" s="58" t="s">
        <v>3401</v>
      </c>
      <c r="B2316" s="29">
        <v>14963.0</v>
      </c>
      <c r="C2316" s="59">
        <v>14963.0</v>
      </c>
      <c r="D2316" s="27">
        <v>0.0</v>
      </c>
      <c r="E2316" s="41"/>
    </row>
    <row r="2317" hidden="1">
      <c r="A2317" s="58" t="s">
        <v>3402</v>
      </c>
      <c r="B2317" s="29">
        <v>35935.0</v>
      </c>
      <c r="C2317" s="59">
        <v>34848.0</v>
      </c>
      <c r="D2317" s="27">
        <v>-1087.0</v>
      </c>
      <c r="E2317" s="41"/>
    </row>
    <row r="2318" hidden="1">
      <c r="A2318" s="58" t="s">
        <v>3403</v>
      </c>
      <c r="B2318" s="29">
        <v>15559.0</v>
      </c>
      <c r="C2318" s="59">
        <v>15559.0</v>
      </c>
      <c r="D2318" s="27">
        <v>0.0</v>
      </c>
      <c r="E2318" s="41"/>
    </row>
    <row r="2319" hidden="1">
      <c r="A2319" s="58" t="s">
        <v>3405</v>
      </c>
      <c r="B2319" s="29">
        <v>0.0</v>
      </c>
      <c r="C2319" s="59">
        <v>0.0</v>
      </c>
      <c r="D2319" s="27">
        <v>0.0</v>
      </c>
      <c r="E2319" s="41"/>
    </row>
    <row r="2320" hidden="1">
      <c r="A2320" s="58" t="s">
        <v>3406</v>
      </c>
      <c r="B2320" s="29">
        <v>0.0</v>
      </c>
      <c r="C2320" s="59">
        <v>0.0</v>
      </c>
      <c r="D2320" s="27">
        <v>0.0</v>
      </c>
      <c r="E2320" s="41"/>
    </row>
    <row r="2321" hidden="1">
      <c r="A2321" s="35" t="s">
        <v>3407</v>
      </c>
      <c r="B2321" s="29">
        <v>134473.0</v>
      </c>
      <c r="C2321" s="59">
        <v>133386.0</v>
      </c>
      <c r="D2321" s="27">
        <v>-1087.0</v>
      </c>
      <c r="E2321" s="41"/>
    </row>
    <row r="2322" hidden="1">
      <c r="A2322" s="36" t="s">
        <v>3408</v>
      </c>
      <c r="B2322" s="42">
        <v>1.0</v>
      </c>
      <c r="C2322" s="71">
        <v>1.0</v>
      </c>
      <c r="D2322" s="66">
        <v>0.0</v>
      </c>
      <c r="E2322" s="45"/>
    </row>
    <row r="2323" hidden="1"/>
    <row r="2324" hidden="1"/>
    <row r="2325" hidden="1">
      <c r="A2325" s="5" t="s">
        <v>4236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3381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4" t="s">
        <v>3382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5" t="s">
        <v>4238</v>
      </c>
      <c r="B2331" s="7"/>
      <c r="C2331" s="16"/>
      <c r="D2331" s="56" t="s">
        <v>4241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3383</v>
      </c>
      <c r="B2333" s="6"/>
      <c r="C2333" s="6"/>
      <c r="D2333" s="6"/>
      <c r="E2333" s="7"/>
    </row>
    <row r="2334" hidden="1">
      <c r="A2334" s="20" t="s">
        <v>3384</v>
      </c>
      <c r="B2334" s="21" t="s">
        <v>3385</v>
      </c>
      <c r="C2334" s="22" t="s">
        <v>3386</v>
      </c>
      <c r="D2334" s="21" t="s">
        <v>3387</v>
      </c>
      <c r="E2334" s="23" t="s">
        <v>13</v>
      </c>
    </row>
    <row r="2335" hidden="1">
      <c r="A2335" s="57" t="s">
        <v>3388</v>
      </c>
      <c r="B2335" s="25">
        <v>3814.0</v>
      </c>
      <c r="C2335" s="26">
        <v>3814.0</v>
      </c>
      <c r="D2335" s="27">
        <v>0.0</v>
      </c>
      <c r="E2335" s="40"/>
    </row>
    <row r="2336" hidden="1">
      <c r="A2336" s="57" t="s">
        <v>3389</v>
      </c>
      <c r="B2336" s="29">
        <v>5139.0</v>
      </c>
      <c r="C2336" s="26">
        <v>5139.0</v>
      </c>
      <c r="D2336" s="27">
        <v>0.0</v>
      </c>
      <c r="E2336" s="40"/>
    </row>
    <row r="2337" hidden="1">
      <c r="A2337" s="57" t="s">
        <v>3390</v>
      </c>
      <c r="B2337" s="29">
        <v>0.0</v>
      </c>
      <c r="C2337" s="26"/>
      <c r="D2337" s="27">
        <v>0.0</v>
      </c>
      <c r="E2337" s="41"/>
    </row>
    <row r="2338" hidden="1">
      <c r="A2338" s="57" t="s">
        <v>3392</v>
      </c>
      <c r="B2338" s="25">
        <v>0.0</v>
      </c>
      <c r="C2338" s="26"/>
      <c r="D2338" s="27">
        <v>0.0</v>
      </c>
      <c r="E2338" s="40"/>
    </row>
    <row r="2339" hidden="1">
      <c r="A2339" s="31" t="s">
        <v>3394</v>
      </c>
      <c r="B2339" s="25">
        <v>0.0</v>
      </c>
      <c r="C2339" s="26"/>
      <c r="D2339" s="27">
        <v>0.0</v>
      </c>
      <c r="E2339" s="41"/>
    </row>
    <row r="2340" hidden="1">
      <c r="A2340" s="31" t="s">
        <v>3395</v>
      </c>
      <c r="B2340" s="29">
        <v>0.0</v>
      </c>
      <c r="C2340" s="26"/>
      <c r="D2340" s="27">
        <v>0.0</v>
      </c>
      <c r="E2340" s="41"/>
    </row>
    <row r="2341" hidden="1">
      <c r="A2341" s="31" t="s">
        <v>3397</v>
      </c>
      <c r="B2341" s="29">
        <v>280.0</v>
      </c>
      <c r="C2341" s="26"/>
      <c r="D2341" s="27">
        <v>-280.0</v>
      </c>
      <c r="E2341" s="28"/>
    </row>
    <row r="2342" hidden="1">
      <c r="A2342" s="31" t="s">
        <v>3399</v>
      </c>
      <c r="B2342" s="29">
        <v>560.0</v>
      </c>
      <c r="C2342" s="26">
        <v>840.0</v>
      </c>
      <c r="D2342" s="27">
        <v>280.0</v>
      </c>
      <c r="E2342" s="28"/>
    </row>
    <row r="2343" hidden="1">
      <c r="A2343" s="58" t="s">
        <v>3400</v>
      </c>
      <c r="B2343" s="29">
        <v>49267.0</v>
      </c>
      <c r="C2343" s="29">
        <v>49267.0</v>
      </c>
      <c r="D2343" s="27">
        <v>0.0</v>
      </c>
      <c r="E2343" s="41"/>
    </row>
    <row r="2344" hidden="1">
      <c r="A2344" s="58" t="s">
        <v>3401</v>
      </c>
      <c r="B2344" s="29">
        <v>8975.0</v>
      </c>
      <c r="C2344" s="59">
        <v>8975.0</v>
      </c>
      <c r="D2344" s="27">
        <v>0.0</v>
      </c>
      <c r="E2344" s="41"/>
    </row>
    <row r="2345" hidden="1">
      <c r="A2345" s="58" t="s">
        <v>3402</v>
      </c>
      <c r="B2345" s="29">
        <v>17833.0</v>
      </c>
      <c r="C2345" s="59">
        <v>17833.0</v>
      </c>
      <c r="D2345" s="27">
        <v>0.0</v>
      </c>
      <c r="E2345" s="41"/>
    </row>
    <row r="2346" hidden="1">
      <c r="A2346" s="58" t="s">
        <v>3403</v>
      </c>
      <c r="B2346" s="29">
        <v>14673.0</v>
      </c>
      <c r="C2346" s="59">
        <v>14673.0</v>
      </c>
      <c r="D2346" s="27">
        <v>0.0</v>
      </c>
      <c r="E2346" s="41"/>
    </row>
    <row r="2347" hidden="1">
      <c r="A2347" s="58" t="s">
        <v>3405</v>
      </c>
      <c r="B2347" s="29">
        <v>659.0</v>
      </c>
      <c r="C2347" s="59">
        <v>659.0</v>
      </c>
      <c r="D2347" s="27">
        <v>0.0</v>
      </c>
      <c r="E2347" s="41"/>
    </row>
    <row r="2348" hidden="1">
      <c r="A2348" s="58" t="s">
        <v>3406</v>
      </c>
      <c r="B2348" s="29">
        <v>0.0</v>
      </c>
      <c r="C2348" s="59">
        <v>0.0</v>
      </c>
      <c r="D2348" s="27">
        <v>0.0</v>
      </c>
      <c r="E2348" s="41"/>
    </row>
    <row r="2349" hidden="1">
      <c r="A2349" s="35" t="s">
        <v>3407</v>
      </c>
      <c r="B2349" s="29">
        <v>101199.0</v>
      </c>
      <c r="C2349" s="59">
        <v>101199.0</v>
      </c>
      <c r="D2349" s="27">
        <v>0.0</v>
      </c>
      <c r="E2349" s="41"/>
    </row>
    <row r="2350" hidden="1">
      <c r="A2350" s="36" t="s">
        <v>3408</v>
      </c>
      <c r="B2350" s="42">
        <v>1.0</v>
      </c>
      <c r="C2350" s="71">
        <v>1.0</v>
      </c>
      <c r="D2350" s="66">
        <v>0.0</v>
      </c>
      <c r="E2350" s="45"/>
    </row>
    <row r="2351" hidden="1"/>
    <row r="2352" hidden="1"/>
    <row r="2353" hidden="1">
      <c r="A2353" s="5" t="s">
        <v>4236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3381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4" t="s">
        <v>3382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5" t="s">
        <v>4253</v>
      </c>
      <c r="B2359" s="7"/>
      <c r="C2359" s="16"/>
      <c r="D2359" s="56" t="s">
        <v>4239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3383</v>
      </c>
      <c r="B2361" s="6"/>
      <c r="C2361" s="6"/>
      <c r="D2361" s="6"/>
      <c r="E2361" s="7"/>
    </row>
    <row r="2362" hidden="1">
      <c r="A2362" s="20" t="s">
        <v>3384</v>
      </c>
      <c r="B2362" s="21" t="s">
        <v>3385</v>
      </c>
      <c r="C2362" s="22" t="s">
        <v>3386</v>
      </c>
      <c r="D2362" s="21" t="s">
        <v>3387</v>
      </c>
      <c r="E2362" s="23" t="s">
        <v>13</v>
      </c>
    </row>
    <row r="2363" hidden="1">
      <c r="A2363" s="57" t="s">
        <v>3388</v>
      </c>
      <c r="B2363" s="25">
        <v>13335.0</v>
      </c>
      <c r="C2363" s="26">
        <v>13335.0</v>
      </c>
      <c r="D2363" s="27">
        <v>0.0</v>
      </c>
      <c r="E2363" s="40"/>
    </row>
    <row r="2364" hidden="1">
      <c r="A2364" s="57" t="s">
        <v>3389</v>
      </c>
      <c r="B2364" s="29">
        <v>3431.0</v>
      </c>
      <c r="C2364" s="26">
        <v>3431.0</v>
      </c>
      <c r="D2364" s="27">
        <v>0.0</v>
      </c>
      <c r="E2364" s="40"/>
    </row>
    <row r="2365" hidden="1">
      <c r="A2365" s="57" t="s">
        <v>3390</v>
      </c>
      <c r="B2365" s="29">
        <v>0.0</v>
      </c>
      <c r="C2365" s="26"/>
      <c r="D2365" s="27">
        <v>0.0</v>
      </c>
      <c r="E2365" s="41"/>
    </row>
    <row r="2366" hidden="1">
      <c r="A2366" s="57" t="s">
        <v>3392</v>
      </c>
      <c r="B2366" s="25">
        <v>0.0</v>
      </c>
      <c r="C2366" s="26"/>
      <c r="D2366" s="27">
        <v>0.0</v>
      </c>
      <c r="E2366" s="40"/>
    </row>
    <row r="2367" hidden="1">
      <c r="A2367" s="31" t="s">
        <v>3394</v>
      </c>
      <c r="B2367" s="25">
        <v>0.0</v>
      </c>
      <c r="C2367" s="26"/>
      <c r="D2367" s="27">
        <v>0.0</v>
      </c>
      <c r="E2367" s="41"/>
    </row>
    <row r="2368" hidden="1">
      <c r="A2368" s="31" t="s">
        <v>3395</v>
      </c>
      <c r="B2368" s="29">
        <v>0.0</v>
      </c>
      <c r="C2368" s="26"/>
      <c r="D2368" s="27">
        <v>0.0</v>
      </c>
      <c r="E2368" s="41"/>
    </row>
    <row r="2369" hidden="1">
      <c r="A2369" s="31" t="s">
        <v>3397</v>
      </c>
      <c r="B2369" s="29">
        <v>0.0</v>
      </c>
      <c r="C2369" s="26"/>
      <c r="D2369" s="27">
        <v>0.0</v>
      </c>
      <c r="E2369" s="28"/>
    </row>
    <row r="2370" hidden="1">
      <c r="A2370" s="31" t="s">
        <v>3399</v>
      </c>
      <c r="B2370" s="29">
        <v>1640.0</v>
      </c>
      <c r="C2370" s="26">
        <v>1640.0</v>
      </c>
      <c r="D2370" s="27">
        <v>0.0</v>
      </c>
      <c r="E2370" s="28"/>
    </row>
    <row r="2371" hidden="1">
      <c r="A2371" s="58" t="s">
        <v>3400</v>
      </c>
      <c r="B2371" s="29">
        <v>71385.0</v>
      </c>
      <c r="C2371" s="29">
        <v>71385.0</v>
      </c>
      <c r="D2371" s="27">
        <v>0.0</v>
      </c>
      <c r="E2371" s="41"/>
    </row>
    <row r="2372" hidden="1">
      <c r="A2372" s="58" t="s">
        <v>3401</v>
      </c>
      <c r="B2372" s="29">
        <v>21358.0</v>
      </c>
      <c r="C2372" s="59">
        <v>21358.0</v>
      </c>
      <c r="D2372" s="27">
        <v>0.0</v>
      </c>
      <c r="E2372" s="41"/>
    </row>
    <row r="2373" hidden="1">
      <c r="A2373" s="58" t="s">
        <v>3402</v>
      </c>
      <c r="B2373" s="29">
        <v>30718.0</v>
      </c>
      <c r="C2373" s="59">
        <v>30718.0</v>
      </c>
      <c r="D2373" s="27">
        <v>0.0</v>
      </c>
      <c r="E2373" s="41"/>
    </row>
    <row r="2374" hidden="1">
      <c r="A2374" s="58" t="s">
        <v>3403</v>
      </c>
      <c r="B2374" s="29">
        <v>15641.0</v>
      </c>
      <c r="C2374" s="59">
        <v>15641.0</v>
      </c>
      <c r="D2374" s="27">
        <v>0.0</v>
      </c>
      <c r="E2374" s="41"/>
    </row>
    <row r="2375" hidden="1">
      <c r="A2375" s="58" t="s">
        <v>3405</v>
      </c>
      <c r="B2375" s="29">
        <v>0.0</v>
      </c>
      <c r="C2375" s="59">
        <v>0.0</v>
      </c>
      <c r="D2375" s="27">
        <v>0.0</v>
      </c>
      <c r="E2375" s="41"/>
    </row>
    <row r="2376" hidden="1">
      <c r="A2376" s="58" t="s">
        <v>3406</v>
      </c>
      <c r="B2376" s="29">
        <v>0.0</v>
      </c>
      <c r="C2376" s="59">
        <v>0.0</v>
      </c>
      <c r="D2376" s="27">
        <v>0.0</v>
      </c>
      <c r="E2376" s="41"/>
    </row>
    <row r="2377" hidden="1">
      <c r="A2377" s="35" t="s">
        <v>3407</v>
      </c>
      <c r="B2377" s="29">
        <v>157507.5</v>
      </c>
      <c r="C2377" s="59">
        <v>157507.5</v>
      </c>
      <c r="D2377" s="27">
        <v>0.0</v>
      </c>
      <c r="E2377" s="41"/>
    </row>
    <row r="2378" hidden="1">
      <c r="A2378" s="36" t="s">
        <v>3408</v>
      </c>
      <c r="B2378" s="42">
        <v>0.5</v>
      </c>
      <c r="C2378" s="71">
        <v>0.5</v>
      </c>
      <c r="D2378" s="66">
        <v>0.0</v>
      </c>
      <c r="E2378" s="45"/>
    </row>
    <row r="2379" hidden="1"/>
    <row r="2380" hidden="1"/>
    <row r="2381" hidden="1">
      <c r="A2381" s="5" t="s">
        <v>4236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3381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4" t="s">
        <v>3382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5" t="s">
        <v>4238</v>
      </c>
      <c r="B2387" s="7"/>
      <c r="C2387" s="16"/>
      <c r="D2387" s="56" t="s">
        <v>4239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3383</v>
      </c>
      <c r="B2389" s="6"/>
      <c r="C2389" s="6"/>
      <c r="D2389" s="6"/>
      <c r="E2389" s="7"/>
    </row>
    <row r="2390" hidden="1">
      <c r="A2390" s="20" t="s">
        <v>3384</v>
      </c>
      <c r="B2390" s="21" t="s">
        <v>3385</v>
      </c>
      <c r="C2390" s="22" t="s">
        <v>3386</v>
      </c>
      <c r="D2390" s="21" t="s">
        <v>3387</v>
      </c>
      <c r="E2390" s="23" t="s">
        <v>13</v>
      </c>
    </row>
    <row r="2391" hidden="1">
      <c r="A2391" s="57" t="s">
        <v>3388</v>
      </c>
      <c r="B2391" s="25">
        <v>5103.0</v>
      </c>
      <c r="C2391" s="26">
        <v>5103.0</v>
      </c>
      <c r="D2391" s="27">
        <v>0.0</v>
      </c>
      <c r="E2391" s="40"/>
    </row>
    <row r="2392" hidden="1">
      <c r="A2392" s="57" t="s">
        <v>3389</v>
      </c>
      <c r="B2392" s="29">
        <v>11912.0</v>
      </c>
      <c r="C2392" s="26">
        <v>11912.0</v>
      </c>
      <c r="D2392" s="27">
        <v>0.0</v>
      </c>
      <c r="E2392" s="40"/>
    </row>
    <row r="2393" hidden="1">
      <c r="A2393" s="57" t="s">
        <v>3390</v>
      </c>
      <c r="B2393" s="29">
        <v>0.0</v>
      </c>
      <c r="C2393" s="26"/>
      <c r="D2393" s="27">
        <v>0.0</v>
      </c>
      <c r="E2393" s="41"/>
    </row>
    <row r="2394" hidden="1">
      <c r="A2394" s="57" t="s">
        <v>3392</v>
      </c>
      <c r="B2394" s="25">
        <v>0.0</v>
      </c>
      <c r="C2394" s="26"/>
      <c r="D2394" s="27">
        <v>0.0</v>
      </c>
      <c r="E2394" s="40"/>
    </row>
    <row r="2395" hidden="1">
      <c r="A2395" s="31" t="s">
        <v>3394</v>
      </c>
      <c r="B2395" s="25">
        <v>0.0</v>
      </c>
      <c r="C2395" s="26"/>
      <c r="D2395" s="27">
        <v>0.0</v>
      </c>
      <c r="E2395" s="41"/>
    </row>
    <row r="2396" hidden="1">
      <c r="A2396" s="31" t="s">
        <v>3395</v>
      </c>
      <c r="B2396" s="29">
        <v>0.0</v>
      </c>
      <c r="C2396" s="26"/>
      <c r="D2396" s="27">
        <v>0.0</v>
      </c>
      <c r="E2396" s="41"/>
    </row>
    <row r="2397" hidden="1">
      <c r="A2397" s="31" t="s">
        <v>3397</v>
      </c>
      <c r="B2397" s="29">
        <v>0.0</v>
      </c>
      <c r="C2397" s="26"/>
      <c r="D2397" s="27">
        <v>0.0</v>
      </c>
      <c r="E2397" s="28"/>
    </row>
    <row r="2398" hidden="1">
      <c r="A2398" s="31" t="s">
        <v>3399</v>
      </c>
      <c r="B2398" s="29">
        <v>2320.0</v>
      </c>
      <c r="C2398" s="26">
        <v>2320.0</v>
      </c>
      <c r="D2398" s="27">
        <v>0.0</v>
      </c>
      <c r="E2398" s="28"/>
    </row>
    <row r="2399" hidden="1">
      <c r="A2399" s="58" t="s">
        <v>3400</v>
      </c>
      <c r="B2399" s="29">
        <v>74845.0</v>
      </c>
      <c r="C2399" s="29">
        <v>75308.0</v>
      </c>
      <c r="D2399" s="27">
        <v>463.0</v>
      </c>
      <c r="E2399" s="41"/>
    </row>
    <row r="2400" hidden="1">
      <c r="A2400" s="58" t="s">
        <v>3401</v>
      </c>
      <c r="B2400" s="29">
        <v>17882.0</v>
      </c>
      <c r="C2400" s="59">
        <v>18211.0</v>
      </c>
      <c r="D2400" s="27">
        <v>329.0</v>
      </c>
      <c r="E2400" s="41"/>
    </row>
    <row r="2401" hidden="1">
      <c r="A2401" s="58" t="s">
        <v>3402</v>
      </c>
      <c r="B2401" s="29">
        <v>30306.0</v>
      </c>
      <c r="C2401" s="59">
        <v>29950.0</v>
      </c>
      <c r="D2401" s="27">
        <v>-356.0</v>
      </c>
      <c r="E2401" s="41"/>
    </row>
    <row r="2402" hidden="1">
      <c r="A2402" s="58" t="s">
        <v>3403</v>
      </c>
      <c r="B2402" s="29">
        <v>36213.0</v>
      </c>
      <c r="C2402" s="59">
        <v>36213.0</v>
      </c>
      <c r="D2402" s="27">
        <v>0.0</v>
      </c>
      <c r="E2402" s="41"/>
    </row>
    <row r="2403" hidden="1">
      <c r="A2403" s="58" t="s">
        <v>3405</v>
      </c>
      <c r="B2403" s="29">
        <v>717.0</v>
      </c>
      <c r="C2403" s="59">
        <v>717.0</v>
      </c>
      <c r="D2403" s="27">
        <v>0.0</v>
      </c>
      <c r="E2403" s="41"/>
    </row>
    <row r="2404" hidden="1">
      <c r="A2404" s="58" t="s">
        <v>3406</v>
      </c>
      <c r="B2404" s="29">
        <v>0.0</v>
      </c>
      <c r="C2404" s="59">
        <v>0.0</v>
      </c>
      <c r="D2404" s="27">
        <v>0.0</v>
      </c>
      <c r="E2404" s="41"/>
    </row>
    <row r="2405" hidden="1">
      <c r="A2405" s="35" t="s">
        <v>3407</v>
      </c>
      <c r="B2405" s="29">
        <v>179297.0</v>
      </c>
      <c r="C2405" s="59">
        <v>179733.0</v>
      </c>
      <c r="D2405" s="27">
        <v>436.0</v>
      </c>
      <c r="E2405" s="41"/>
    </row>
    <row r="2406" hidden="1">
      <c r="A2406" s="36" t="s">
        <v>3408</v>
      </c>
      <c r="B2406" s="42">
        <v>1.0</v>
      </c>
      <c r="C2406" s="71">
        <v>1.0</v>
      </c>
      <c r="D2406" s="66">
        <v>0.0</v>
      </c>
      <c r="E2406" s="45"/>
    </row>
    <row r="2407" hidden="1"/>
    <row r="2408" hidden="1"/>
    <row r="2409" hidden="1">
      <c r="A2409" s="5" t="s">
        <v>4236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3381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4" t="s">
        <v>3382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5" t="s">
        <v>4238</v>
      </c>
      <c r="B2415" s="7"/>
      <c r="C2415" s="16"/>
      <c r="D2415" s="56" t="s">
        <v>4239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3383</v>
      </c>
      <c r="B2417" s="6"/>
      <c r="C2417" s="6"/>
      <c r="D2417" s="6"/>
      <c r="E2417" s="7"/>
    </row>
    <row r="2418" hidden="1">
      <c r="A2418" s="20" t="s">
        <v>3384</v>
      </c>
      <c r="B2418" s="21" t="s">
        <v>3385</v>
      </c>
      <c r="C2418" s="22" t="s">
        <v>3386</v>
      </c>
      <c r="D2418" s="21" t="s">
        <v>3387</v>
      </c>
      <c r="E2418" s="23" t="s">
        <v>13</v>
      </c>
    </row>
    <row r="2419" hidden="1">
      <c r="A2419" s="57" t="s">
        <v>3388</v>
      </c>
      <c r="B2419" s="25">
        <v>5139.0</v>
      </c>
      <c r="C2419" s="26">
        <v>5139.0</v>
      </c>
      <c r="D2419" s="27">
        <v>0.0</v>
      </c>
      <c r="E2419" s="40"/>
    </row>
    <row r="2420" hidden="1">
      <c r="A2420" s="57" t="s">
        <v>3389</v>
      </c>
      <c r="B2420" s="29">
        <v>10387.0</v>
      </c>
      <c r="C2420" s="26">
        <v>10387.0</v>
      </c>
      <c r="D2420" s="27">
        <v>0.0</v>
      </c>
      <c r="E2420" s="40"/>
    </row>
    <row r="2421" hidden="1">
      <c r="A2421" s="57" t="s">
        <v>3390</v>
      </c>
      <c r="B2421" s="29">
        <v>0.0</v>
      </c>
      <c r="C2421" s="26"/>
      <c r="D2421" s="27">
        <v>0.0</v>
      </c>
      <c r="E2421" s="41"/>
    </row>
    <row r="2422" hidden="1">
      <c r="A2422" s="57" t="s">
        <v>3392</v>
      </c>
      <c r="B2422" s="25">
        <v>0.0</v>
      </c>
      <c r="C2422" s="26"/>
      <c r="D2422" s="27">
        <v>0.0</v>
      </c>
      <c r="E2422" s="40"/>
    </row>
    <row r="2423" hidden="1">
      <c r="A2423" s="31" t="s">
        <v>3394</v>
      </c>
      <c r="B2423" s="25">
        <v>0.0</v>
      </c>
      <c r="C2423" s="26"/>
      <c r="D2423" s="27">
        <v>0.0</v>
      </c>
      <c r="E2423" s="41"/>
    </row>
    <row r="2424" hidden="1">
      <c r="A2424" s="31" t="s">
        <v>3395</v>
      </c>
      <c r="B2424" s="29">
        <v>0.0</v>
      </c>
      <c r="C2424" s="26"/>
      <c r="D2424" s="27">
        <v>0.0</v>
      </c>
      <c r="E2424" s="41"/>
    </row>
    <row r="2425" hidden="1">
      <c r="A2425" s="31" t="s">
        <v>3397</v>
      </c>
      <c r="B2425" s="29">
        <v>0.0</v>
      </c>
      <c r="C2425" s="26"/>
      <c r="D2425" s="27">
        <v>0.0</v>
      </c>
      <c r="E2425" s="28"/>
    </row>
    <row r="2426" hidden="1">
      <c r="A2426" s="31" t="s">
        <v>3399</v>
      </c>
      <c r="B2426" s="29">
        <v>2480.0</v>
      </c>
      <c r="C2426" s="26">
        <v>2480.0</v>
      </c>
      <c r="D2426" s="27">
        <v>0.0</v>
      </c>
      <c r="E2426" s="28"/>
    </row>
    <row r="2427" hidden="1">
      <c r="A2427" s="58" t="s">
        <v>3400</v>
      </c>
      <c r="B2427" s="29">
        <v>112697.00999999998</v>
      </c>
      <c r="C2427" s="29">
        <v>112697.01000000007</v>
      </c>
      <c r="D2427" s="27">
        <v>8.731149137020111E-11</v>
      </c>
      <c r="E2427" s="41"/>
    </row>
    <row r="2428" hidden="1">
      <c r="A2428" s="58" t="s">
        <v>3401</v>
      </c>
      <c r="B2428" s="29">
        <v>24459.0</v>
      </c>
      <c r="C2428" s="59">
        <v>24459.0</v>
      </c>
      <c r="D2428" s="27">
        <v>0.0</v>
      </c>
      <c r="E2428" s="41"/>
    </row>
    <row r="2429" hidden="1">
      <c r="A2429" s="58" t="s">
        <v>3402</v>
      </c>
      <c r="B2429" s="29">
        <v>42443.0</v>
      </c>
      <c r="C2429" s="59">
        <v>41733.0</v>
      </c>
      <c r="D2429" s="27">
        <v>-710.0</v>
      </c>
      <c r="E2429" s="41"/>
    </row>
    <row r="2430" hidden="1">
      <c r="A2430" s="58" t="s">
        <v>3403</v>
      </c>
      <c r="B2430" s="29">
        <v>30539.0</v>
      </c>
      <c r="C2430" s="59">
        <v>30539.0</v>
      </c>
      <c r="D2430" s="27">
        <v>0.0</v>
      </c>
      <c r="E2430" s="41"/>
    </row>
    <row r="2431" hidden="1">
      <c r="A2431" s="58" t="s">
        <v>3405</v>
      </c>
      <c r="B2431" s="29">
        <v>0.0</v>
      </c>
      <c r="C2431" s="59">
        <v>0.0</v>
      </c>
      <c r="D2431" s="27">
        <v>0.0</v>
      </c>
      <c r="E2431" s="41"/>
    </row>
    <row r="2432" hidden="1">
      <c r="A2432" s="58" t="s">
        <v>3406</v>
      </c>
      <c r="B2432" s="29">
        <v>0.0</v>
      </c>
      <c r="C2432" s="59">
        <v>0.0</v>
      </c>
      <c r="D2432" s="27">
        <v>0.0</v>
      </c>
      <c r="E2432" s="41"/>
    </row>
    <row r="2433" hidden="1">
      <c r="A2433" s="35" t="s">
        <v>3407</v>
      </c>
      <c r="B2433" s="29">
        <v>228143.50999999995</v>
      </c>
      <c r="C2433" s="59">
        <v>227433.5100000001</v>
      </c>
      <c r="D2433" s="27">
        <v>-709.9999999998545</v>
      </c>
      <c r="E2433" s="41"/>
    </row>
    <row r="2434" hidden="1">
      <c r="A2434" s="36" t="s">
        <v>3408</v>
      </c>
      <c r="B2434" s="42">
        <v>0.5000000000145519</v>
      </c>
      <c r="C2434" s="71">
        <v>0.49999999997089617</v>
      </c>
      <c r="D2434" s="66">
        <v>-4.3655745685100555E-11</v>
      </c>
      <c r="E2434" s="45"/>
    </row>
    <row r="2435" hidden="1"/>
    <row r="2436" hidden="1"/>
    <row r="2437" hidden="1">
      <c r="A2437" s="5" t="s">
        <v>4236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3381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4" t="s">
        <v>3382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5" t="s">
        <v>4238</v>
      </c>
      <c r="B2443" s="7"/>
      <c r="C2443" s="16"/>
      <c r="D2443" s="56" t="s">
        <v>4239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3383</v>
      </c>
      <c r="B2445" s="6"/>
      <c r="C2445" s="6"/>
      <c r="D2445" s="6"/>
      <c r="E2445" s="7"/>
    </row>
    <row r="2446" hidden="1">
      <c r="A2446" s="20" t="s">
        <v>3384</v>
      </c>
      <c r="B2446" s="21" t="s">
        <v>3385</v>
      </c>
      <c r="C2446" s="22" t="s">
        <v>3386</v>
      </c>
      <c r="D2446" s="21" t="s">
        <v>3387</v>
      </c>
      <c r="E2446" s="23" t="s">
        <v>13</v>
      </c>
    </row>
    <row r="2447" hidden="1">
      <c r="A2447" s="57" t="s">
        <v>3388</v>
      </c>
      <c r="B2447" s="25">
        <v>9645.0</v>
      </c>
      <c r="C2447" s="26">
        <v>9645.0</v>
      </c>
      <c r="D2447" s="27">
        <v>0.0</v>
      </c>
      <c r="E2447" s="40"/>
    </row>
    <row r="2448" hidden="1">
      <c r="A2448" s="57" t="s">
        <v>3389</v>
      </c>
      <c r="B2448" s="29">
        <v>9296.0</v>
      </c>
      <c r="C2448" s="26">
        <v>9296.0</v>
      </c>
      <c r="D2448" s="27">
        <v>0.0</v>
      </c>
      <c r="E2448" s="40"/>
    </row>
    <row r="2449" hidden="1">
      <c r="A2449" s="57" t="s">
        <v>3390</v>
      </c>
      <c r="B2449" s="29">
        <v>0.0</v>
      </c>
      <c r="C2449" s="26"/>
      <c r="D2449" s="27">
        <v>0.0</v>
      </c>
      <c r="E2449" s="41"/>
    </row>
    <row r="2450" hidden="1">
      <c r="A2450" s="57" t="s">
        <v>3392</v>
      </c>
      <c r="B2450" s="25">
        <v>0.0</v>
      </c>
      <c r="C2450" s="26"/>
      <c r="D2450" s="27">
        <v>0.0</v>
      </c>
      <c r="E2450" s="40"/>
    </row>
    <row r="2451" hidden="1">
      <c r="A2451" s="31" t="s">
        <v>3394</v>
      </c>
      <c r="B2451" s="25">
        <v>0.0</v>
      </c>
      <c r="C2451" s="26"/>
      <c r="D2451" s="27">
        <v>0.0</v>
      </c>
      <c r="E2451" s="41"/>
    </row>
    <row r="2452" hidden="1">
      <c r="A2452" s="31" t="s">
        <v>3395</v>
      </c>
      <c r="B2452" s="29">
        <v>0.0</v>
      </c>
      <c r="C2452" s="26"/>
      <c r="D2452" s="27">
        <v>0.0</v>
      </c>
      <c r="E2452" s="41"/>
    </row>
    <row r="2453" hidden="1">
      <c r="A2453" s="31" t="s">
        <v>3397</v>
      </c>
      <c r="B2453" s="29">
        <v>459.0</v>
      </c>
      <c r="C2453" s="26">
        <v>459.0</v>
      </c>
      <c r="D2453" s="27">
        <v>0.0</v>
      </c>
      <c r="E2453" s="28" t="s">
        <v>8099</v>
      </c>
    </row>
    <row r="2454" hidden="1">
      <c r="A2454" s="31" t="s">
        <v>3399</v>
      </c>
      <c r="B2454" s="29">
        <v>2480.0</v>
      </c>
      <c r="C2454" s="26">
        <v>2480.0</v>
      </c>
      <c r="D2454" s="27">
        <v>0.0</v>
      </c>
      <c r="E2454" s="28"/>
    </row>
    <row r="2455" hidden="1">
      <c r="A2455" s="58" t="s">
        <v>3400</v>
      </c>
      <c r="B2455" s="29">
        <v>122403.81999999998</v>
      </c>
      <c r="C2455" s="29">
        <v>122403.8200000002</v>
      </c>
      <c r="D2455" s="27">
        <v>2.1827872842550278E-10</v>
      </c>
      <c r="E2455" s="41"/>
    </row>
    <row r="2456" hidden="1">
      <c r="A2456" s="58" t="s">
        <v>3401</v>
      </c>
      <c r="B2456" s="29">
        <v>21111.0</v>
      </c>
      <c r="C2456" s="59">
        <v>21111.0</v>
      </c>
      <c r="D2456" s="27">
        <v>0.0</v>
      </c>
      <c r="E2456" s="41"/>
    </row>
    <row r="2457" hidden="1">
      <c r="A2457" s="58" t="s">
        <v>3402</v>
      </c>
      <c r="B2457" s="29">
        <v>46610.0</v>
      </c>
      <c r="C2457" s="59">
        <v>46610.0</v>
      </c>
      <c r="D2457" s="27">
        <v>0.0</v>
      </c>
      <c r="E2457" s="41"/>
    </row>
    <row r="2458" hidden="1">
      <c r="A2458" s="58" t="s">
        <v>3403</v>
      </c>
      <c r="B2458" s="29">
        <v>30116.0</v>
      </c>
      <c r="C2458" s="59">
        <v>30116.0</v>
      </c>
      <c r="D2458" s="27">
        <v>0.0</v>
      </c>
      <c r="E2458" s="41"/>
    </row>
    <row r="2459" hidden="1">
      <c r="A2459" s="58" t="s">
        <v>3405</v>
      </c>
      <c r="B2459" s="29">
        <v>0.0</v>
      </c>
      <c r="C2459" s="59">
        <v>0.0</v>
      </c>
      <c r="D2459" s="27">
        <v>0.0</v>
      </c>
      <c r="E2459" s="41"/>
    </row>
    <row r="2460" hidden="1">
      <c r="A2460" s="58" t="s">
        <v>3406</v>
      </c>
      <c r="B2460" s="29">
        <v>0.0</v>
      </c>
      <c r="C2460" s="59">
        <v>0.0</v>
      </c>
      <c r="D2460" s="27">
        <v>0.0</v>
      </c>
      <c r="E2460" s="41"/>
    </row>
    <row r="2461" hidden="1">
      <c r="A2461" s="35" t="s">
        <v>3407</v>
      </c>
      <c r="B2461" s="29">
        <v>242119.32</v>
      </c>
      <c r="C2461" s="59">
        <v>242119.31999999954</v>
      </c>
      <c r="D2461" s="27">
        <v>-4.656612873077393E-10</v>
      </c>
      <c r="E2461" s="41"/>
    </row>
    <row r="2462" hidden="1">
      <c r="A2462" s="36" t="s">
        <v>3408</v>
      </c>
      <c r="B2462" s="42">
        <v>1.499999999989086</v>
      </c>
      <c r="C2462" s="71">
        <v>1.5000000006402843</v>
      </c>
      <c r="D2462" s="66">
        <v>6.511982064694166E-10</v>
      </c>
      <c r="E2462" s="45"/>
    </row>
    <row r="2463" hidden="1"/>
    <row r="2464" hidden="1"/>
    <row r="2465" hidden="1">
      <c r="A2465" s="5" t="s">
        <v>4236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3381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4" t="s">
        <v>3382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5" t="s">
        <v>4238</v>
      </c>
      <c r="B2471" s="7"/>
      <c r="C2471" s="16"/>
      <c r="D2471" s="56" t="s">
        <v>4247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3383</v>
      </c>
      <c r="B2473" s="6"/>
      <c r="C2473" s="6"/>
      <c r="D2473" s="6"/>
      <c r="E2473" s="7"/>
    </row>
    <row r="2474" hidden="1">
      <c r="A2474" s="20" t="s">
        <v>3384</v>
      </c>
      <c r="B2474" s="21" t="s">
        <v>3385</v>
      </c>
      <c r="C2474" s="22" t="s">
        <v>3386</v>
      </c>
      <c r="D2474" s="21" t="s">
        <v>3387</v>
      </c>
      <c r="E2474" s="23" t="s">
        <v>13</v>
      </c>
    </row>
    <row r="2475" hidden="1">
      <c r="A2475" s="57" t="s">
        <v>3388</v>
      </c>
      <c r="B2475" s="25">
        <v>3093.0</v>
      </c>
      <c r="C2475" s="26">
        <v>3093.0</v>
      </c>
      <c r="D2475" s="27">
        <v>0.0</v>
      </c>
      <c r="E2475" s="40"/>
    </row>
    <row r="2476" hidden="1">
      <c r="A2476" s="57" t="s">
        <v>3389</v>
      </c>
      <c r="B2476" s="29">
        <v>7759.0</v>
      </c>
      <c r="C2476" s="26">
        <v>7759.0</v>
      </c>
      <c r="D2476" s="27">
        <v>0.0</v>
      </c>
      <c r="E2476" s="40"/>
    </row>
    <row r="2477" hidden="1">
      <c r="A2477" s="57" t="s">
        <v>3390</v>
      </c>
      <c r="B2477" s="29">
        <v>0.0</v>
      </c>
      <c r="C2477" s="26"/>
      <c r="D2477" s="27">
        <v>0.0</v>
      </c>
      <c r="E2477" s="41"/>
    </row>
    <row r="2478" hidden="1">
      <c r="A2478" s="57" t="s">
        <v>3392</v>
      </c>
      <c r="B2478" s="25">
        <v>0.0</v>
      </c>
      <c r="C2478" s="26"/>
      <c r="D2478" s="27">
        <v>0.0</v>
      </c>
      <c r="E2478" s="40"/>
    </row>
    <row r="2479" hidden="1">
      <c r="A2479" s="31" t="s">
        <v>3394</v>
      </c>
      <c r="B2479" s="25">
        <v>0.0</v>
      </c>
      <c r="C2479" s="26"/>
      <c r="D2479" s="27">
        <v>0.0</v>
      </c>
      <c r="E2479" s="41"/>
    </row>
    <row r="2480" hidden="1">
      <c r="A2480" s="31" t="s">
        <v>3395</v>
      </c>
      <c r="B2480" s="29">
        <v>0.0</v>
      </c>
      <c r="C2480" s="26"/>
      <c r="D2480" s="27">
        <v>0.0</v>
      </c>
      <c r="E2480" s="41"/>
    </row>
    <row r="2481" hidden="1">
      <c r="A2481" s="31" t="s">
        <v>3397</v>
      </c>
      <c r="B2481" s="29">
        <v>0.0</v>
      </c>
      <c r="C2481" s="26"/>
      <c r="D2481" s="27">
        <v>0.0</v>
      </c>
      <c r="E2481" s="28"/>
    </row>
    <row r="2482" hidden="1">
      <c r="A2482" s="31" t="s">
        <v>3399</v>
      </c>
      <c r="B2482" s="29">
        <v>2160.0</v>
      </c>
      <c r="C2482" s="26">
        <v>2080.0</v>
      </c>
      <c r="D2482" s="27">
        <v>-80.0</v>
      </c>
      <c r="E2482" s="28"/>
    </row>
    <row r="2483" hidden="1">
      <c r="A2483" s="58" t="s">
        <v>3400</v>
      </c>
      <c r="B2483" s="49">
        <v>104579.12</v>
      </c>
      <c r="C2483" s="49">
        <v>104579.12000000005</v>
      </c>
      <c r="D2483" s="27">
        <v>5.820766091346741E-11</v>
      </c>
      <c r="E2483" s="41"/>
    </row>
    <row r="2484" hidden="1">
      <c r="A2484" s="58" t="s">
        <v>3401</v>
      </c>
      <c r="B2484" s="29">
        <v>21613.0</v>
      </c>
      <c r="C2484" s="59">
        <v>21613.0</v>
      </c>
      <c r="D2484" s="27">
        <v>0.0</v>
      </c>
      <c r="E2484" s="41"/>
    </row>
    <row r="2485" hidden="1">
      <c r="A2485" s="58" t="s">
        <v>3402</v>
      </c>
      <c r="B2485" s="29">
        <v>31001.0</v>
      </c>
      <c r="C2485" s="59">
        <v>31001.0</v>
      </c>
      <c r="D2485" s="27">
        <v>0.0</v>
      </c>
      <c r="E2485" s="41"/>
    </row>
    <row r="2486" hidden="1">
      <c r="A2486" s="58" t="s">
        <v>3403</v>
      </c>
      <c r="B2486" s="29">
        <v>25404.65</v>
      </c>
      <c r="C2486" s="59">
        <v>25404.65</v>
      </c>
      <c r="D2486" s="27">
        <v>0.0</v>
      </c>
      <c r="E2486" s="41"/>
    </row>
    <row r="2487" hidden="1">
      <c r="A2487" s="58" t="s">
        <v>3405</v>
      </c>
      <c r="B2487" s="29">
        <v>0.0</v>
      </c>
      <c r="C2487" s="59">
        <v>0.0</v>
      </c>
      <c r="D2487" s="27">
        <v>0.0</v>
      </c>
      <c r="E2487" s="41"/>
    </row>
    <row r="2488" hidden="1">
      <c r="A2488" s="58" t="s">
        <v>3406</v>
      </c>
      <c r="B2488" s="29">
        <v>0.0</v>
      </c>
      <c r="C2488" s="59">
        <v>0.0</v>
      </c>
      <c r="D2488" s="27">
        <v>0.0</v>
      </c>
      <c r="E2488" s="41"/>
    </row>
    <row r="2489" hidden="1">
      <c r="A2489" s="35" t="s">
        <v>3407</v>
      </c>
      <c r="B2489" s="49">
        <v>195610.11</v>
      </c>
      <c r="C2489" s="72">
        <v>195610.11000000002</v>
      </c>
      <c r="D2489" s="27">
        <v>2.9103830456733704E-11</v>
      </c>
      <c r="E2489" s="41"/>
    </row>
    <row r="2490" hidden="1">
      <c r="A2490" s="36" t="s">
        <v>3408</v>
      </c>
      <c r="B2490" s="42">
        <v>-0.3400000000001455</v>
      </c>
      <c r="C2490" s="73">
        <v>-80.3399999999674</v>
      </c>
      <c r="D2490" s="66">
        <v>-79.99999999996726</v>
      </c>
      <c r="E2490" s="45"/>
    </row>
    <row r="2491" hidden="1"/>
    <row r="2492" hidden="1"/>
    <row r="2493" hidden="1">
      <c r="A2493" s="5" t="s">
        <v>4236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3381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4" t="s">
        <v>3382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5" t="s">
        <v>4239</v>
      </c>
      <c r="B2499" s="7"/>
      <c r="C2499" s="16"/>
      <c r="D2499" s="56" t="s">
        <v>4239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3383</v>
      </c>
      <c r="B2501" s="6"/>
      <c r="C2501" s="6"/>
      <c r="D2501" s="6"/>
      <c r="E2501" s="7"/>
    </row>
    <row r="2502" hidden="1">
      <c r="A2502" s="20" t="s">
        <v>3384</v>
      </c>
      <c r="B2502" s="21" t="s">
        <v>3385</v>
      </c>
      <c r="C2502" s="22" t="s">
        <v>3386</v>
      </c>
      <c r="D2502" s="21" t="s">
        <v>3387</v>
      </c>
      <c r="E2502" s="23" t="s">
        <v>13</v>
      </c>
    </row>
    <row r="2503" hidden="1">
      <c r="A2503" s="57" t="s">
        <v>3388</v>
      </c>
      <c r="B2503" s="25">
        <v>593.0</v>
      </c>
      <c r="C2503" s="26">
        <v>600.0</v>
      </c>
      <c r="D2503" s="27">
        <v>7.0</v>
      </c>
      <c r="E2503" s="40"/>
    </row>
    <row r="2504" hidden="1">
      <c r="A2504" s="57" t="s">
        <v>3389</v>
      </c>
      <c r="B2504" s="29">
        <v>1135.0</v>
      </c>
      <c r="C2504" s="26">
        <v>1135.0</v>
      </c>
      <c r="D2504" s="27">
        <v>0.0</v>
      </c>
      <c r="E2504" s="40"/>
    </row>
    <row r="2505" hidden="1">
      <c r="A2505" s="57" t="s">
        <v>3390</v>
      </c>
      <c r="B2505" s="29">
        <v>0.0</v>
      </c>
      <c r="C2505" s="26"/>
      <c r="D2505" s="27">
        <v>0.0</v>
      </c>
      <c r="E2505" s="41"/>
    </row>
    <row r="2506" hidden="1">
      <c r="A2506" s="57" t="s">
        <v>3392</v>
      </c>
      <c r="B2506" s="25">
        <v>0.0</v>
      </c>
      <c r="C2506" s="26"/>
      <c r="D2506" s="27">
        <v>0.0</v>
      </c>
      <c r="E2506" s="40"/>
    </row>
    <row r="2507" hidden="1">
      <c r="A2507" s="31" t="s">
        <v>3394</v>
      </c>
      <c r="B2507" s="25">
        <v>0.0</v>
      </c>
      <c r="C2507" s="26"/>
      <c r="D2507" s="27">
        <v>0.0</v>
      </c>
      <c r="E2507" s="41"/>
    </row>
    <row r="2508" hidden="1">
      <c r="A2508" s="31" t="s">
        <v>3395</v>
      </c>
      <c r="B2508" s="29">
        <v>0.0</v>
      </c>
      <c r="C2508" s="26"/>
      <c r="D2508" s="27">
        <v>0.0</v>
      </c>
      <c r="E2508" s="41"/>
    </row>
    <row r="2509" hidden="1">
      <c r="A2509" s="31" t="s">
        <v>3397</v>
      </c>
      <c r="B2509" s="29">
        <v>0.0</v>
      </c>
      <c r="C2509" s="26"/>
      <c r="D2509" s="27">
        <v>0.0</v>
      </c>
      <c r="E2509" s="28"/>
    </row>
    <row r="2510" hidden="1">
      <c r="A2510" s="31" t="s">
        <v>3399</v>
      </c>
      <c r="B2510" s="29">
        <v>400.0</v>
      </c>
      <c r="C2510" s="26">
        <v>440.0</v>
      </c>
      <c r="D2510" s="27">
        <v>40.0</v>
      </c>
      <c r="E2510" s="28"/>
    </row>
    <row r="2511" hidden="1">
      <c r="A2511" s="58" t="s">
        <v>3400</v>
      </c>
      <c r="B2511" s="49">
        <v>19189.950000000004</v>
      </c>
      <c r="C2511" s="49">
        <v>19677.95</v>
      </c>
      <c r="D2511" s="27">
        <v>487.99999999999636</v>
      </c>
      <c r="E2511" s="41"/>
    </row>
    <row r="2512" hidden="1">
      <c r="A2512" s="58" t="s">
        <v>3401</v>
      </c>
      <c r="B2512" s="29">
        <v>3653.0</v>
      </c>
      <c r="C2512" s="59">
        <v>3653.0</v>
      </c>
      <c r="D2512" s="27">
        <v>0.0</v>
      </c>
      <c r="E2512" s="41"/>
    </row>
    <row r="2513" hidden="1">
      <c r="A2513" s="58" t="s">
        <v>3402</v>
      </c>
      <c r="B2513" s="29">
        <v>4733.0</v>
      </c>
      <c r="C2513" s="59">
        <v>4733.0</v>
      </c>
      <c r="D2513" s="27">
        <v>0.0</v>
      </c>
      <c r="E2513" s="41"/>
    </row>
    <row r="2514" hidden="1">
      <c r="A2514" s="58" t="s">
        <v>3403</v>
      </c>
      <c r="B2514" s="29">
        <v>5504.0</v>
      </c>
      <c r="C2514" s="59">
        <v>5504.0</v>
      </c>
      <c r="D2514" s="27">
        <v>0.0</v>
      </c>
      <c r="E2514" s="41"/>
    </row>
    <row r="2515" hidden="1">
      <c r="A2515" s="58" t="s">
        <v>3405</v>
      </c>
      <c r="B2515" s="29">
        <v>0.0</v>
      </c>
      <c r="C2515" s="59">
        <v>0.0</v>
      </c>
      <c r="D2515" s="27">
        <v>0.0</v>
      </c>
      <c r="E2515" s="41"/>
    </row>
    <row r="2516" hidden="1">
      <c r="A2516" s="58" t="s">
        <v>3406</v>
      </c>
      <c r="B2516" s="29">
        <v>0.0</v>
      </c>
      <c r="C2516" s="59">
        <v>0.0</v>
      </c>
      <c r="D2516" s="27">
        <v>0.0</v>
      </c>
      <c r="E2516" s="41"/>
    </row>
    <row r="2517" hidden="1">
      <c r="A2517" s="35" t="s">
        <v>3407</v>
      </c>
      <c r="B2517" s="49">
        <v>35207.95</v>
      </c>
      <c r="C2517" s="72">
        <v>35695.95</v>
      </c>
      <c r="D2517" s="27">
        <v>488.0</v>
      </c>
      <c r="E2517" s="41"/>
    </row>
    <row r="2518" hidden="1">
      <c r="A2518" s="36" t="s">
        <v>3408</v>
      </c>
      <c r="B2518" s="42">
        <v>7.275957614183426E-12</v>
      </c>
      <c r="C2518" s="73">
        <v>47.0</v>
      </c>
      <c r="D2518" s="66">
        <v>46.999999999992724</v>
      </c>
      <c r="E2518" s="45"/>
    </row>
    <row r="2519" hidden="1"/>
    <row r="2520" hidden="1"/>
    <row r="2521" hidden="1">
      <c r="A2521" s="5" t="s">
        <v>4236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3381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4" t="s">
        <v>3382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5" t="s">
        <v>4238</v>
      </c>
      <c r="B2527" s="7"/>
      <c r="C2527" s="16"/>
      <c r="D2527" s="56" t="s">
        <v>4239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3383</v>
      </c>
      <c r="B2529" s="6"/>
      <c r="C2529" s="6"/>
      <c r="D2529" s="6"/>
      <c r="E2529" s="7"/>
    </row>
    <row r="2530" hidden="1">
      <c r="A2530" s="20" t="s">
        <v>3384</v>
      </c>
      <c r="B2530" s="21" t="s">
        <v>3385</v>
      </c>
      <c r="C2530" s="22" t="s">
        <v>3386</v>
      </c>
      <c r="D2530" s="21" t="s">
        <v>3387</v>
      </c>
      <c r="E2530" s="23" t="s">
        <v>13</v>
      </c>
    </row>
    <row r="2531" hidden="1">
      <c r="A2531" s="57" t="s">
        <v>3388</v>
      </c>
      <c r="B2531" s="25">
        <v>5325.0</v>
      </c>
      <c r="C2531" s="26">
        <v>5325.0</v>
      </c>
      <c r="D2531" s="27">
        <v>0.0</v>
      </c>
      <c r="E2531" s="40"/>
    </row>
    <row r="2532" hidden="1">
      <c r="A2532" s="57" t="s">
        <v>3389</v>
      </c>
      <c r="B2532" s="29">
        <v>11280.0</v>
      </c>
      <c r="C2532" s="26">
        <v>11280.0</v>
      </c>
      <c r="D2532" s="27">
        <v>0.0</v>
      </c>
      <c r="E2532" s="40"/>
    </row>
    <row r="2533" hidden="1">
      <c r="A2533" s="57" t="s">
        <v>3390</v>
      </c>
      <c r="B2533" s="29">
        <v>0.0</v>
      </c>
      <c r="C2533" s="26"/>
      <c r="D2533" s="27">
        <v>0.0</v>
      </c>
      <c r="E2533" s="41"/>
    </row>
    <row r="2534" hidden="1">
      <c r="A2534" s="57" t="s">
        <v>3392</v>
      </c>
      <c r="B2534" s="25">
        <v>0.0</v>
      </c>
      <c r="C2534" s="26"/>
      <c r="D2534" s="27">
        <v>0.0</v>
      </c>
      <c r="E2534" s="40"/>
    </row>
    <row r="2535" hidden="1">
      <c r="A2535" s="31" t="s">
        <v>3394</v>
      </c>
      <c r="B2535" s="25">
        <v>0.0</v>
      </c>
      <c r="C2535" s="26"/>
      <c r="D2535" s="27">
        <v>0.0</v>
      </c>
      <c r="E2535" s="41"/>
    </row>
    <row r="2536" hidden="1">
      <c r="A2536" s="31" t="s">
        <v>3395</v>
      </c>
      <c r="B2536" s="29">
        <v>0.0</v>
      </c>
      <c r="C2536" s="26"/>
      <c r="D2536" s="27">
        <v>0.0</v>
      </c>
      <c r="E2536" s="41"/>
    </row>
    <row r="2537" hidden="1">
      <c r="A2537" s="31" t="s">
        <v>3397</v>
      </c>
      <c r="B2537" s="29">
        <v>0.0</v>
      </c>
      <c r="C2537" s="26"/>
      <c r="D2537" s="27">
        <v>0.0</v>
      </c>
      <c r="E2537" s="28"/>
    </row>
    <row r="2538" hidden="1">
      <c r="A2538" s="31" t="s">
        <v>3399</v>
      </c>
      <c r="B2538" s="29">
        <v>2600.0</v>
      </c>
      <c r="C2538" s="26">
        <v>2560.0</v>
      </c>
      <c r="D2538" s="27">
        <v>-40.0</v>
      </c>
      <c r="E2538" s="28"/>
    </row>
    <row r="2539" hidden="1">
      <c r="A2539" s="58" t="s">
        <v>3400</v>
      </c>
      <c r="B2539" s="49">
        <v>101884.54000000001</v>
      </c>
      <c r="C2539" s="49">
        <v>101884.54000000008</v>
      </c>
      <c r="D2539" s="27">
        <v>7.275957614183426E-11</v>
      </c>
      <c r="E2539" s="41"/>
    </row>
    <row r="2540" hidden="1">
      <c r="A2540" s="58" t="s">
        <v>3401</v>
      </c>
      <c r="B2540" s="29">
        <v>28336.0</v>
      </c>
      <c r="C2540" s="59">
        <v>28336.0</v>
      </c>
      <c r="D2540" s="27">
        <v>0.0</v>
      </c>
      <c r="E2540" s="41"/>
    </row>
    <row r="2541" hidden="1">
      <c r="A2541" s="58" t="s">
        <v>3402</v>
      </c>
      <c r="B2541" s="29">
        <v>31292.0</v>
      </c>
      <c r="C2541" s="59">
        <v>31292.0</v>
      </c>
      <c r="D2541" s="27">
        <v>0.0</v>
      </c>
      <c r="E2541" s="41"/>
    </row>
    <row r="2542" hidden="1">
      <c r="A2542" s="58" t="s">
        <v>3403</v>
      </c>
      <c r="B2542" s="29">
        <v>30520.0</v>
      </c>
      <c r="C2542" s="59">
        <v>30520.0</v>
      </c>
      <c r="D2542" s="27">
        <v>0.0</v>
      </c>
      <c r="E2542" s="41"/>
    </row>
    <row r="2543" hidden="1">
      <c r="A2543" s="58" t="s">
        <v>3405</v>
      </c>
      <c r="B2543" s="29">
        <v>0.0</v>
      </c>
      <c r="C2543" s="59">
        <v>0.0</v>
      </c>
      <c r="D2543" s="27">
        <v>0.0</v>
      </c>
      <c r="E2543" s="41"/>
    </row>
    <row r="2544" hidden="1">
      <c r="A2544" s="58" t="s">
        <v>3406</v>
      </c>
      <c r="B2544" s="29">
        <v>0.0</v>
      </c>
      <c r="C2544" s="59">
        <v>0.0</v>
      </c>
      <c r="D2544" s="27">
        <v>0.0</v>
      </c>
      <c r="E2544" s="41"/>
    </row>
    <row r="2545" hidden="1">
      <c r="A2545" s="35" t="s">
        <v>3407</v>
      </c>
      <c r="B2545" s="49">
        <v>211236.03999999998</v>
      </c>
      <c r="C2545" s="72">
        <v>211236.03999999948</v>
      </c>
      <c r="D2545" s="27">
        <v>-4.94765117764473E-10</v>
      </c>
      <c r="E2545" s="41"/>
    </row>
    <row r="2546" hidden="1">
      <c r="A2546" s="36" t="s">
        <v>3408</v>
      </c>
      <c r="B2546" s="42">
        <v>1.500000000003638</v>
      </c>
      <c r="C2546" s="73">
        <v>-38.49999999938882</v>
      </c>
      <c r="D2546" s="66">
        <v>-39.99999999939246</v>
      </c>
      <c r="E2546" s="45"/>
    </row>
    <row r="2547" hidden="1"/>
    <row r="2548" hidden="1"/>
    <row r="2549" hidden="1">
      <c r="A2549" s="5" t="s">
        <v>4236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3381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4" t="s">
        <v>3382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5" t="s">
        <v>4238</v>
      </c>
      <c r="B2555" s="7"/>
      <c r="C2555" s="16"/>
      <c r="D2555" s="56" t="s">
        <v>4239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3383</v>
      </c>
      <c r="B2557" s="6"/>
      <c r="C2557" s="6"/>
      <c r="D2557" s="6"/>
      <c r="E2557" s="7"/>
    </row>
    <row r="2558" hidden="1">
      <c r="A2558" s="20" t="s">
        <v>3384</v>
      </c>
      <c r="B2558" s="21" t="s">
        <v>3385</v>
      </c>
      <c r="C2558" s="22" t="s">
        <v>3386</v>
      </c>
      <c r="D2558" s="21" t="s">
        <v>3387</v>
      </c>
      <c r="E2558" s="23" t="s">
        <v>13</v>
      </c>
    </row>
    <row r="2559" hidden="1">
      <c r="A2559" s="57" t="s">
        <v>3388</v>
      </c>
      <c r="B2559" s="25">
        <v>2944.0</v>
      </c>
      <c r="C2559" s="26">
        <v>2944.0</v>
      </c>
      <c r="D2559" s="27">
        <v>0.0</v>
      </c>
      <c r="E2559" s="40"/>
    </row>
    <row r="2560" hidden="1">
      <c r="A2560" s="57" t="s">
        <v>3389</v>
      </c>
      <c r="B2560" s="29">
        <v>13928.0</v>
      </c>
      <c r="C2560" s="26">
        <v>13928.0</v>
      </c>
      <c r="D2560" s="27">
        <v>0.0</v>
      </c>
      <c r="E2560" s="40"/>
    </row>
    <row r="2561" hidden="1">
      <c r="A2561" s="57" t="s">
        <v>3390</v>
      </c>
      <c r="B2561" s="29">
        <v>0.0</v>
      </c>
      <c r="C2561" s="26"/>
      <c r="D2561" s="27">
        <v>0.0</v>
      </c>
      <c r="E2561" s="41"/>
    </row>
    <row r="2562" hidden="1">
      <c r="A2562" s="57" t="s">
        <v>3392</v>
      </c>
      <c r="B2562" s="25">
        <v>0.0</v>
      </c>
      <c r="C2562" s="26">
        <v>1000.0</v>
      </c>
      <c r="D2562" s="27">
        <v>1000.0</v>
      </c>
      <c r="E2562" s="40"/>
    </row>
    <row r="2563" hidden="1">
      <c r="A2563" s="31" t="s">
        <v>3394</v>
      </c>
      <c r="B2563" s="25">
        <v>0.0</v>
      </c>
      <c r="C2563" s="26"/>
      <c r="D2563" s="27">
        <v>0.0</v>
      </c>
      <c r="E2563" s="41"/>
    </row>
    <row r="2564" hidden="1">
      <c r="A2564" s="31" t="s">
        <v>3395</v>
      </c>
      <c r="B2564" s="29">
        <v>76.0</v>
      </c>
      <c r="C2564" s="26"/>
      <c r="D2564" s="27">
        <v>-76.0</v>
      </c>
      <c r="E2564" s="41"/>
    </row>
    <row r="2565" hidden="1">
      <c r="A2565" s="31" t="s">
        <v>3397</v>
      </c>
      <c r="B2565" s="29">
        <v>1464.0</v>
      </c>
      <c r="C2565" s="26">
        <v>223.0</v>
      </c>
      <c r="D2565" s="27">
        <v>-1241.0</v>
      </c>
      <c r="E2565" s="28"/>
    </row>
    <row r="2566" hidden="1">
      <c r="A2566" s="31" t="s">
        <v>3399</v>
      </c>
      <c r="B2566" s="29">
        <v>2000.0</v>
      </c>
      <c r="C2566" s="26">
        <v>2240.0</v>
      </c>
      <c r="D2566" s="27">
        <v>240.0</v>
      </c>
      <c r="E2566" s="28"/>
    </row>
    <row r="2567" hidden="1">
      <c r="A2567" s="58" t="s">
        <v>3400</v>
      </c>
      <c r="B2567" s="49">
        <v>109491.0</v>
      </c>
      <c r="C2567" s="49">
        <v>110069.0</v>
      </c>
      <c r="D2567" s="27">
        <v>578.0</v>
      </c>
      <c r="E2567" s="41"/>
    </row>
    <row r="2568" hidden="1">
      <c r="A2568" s="58" t="s">
        <v>3401</v>
      </c>
      <c r="B2568" s="29">
        <v>33172.0</v>
      </c>
      <c r="C2568" s="59">
        <v>33172.0</v>
      </c>
      <c r="D2568" s="27">
        <v>0.0</v>
      </c>
      <c r="E2568" s="41"/>
    </row>
    <row r="2569" hidden="1">
      <c r="A2569" s="58" t="s">
        <v>3402</v>
      </c>
      <c r="B2569" s="29">
        <v>43210.0</v>
      </c>
      <c r="C2569" s="59">
        <v>43210.0</v>
      </c>
      <c r="D2569" s="27">
        <v>0.0</v>
      </c>
      <c r="E2569" s="41"/>
    </row>
    <row r="2570" hidden="1">
      <c r="A2570" s="58" t="s">
        <v>3403</v>
      </c>
      <c r="B2570" s="29">
        <v>39908.0</v>
      </c>
      <c r="C2570" s="59">
        <v>39908.0</v>
      </c>
      <c r="D2570" s="27">
        <v>0.0</v>
      </c>
      <c r="E2570" s="41"/>
    </row>
    <row r="2571" hidden="1">
      <c r="A2571" s="58" t="s">
        <v>3405</v>
      </c>
      <c r="B2571" s="29">
        <v>631.0</v>
      </c>
      <c r="C2571" s="59">
        <v>631.0</v>
      </c>
      <c r="D2571" s="27">
        <v>0.0</v>
      </c>
      <c r="E2571" s="41"/>
    </row>
    <row r="2572" hidden="1">
      <c r="A2572" s="58" t="s">
        <v>3406</v>
      </c>
      <c r="B2572" s="29">
        <v>0.0</v>
      </c>
      <c r="C2572" s="59">
        <v>0.0</v>
      </c>
      <c r="D2572" s="27">
        <v>0.0</v>
      </c>
      <c r="E2572" s="41"/>
    </row>
    <row r="2573" hidden="1">
      <c r="A2573" s="35" t="s">
        <v>3407</v>
      </c>
      <c r="B2573" s="49">
        <v>246821.7</v>
      </c>
      <c r="C2573" s="72">
        <v>247399.7</v>
      </c>
      <c r="D2573" s="27">
        <v>578.0</v>
      </c>
      <c r="E2573" s="41"/>
    </row>
    <row r="2574" hidden="1">
      <c r="A2574" s="36" t="s">
        <v>3408</v>
      </c>
      <c r="B2574" s="42">
        <v>2.3000000000029104</v>
      </c>
      <c r="C2574" s="73">
        <v>-74.70000000001164</v>
      </c>
      <c r="D2574" s="66">
        <v>-77.00000000001455</v>
      </c>
      <c r="E2574" s="45"/>
    </row>
    <row r="2575" hidden="1"/>
    <row r="2576" hidden="1"/>
    <row r="2577" hidden="1">
      <c r="A2577" s="5" t="s">
        <v>4236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3381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4" t="s">
        <v>3382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5" t="s">
        <v>4238</v>
      </c>
      <c r="B2583" s="7"/>
      <c r="C2583" s="16"/>
      <c r="D2583" s="56" t="s">
        <v>4239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3383</v>
      </c>
      <c r="B2585" s="6"/>
      <c r="C2585" s="6"/>
      <c r="D2585" s="6"/>
      <c r="E2585" s="7"/>
    </row>
    <row r="2586" hidden="1">
      <c r="A2586" s="20" t="s">
        <v>3384</v>
      </c>
      <c r="B2586" s="21" t="s">
        <v>3385</v>
      </c>
      <c r="C2586" s="22" t="s">
        <v>3386</v>
      </c>
      <c r="D2586" s="21" t="s">
        <v>3387</v>
      </c>
      <c r="E2586" s="23" t="s">
        <v>13</v>
      </c>
    </row>
    <row r="2587" hidden="1">
      <c r="A2587" s="57" t="s">
        <v>3388</v>
      </c>
      <c r="B2587" s="25">
        <v>9275.0</v>
      </c>
      <c r="C2587" s="26">
        <v>9275.0</v>
      </c>
      <c r="D2587" s="27">
        <v>0.0</v>
      </c>
      <c r="E2587" s="40"/>
    </row>
    <row r="2588" hidden="1">
      <c r="A2588" s="57" t="s">
        <v>3389</v>
      </c>
      <c r="B2588" s="29">
        <v>16775.0</v>
      </c>
      <c r="C2588" s="26">
        <v>16775.0</v>
      </c>
      <c r="D2588" s="27">
        <v>0.0</v>
      </c>
      <c r="E2588" s="40"/>
    </row>
    <row r="2589" hidden="1">
      <c r="A2589" s="57" t="s">
        <v>3390</v>
      </c>
      <c r="B2589" s="29">
        <v>0.0</v>
      </c>
      <c r="C2589" s="26"/>
      <c r="D2589" s="27">
        <v>0.0</v>
      </c>
      <c r="E2589" s="41"/>
    </row>
    <row r="2590" hidden="1">
      <c r="A2590" s="57" t="s">
        <v>3392</v>
      </c>
      <c r="B2590" s="25">
        <v>0.0</v>
      </c>
      <c r="C2590" s="26"/>
      <c r="D2590" s="27">
        <v>0.0</v>
      </c>
      <c r="E2590" s="40"/>
    </row>
    <row r="2591" hidden="1">
      <c r="A2591" s="31" t="s">
        <v>3394</v>
      </c>
      <c r="B2591" s="25">
        <v>0.0</v>
      </c>
      <c r="C2591" s="26"/>
      <c r="D2591" s="27">
        <v>0.0</v>
      </c>
      <c r="E2591" s="41"/>
    </row>
    <row r="2592" hidden="1">
      <c r="A2592" s="31" t="s">
        <v>3395</v>
      </c>
      <c r="B2592" s="29">
        <v>0.0</v>
      </c>
      <c r="C2592" s="26"/>
      <c r="D2592" s="27">
        <v>0.0</v>
      </c>
      <c r="E2592" s="41"/>
    </row>
    <row r="2593" hidden="1">
      <c r="A2593" s="31" t="s">
        <v>3397</v>
      </c>
      <c r="B2593" s="29">
        <v>0.0</v>
      </c>
      <c r="C2593" s="26"/>
      <c r="D2593" s="27">
        <v>0.0</v>
      </c>
      <c r="E2593" s="28"/>
    </row>
    <row r="2594" hidden="1">
      <c r="A2594" s="31" t="s">
        <v>3399</v>
      </c>
      <c r="B2594" s="29">
        <v>1880.0</v>
      </c>
      <c r="C2594" s="26">
        <v>1840.0</v>
      </c>
      <c r="D2594" s="27">
        <v>-40.0</v>
      </c>
      <c r="E2594" s="28"/>
    </row>
    <row r="2595" hidden="1">
      <c r="A2595" s="58" t="s">
        <v>3400</v>
      </c>
      <c r="B2595" s="49">
        <v>89930.0</v>
      </c>
      <c r="C2595" s="49">
        <v>89930.0</v>
      </c>
      <c r="D2595" s="27">
        <v>0.0</v>
      </c>
      <c r="E2595" s="41"/>
    </row>
    <row r="2596" hidden="1">
      <c r="A2596" s="58" t="s">
        <v>3401</v>
      </c>
      <c r="B2596" s="29">
        <v>41904.0</v>
      </c>
      <c r="C2596" s="59">
        <v>41904.0</v>
      </c>
      <c r="D2596" s="27">
        <v>0.0</v>
      </c>
      <c r="E2596" s="41"/>
    </row>
    <row r="2597" hidden="1">
      <c r="A2597" s="58" t="s">
        <v>3402</v>
      </c>
      <c r="B2597" s="29">
        <v>36002.0</v>
      </c>
      <c r="C2597" s="59">
        <v>36002.0</v>
      </c>
      <c r="D2597" s="27">
        <v>0.0</v>
      </c>
      <c r="E2597" s="41"/>
    </row>
    <row r="2598" hidden="1">
      <c r="A2598" s="58" t="s">
        <v>3403</v>
      </c>
      <c r="B2598" s="29">
        <v>35853.0</v>
      </c>
      <c r="C2598" s="59">
        <v>35853.0</v>
      </c>
      <c r="D2598" s="27">
        <v>0.0</v>
      </c>
      <c r="E2598" s="41"/>
    </row>
    <row r="2599" hidden="1">
      <c r="A2599" s="58" t="s">
        <v>3405</v>
      </c>
      <c r="B2599" s="29">
        <v>1789.0</v>
      </c>
      <c r="C2599" s="59">
        <v>1789.0</v>
      </c>
      <c r="D2599" s="27">
        <v>0.0</v>
      </c>
      <c r="E2599" s="41"/>
    </row>
    <row r="2600" hidden="1">
      <c r="A2600" s="58" t="s">
        <v>3406</v>
      </c>
      <c r="B2600" s="29">
        <v>0.0</v>
      </c>
      <c r="C2600" s="59">
        <v>0.0</v>
      </c>
      <c r="D2600" s="27">
        <v>0.0</v>
      </c>
      <c r="E2600" s="41"/>
    </row>
    <row r="2601" hidden="1">
      <c r="A2601" s="35" t="s">
        <v>3407</v>
      </c>
      <c r="B2601" s="49">
        <v>233406.0</v>
      </c>
      <c r="C2601" s="72">
        <v>233406.0</v>
      </c>
      <c r="D2601" s="27">
        <v>0.0</v>
      </c>
      <c r="E2601" s="41"/>
    </row>
    <row r="2602" hidden="1">
      <c r="A2602" s="36" t="s">
        <v>3408</v>
      </c>
      <c r="B2602" s="42">
        <v>2.0</v>
      </c>
      <c r="C2602" s="73">
        <v>-38.0</v>
      </c>
      <c r="D2602" s="66">
        <v>-40.0</v>
      </c>
      <c r="E2602" s="45"/>
    </row>
    <row r="2603" hidden="1"/>
    <row r="2604" hidden="1"/>
    <row r="2605" hidden="1">
      <c r="A2605" s="5" t="s">
        <v>4236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3381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4" t="s">
        <v>3382</v>
      </c>
      <c r="D2609" s="15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5" t="s">
        <v>4238</v>
      </c>
      <c r="B2611" s="7"/>
      <c r="C2611" s="16"/>
      <c r="D2611" s="56" t="s">
        <v>4247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3383</v>
      </c>
      <c r="B2613" s="6"/>
      <c r="C2613" s="6"/>
      <c r="D2613" s="6"/>
      <c r="E2613" s="7"/>
    </row>
    <row r="2614" hidden="1">
      <c r="A2614" s="20" t="s">
        <v>3384</v>
      </c>
      <c r="B2614" s="21" t="s">
        <v>3385</v>
      </c>
      <c r="C2614" s="22" t="s">
        <v>3386</v>
      </c>
      <c r="D2614" s="21" t="s">
        <v>3387</v>
      </c>
      <c r="E2614" s="23" t="s">
        <v>13</v>
      </c>
    </row>
    <row r="2615" hidden="1">
      <c r="A2615" s="57" t="s">
        <v>3388</v>
      </c>
      <c r="B2615" s="25">
        <v>4613.0</v>
      </c>
      <c r="C2615" s="26">
        <v>4613.0</v>
      </c>
      <c r="D2615" s="27">
        <v>0.0</v>
      </c>
      <c r="E2615" s="40"/>
    </row>
    <row r="2616" hidden="1">
      <c r="A2616" s="57" t="s">
        <v>3389</v>
      </c>
      <c r="B2616" s="29">
        <v>11505.0</v>
      </c>
      <c r="C2616" s="26">
        <v>11505.0</v>
      </c>
      <c r="D2616" s="27">
        <v>0.0</v>
      </c>
      <c r="E2616" s="40"/>
    </row>
    <row r="2617" hidden="1">
      <c r="A2617" s="57" t="s">
        <v>3390</v>
      </c>
      <c r="B2617" s="29">
        <v>0.0</v>
      </c>
      <c r="C2617" s="26"/>
      <c r="D2617" s="27">
        <v>0.0</v>
      </c>
      <c r="E2617" s="41"/>
    </row>
    <row r="2618" hidden="1">
      <c r="A2618" s="57" t="s">
        <v>3392</v>
      </c>
      <c r="B2618" s="25">
        <v>1000.0</v>
      </c>
      <c r="C2618" s="26">
        <v>1000.0</v>
      </c>
      <c r="D2618" s="27">
        <v>0.0</v>
      </c>
      <c r="E2618" s="40"/>
    </row>
    <row r="2619" hidden="1">
      <c r="A2619" s="31" t="s">
        <v>3394</v>
      </c>
      <c r="B2619" s="25">
        <v>0.0</v>
      </c>
      <c r="C2619" s="26"/>
      <c r="D2619" s="27">
        <v>0.0</v>
      </c>
      <c r="E2619" s="41"/>
    </row>
    <row r="2620" hidden="1">
      <c r="A2620" s="31" t="s">
        <v>3395</v>
      </c>
      <c r="B2620" s="29">
        <v>713.0</v>
      </c>
      <c r="C2620" s="26">
        <v>599.0</v>
      </c>
      <c r="D2620" s="27">
        <v>-114.0</v>
      </c>
      <c r="E2620" s="41"/>
    </row>
    <row r="2621" hidden="1">
      <c r="A2621" s="31" t="s">
        <v>3397</v>
      </c>
      <c r="B2621" s="29">
        <v>4130.0</v>
      </c>
      <c r="C2621" s="26">
        <v>4386.0</v>
      </c>
      <c r="D2621" s="27">
        <v>256.0</v>
      </c>
      <c r="E2621" s="28"/>
    </row>
    <row r="2622" hidden="1">
      <c r="A2622" s="31" t="s">
        <v>3399</v>
      </c>
      <c r="B2622" s="29">
        <v>960.0</v>
      </c>
      <c r="C2622" s="26">
        <v>920.0</v>
      </c>
      <c r="D2622" s="27">
        <v>-40.0</v>
      </c>
      <c r="E2622" s="28"/>
    </row>
    <row r="2623" hidden="1">
      <c r="A2623" s="58" t="s">
        <v>3400</v>
      </c>
      <c r="B2623" s="49">
        <v>83957.0</v>
      </c>
      <c r="C2623" s="49">
        <v>83957.0</v>
      </c>
      <c r="D2623" s="27">
        <v>0.0</v>
      </c>
      <c r="E2623" s="41"/>
    </row>
    <row r="2624" hidden="1">
      <c r="A2624" s="58" t="s">
        <v>3401</v>
      </c>
      <c r="B2624" s="29">
        <v>23487.0</v>
      </c>
      <c r="C2624" s="59">
        <v>23487.0</v>
      </c>
      <c r="D2624" s="27">
        <v>0.0</v>
      </c>
      <c r="E2624" s="41"/>
    </row>
    <row r="2625" hidden="1">
      <c r="A2625" s="58" t="s">
        <v>3402</v>
      </c>
      <c r="B2625" s="29">
        <v>19297.0</v>
      </c>
      <c r="C2625" s="59">
        <v>19297.0</v>
      </c>
      <c r="D2625" s="27">
        <v>0.0</v>
      </c>
      <c r="E2625" s="41"/>
    </row>
    <row r="2626" hidden="1">
      <c r="A2626" s="58" t="s">
        <v>3403</v>
      </c>
      <c r="B2626" s="29">
        <v>24323.0</v>
      </c>
      <c r="C2626" s="59">
        <v>24323.0</v>
      </c>
      <c r="D2626" s="27">
        <v>0.0</v>
      </c>
      <c r="E2626" s="41"/>
    </row>
    <row r="2627" hidden="1">
      <c r="A2627" s="58" t="s">
        <v>3405</v>
      </c>
      <c r="B2627" s="29">
        <v>0.0</v>
      </c>
      <c r="C2627" s="59">
        <v>0.0</v>
      </c>
      <c r="D2627" s="27">
        <v>0.0</v>
      </c>
      <c r="E2627" s="41"/>
    </row>
    <row r="2628" hidden="1">
      <c r="A2628" s="58" t="s">
        <v>3406</v>
      </c>
      <c r="B2628" s="29">
        <v>0.0</v>
      </c>
      <c r="C2628" s="59">
        <v>0.0</v>
      </c>
      <c r="D2628" s="27">
        <v>0.0</v>
      </c>
      <c r="E2628" s="41"/>
    </row>
    <row r="2629" hidden="1">
      <c r="A2629" s="35" t="s">
        <v>3407</v>
      </c>
      <c r="B2629" s="49">
        <v>173981.6</v>
      </c>
      <c r="C2629" s="72">
        <v>174040.6</v>
      </c>
      <c r="D2629" s="27">
        <v>59.0</v>
      </c>
      <c r="E2629" s="41"/>
    </row>
    <row r="2630" hidden="1">
      <c r="A2630" s="36" t="s">
        <v>3408</v>
      </c>
      <c r="B2630" s="42">
        <v>3.400000000001455</v>
      </c>
      <c r="C2630" s="73">
        <v>46.39999999999418</v>
      </c>
      <c r="D2630" s="66">
        <v>42.999999999992724</v>
      </c>
      <c r="E2630" s="45"/>
    </row>
    <row r="2631" hidden="1"/>
    <row r="2632" hidden="1"/>
    <row r="2633" hidden="1">
      <c r="A2633" s="5" t="s">
        <v>4236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3381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4" t="s">
        <v>3382</v>
      </c>
      <c r="D2637" s="15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5" t="s">
        <v>4239</v>
      </c>
      <c r="B2639" s="7"/>
      <c r="C2639" s="16"/>
      <c r="D2639" s="56" t="s">
        <v>4239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3383</v>
      </c>
      <c r="B2641" s="6"/>
      <c r="C2641" s="6"/>
      <c r="D2641" s="6"/>
      <c r="E2641" s="7"/>
    </row>
    <row r="2642" hidden="1">
      <c r="A2642" s="20" t="s">
        <v>3384</v>
      </c>
      <c r="B2642" s="21" t="s">
        <v>3385</v>
      </c>
      <c r="C2642" s="22" t="s">
        <v>3386</v>
      </c>
      <c r="D2642" s="21" t="s">
        <v>3387</v>
      </c>
      <c r="E2642" s="23" t="s">
        <v>13</v>
      </c>
    </row>
    <row r="2643" hidden="1">
      <c r="A2643" s="57" t="s">
        <v>3388</v>
      </c>
      <c r="B2643" s="25">
        <v>2288.0</v>
      </c>
      <c r="C2643" s="26">
        <v>2288.0</v>
      </c>
      <c r="D2643" s="27">
        <v>0.0</v>
      </c>
      <c r="E2643" s="40"/>
    </row>
    <row r="2644" hidden="1">
      <c r="A2644" s="57" t="s">
        <v>3389</v>
      </c>
      <c r="B2644" s="29">
        <v>758.0</v>
      </c>
      <c r="C2644" s="26">
        <v>758.0</v>
      </c>
      <c r="D2644" s="27">
        <v>0.0</v>
      </c>
      <c r="E2644" s="40"/>
    </row>
    <row r="2645" hidden="1">
      <c r="A2645" s="57" t="s">
        <v>3390</v>
      </c>
      <c r="B2645" s="29">
        <v>0.0</v>
      </c>
      <c r="C2645" s="26"/>
      <c r="D2645" s="27">
        <v>0.0</v>
      </c>
      <c r="E2645" s="41"/>
    </row>
    <row r="2646" hidden="1">
      <c r="A2646" s="57" t="s">
        <v>3392</v>
      </c>
      <c r="B2646" s="25">
        <v>0.0</v>
      </c>
      <c r="C2646" s="26"/>
      <c r="D2646" s="27">
        <v>0.0</v>
      </c>
      <c r="E2646" s="40"/>
    </row>
    <row r="2647" hidden="1">
      <c r="A2647" s="31" t="s">
        <v>3394</v>
      </c>
      <c r="B2647" s="25">
        <v>0.0</v>
      </c>
      <c r="C2647" s="26"/>
      <c r="D2647" s="27">
        <v>0.0</v>
      </c>
      <c r="E2647" s="41"/>
    </row>
    <row r="2648" hidden="1">
      <c r="A2648" s="31" t="s">
        <v>3395</v>
      </c>
      <c r="B2648" s="29">
        <v>143.0</v>
      </c>
      <c r="C2648" s="26"/>
      <c r="D2648" s="27">
        <v>-143.0</v>
      </c>
      <c r="E2648" s="41"/>
    </row>
    <row r="2649" hidden="1">
      <c r="A2649" s="31" t="s">
        <v>3397</v>
      </c>
      <c r="B2649" s="29">
        <v>0.0</v>
      </c>
      <c r="C2649" s="26"/>
      <c r="D2649" s="27">
        <v>0.0</v>
      </c>
      <c r="E2649" s="28"/>
    </row>
    <row r="2650" hidden="1">
      <c r="A2650" s="31" t="s">
        <v>3399</v>
      </c>
      <c r="B2650" s="29">
        <v>600.0</v>
      </c>
      <c r="C2650" s="26">
        <v>600.0</v>
      </c>
      <c r="D2650" s="27">
        <v>0.0</v>
      </c>
      <c r="E2650" s="28"/>
    </row>
    <row r="2651" hidden="1">
      <c r="A2651" s="58" t="s">
        <v>3400</v>
      </c>
      <c r="B2651" s="49">
        <v>10133.0</v>
      </c>
      <c r="C2651" s="49">
        <v>10133.0</v>
      </c>
      <c r="D2651" s="27">
        <v>0.0</v>
      </c>
      <c r="E2651" s="41"/>
    </row>
    <row r="2652" hidden="1">
      <c r="A2652" s="58" t="s">
        <v>3401</v>
      </c>
      <c r="B2652" s="29">
        <v>3051.0</v>
      </c>
      <c r="C2652" s="59">
        <v>3051.0</v>
      </c>
      <c r="D2652" s="27">
        <v>0.0</v>
      </c>
      <c r="E2652" s="41"/>
    </row>
    <row r="2653" hidden="1">
      <c r="A2653" s="58" t="s">
        <v>3402</v>
      </c>
      <c r="B2653" s="29">
        <v>8726.0</v>
      </c>
      <c r="C2653" s="59">
        <v>8726.0</v>
      </c>
      <c r="D2653" s="27">
        <v>0.0</v>
      </c>
      <c r="E2653" s="41"/>
    </row>
    <row r="2654" hidden="1">
      <c r="A2654" s="58" t="s">
        <v>3403</v>
      </c>
      <c r="B2654" s="29">
        <v>6563.0</v>
      </c>
      <c r="C2654" s="59">
        <v>6563.0</v>
      </c>
      <c r="D2654" s="27">
        <v>0.0</v>
      </c>
      <c r="E2654" s="41"/>
    </row>
    <row r="2655" hidden="1">
      <c r="A2655" s="58" t="s">
        <v>3405</v>
      </c>
      <c r="B2655" s="29">
        <v>718.0</v>
      </c>
      <c r="C2655" s="59">
        <v>718.0</v>
      </c>
      <c r="D2655" s="27">
        <v>0.0</v>
      </c>
      <c r="E2655" s="41"/>
    </row>
    <row r="2656" hidden="1">
      <c r="A2656" s="58" t="s">
        <v>3406</v>
      </c>
      <c r="B2656" s="29">
        <v>0.0</v>
      </c>
      <c r="C2656" s="59">
        <v>0.0</v>
      </c>
      <c r="D2656" s="27">
        <v>0.0</v>
      </c>
      <c r="E2656" s="41"/>
    </row>
    <row r="2657" hidden="1">
      <c r="A2657" s="35" t="s">
        <v>3407</v>
      </c>
      <c r="B2657" s="49">
        <v>32980.0</v>
      </c>
      <c r="C2657" s="72">
        <v>32980.0</v>
      </c>
      <c r="D2657" s="27">
        <v>0.0</v>
      </c>
      <c r="E2657" s="41"/>
    </row>
    <row r="2658" hidden="1">
      <c r="A2658" s="36" t="s">
        <v>3408</v>
      </c>
      <c r="B2658" s="42">
        <v>0.0</v>
      </c>
      <c r="C2658" s="73">
        <v>-143.0</v>
      </c>
      <c r="D2658" s="66">
        <v>-143.0</v>
      </c>
      <c r="E2658" s="47" t="s">
        <v>8100</v>
      </c>
    </row>
    <row r="2659" hidden="1"/>
    <row r="2660" hidden="1"/>
    <row r="2661" hidden="1">
      <c r="A2661" s="5" t="s">
        <v>4236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3381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4" t="s">
        <v>3382</v>
      </c>
      <c r="D2665" s="15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5" t="s">
        <v>4238</v>
      </c>
      <c r="B2667" s="7"/>
      <c r="C2667" s="16"/>
      <c r="D2667" s="56" t="s">
        <v>4239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3383</v>
      </c>
      <c r="B2669" s="6"/>
      <c r="C2669" s="6"/>
      <c r="D2669" s="6"/>
      <c r="E2669" s="7"/>
    </row>
    <row r="2670" hidden="1">
      <c r="A2670" s="20" t="s">
        <v>3384</v>
      </c>
      <c r="B2670" s="21" t="s">
        <v>3385</v>
      </c>
      <c r="C2670" s="22" t="s">
        <v>3386</v>
      </c>
      <c r="D2670" s="21" t="s">
        <v>3387</v>
      </c>
      <c r="E2670" s="23" t="s">
        <v>13</v>
      </c>
    </row>
    <row r="2671" hidden="1">
      <c r="A2671" s="57" t="s">
        <v>3388</v>
      </c>
      <c r="B2671" s="25">
        <v>3799.0</v>
      </c>
      <c r="C2671" s="26">
        <v>3947.0</v>
      </c>
      <c r="D2671" s="27">
        <v>148.0</v>
      </c>
      <c r="E2671" s="40"/>
    </row>
    <row r="2672" hidden="1">
      <c r="A2672" s="57" t="s">
        <v>3389</v>
      </c>
      <c r="B2672" s="29">
        <v>14228.5</v>
      </c>
      <c r="C2672" s="26">
        <v>14228.5</v>
      </c>
      <c r="D2672" s="27">
        <v>0.0</v>
      </c>
      <c r="E2672" s="40"/>
    </row>
    <row r="2673" hidden="1">
      <c r="A2673" s="57" t="s">
        <v>3390</v>
      </c>
      <c r="B2673" s="29">
        <v>0.0</v>
      </c>
      <c r="C2673" s="26"/>
      <c r="D2673" s="27">
        <v>0.0</v>
      </c>
      <c r="E2673" s="41"/>
    </row>
    <row r="2674" hidden="1">
      <c r="A2674" s="57" t="s">
        <v>3392</v>
      </c>
      <c r="B2674" s="25">
        <v>1000.0</v>
      </c>
      <c r="C2674" s="26">
        <v>1000.0</v>
      </c>
      <c r="D2674" s="27">
        <v>0.0</v>
      </c>
      <c r="E2674" s="40"/>
    </row>
    <row r="2675" hidden="1">
      <c r="A2675" s="31" t="s">
        <v>3394</v>
      </c>
      <c r="B2675" s="25">
        <v>0.0</v>
      </c>
      <c r="C2675" s="26"/>
      <c r="D2675" s="27">
        <v>0.0</v>
      </c>
      <c r="E2675" s="41"/>
    </row>
    <row r="2676" hidden="1">
      <c r="A2676" s="31" t="s">
        <v>3395</v>
      </c>
      <c r="B2676" s="29">
        <v>0.0</v>
      </c>
      <c r="C2676" s="26"/>
      <c r="D2676" s="27">
        <v>0.0</v>
      </c>
      <c r="E2676" s="41"/>
    </row>
    <row r="2677" hidden="1">
      <c r="A2677" s="31" t="s">
        <v>3397</v>
      </c>
      <c r="B2677" s="29">
        <v>7312.0</v>
      </c>
      <c r="C2677" s="26">
        <v>7311.0</v>
      </c>
      <c r="D2677" s="27">
        <v>-1.0</v>
      </c>
      <c r="E2677" s="28" t="s">
        <v>8101</v>
      </c>
    </row>
    <row r="2678" hidden="1">
      <c r="A2678" s="31" t="s">
        <v>3399</v>
      </c>
      <c r="B2678" s="29">
        <v>1880.0</v>
      </c>
      <c r="C2678" s="26">
        <v>1760.0</v>
      </c>
      <c r="D2678" s="27">
        <v>-120.0</v>
      </c>
      <c r="E2678" s="28" t="s">
        <v>8102</v>
      </c>
    </row>
    <row r="2679" hidden="1">
      <c r="A2679" s="58" t="s">
        <v>3400</v>
      </c>
      <c r="B2679" s="49">
        <v>80243.0</v>
      </c>
      <c r="C2679" s="49">
        <v>79969.0</v>
      </c>
      <c r="D2679" s="27">
        <v>-274.0</v>
      </c>
      <c r="E2679" s="41"/>
    </row>
    <row r="2680" hidden="1">
      <c r="A2680" s="58" t="s">
        <v>3401</v>
      </c>
      <c r="B2680" s="29">
        <v>39363.0</v>
      </c>
      <c r="C2680" s="59">
        <v>39363.0</v>
      </c>
      <c r="D2680" s="27">
        <v>0.0</v>
      </c>
      <c r="E2680" s="41"/>
    </row>
    <row r="2681" hidden="1">
      <c r="A2681" s="58" t="s">
        <v>3402</v>
      </c>
      <c r="B2681" s="29">
        <v>21596.0</v>
      </c>
      <c r="C2681" s="59">
        <v>20739.0</v>
      </c>
      <c r="D2681" s="27">
        <v>-857.0</v>
      </c>
      <c r="E2681" s="41"/>
    </row>
    <row r="2682" hidden="1">
      <c r="A2682" s="58" t="s">
        <v>3403</v>
      </c>
      <c r="B2682" s="29">
        <v>41503.0</v>
      </c>
      <c r="C2682" s="59">
        <v>41503.0</v>
      </c>
      <c r="D2682" s="27">
        <v>0.0</v>
      </c>
      <c r="E2682" s="41"/>
    </row>
    <row r="2683" hidden="1">
      <c r="A2683" s="58" t="s">
        <v>3405</v>
      </c>
      <c r="B2683" s="29">
        <v>1615.0</v>
      </c>
      <c r="C2683" s="59">
        <v>1615.0</v>
      </c>
      <c r="D2683" s="27">
        <v>0.0</v>
      </c>
      <c r="E2683" s="41"/>
    </row>
    <row r="2684" hidden="1">
      <c r="A2684" s="58" t="s">
        <v>3406</v>
      </c>
      <c r="B2684" s="29">
        <v>0.0</v>
      </c>
      <c r="C2684" s="59">
        <v>0.0</v>
      </c>
      <c r="D2684" s="27">
        <v>0.0</v>
      </c>
      <c r="E2684" s="41"/>
    </row>
    <row r="2685" hidden="1">
      <c r="A2685" s="35" t="s">
        <v>3407</v>
      </c>
      <c r="B2685" s="49">
        <v>212566.0</v>
      </c>
      <c r="C2685" s="72">
        <v>211435.0</v>
      </c>
      <c r="D2685" s="27">
        <v>-1131.0</v>
      </c>
      <c r="E2685" s="41"/>
    </row>
    <row r="2686" hidden="1">
      <c r="A2686" s="36" t="s">
        <v>3408</v>
      </c>
      <c r="B2686" s="42">
        <v>-26.5</v>
      </c>
      <c r="C2686" s="73">
        <v>0.5</v>
      </c>
      <c r="D2686" s="66">
        <v>27.0</v>
      </c>
      <c r="E2686" s="47"/>
    </row>
    <row r="2687" hidden="1"/>
    <row r="2688" hidden="1"/>
    <row r="2689" hidden="1">
      <c r="A2689" s="5" t="s">
        <v>4236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3381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4" t="s">
        <v>3382</v>
      </c>
      <c r="D2693" s="15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5" t="s">
        <v>4238</v>
      </c>
      <c r="B2695" s="7"/>
      <c r="C2695" s="16"/>
      <c r="D2695" s="56" t="s">
        <v>4239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3383</v>
      </c>
      <c r="B2697" s="6"/>
      <c r="C2697" s="6"/>
      <c r="D2697" s="6"/>
      <c r="E2697" s="7"/>
    </row>
    <row r="2698" hidden="1">
      <c r="A2698" s="20" t="s">
        <v>3384</v>
      </c>
      <c r="B2698" s="21" t="s">
        <v>3385</v>
      </c>
      <c r="C2698" s="22" t="s">
        <v>3386</v>
      </c>
      <c r="D2698" s="21" t="s">
        <v>3387</v>
      </c>
      <c r="E2698" s="23" t="s">
        <v>13</v>
      </c>
    </row>
    <row r="2699" hidden="1">
      <c r="A2699" s="57" t="s">
        <v>3388</v>
      </c>
      <c r="B2699" s="25">
        <v>7811.0</v>
      </c>
      <c r="C2699" s="26">
        <v>7811.0</v>
      </c>
      <c r="D2699" s="27">
        <v>0.0</v>
      </c>
      <c r="E2699" s="40"/>
    </row>
    <row r="2700" hidden="1">
      <c r="A2700" s="57" t="s">
        <v>3389</v>
      </c>
      <c r="B2700" s="29">
        <v>15892.0</v>
      </c>
      <c r="C2700" s="26">
        <v>15892.0</v>
      </c>
      <c r="D2700" s="27">
        <v>0.0</v>
      </c>
      <c r="E2700" s="40"/>
    </row>
    <row r="2701" hidden="1">
      <c r="A2701" s="57" t="s">
        <v>3390</v>
      </c>
      <c r="B2701" s="29">
        <v>0.0</v>
      </c>
      <c r="C2701" s="26"/>
      <c r="D2701" s="27">
        <v>0.0</v>
      </c>
      <c r="E2701" s="41"/>
    </row>
    <row r="2702" hidden="1">
      <c r="A2702" s="57" t="s">
        <v>3392</v>
      </c>
      <c r="B2702" s="25">
        <v>1000.0</v>
      </c>
      <c r="C2702" s="26">
        <v>1000.0</v>
      </c>
      <c r="D2702" s="27">
        <v>0.0</v>
      </c>
      <c r="E2702" s="40"/>
    </row>
    <row r="2703" hidden="1">
      <c r="A2703" s="31" t="s">
        <v>3394</v>
      </c>
      <c r="B2703" s="25">
        <v>0.0</v>
      </c>
      <c r="C2703" s="26"/>
      <c r="D2703" s="27">
        <v>0.0</v>
      </c>
      <c r="E2703" s="41"/>
    </row>
    <row r="2704" hidden="1">
      <c r="A2704" s="31" t="s">
        <v>3395</v>
      </c>
      <c r="B2704" s="29">
        <v>0.0</v>
      </c>
      <c r="C2704" s="26"/>
      <c r="D2704" s="27">
        <v>0.0</v>
      </c>
      <c r="E2704" s="41"/>
    </row>
    <row r="2705" hidden="1">
      <c r="A2705" s="31" t="s">
        <v>3397</v>
      </c>
      <c r="B2705" s="29">
        <v>3567.0</v>
      </c>
      <c r="C2705" s="26">
        <v>3567.0</v>
      </c>
      <c r="D2705" s="27">
        <v>0.0</v>
      </c>
      <c r="E2705" s="28" t="s">
        <v>8103</v>
      </c>
    </row>
    <row r="2706" hidden="1">
      <c r="A2706" s="31" t="s">
        <v>3399</v>
      </c>
      <c r="B2706" s="29">
        <v>960.0</v>
      </c>
      <c r="C2706" s="26">
        <v>960.0</v>
      </c>
      <c r="D2706" s="27">
        <v>0.0</v>
      </c>
      <c r="E2706" s="28"/>
    </row>
    <row r="2707" hidden="1">
      <c r="A2707" s="58" t="s">
        <v>3400</v>
      </c>
      <c r="B2707" s="49">
        <v>73655.0</v>
      </c>
      <c r="C2707" s="49">
        <v>73301.0</v>
      </c>
      <c r="D2707" s="27">
        <v>-354.0</v>
      </c>
      <c r="E2707" s="41"/>
    </row>
    <row r="2708" hidden="1">
      <c r="A2708" s="58" t="s">
        <v>3401</v>
      </c>
      <c r="B2708" s="29">
        <v>32740.0</v>
      </c>
      <c r="C2708" s="59">
        <v>32740.0</v>
      </c>
      <c r="D2708" s="27">
        <v>0.0</v>
      </c>
      <c r="E2708" s="41"/>
    </row>
    <row r="2709" hidden="1">
      <c r="A2709" s="58" t="s">
        <v>3402</v>
      </c>
      <c r="B2709" s="29">
        <v>30892.0</v>
      </c>
      <c r="C2709" s="59">
        <v>30628.0</v>
      </c>
      <c r="D2709" s="27">
        <v>-264.0</v>
      </c>
      <c r="E2709" s="41"/>
    </row>
    <row r="2710" hidden="1">
      <c r="A2710" s="58" t="s">
        <v>3403</v>
      </c>
      <c r="B2710" s="29">
        <v>27900.0</v>
      </c>
      <c r="C2710" s="59">
        <v>27900.0</v>
      </c>
      <c r="D2710" s="27">
        <v>0.0</v>
      </c>
      <c r="E2710" s="41"/>
    </row>
    <row r="2711" hidden="1">
      <c r="A2711" s="58" t="s">
        <v>3405</v>
      </c>
      <c r="B2711" s="29">
        <v>338.0</v>
      </c>
      <c r="C2711" s="59">
        <v>338.0</v>
      </c>
      <c r="D2711" s="27">
        <v>0.0</v>
      </c>
      <c r="E2711" s="41"/>
    </row>
    <row r="2712" hidden="1">
      <c r="A2712" s="58" t="s">
        <v>3406</v>
      </c>
      <c r="B2712" s="29">
        <v>0.0</v>
      </c>
      <c r="C2712" s="59">
        <v>0.0</v>
      </c>
      <c r="D2712" s="27">
        <v>0.0</v>
      </c>
      <c r="E2712" s="41"/>
    </row>
    <row r="2713" hidden="1">
      <c r="A2713" s="35" t="s">
        <v>3407</v>
      </c>
      <c r="B2713" s="49">
        <v>194750.0</v>
      </c>
      <c r="C2713" s="72">
        <v>194132.0</v>
      </c>
      <c r="D2713" s="27">
        <v>-618.0</v>
      </c>
      <c r="E2713" s="41"/>
    </row>
    <row r="2714" hidden="1">
      <c r="A2714" s="36" t="s">
        <v>3408</v>
      </c>
      <c r="B2714" s="42">
        <v>5.0</v>
      </c>
      <c r="C2714" s="73">
        <v>5.0</v>
      </c>
      <c r="D2714" s="66">
        <v>0.0</v>
      </c>
      <c r="E2714" s="47"/>
    </row>
    <row r="2715" hidden="1"/>
    <row r="2716" hidden="1"/>
    <row r="2717" hidden="1">
      <c r="A2717" s="5" t="s">
        <v>4236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3381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4" t="s">
        <v>3382</v>
      </c>
      <c r="D2721" s="15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5" t="s">
        <v>4238</v>
      </c>
      <c r="B2723" s="7"/>
      <c r="C2723" s="16"/>
      <c r="D2723" s="56" t="s">
        <v>4239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3383</v>
      </c>
      <c r="B2725" s="6"/>
      <c r="C2725" s="6"/>
      <c r="D2725" s="6"/>
      <c r="E2725" s="7"/>
    </row>
    <row r="2726" hidden="1">
      <c r="A2726" s="20" t="s">
        <v>3384</v>
      </c>
      <c r="B2726" s="21" t="s">
        <v>3385</v>
      </c>
      <c r="C2726" s="22" t="s">
        <v>3386</v>
      </c>
      <c r="D2726" s="21" t="s">
        <v>3387</v>
      </c>
      <c r="E2726" s="23" t="s">
        <v>13</v>
      </c>
    </row>
    <row r="2727" hidden="1">
      <c r="A2727" s="57" t="s">
        <v>3388</v>
      </c>
      <c r="B2727" s="25">
        <v>5401.0</v>
      </c>
      <c r="C2727" s="26">
        <v>5401.0</v>
      </c>
      <c r="D2727" s="27">
        <v>0.0</v>
      </c>
      <c r="E2727" s="40"/>
    </row>
    <row r="2728" hidden="1">
      <c r="A2728" s="57" t="s">
        <v>3389</v>
      </c>
      <c r="B2728" s="29">
        <v>9768.0</v>
      </c>
      <c r="C2728" s="26">
        <v>9768.0</v>
      </c>
      <c r="D2728" s="27">
        <v>0.0</v>
      </c>
      <c r="E2728" s="40"/>
    </row>
    <row r="2729" hidden="1">
      <c r="A2729" s="57" t="s">
        <v>3390</v>
      </c>
      <c r="B2729" s="29">
        <v>0.0</v>
      </c>
      <c r="C2729" s="26"/>
      <c r="D2729" s="27">
        <v>0.0</v>
      </c>
      <c r="E2729" s="41"/>
    </row>
    <row r="2730" hidden="1">
      <c r="A2730" s="57" t="s">
        <v>3392</v>
      </c>
      <c r="B2730" s="25">
        <v>0.0</v>
      </c>
      <c r="C2730" s="26"/>
      <c r="D2730" s="27">
        <v>0.0</v>
      </c>
      <c r="E2730" s="40"/>
    </row>
    <row r="2731" hidden="1">
      <c r="A2731" s="31" t="s">
        <v>3394</v>
      </c>
      <c r="B2731" s="25">
        <v>0.0</v>
      </c>
      <c r="C2731" s="26"/>
      <c r="D2731" s="27">
        <v>0.0</v>
      </c>
      <c r="E2731" s="41"/>
    </row>
    <row r="2732" hidden="1">
      <c r="A2732" s="31" t="s">
        <v>3395</v>
      </c>
      <c r="B2732" s="29">
        <v>0.0</v>
      </c>
      <c r="C2732" s="26"/>
      <c r="D2732" s="27">
        <v>0.0</v>
      </c>
      <c r="E2732" s="41"/>
    </row>
    <row r="2733" hidden="1">
      <c r="A2733" s="31" t="s">
        <v>3397</v>
      </c>
      <c r="B2733" s="29">
        <v>2000.0</v>
      </c>
      <c r="C2733" s="26">
        <v>2000.0</v>
      </c>
      <c r="D2733" s="27">
        <v>0.0</v>
      </c>
      <c r="E2733" s="28" t="s">
        <v>8104</v>
      </c>
    </row>
    <row r="2734" hidden="1">
      <c r="A2734" s="31" t="s">
        <v>3399</v>
      </c>
      <c r="B2734" s="29">
        <v>1080.0</v>
      </c>
      <c r="C2734" s="26">
        <v>1040.0</v>
      </c>
      <c r="D2734" s="27">
        <v>-40.0</v>
      </c>
      <c r="E2734" s="28"/>
    </row>
    <row r="2735" hidden="1">
      <c r="A2735" s="58" t="s">
        <v>3400</v>
      </c>
      <c r="B2735" s="49">
        <v>95784.0</v>
      </c>
      <c r="C2735" s="49">
        <v>95784.0</v>
      </c>
      <c r="D2735" s="27">
        <v>0.0</v>
      </c>
      <c r="E2735" s="41"/>
    </row>
    <row r="2736" hidden="1">
      <c r="A2736" s="58" t="s">
        <v>3401</v>
      </c>
      <c r="B2736" s="29">
        <v>40871.0</v>
      </c>
      <c r="C2736" s="59">
        <v>40871.0</v>
      </c>
      <c r="D2736" s="27">
        <v>0.0</v>
      </c>
      <c r="E2736" s="41"/>
    </row>
    <row r="2737" hidden="1">
      <c r="A2737" s="58" t="s">
        <v>3402</v>
      </c>
      <c r="B2737" s="29">
        <v>37539.0</v>
      </c>
      <c r="C2737" s="59">
        <v>37539.0</v>
      </c>
      <c r="D2737" s="27">
        <v>0.0</v>
      </c>
      <c r="E2737" s="41"/>
    </row>
    <row r="2738" hidden="1">
      <c r="A2738" s="58" t="s">
        <v>3403</v>
      </c>
      <c r="B2738" s="29">
        <v>31531.0</v>
      </c>
      <c r="C2738" s="59">
        <v>31531.0</v>
      </c>
      <c r="D2738" s="27">
        <v>0.0</v>
      </c>
      <c r="E2738" s="41"/>
    </row>
    <row r="2739" hidden="1">
      <c r="A2739" s="58" t="s">
        <v>3405</v>
      </c>
      <c r="B2739" s="29">
        <v>5467.1</v>
      </c>
      <c r="C2739" s="59">
        <v>5467.1</v>
      </c>
      <c r="D2739" s="27">
        <v>0.0</v>
      </c>
      <c r="E2739" s="41"/>
    </row>
    <row r="2740" hidden="1">
      <c r="A2740" s="58" t="s">
        <v>3406</v>
      </c>
      <c r="B2740" s="29">
        <v>0.0</v>
      </c>
      <c r="C2740" s="59">
        <v>0.0</v>
      </c>
      <c r="D2740" s="27">
        <v>0.0</v>
      </c>
      <c r="E2740" s="41"/>
    </row>
    <row r="2741" hidden="1">
      <c r="A2741" s="35" t="s">
        <v>3407</v>
      </c>
      <c r="B2741" s="49">
        <v>229397.1</v>
      </c>
      <c r="C2741" s="72">
        <v>229397.1</v>
      </c>
      <c r="D2741" s="27">
        <v>0.0</v>
      </c>
      <c r="E2741" s="41"/>
    </row>
    <row r="2742" hidden="1">
      <c r="A2742" s="36" t="s">
        <v>3408</v>
      </c>
      <c r="B2742" s="42">
        <v>44.0</v>
      </c>
      <c r="C2742" s="73">
        <v>4.0</v>
      </c>
      <c r="D2742" s="66">
        <v>-40.0</v>
      </c>
      <c r="E2742" s="47"/>
    </row>
    <row r="2743" hidden="1"/>
    <row r="2744" hidden="1"/>
    <row r="2745" hidden="1">
      <c r="A2745" s="5" t="s">
        <v>4236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3381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4" t="s">
        <v>3382</v>
      </c>
      <c r="D2749" s="74">
        <v>1.0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5" t="s">
        <v>4238</v>
      </c>
      <c r="B2751" s="7"/>
      <c r="C2751" s="16"/>
      <c r="D2751" s="56" t="s">
        <v>4239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3383</v>
      </c>
      <c r="B2753" s="6"/>
      <c r="C2753" s="6"/>
      <c r="D2753" s="6"/>
      <c r="E2753" s="7"/>
    </row>
    <row r="2754" hidden="1">
      <c r="A2754" s="20" t="s">
        <v>3384</v>
      </c>
      <c r="B2754" s="21" t="s">
        <v>3385</v>
      </c>
      <c r="C2754" s="22" t="s">
        <v>3386</v>
      </c>
      <c r="D2754" s="21" t="s">
        <v>3387</v>
      </c>
      <c r="E2754" s="23" t="s">
        <v>13</v>
      </c>
    </row>
    <row r="2755" hidden="1">
      <c r="A2755" s="57" t="s">
        <v>3388</v>
      </c>
      <c r="B2755" s="25">
        <v>9510.0</v>
      </c>
      <c r="C2755" s="26">
        <v>9510.0</v>
      </c>
      <c r="D2755" s="27">
        <v>0.0</v>
      </c>
      <c r="E2755" s="40"/>
    </row>
    <row r="2756" hidden="1">
      <c r="A2756" s="57" t="s">
        <v>3389</v>
      </c>
      <c r="B2756" s="29">
        <v>15409.0</v>
      </c>
      <c r="C2756" s="26">
        <v>15409.0</v>
      </c>
      <c r="D2756" s="27">
        <v>0.0</v>
      </c>
      <c r="E2756" s="40"/>
    </row>
    <row r="2757" hidden="1">
      <c r="A2757" s="57" t="s">
        <v>3390</v>
      </c>
      <c r="B2757" s="29">
        <v>320.0</v>
      </c>
      <c r="C2757" s="26">
        <v>320.0</v>
      </c>
      <c r="D2757" s="27">
        <v>0.0</v>
      </c>
      <c r="E2757" s="41"/>
    </row>
    <row r="2758" hidden="1">
      <c r="A2758" s="57" t="s">
        <v>3392</v>
      </c>
      <c r="B2758" s="25">
        <v>1400.0</v>
      </c>
      <c r="C2758" s="26">
        <v>1400.0</v>
      </c>
      <c r="D2758" s="27">
        <v>0.0</v>
      </c>
      <c r="E2758" s="40"/>
    </row>
    <row r="2759" hidden="1">
      <c r="A2759" s="31" t="s">
        <v>3394</v>
      </c>
      <c r="B2759" s="25">
        <v>30.0</v>
      </c>
      <c r="C2759" s="26"/>
      <c r="D2759" s="27">
        <v>-30.0</v>
      </c>
      <c r="E2759" s="41"/>
    </row>
    <row r="2760" hidden="1">
      <c r="A2760" s="31" t="s">
        <v>3395</v>
      </c>
      <c r="B2760" s="29">
        <v>0.0</v>
      </c>
      <c r="C2760" s="26"/>
      <c r="D2760" s="27">
        <v>0.0</v>
      </c>
      <c r="E2760" s="41"/>
    </row>
    <row r="2761" hidden="1">
      <c r="A2761" s="31" t="s">
        <v>3397</v>
      </c>
      <c r="B2761" s="29">
        <v>0.0</v>
      </c>
      <c r="C2761" s="26"/>
      <c r="D2761" s="27">
        <v>0.0</v>
      </c>
      <c r="E2761" s="28"/>
    </row>
    <row r="2762" hidden="1">
      <c r="A2762" s="31" t="s">
        <v>3399</v>
      </c>
      <c r="B2762" s="29">
        <v>1935.0</v>
      </c>
      <c r="C2762" s="26">
        <v>1965.0</v>
      </c>
      <c r="D2762" s="27">
        <v>30.0</v>
      </c>
      <c r="E2762" s="28"/>
    </row>
    <row r="2763" hidden="1">
      <c r="A2763" s="58" t="s">
        <v>3400</v>
      </c>
      <c r="B2763" s="49">
        <v>81647.0</v>
      </c>
      <c r="C2763" s="49">
        <v>81647.0</v>
      </c>
      <c r="D2763" s="27">
        <v>0.0</v>
      </c>
      <c r="E2763" s="41"/>
    </row>
    <row r="2764" hidden="1">
      <c r="A2764" s="58" t="s">
        <v>3401</v>
      </c>
      <c r="B2764" s="29">
        <v>42950.0</v>
      </c>
      <c r="C2764" s="59">
        <v>42950.0</v>
      </c>
      <c r="D2764" s="27">
        <v>0.0</v>
      </c>
      <c r="E2764" s="41"/>
    </row>
    <row r="2765" hidden="1">
      <c r="A2765" s="58" t="s">
        <v>3402</v>
      </c>
      <c r="B2765" s="29">
        <v>42030.009999999995</v>
      </c>
      <c r="C2765" s="59">
        <v>41683.61000000002</v>
      </c>
      <c r="D2765" s="27">
        <v>-346.39999999997235</v>
      </c>
      <c r="E2765" s="41"/>
    </row>
    <row r="2766" hidden="1">
      <c r="A2766" s="58" t="s">
        <v>3403</v>
      </c>
      <c r="B2766" s="29">
        <v>30251.6</v>
      </c>
      <c r="C2766" s="59">
        <v>30251.6</v>
      </c>
      <c r="D2766" s="27">
        <v>0.0</v>
      </c>
      <c r="E2766" s="41"/>
    </row>
    <row r="2767" hidden="1">
      <c r="A2767" s="58" t="s">
        <v>3405</v>
      </c>
      <c r="B2767" s="29">
        <v>2026.0</v>
      </c>
      <c r="C2767" s="59">
        <v>2026.0</v>
      </c>
      <c r="D2767" s="27">
        <v>0.0</v>
      </c>
      <c r="E2767" s="41"/>
    </row>
    <row r="2768" hidden="1">
      <c r="A2768" s="58" t="s">
        <v>3406</v>
      </c>
      <c r="B2768" s="29">
        <v>0.0</v>
      </c>
      <c r="C2768" s="59">
        <v>0.0</v>
      </c>
      <c r="D2768" s="27">
        <v>0.0</v>
      </c>
      <c r="E2768" s="41"/>
    </row>
    <row r="2769" hidden="1">
      <c r="A2769" s="35" t="s">
        <v>3407</v>
      </c>
      <c r="B2769" s="49">
        <v>227505.71000000002</v>
      </c>
      <c r="C2769" s="72">
        <v>227159.30999999997</v>
      </c>
      <c r="D2769" s="27">
        <v>-346.4000000000524</v>
      </c>
      <c r="E2769" s="41"/>
    </row>
    <row r="2770" hidden="1">
      <c r="A2770" s="36" t="s">
        <v>3408</v>
      </c>
      <c r="B2770" s="42">
        <v>2.8999999999832653</v>
      </c>
      <c r="C2770" s="73">
        <v>2.900000000052387</v>
      </c>
      <c r="D2770" s="66">
        <v>6.912159733474255E-11</v>
      </c>
      <c r="E2770" s="47"/>
    </row>
    <row r="2771" hidden="1"/>
    <row r="2772" hidden="1"/>
    <row r="2773" hidden="1">
      <c r="A2773" s="5" t="s">
        <v>4236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3381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46111.0</v>
      </c>
      <c r="B2777" s="6"/>
      <c r="C2777" s="54" t="s">
        <v>3382</v>
      </c>
      <c r="D2777" s="48">
        <v>46112.0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5" t="s">
        <v>4238</v>
      </c>
      <c r="B2779" s="7"/>
      <c r="C2779" s="16"/>
      <c r="D2779" s="56" t="s">
        <v>4240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3383</v>
      </c>
      <c r="B2781" s="6"/>
      <c r="C2781" s="6"/>
      <c r="D2781" s="6"/>
      <c r="E2781" s="7"/>
    </row>
    <row r="2782" hidden="1">
      <c r="A2782" s="20" t="s">
        <v>3384</v>
      </c>
      <c r="B2782" s="21" t="s">
        <v>3385</v>
      </c>
      <c r="C2782" s="22" t="s">
        <v>3386</v>
      </c>
      <c r="D2782" s="21" t="s">
        <v>3387</v>
      </c>
      <c r="E2782" s="23" t="s">
        <v>13</v>
      </c>
    </row>
    <row r="2783" hidden="1">
      <c r="A2783" s="57" t="s">
        <v>3388</v>
      </c>
      <c r="B2783" s="25">
        <v>2918.0</v>
      </c>
      <c r="C2783" s="26">
        <v>2918.0</v>
      </c>
      <c r="D2783" s="27">
        <v>0.0</v>
      </c>
      <c r="E2783" s="40"/>
    </row>
    <row r="2784" hidden="1">
      <c r="A2784" s="57" t="s">
        <v>3389</v>
      </c>
      <c r="B2784" s="29">
        <v>1209.0</v>
      </c>
      <c r="C2784" s="26">
        <v>1209.0</v>
      </c>
      <c r="D2784" s="27">
        <v>0.0</v>
      </c>
      <c r="E2784" s="40"/>
    </row>
    <row r="2785" hidden="1">
      <c r="A2785" s="57" t="s">
        <v>3390</v>
      </c>
      <c r="B2785" s="29">
        <v>425.0</v>
      </c>
      <c r="C2785" s="26">
        <v>425.0</v>
      </c>
      <c r="D2785" s="27">
        <v>0.0</v>
      </c>
      <c r="E2785" s="41"/>
    </row>
    <row r="2786" hidden="1">
      <c r="A2786" s="57" t="s">
        <v>3392</v>
      </c>
      <c r="B2786" s="25">
        <v>0.0</v>
      </c>
      <c r="C2786" s="26"/>
      <c r="D2786" s="27">
        <v>0.0</v>
      </c>
      <c r="E2786" s="40"/>
    </row>
    <row r="2787" hidden="1">
      <c r="A2787" s="31" t="s">
        <v>3394</v>
      </c>
      <c r="B2787" s="25">
        <v>0.0</v>
      </c>
      <c r="C2787" s="26"/>
      <c r="D2787" s="27">
        <v>0.0</v>
      </c>
      <c r="E2787" s="41"/>
    </row>
    <row r="2788" hidden="1">
      <c r="A2788" s="31" t="s">
        <v>3395</v>
      </c>
      <c r="B2788" s="29">
        <v>909.0</v>
      </c>
      <c r="C2788" s="26"/>
      <c r="D2788" s="27">
        <v>-909.0</v>
      </c>
      <c r="E2788" s="41"/>
    </row>
    <row r="2789" hidden="1">
      <c r="A2789" s="31" t="s">
        <v>3397</v>
      </c>
      <c r="B2789" s="29">
        <v>218.0</v>
      </c>
      <c r="C2789" s="26">
        <v>1127.0</v>
      </c>
      <c r="D2789" s="27">
        <v>909.0</v>
      </c>
      <c r="E2789" s="28" t="s">
        <v>8105</v>
      </c>
    </row>
    <row r="2790" hidden="1">
      <c r="A2790" s="31" t="s">
        <v>3399</v>
      </c>
      <c r="B2790" s="29">
        <v>720.0</v>
      </c>
      <c r="C2790" s="26">
        <v>720.0</v>
      </c>
      <c r="D2790" s="27">
        <v>0.0</v>
      </c>
      <c r="E2790" s="28"/>
    </row>
    <row r="2791" hidden="1">
      <c r="A2791" s="58" t="s">
        <v>3400</v>
      </c>
      <c r="B2791" s="49">
        <v>17538.0</v>
      </c>
      <c r="C2791" s="49">
        <v>17538.0</v>
      </c>
      <c r="D2791" s="27">
        <v>0.0</v>
      </c>
      <c r="E2791" s="41"/>
    </row>
    <row r="2792" hidden="1">
      <c r="A2792" s="58" t="s">
        <v>3401</v>
      </c>
      <c r="B2792" s="29">
        <v>9961.0</v>
      </c>
      <c r="C2792" s="59">
        <v>9961.0</v>
      </c>
      <c r="D2792" s="27">
        <v>0.0</v>
      </c>
      <c r="E2792" s="41"/>
    </row>
    <row r="2793" hidden="1">
      <c r="A2793" s="58" t="s">
        <v>3402</v>
      </c>
      <c r="B2793" s="29">
        <v>16264.8</v>
      </c>
      <c r="C2793" s="59">
        <v>16264.8</v>
      </c>
      <c r="D2793" s="27">
        <v>0.0</v>
      </c>
      <c r="E2793" s="41"/>
    </row>
    <row r="2794" hidden="1">
      <c r="A2794" s="58" t="s">
        <v>3403</v>
      </c>
      <c r="B2794" s="29">
        <v>7255.0</v>
      </c>
      <c r="C2794" s="59">
        <v>7255.0</v>
      </c>
      <c r="D2794" s="27">
        <v>0.0</v>
      </c>
      <c r="E2794" s="41"/>
    </row>
    <row r="2795" hidden="1">
      <c r="A2795" s="58" t="s">
        <v>3405</v>
      </c>
      <c r="B2795" s="29">
        <v>0.0</v>
      </c>
      <c r="C2795" s="59">
        <v>0.0</v>
      </c>
      <c r="D2795" s="27">
        <v>0.0</v>
      </c>
      <c r="E2795" s="41"/>
    </row>
    <row r="2796" hidden="1">
      <c r="A2796" s="58" t="s">
        <v>3406</v>
      </c>
      <c r="B2796" s="29">
        <v>0.0</v>
      </c>
      <c r="C2796" s="59">
        <v>0.0</v>
      </c>
      <c r="D2796" s="27">
        <v>0.0</v>
      </c>
      <c r="E2796" s="41"/>
    </row>
    <row r="2797" hidden="1">
      <c r="A2797" s="35" t="s">
        <v>3407</v>
      </c>
      <c r="B2797" s="49">
        <v>57414.30000000001</v>
      </c>
      <c r="C2797" s="72">
        <v>57414.3</v>
      </c>
      <c r="D2797" s="27">
        <v>-7.275957614183426E-12</v>
      </c>
      <c r="E2797" s="41"/>
    </row>
    <row r="2798" hidden="1">
      <c r="A2798" s="36" t="s">
        <v>3408</v>
      </c>
      <c r="B2798" s="42">
        <v>3.499999999989086</v>
      </c>
      <c r="C2798" s="73">
        <v>3.5</v>
      </c>
      <c r="D2798" s="66">
        <v>1.0913936421275139E-11</v>
      </c>
      <c r="E2798" s="47"/>
    </row>
    <row r="2799" hidden="1"/>
    <row r="2800" hidden="1"/>
    <row r="2801" hidden="1">
      <c r="A2801" s="5" t="s">
        <v>4236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3381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46113.0</v>
      </c>
      <c r="B2805" s="6"/>
      <c r="C2805" s="54" t="s">
        <v>3382</v>
      </c>
      <c r="D2805" s="48">
        <v>46117.0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5" t="s">
        <v>4241</v>
      </c>
      <c r="B2807" s="7"/>
      <c r="C2807" s="16"/>
      <c r="D2807" s="56" t="s">
        <v>4239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3383</v>
      </c>
      <c r="B2809" s="6"/>
      <c r="C2809" s="6"/>
      <c r="D2809" s="6"/>
      <c r="E2809" s="7"/>
    </row>
    <row r="2810" hidden="1">
      <c r="A2810" s="20" t="s">
        <v>3384</v>
      </c>
      <c r="B2810" s="21" t="s">
        <v>3385</v>
      </c>
      <c r="C2810" s="22" t="s">
        <v>3386</v>
      </c>
      <c r="D2810" s="21" t="s">
        <v>3387</v>
      </c>
      <c r="E2810" s="23" t="s">
        <v>13</v>
      </c>
    </row>
    <row r="2811" hidden="1">
      <c r="A2811" s="57" t="s">
        <v>3388</v>
      </c>
      <c r="B2811" s="25">
        <v>11965.0</v>
      </c>
      <c r="C2811" s="26">
        <v>12115.0</v>
      </c>
      <c r="D2811" s="27">
        <v>150.0</v>
      </c>
      <c r="E2811" s="40"/>
    </row>
    <row r="2812" hidden="1">
      <c r="A2812" s="57" t="s">
        <v>3389</v>
      </c>
      <c r="B2812" s="29">
        <v>10207.0</v>
      </c>
      <c r="C2812" s="26">
        <v>10207.0</v>
      </c>
      <c r="D2812" s="27">
        <v>0.0</v>
      </c>
      <c r="E2812" s="40"/>
    </row>
    <row r="2813" hidden="1">
      <c r="A2813" s="57" t="s">
        <v>3390</v>
      </c>
      <c r="B2813" s="29">
        <v>100.0</v>
      </c>
      <c r="C2813" s="26">
        <v>100.0</v>
      </c>
      <c r="D2813" s="27">
        <v>0.0</v>
      </c>
      <c r="E2813" s="41"/>
    </row>
    <row r="2814" hidden="1">
      <c r="A2814" s="57" t="s">
        <v>3392</v>
      </c>
      <c r="B2814" s="25">
        <v>700.0</v>
      </c>
      <c r="C2814" s="26">
        <v>700.0</v>
      </c>
      <c r="D2814" s="27">
        <v>0.0</v>
      </c>
      <c r="E2814" s="40"/>
    </row>
    <row r="2815" hidden="1">
      <c r="A2815" s="31" t="s">
        <v>3394</v>
      </c>
      <c r="B2815" s="25">
        <v>0.0</v>
      </c>
      <c r="C2815" s="26"/>
      <c r="D2815" s="27">
        <v>0.0</v>
      </c>
      <c r="E2815" s="41"/>
    </row>
    <row r="2816" hidden="1">
      <c r="A2816" s="31" t="s">
        <v>3395</v>
      </c>
      <c r="B2816" s="29">
        <v>0.0</v>
      </c>
      <c r="C2816" s="26"/>
      <c r="D2816" s="27">
        <v>0.0</v>
      </c>
      <c r="E2816" s="41"/>
    </row>
    <row r="2817" hidden="1">
      <c r="A2817" s="31" t="s">
        <v>3397</v>
      </c>
      <c r="B2817" s="29">
        <v>3727.0</v>
      </c>
      <c r="C2817" s="26">
        <v>3446.0</v>
      </c>
      <c r="D2817" s="27">
        <v>-281.0</v>
      </c>
      <c r="E2817" s="28" t="s">
        <v>8106</v>
      </c>
    </row>
    <row r="2818" hidden="1">
      <c r="A2818" s="31" t="s">
        <v>3399</v>
      </c>
      <c r="B2818" s="29">
        <v>1710.0</v>
      </c>
      <c r="C2818" s="26">
        <v>1840.0</v>
      </c>
      <c r="D2818" s="27">
        <v>130.0</v>
      </c>
      <c r="E2818" s="28"/>
    </row>
    <row r="2819" hidden="1">
      <c r="A2819" s="58" t="s">
        <v>3400</v>
      </c>
      <c r="B2819" s="49">
        <v>53337.0</v>
      </c>
      <c r="C2819" s="49">
        <v>53337.0</v>
      </c>
      <c r="D2819" s="27">
        <v>0.0</v>
      </c>
      <c r="E2819" s="41"/>
    </row>
    <row r="2820" hidden="1">
      <c r="A2820" s="58" t="s">
        <v>3401</v>
      </c>
      <c r="B2820" s="29">
        <v>33503.0</v>
      </c>
      <c r="C2820" s="59">
        <v>33239.0</v>
      </c>
      <c r="D2820" s="27">
        <v>-264.0</v>
      </c>
      <c r="E2820" s="41"/>
    </row>
    <row r="2821" hidden="1">
      <c r="A2821" s="58" t="s">
        <v>3402</v>
      </c>
      <c r="B2821" s="29">
        <v>29844.0</v>
      </c>
      <c r="C2821" s="59">
        <v>29844.0</v>
      </c>
      <c r="D2821" s="27">
        <v>0.0</v>
      </c>
      <c r="E2821" s="41"/>
    </row>
    <row r="2822" hidden="1">
      <c r="A2822" s="58" t="s">
        <v>3403</v>
      </c>
      <c r="B2822" s="29">
        <v>22498.0</v>
      </c>
      <c r="C2822" s="59">
        <v>22498.0</v>
      </c>
      <c r="D2822" s="27">
        <v>0.0</v>
      </c>
      <c r="E2822" s="41"/>
    </row>
    <row r="2823" hidden="1">
      <c r="A2823" s="58" t="s">
        <v>3405</v>
      </c>
      <c r="B2823" s="29">
        <v>0.0</v>
      </c>
      <c r="C2823" s="59">
        <v>0.0</v>
      </c>
      <c r="D2823" s="27">
        <v>0.0</v>
      </c>
      <c r="E2823" s="41"/>
    </row>
    <row r="2824" hidden="1">
      <c r="A2824" s="58" t="s">
        <v>3406</v>
      </c>
      <c r="B2824" s="29">
        <v>0.0</v>
      </c>
      <c r="C2824" s="59">
        <v>0.0</v>
      </c>
      <c r="D2824" s="27">
        <v>0.0</v>
      </c>
      <c r="E2824" s="41"/>
    </row>
    <row r="2825" hidden="1">
      <c r="A2825" s="35" t="s">
        <v>3407</v>
      </c>
      <c r="B2825" s="49">
        <v>167589.0</v>
      </c>
      <c r="C2825" s="72">
        <v>167325.0</v>
      </c>
      <c r="D2825" s="27">
        <v>-264.0</v>
      </c>
      <c r="E2825" s="41"/>
    </row>
    <row r="2826" hidden="1">
      <c r="A2826" s="36" t="s">
        <v>3408</v>
      </c>
      <c r="B2826" s="42">
        <v>2.0</v>
      </c>
      <c r="C2826" s="73">
        <v>1.0</v>
      </c>
      <c r="D2826" s="66">
        <v>-1.0</v>
      </c>
      <c r="E2826" s="47"/>
    </row>
    <row r="2827" hidden="1"/>
    <row r="2828" hidden="1"/>
    <row r="2829" hidden="1">
      <c r="A2829" s="5" t="s">
        <v>4236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3381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46113.0</v>
      </c>
      <c r="B2833" s="6"/>
      <c r="C2833" s="54" t="s">
        <v>3382</v>
      </c>
      <c r="D2833" s="48">
        <v>46117.0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5" t="s">
        <v>4241</v>
      </c>
      <c r="B2835" s="7"/>
      <c r="C2835" s="16"/>
      <c r="D2835" s="56" t="s">
        <v>4239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3383</v>
      </c>
      <c r="B2837" s="6"/>
      <c r="C2837" s="6"/>
      <c r="D2837" s="6"/>
      <c r="E2837" s="7"/>
    </row>
    <row r="2838" hidden="1">
      <c r="A2838" s="20" t="s">
        <v>3384</v>
      </c>
      <c r="B2838" s="21" t="s">
        <v>3385</v>
      </c>
      <c r="C2838" s="22" t="s">
        <v>3386</v>
      </c>
      <c r="D2838" s="21" t="s">
        <v>3387</v>
      </c>
      <c r="E2838" s="23" t="s">
        <v>13</v>
      </c>
    </row>
    <row r="2839" hidden="1">
      <c r="A2839" s="57" t="s">
        <v>3388</v>
      </c>
      <c r="B2839" s="25">
        <v>11965.0</v>
      </c>
      <c r="C2839" s="26">
        <v>12115.0</v>
      </c>
      <c r="D2839" s="27">
        <v>150.0</v>
      </c>
      <c r="E2839" s="40"/>
    </row>
    <row r="2840" hidden="1">
      <c r="A2840" s="57" t="s">
        <v>3389</v>
      </c>
      <c r="B2840" s="29">
        <v>10207.0</v>
      </c>
      <c r="C2840" s="26">
        <v>10207.0</v>
      </c>
      <c r="D2840" s="27">
        <v>0.0</v>
      </c>
      <c r="E2840" s="40"/>
    </row>
    <row r="2841" hidden="1">
      <c r="A2841" s="57" t="s">
        <v>3390</v>
      </c>
      <c r="B2841" s="29">
        <v>100.0</v>
      </c>
      <c r="C2841" s="26">
        <v>100.0</v>
      </c>
      <c r="D2841" s="27">
        <v>0.0</v>
      </c>
      <c r="E2841" s="41"/>
    </row>
    <row r="2842" hidden="1">
      <c r="A2842" s="57" t="s">
        <v>3392</v>
      </c>
      <c r="B2842" s="25">
        <v>700.0</v>
      </c>
      <c r="C2842" s="26">
        <v>700.0</v>
      </c>
      <c r="D2842" s="27">
        <v>0.0</v>
      </c>
      <c r="E2842" s="40"/>
    </row>
    <row r="2843" hidden="1">
      <c r="A2843" s="31" t="s">
        <v>3394</v>
      </c>
      <c r="B2843" s="25">
        <v>0.0</v>
      </c>
      <c r="C2843" s="26"/>
      <c r="D2843" s="27">
        <v>0.0</v>
      </c>
      <c r="E2843" s="41"/>
    </row>
    <row r="2844" hidden="1">
      <c r="A2844" s="31" t="s">
        <v>3395</v>
      </c>
      <c r="B2844" s="29">
        <v>0.0</v>
      </c>
      <c r="C2844" s="26"/>
      <c r="D2844" s="27">
        <v>0.0</v>
      </c>
      <c r="E2844" s="41"/>
    </row>
    <row r="2845" hidden="1">
      <c r="A2845" s="31" t="s">
        <v>3397</v>
      </c>
      <c r="B2845" s="29">
        <v>3727.0</v>
      </c>
      <c r="C2845" s="26">
        <v>3446.0</v>
      </c>
      <c r="D2845" s="27">
        <v>-281.0</v>
      </c>
      <c r="E2845" s="28" t="s">
        <v>8106</v>
      </c>
    </row>
    <row r="2846" hidden="1">
      <c r="A2846" s="31" t="s">
        <v>3399</v>
      </c>
      <c r="B2846" s="29">
        <v>1710.0</v>
      </c>
      <c r="C2846" s="26">
        <v>1840.0</v>
      </c>
      <c r="D2846" s="27">
        <v>130.0</v>
      </c>
      <c r="E2846" s="28"/>
    </row>
    <row r="2847" hidden="1">
      <c r="A2847" s="58" t="s">
        <v>3400</v>
      </c>
      <c r="B2847" s="49">
        <v>53337.0</v>
      </c>
      <c r="C2847" s="49">
        <v>53337.0</v>
      </c>
      <c r="D2847" s="27">
        <v>0.0</v>
      </c>
      <c r="E2847" s="41"/>
    </row>
    <row r="2848" hidden="1">
      <c r="A2848" s="58" t="s">
        <v>3401</v>
      </c>
      <c r="B2848" s="29">
        <v>33503.0</v>
      </c>
      <c r="C2848" s="59">
        <v>33239.0</v>
      </c>
      <c r="D2848" s="27">
        <v>-264.0</v>
      </c>
      <c r="E2848" s="41"/>
    </row>
    <row r="2849" hidden="1">
      <c r="A2849" s="58" t="s">
        <v>3402</v>
      </c>
      <c r="B2849" s="29">
        <v>29844.0</v>
      </c>
      <c r="C2849" s="59">
        <v>29844.0</v>
      </c>
      <c r="D2849" s="27">
        <v>0.0</v>
      </c>
      <c r="E2849" s="41"/>
    </row>
    <row r="2850" hidden="1">
      <c r="A2850" s="58" t="s">
        <v>3403</v>
      </c>
      <c r="B2850" s="29">
        <v>22498.0</v>
      </c>
      <c r="C2850" s="59">
        <v>22498.0</v>
      </c>
      <c r="D2850" s="27">
        <v>0.0</v>
      </c>
      <c r="E2850" s="41"/>
    </row>
    <row r="2851" hidden="1">
      <c r="A2851" s="58" t="s">
        <v>3405</v>
      </c>
      <c r="B2851" s="29">
        <v>0.0</v>
      </c>
      <c r="C2851" s="59">
        <v>0.0</v>
      </c>
      <c r="D2851" s="27">
        <v>0.0</v>
      </c>
      <c r="E2851" s="41"/>
    </row>
    <row r="2852" hidden="1">
      <c r="A2852" s="58" t="s">
        <v>3406</v>
      </c>
      <c r="B2852" s="29">
        <v>0.0</v>
      </c>
      <c r="C2852" s="59">
        <v>0.0</v>
      </c>
      <c r="D2852" s="27">
        <v>0.0</v>
      </c>
      <c r="E2852" s="41"/>
    </row>
    <row r="2853" hidden="1">
      <c r="A2853" s="35" t="s">
        <v>3407</v>
      </c>
      <c r="B2853" s="49">
        <v>167589.0</v>
      </c>
      <c r="C2853" s="72">
        <v>167325.0</v>
      </c>
      <c r="D2853" s="27">
        <v>-264.0</v>
      </c>
      <c r="E2853" s="41"/>
    </row>
    <row r="2854" hidden="1">
      <c r="A2854" s="36" t="s">
        <v>3408</v>
      </c>
      <c r="B2854" s="42">
        <v>2.0</v>
      </c>
      <c r="C2854" s="73">
        <v>1.0</v>
      </c>
      <c r="D2854" s="66">
        <v>-1.0</v>
      </c>
      <c r="E2854" s="47"/>
    </row>
    <row r="2855" hidden="1"/>
    <row r="2856" hidden="1"/>
    <row r="2857" hidden="1">
      <c r="A2857" s="5" t="s">
        <v>4236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3381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46118.0</v>
      </c>
      <c r="B2861" s="6"/>
      <c r="C2861" s="54" t="s">
        <v>3382</v>
      </c>
      <c r="D2861" s="48">
        <v>46124.0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5" t="s">
        <v>4238</v>
      </c>
      <c r="B2863" s="7"/>
      <c r="C2863" s="16"/>
      <c r="D2863" s="56" t="s">
        <v>4239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3383</v>
      </c>
      <c r="B2865" s="6"/>
      <c r="C2865" s="6"/>
      <c r="D2865" s="6"/>
      <c r="E2865" s="7"/>
    </row>
    <row r="2866" hidden="1">
      <c r="A2866" s="20" t="s">
        <v>3384</v>
      </c>
      <c r="B2866" s="21" t="s">
        <v>3385</v>
      </c>
      <c r="C2866" s="22" t="s">
        <v>3386</v>
      </c>
      <c r="D2866" s="21" t="s">
        <v>3387</v>
      </c>
      <c r="E2866" s="23" t="s">
        <v>13</v>
      </c>
    </row>
    <row r="2867" hidden="1">
      <c r="A2867" s="57" t="s">
        <v>3388</v>
      </c>
      <c r="B2867" s="25">
        <v>5956.0</v>
      </c>
      <c r="C2867" s="26">
        <v>5478.0</v>
      </c>
      <c r="D2867" s="27">
        <v>-478.0</v>
      </c>
      <c r="E2867" s="40"/>
    </row>
    <row r="2868" hidden="1">
      <c r="A2868" s="57" t="s">
        <v>3389</v>
      </c>
      <c r="B2868" s="29">
        <v>14169.0</v>
      </c>
      <c r="C2868" s="26">
        <v>14169.0</v>
      </c>
      <c r="D2868" s="27">
        <v>0.0</v>
      </c>
      <c r="E2868" s="40"/>
    </row>
    <row r="2869" hidden="1">
      <c r="A2869" s="57" t="s">
        <v>3390</v>
      </c>
      <c r="B2869" s="29">
        <v>320.0</v>
      </c>
      <c r="C2869" s="26">
        <v>320.0</v>
      </c>
      <c r="D2869" s="27">
        <v>0.0</v>
      </c>
      <c r="E2869" s="41"/>
    </row>
    <row r="2870" hidden="1">
      <c r="A2870" s="57" t="s">
        <v>3392</v>
      </c>
      <c r="B2870" s="25">
        <v>2700.0</v>
      </c>
      <c r="C2870" s="26">
        <v>2700.0</v>
      </c>
      <c r="D2870" s="27">
        <v>0.0</v>
      </c>
      <c r="E2870" s="40"/>
    </row>
    <row r="2871" hidden="1">
      <c r="A2871" s="31" t="s">
        <v>3394</v>
      </c>
      <c r="B2871" s="25">
        <v>0.0</v>
      </c>
      <c r="C2871" s="26"/>
      <c r="D2871" s="27">
        <v>0.0</v>
      </c>
      <c r="E2871" s="41"/>
    </row>
    <row r="2872" hidden="1">
      <c r="A2872" s="31" t="s">
        <v>3395</v>
      </c>
      <c r="B2872" s="29">
        <v>0.0</v>
      </c>
      <c r="C2872" s="26"/>
      <c r="D2872" s="27">
        <v>0.0</v>
      </c>
      <c r="E2872" s="41"/>
    </row>
    <row r="2873" hidden="1">
      <c r="A2873" s="31" t="s">
        <v>3397</v>
      </c>
      <c r="B2873" s="29">
        <v>500.0</v>
      </c>
      <c r="C2873" s="26">
        <v>665.0</v>
      </c>
      <c r="D2873" s="27">
        <v>165.0</v>
      </c>
      <c r="E2873" s="28" t="s">
        <v>8099</v>
      </c>
    </row>
    <row r="2874" hidden="1">
      <c r="A2874" s="31" t="s">
        <v>3399</v>
      </c>
      <c r="B2874" s="29">
        <v>1800.0</v>
      </c>
      <c r="C2874" s="26">
        <v>2115.0</v>
      </c>
      <c r="D2874" s="27">
        <v>315.0</v>
      </c>
      <c r="E2874" s="28"/>
    </row>
    <row r="2875" hidden="1">
      <c r="A2875" s="58" t="s">
        <v>3400</v>
      </c>
      <c r="B2875" s="49">
        <v>87032.0</v>
      </c>
      <c r="C2875" s="49">
        <v>87032.0</v>
      </c>
      <c r="D2875" s="27">
        <v>0.0</v>
      </c>
      <c r="E2875" s="41"/>
    </row>
    <row r="2876" hidden="1">
      <c r="A2876" s="58" t="s">
        <v>3401</v>
      </c>
      <c r="B2876" s="29">
        <v>43021.0</v>
      </c>
      <c r="C2876" s="59">
        <v>43021.0</v>
      </c>
      <c r="D2876" s="27">
        <v>0.0</v>
      </c>
      <c r="E2876" s="41"/>
    </row>
    <row r="2877" hidden="1">
      <c r="A2877" s="58" t="s">
        <v>3402</v>
      </c>
      <c r="B2877" s="29">
        <v>38328.0</v>
      </c>
      <c r="C2877" s="59">
        <v>38328.0</v>
      </c>
      <c r="D2877" s="27">
        <v>0.0</v>
      </c>
      <c r="E2877" s="41"/>
    </row>
    <row r="2878" hidden="1">
      <c r="A2878" s="58" t="s">
        <v>3403</v>
      </c>
      <c r="B2878" s="29">
        <v>32407.2</v>
      </c>
      <c r="C2878" s="59">
        <v>32407.2</v>
      </c>
      <c r="D2878" s="27">
        <v>0.0</v>
      </c>
      <c r="E2878" s="41"/>
    </row>
    <row r="2879" hidden="1">
      <c r="A2879" s="58" t="s">
        <v>3405</v>
      </c>
      <c r="B2879" s="29">
        <v>0.0</v>
      </c>
      <c r="C2879" s="59">
        <v>0.0</v>
      </c>
      <c r="D2879" s="27">
        <v>0.0</v>
      </c>
      <c r="E2879" s="41"/>
    </row>
    <row r="2880" hidden="1">
      <c r="A2880" s="58" t="s">
        <v>3406</v>
      </c>
      <c r="B2880" s="29">
        <v>0.0</v>
      </c>
      <c r="C2880" s="59">
        <v>0.0</v>
      </c>
      <c r="D2880" s="27">
        <v>0.0</v>
      </c>
      <c r="E2880" s="41"/>
    </row>
    <row r="2881" hidden="1">
      <c r="A2881" s="35" t="s">
        <v>3407</v>
      </c>
      <c r="B2881" s="49">
        <v>226227.7</v>
      </c>
      <c r="C2881" s="72">
        <v>226227.7</v>
      </c>
      <c r="D2881" s="27">
        <v>0.0</v>
      </c>
      <c r="E2881" s="41"/>
    </row>
    <row r="2882" hidden="1">
      <c r="A2882" s="36" t="s">
        <v>3408</v>
      </c>
      <c r="B2882" s="42">
        <v>5.5</v>
      </c>
      <c r="C2882" s="73">
        <v>7.5</v>
      </c>
      <c r="D2882" s="66">
        <v>2.0</v>
      </c>
      <c r="E2882" s="47"/>
    </row>
    <row r="2883" hidden="1"/>
    <row r="2884" hidden="1"/>
    <row r="2885">
      <c r="A2885" s="5" t="s">
        <v>4236</v>
      </c>
      <c r="B2885" s="6"/>
      <c r="C2885" s="6"/>
      <c r="D2885" s="6"/>
      <c r="E2885" s="7"/>
    </row>
    <row r="2886">
      <c r="A2886" s="10"/>
      <c r="B2886" s="11"/>
      <c r="C2886" s="11"/>
      <c r="D2886" s="11"/>
      <c r="E2886" s="12"/>
    </row>
    <row r="2887">
      <c r="A2887" s="5" t="s">
        <v>3381</v>
      </c>
      <c r="B2887" s="6"/>
      <c r="C2887" s="6"/>
      <c r="D2887" s="6"/>
      <c r="E2887" s="7"/>
    </row>
    <row r="2888">
      <c r="A2888" s="10"/>
      <c r="B2888" s="11"/>
      <c r="C2888" s="11"/>
      <c r="D2888" s="11"/>
      <c r="E2888" s="12"/>
    </row>
    <row r="2889">
      <c r="A2889" s="13">
        <v>46125.0</v>
      </c>
      <c r="B2889" s="6"/>
      <c r="C2889" s="54" t="s">
        <v>3382</v>
      </c>
      <c r="D2889" s="48">
        <v>46131.0</v>
      </c>
      <c r="E2889" s="7"/>
    </row>
    <row r="2890">
      <c r="A2890" s="10"/>
      <c r="B2890" s="11"/>
      <c r="C2890" s="16"/>
      <c r="D2890" s="11"/>
      <c r="E2890" s="12"/>
    </row>
    <row r="2891">
      <c r="A2891" s="55" t="s">
        <v>4238</v>
      </c>
      <c r="B2891" s="7"/>
      <c r="C2891" s="16"/>
      <c r="D2891" s="56" t="s">
        <v>4239</v>
      </c>
      <c r="E2891" s="7"/>
    </row>
    <row r="2892">
      <c r="A2892" s="10"/>
      <c r="B2892" s="12"/>
      <c r="C2892" s="16"/>
      <c r="D2892" s="11"/>
      <c r="E2892" s="12"/>
    </row>
    <row r="2893">
      <c r="A2893" s="19" t="s">
        <v>3383</v>
      </c>
      <c r="B2893" s="6"/>
      <c r="C2893" s="6"/>
      <c r="D2893" s="6"/>
      <c r="E2893" s="7"/>
    </row>
    <row r="2894">
      <c r="A2894" s="20" t="s">
        <v>3384</v>
      </c>
      <c r="B2894" s="21" t="s">
        <v>3385</v>
      </c>
      <c r="C2894" s="22" t="s">
        <v>3386</v>
      </c>
      <c r="D2894" s="21" t="s">
        <v>3387</v>
      </c>
      <c r="E2894" s="23" t="s">
        <v>13</v>
      </c>
    </row>
    <row r="2895">
      <c r="A2895" s="57" t="s">
        <v>3388</v>
      </c>
      <c r="B2895" s="25">
        <v>6486.0</v>
      </c>
      <c r="C2895" s="26">
        <v>6486.0</v>
      </c>
      <c r="D2895" s="27">
        <v>0.0</v>
      </c>
      <c r="E2895" s="40"/>
    </row>
    <row r="2896">
      <c r="A2896" s="57" t="s">
        <v>3389</v>
      </c>
      <c r="B2896" s="29">
        <v>16577.0</v>
      </c>
      <c r="C2896" s="26">
        <v>16577.0</v>
      </c>
      <c r="D2896" s="27">
        <v>0.0</v>
      </c>
      <c r="E2896" s="40"/>
    </row>
    <row r="2897">
      <c r="A2897" s="57" t="s">
        <v>3390</v>
      </c>
      <c r="B2897" s="29">
        <v>0.0</v>
      </c>
      <c r="C2897" s="26"/>
      <c r="D2897" s="27">
        <v>0.0</v>
      </c>
      <c r="E2897" s="41"/>
    </row>
    <row r="2898">
      <c r="A2898" s="57" t="s">
        <v>3392</v>
      </c>
      <c r="B2898" s="25">
        <v>700.0</v>
      </c>
      <c r="C2898" s="26">
        <v>700.0</v>
      </c>
      <c r="D2898" s="27">
        <v>0.0</v>
      </c>
      <c r="E2898" s="40"/>
    </row>
    <row r="2899">
      <c r="A2899" s="31" t="s">
        <v>3394</v>
      </c>
      <c r="B2899" s="25">
        <v>0.0</v>
      </c>
      <c r="C2899" s="26"/>
      <c r="D2899" s="27">
        <v>0.0</v>
      </c>
      <c r="E2899" s="41"/>
    </row>
    <row r="2900">
      <c r="A2900" s="31" t="s">
        <v>3395</v>
      </c>
      <c r="B2900" s="29">
        <v>120.0</v>
      </c>
      <c r="C2900" s="26">
        <v>120.0</v>
      </c>
      <c r="D2900" s="27">
        <v>0.0</v>
      </c>
      <c r="E2900" s="40" t="s">
        <v>4231</v>
      </c>
    </row>
    <row r="2901">
      <c r="A2901" s="31" t="s">
        <v>3397</v>
      </c>
      <c r="B2901" s="29">
        <v>863.0</v>
      </c>
      <c r="C2901" s="26">
        <v>849.0</v>
      </c>
      <c r="D2901" s="27">
        <v>-14.0</v>
      </c>
      <c r="E2901" s="28" t="s">
        <v>8107</v>
      </c>
    </row>
    <row r="2902">
      <c r="A2902" s="31" t="s">
        <v>3399</v>
      </c>
      <c r="B2902" s="29">
        <v>1830.0</v>
      </c>
      <c r="C2902" s="26">
        <v>1835.0</v>
      </c>
      <c r="D2902" s="27">
        <v>5.0</v>
      </c>
      <c r="E2902" s="28"/>
    </row>
    <row r="2903">
      <c r="A2903" s="58" t="s">
        <v>3400</v>
      </c>
      <c r="B2903" s="49">
        <v>82643.0</v>
      </c>
      <c r="C2903" s="49">
        <v>82643.0</v>
      </c>
      <c r="D2903" s="27">
        <v>0.0</v>
      </c>
      <c r="E2903" s="41"/>
    </row>
    <row r="2904">
      <c r="A2904" s="58" t="s">
        <v>3401</v>
      </c>
      <c r="B2904" s="29">
        <v>41888.0</v>
      </c>
      <c r="C2904" s="59">
        <v>41888.0</v>
      </c>
      <c r="D2904" s="27">
        <v>0.0</v>
      </c>
      <c r="E2904" s="41"/>
    </row>
    <row r="2905">
      <c r="A2905" s="58" t="s">
        <v>3402</v>
      </c>
      <c r="B2905" s="29">
        <v>33981.0</v>
      </c>
      <c r="C2905" s="59">
        <v>33981.0</v>
      </c>
      <c r="D2905" s="27">
        <v>0.0</v>
      </c>
      <c r="E2905" s="41"/>
    </row>
    <row r="2906">
      <c r="A2906" s="58" t="s">
        <v>3403</v>
      </c>
      <c r="B2906" s="29">
        <v>34380.0</v>
      </c>
      <c r="C2906" s="59">
        <v>34380.0</v>
      </c>
      <c r="D2906" s="27">
        <v>0.0</v>
      </c>
      <c r="E2906" s="41"/>
    </row>
    <row r="2907">
      <c r="A2907" s="58" t="s">
        <v>3405</v>
      </c>
      <c r="B2907" s="29">
        <v>3945.0</v>
      </c>
      <c r="C2907" s="59">
        <v>3945.0</v>
      </c>
      <c r="D2907" s="27">
        <v>0.0</v>
      </c>
      <c r="E2907" s="41"/>
    </row>
    <row r="2908">
      <c r="A2908" s="58" t="s">
        <v>3406</v>
      </c>
      <c r="B2908" s="29">
        <v>0.0</v>
      </c>
      <c r="C2908" s="59">
        <v>0.0</v>
      </c>
      <c r="D2908" s="27">
        <v>0.0</v>
      </c>
      <c r="E2908" s="41"/>
    </row>
    <row r="2909" hidden="1">
      <c r="A2909" s="35" t="s">
        <v>3407</v>
      </c>
      <c r="B2909" s="49">
        <v>223409.0</v>
      </c>
      <c r="C2909" s="72">
        <v>223409.0</v>
      </c>
      <c r="D2909" s="27">
        <v>0.0</v>
      </c>
      <c r="E2909" s="41"/>
    </row>
    <row r="2910" hidden="1">
      <c r="A2910" s="36" t="s">
        <v>3408</v>
      </c>
      <c r="B2910" s="42">
        <v>4.0</v>
      </c>
      <c r="C2910" s="73">
        <v>-5.0</v>
      </c>
      <c r="D2910" s="66">
        <v>-9.0</v>
      </c>
      <c r="E2910" s="47"/>
    </row>
    <row r="2911" hidden="1"/>
    <row r="2912" hidden="1"/>
    <row r="2913" hidden="1">
      <c r="A2913" s="5" t="s">
        <v>4236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3381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46125.0</v>
      </c>
      <c r="B2917" s="6"/>
      <c r="C2917" s="54" t="s">
        <v>3382</v>
      </c>
      <c r="D2917" s="48">
        <v>46131.0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5" t="s">
        <v>4238</v>
      </c>
      <c r="B2919" s="7"/>
      <c r="C2919" s="16"/>
      <c r="D2919" s="56" t="s">
        <v>4239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3383</v>
      </c>
      <c r="B2921" s="6"/>
      <c r="C2921" s="6"/>
      <c r="D2921" s="6"/>
      <c r="E2921" s="7"/>
    </row>
    <row r="2922" hidden="1">
      <c r="A2922" s="20" t="s">
        <v>3384</v>
      </c>
      <c r="B2922" s="21" t="s">
        <v>3385</v>
      </c>
      <c r="C2922" s="22" t="s">
        <v>3386</v>
      </c>
      <c r="D2922" s="21" t="s">
        <v>3387</v>
      </c>
      <c r="E2922" s="23" t="s">
        <v>13</v>
      </c>
    </row>
    <row r="2923" hidden="1">
      <c r="A2923" s="57" t="s">
        <v>3388</v>
      </c>
      <c r="B2923" s="25">
        <v>6486.0</v>
      </c>
      <c r="C2923" s="26">
        <v>6486.0</v>
      </c>
      <c r="D2923" s="27">
        <v>0.0</v>
      </c>
      <c r="E2923" s="40"/>
    </row>
    <row r="2924" hidden="1">
      <c r="A2924" s="57" t="s">
        <v>3389</v>
      </c>
      <c r="B2924" s="29">
        <v>16577.0</v>
      </c>
      <c r="C2924" s="26">
        <v>16577.0</v>
      </c>
      <c r="D2924" s="27">
        <v>0.0</v>
      </c>
      <c r="E2924" s="40"/>
    </row>
    <row r="2925" hidden="1">
      <c r="A2925" s="57" t="s">
        <v>3390</v>
      </c>
      <c r="B2925" s="29">
        <v>0.0</v>
      </c>
      <c r="C2925" s="26"/>
      <c r="D2925" s="27">
        <v>0.0</v>
      </c>
      <c r="E2925" s="41"/>
    </row>
    <row r="2926" hidden="1">
      <c r="A2926" s="57" t="s">
        <v>3392</v>
      </c>
      <c r="B2926" s="25">
        <v>700.0</v>
      </c>
      <c r="C2926" s="26">
        <v>700.0</v>
      </c>
      <c r="D2926" s="27">
        <v>0.0</v>
      </c>
      <c r="E2926" s="40"/>
    </row>
    <row r="2927" hidden="1">
      <c r="A2927" s="31" t="s">
        <v>3394</v>
      </c>
      <c r="B2927" s="25">
        <v>0.0</v>
      </c>
      <c r="C2927" s="26"/>
      <c r="D2927" s="27">
        <v>0.0</v>
      </c>
      <c r="E2927" s="41"/>
    </row>
    <row r="2928" hidden="1">
      <c r="A2928" s="31" t="s">
        <v>3395</v>
      </c>
      <c r="B2928" s="29">
        <v>120.0</v>
      </c>
      <c r="C2928" s="26">
        <v>120.0</v>
      </c>
      <c r="D2928" s="27">
        <v>0.0</v>
      </c>
      <c r="E2928" s="40" t="s">
        <v>4231</v>
      </c>
    </row>
    <row r="2929" hidden="1">
      <c r="A2929" s="31" t="s">
        <v>3397</v>
      </c>
      <c r="B2929" s="29">
        <v>863.0</v>
      </c>
      <c r="C2929" s="26">
        <v>849.0</v>
      </c>
      <c r="D2929" s="27">
        <v>-14.0</v>
      </c>
      <c r="E2929" s="28" t="s">
        <v>8107</v>
      </c>
    </row>
    <row r="2930" hidden="1">
      <c r="A2930" s="31" t="s">
        <v>3399</v>
      </c>
      <c r="B2930" s="29">
        <v>1830.0</v>
      </c>
      <c r="C2930" s="26">
        <v>1835.0</v>
      </c>
      <c r="D2930" s="27">
        <v>5.0</v>
      </c>
      <c r="E2930" s="28"/>
    </row>
    <row r="2931" hidden="1">
      <c r="A2931" s="58" t="s">
        <v>3400</v>
      </c>
      <c r="B2931" s="49">
        <v>82643.0</v>
      </c>
      <c r="C2931" s="49">
        <v>82643.0</v>
      </c>
      <c r="D2931" s="27">
        <v>0.0</v>
      </c>
      <c r="E2931" s="41"/>
    </row>
    <row r="2932" hidden="1">
      <c r="A2932" s="58" t="s">
        <v>3401</v>
      </c>
      <c r="B2932" s="29">
        <v>41888.0</v>
      </c>
      <c r="C2932" s="59">
        <v>41888.0</v>
      </c>
      <c r="D2932" s="27">
        <v>0.0</v>
      </c>
      <c r="E2932" s="41"/>
    </row>
    <row r="2933" hidden="1">
      <c r="A2933" s="58" t="s">
        <v>3402</v>
      </c>
      <c r="B2933" s="29">
        <v>33981.0</v>
      </c>
      <c r="C2933" s="59">
        <v>33981.0</v>
      </c>
      <c r="D2933" s="27">
        <v>0.0</v>
      </c>
      <c r="E2933" s="41"/>
    </row>
    <row r="2934" hidden="1">
      <c r="A2934" s="58" t="s">
        <v>3403</v>
      </c>
      <c r="B2934" s="29">
        <v>34380.0</v>
      </c>
      <c r="C2934" s="59">
        <v>34380.0</v>
      </c>
      <c r="D2934" s="27">
        <v>0.0</v>
      </c>
      <c r="E2934" s="41"/>
    </row>
    <row r="2935" hidden="1">
      <c r="A2935" s="58" t="s">
        <v>3405</v>
      </c>
      <c r="B2935" s="29">
        <v>3945.0</v>
      </c>
      <c r="C2935" s="59">
        <v>3945.0</v>
      </c>
      <c r="D2935" s="27">
        <v>0.0</v>
      </c>
      <c r="E2935" s="41"/>
    </row>
    <row r="2936" hidden="1">
      <c r="A2936" s="58" t="s">
        <v>3406</v>
      </c>
      <c r="B2936" s="29">
        <v>0.0</v>
      </c>
      <c r="C2936" s="59">
        <v>0.0</v>
      </c>
      <c r="D2936" s="27">
        <v>0.0</v>
      </c>
      <c r="E2936" s="41"/>
    </row>
    <row r="2937" hidden="1">
      <c r="A2937" s="35" t="s">
        <v>3407</v>
      </c>
      <c r="B2937" s="49">
        <v>223409.0</v>
      </c>
      <c r="C2937" s="72">
        <v>223409.0</v>
      </c>
      <c r="D2937" s="27">
        <v>0.0</v>
      </c>
      <c r="E2937" s="41"/>
    </row>
    <row r="2938" hidden="1">
      <c r="A2938" s="36" t="s">
        <v>3408</v>
      </c>
      <c r="B2938" s="42">
        <v>4.0</v>
      </c>
      <c r="C2938" s="73">
        <v>-5.0</v>
      </c>
      <c r="D2938" s="66">
        <v>-9.0</v>
      </c>
      <c r="E2938" s="47"/>
    </row>
    <row r="2939" hidden="1"/>
    <row r="2940" hidden="1"/>
    <row r="2941" hidden="1">
      <c r="A2941" s="5" t="s">
        <v>4236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3381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46125.0</v>
      </c>
      <c r="B2945" s="6"/>
      <c r="C2945" s="54" t="s">
        <v>3382</v>
      </c>
      <c r="D2945" s="48">
        <v>46131.0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5" t="s">
        <v>4238</v>
      </c>
      <c r="B2947" s="7"/>
      <c r="C2947" s="16"/>
      <c r="D2947" s="56" t="s">
        <v>4239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3383</v>
      </c>
      <c r="B2949" s="6"/>
      <c r="C2949" s="6"/>
      <c r="D2949" s="6"/>
      <c r="E2949" s="7"/>
    </row>
    <row r="2950" hidden="1">
      <c r="A2950" s="20" t="s">
        <v>3384</v>
      </c>
      <c r="B2950" s="21" t="s">
        <v>3385</v>
      </c>
      <c r="C2950" s="22" t="s">
        <v>3386</v>
      </c>
      <c r="D2950" s="21" t="s">
        <v>3387</v>
      </c>
      <c r="E2950" s="23" t="s">
        <v>13</v>
      </c>
    </row>
    <row r="2951" hidden="1">
      <c r="A2951" s="57" t="s">
        <v>3388</v>
      </c>
      <c r="B2951" s="25">
        <v>6486.0</v>
      </c>
      <c r="C2951" s="26">
        <v>6486.0</v>
      </c>
      <c r="D2951" s="27">
        <v>0.0</v>
      </c>
      <c r="E2951" s="40"/>
    </row>
    <row r="2952" hidden="1">
      <c r="A2952" s="57" t="s">
        <v>3389</v>
      </c>
      <c r="B2952" s="29">
        <v>16577.0</v>
      </c>
      <c r="C2952" s="26">
        <v>16577.0</v>
      </c>
      <c r="D2952" s="27">
        <v>0.0</v>
      </c>
      <c r="E2952" s="40"/>
    </row>
    <row r="2953" hidden="1">
      <c r="A2953" s="57" t="s">
        <v>3390</v>
      </c>
      <c r="B2953" s="29">
        <v>0.0</v>
      </c>
      <c r="C2953" s="26"/>
      <c r="D2953" s="27">
        <v>0.0</v>
      </c>
      <c r="E2953" s="41"/>
    </row>
    <row r="2954" hidden="1">
      <c r="A2954" s="57" t="s">
        <v>3392</v>
      </c>
      <c r="B2954" s="25">
        <v>700.0</v>
      </c>
      <c r="C2954" s="26">
        <v>700.0</v>
      </c>
      <c r="D2954" s="27">
        <v>0.0</v>
      </c>
      <c r="E2954" s="40"/>
    </row>
    <row r="2955" hidden="1">
      <c r="A2955" s="31" t="s">
        <v>3394</v>
      </c>
      <c r="B2955" s="25">
        <v>0.0</v>
      </c>
      <c r="C2955" s="26"/>
      <c r="D2955" s="27">
        <v>0.0</v>
      </c>
      <c r="E2955" s="41"/>
    </row>
    <row r="2956" hidden="1">
      <c r="A2956" s="31" t="s">
        <v>3395</v>
      </c>
      <c r="B2956" s="29">
        <v>120.0</v>
      </c>
      <c r="C2956" s="26">
        <v>120.0</v>
      </c>
      <c r="D2956" s="27">
        <v>0.0</v>
      </c>
      <c r="E2956" s="40" t="s">
        <v>4231</v>
      </c>
    </row>
    <row r="2957" hidden="1">
      <c r="A2957" s="31" t="s">
        <v>3397</v>
      </c>
      <c r="B2957" s="29">
        <v>863.0</v>
      </c>
      <c r="C2957" s="26">
        <v>849.0</v>
      </c>
      <c r="D2957" s="27">
        <v>-14.0</v>
      </c>
      <c r="E2957" s="28" t="s">
        <v>4237</v>
      </c>
    </row>
    <row r="2958" hidden="1">
      <c r="A2958" s="31" t="s">
        <v>3399</v>
      </c>
      <c r="B2958" s="29">
        <v>1830.0</v>
      </c>
      <c r="C2958" s="26">
        <v>1835.0</v>
      </c>
      <c r="D2958" s="27">
        <v>5.0</v>
      </c>
      <c r="E2958" s="28"/>
    </row>
    <row r="2959" hidden="1">
      <c r="A2959" s="58" t="s">
        <v>3400</v>
      </c>
      <c r="B2959" s="49">
        <v>82643.0</v>
      </c>
      <c r="C2959" s="49">
        <v>82643.0</v>
      </c>
      <c r="D2959" s="27">
        <v>0.0</v>
      </c>
      <c r="E2959" s="41"/>
    </row>
    <row r="2960" hidden="1">
      <c r="A2960" s="58" t="s">
        <v>3401</v>
      </c>
      <c r="B2960" s="29">
        <v>41888.0</v>
      </c>
      <c r="C2960" s="59">
        <v>41888.0</v>
      </c>
      <c r="D2960" s="27">
        <v>0.0</v>
      </c>
      <c r="E2960" s="41"/>
    </row>
    <row r="2961" hidden="1">
      <c r="A2961" s="58" t="s">
        <v>3402</v>
      </c>
      <c r="B2961" s="29">
        <v>33981.0</v>
      </c>
      <c r="C2961" s="59">
        <v>33981.0</v>
      </c>
      <c r="D2961" s="27">
        <v>0.0</v>
      </c>
      <c r="E2961" s="41"/>
    </row>
    <row r="2962" hidden="1">
      <c r="A2962" s="58" t="s">
        <v>3403</v>
      </c>
      <c r="B2962" s="29">
        <v>34380.0</v>
      </c>
      <c r="C2962" s="59">
        <v>34380.0</v>
      </c>
      <c r="D2962" s="27">
        <v>0.0</v>
      </c>
      <c r="E2962" s="41"/>
    </row>
    <row r="2963" hidden="1">
      <c r="A2963" s="58" t="s">
        <v>3405</v>
      </c>
      <c r="B2963" s="29">
        <v>3945.0</v>
      </c>
      <c r="C2963" s="59">
        <v>3945.0</v>
      </c>
      <c r="D2963" s="27">
        <v>0.0</v>
      </c>
      <c r="E2963" s="41"/>
    </row>
    <row r="2964" hidden="1">
      <c r="A2964" s="58" t="s">
        <v>3406</v>
      </c>
      <c r="B2964" s="29">
        <v>0.0</v>
      </c>
      <c r="C2964" s="59">
        <v>0.0</v>
      </c>
      <c r="D2964" s="27">
        <v>0.0</v>
      </c>
      <c r="E2964" s="41"/>
    </row>
    <row r="2965" hidden="1">
      <c r="A2965" s="35" t="s">
        <v>3407</v>
      </c>
      <c r="B2965" s="49">
        <v>223409.0</v>
      </c>
      <c r="C2965" s="72">
        <v>223409.0</v>
      </c>
      <c r="D2965" s="27">
        <v>0.0</v>
      </c>
      <c r="E2965" s="41"/>
    </row>
    <row r="2966" hidden="1">
      <c r="A2966" s="36" t="s">
        <v>3408</v>
      </c>
      <c r="B2966" s="42">
        <v>4.0</v>
      </c>
      <c r="C2966" s="73">
        <v>-5.0</v>
      </c>
      <c r="D2966" s="66">
        <v>-9.0</v>
      </c>
      <c r="E2966" s="47"/>
    </row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</sheetData>
  <mergeCells count="848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D2947:E2948"/>
    <mergeCell ref="A2949:E2949"/>
    <mergeCell ref="A2921:E2921"/>
    <mergeCell ref="A2941:E2942"/>
    <mergeCell ref="A2943:E2944"/>
    <mergeCell ref="A2945:B2946"/>
    <mergeCell ref="C2945:C2948"/>
    <mergeCell ref="D2945:E2946"/>
    <mergeCell ref="A2947:B2948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6 B2966:C296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">
    <cfRule type="cellIs" dxfId="1" priority="3" operator="notEqual">
      <formula>"Neděle"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  <col customWidth="1" min="9" max="9" width="2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81</v>
      </c>
      <c r="B2" s="1" t="s">
        <v>17</v>
      </c>
      <c r="C2" s="1">
        <v>264.0</v>
      </c>
      <c r="D2" s="1">
        <v>0.0</v>
      </c>
      <c r="E2" s="1" t="s">
        <v>8108</v>
      </c>
      <c r="F2" s="1" t="s">
        <v>18</v>
      </c>
      <c r="G2" s="1" t="s">
        <v>19</v>
      </c>
      <c r="H2" s="1" t="s">
        <v>8109</v>
      </c>
      <c r="I2" s="1" t="s">
        <v>8110</v>
      </c>
      <c r="J2" s="1" t="s">
        <v>8110</v>
      </c>
      <c r="K2" s="2"/>
      <c r="L2" s="1">
        <v>-7.0</v>
      </c>
      <c r="M2" s="1"/>
      <c r="N2" s="1">
        <v>7.7493</v>
      </c>
      <c r="O2" s="1" t="s">
        <v>8111</v>
      </c>
      <c r="P2" s="1" t="s">
        <v>5312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48</v>
      </c>
      <c r="B3" s="1" t="s">
        <v>17</v>
      </c>
      <c r="C3" s="1">
        <v>349.0</v>
      </c>
      <c r="D3" s="1">
        <v>0.0</v>
      </c>
      <c r="E3" s="2"/>
      <c r="F3" s="1" t="s">
        <v>49</v>
      </c>
      <c r="G3" s="1" t="s">
        <v>24</v>
      </c>
      <c r="H3" s="1" t="s">
        <v>8112</v>
      </c>
      <c r="I3" s="1" t="s">
        <v>8113</v>
      </c>
      <c r="J3" s="1" t="s">
        <v>8113</v>
      </c>
      <c r="K3" s="2"/>
      <c r="L3" s="1">
        <v>0.0</v>
      </c>
      <c r="M3" s="1"/>
      <c r="N3" s="1">
        <v>4.3143666666666665</v>
      </c>
      <c r="O3" s="1" t="s">
        <v>53</v>
      </c>
      <c r="P3" s="1" t="s">
        <v>8114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60</v>
      </c>
      <c r="B4" s="1" t="s">
        <v>17</v>
      </c>
      <c r="C4" s="3">
        <v>732.0</v>
      </c>
      <c r="D4" s="1">
        <v>0.0</v>
      </c>
      <c r="E4" s="1" t="s">
        <v>29</v>
      </c>
      <c r="F4" s="1" t="s">
        <v>66</v>
      </c>
      <c r="G4" s="1" t="s">
        <v>24</v>
      </c>
      <c r="H4" s="1" t="s">
        <v>8115</v>
      </c>
      <c r="I4" s="1" t="s">
        <v>8116</v>
      </c>
      <c r="J4" s="1" t="s">
        <v>8117</v>
      </c>
      <c r="K4" s="1" t="s">
        <v>8118</v>
      </c>
      <c r="L4" s="1">
        <v>-5.0</v>
      </c>
      <c r="M4" s="1">
        <v>0.9692166666666666</v>
      </c>
      <c r="N4" s="1">
        <v>20.167533333333335</v>
      </c>
      <c r="O4" s="1" t="s">
        <v>63</v>
      </c>
      <c r="P4" s="1" t="s">
        <v>8119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81</v>
      </c>
      <c r="B5" s="1" t="s">
        <v>17</v>
      </c>
      <c r="C5" s="1">
        <v>329.0</v>
      </c>
      <c r="D5" s="1">
        <v>0.0</v>
      </c>
      <c r="E5" s="1" t="s">
        <v>8120</v>
      </c>
      <c r="F5" s="1" t="s">
        <v>18</v>
      </c>
      <c r="G5" s="1" t="s">
        <v>19</v>
      </c>
      <c r="H5" s="1" t="s">
        <v>8121</v>
      </c>
      <c r="I5" s="1" t="s">
        <v>8122</v>
      </c>
      <c r="J5" s="1" t="s">
        <v>8122</v>
      </c>
      <c r="K5" s="2"/>
      <c r="L5" s="1">
        <v>-2.0</v>
      </c>
      <c r="M5" s="1"/>
      <c r="N5" s="1">
        <v>12.459316666666666</v>
      </c>
      <c r="O5" s="1" t="s">
        <v>8111</v>
      </c>
      <c r="P5" s="1" t="s">
        <v>85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81</v>
      </c>
      <c r="B6" s="1" t="s">
        <v>17</v>
      </c>
      <c r="C6" s="3">
        <v>224.0</v>
      </c>
      <c r="D6" s="1">
        <v>0.0</v>
      </c>
      <c r="E6" s="1" t="s">
        <v>8120</v>
      </c>
      <c r="F6" s="1" t="s">
        <v>18</v>
      </c>
      <c r="G6" s="1" t="s">
        <v>19</v>
      </c>
      <c r="H6" s="1" t="s">
        <v>8123</v>
      </c>
      <c r="I6" s="1" t="s">
        <v>8124</v>
      </c>
      <c r="J6" s="1" t="s">
        <v>8124</v>
      </c>
      <c r="K6" s="2"/>
      <c r="L6" s="1">
        <v>-4.0</v>
      </c>
      <c r="M6" s="1"/>
      <c r="N6" s="1">
        <v>10.87375</v>
      </c>
      <c r="O6" s="1" t="s">
        <v>8111</v>
      </c>
      <c r="P6" s="1" t="s">
        <v>1884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16</v>
      </c>
      <c r="B7" s="1" t="s">
        <v>17</v>
      </c>
      <c r="C7" s="1">
        <v>625.0</v>
      </c>
      <c r="D7" s="1">
        <v>0.0</v>
      </c>
      <c r="E7" s="2"/>
      <c r="F7" s="1" t="s">
        <v>18</v>
      </c>
      <c r="G7" s="1" t="s">
        <v>24</v>
      </c>
      <c r="H7" s="1" t="s">
        <v>8125</v>
      </c>
      <c r="I7" s="1" t="s">
        <v>8126</v>
      </c>
      <c r="J7" s="1" t="s">
        <v>8126</v>
      </c>
      <c r="K7" s="2"/>
      <c r="L7" s="1">
        <v>5.0</v>
      </c>
      <c r="M7" s="1"/>
      <c r="N7" s="1">
        <v>20.977033333333335</v>
      </c>
      <c r="O7" s="1" t="s">
        <v>8111</v>
      </c>
      <c r="P7" s="1" t="s">
        <v>8127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81</v>
      </c>
      <c r="B8" s="1" t="s">
        <v>17</v>
      </c>
      <c r="C8" s="1">
        <v>329.0</v>
      </c>
      <c r="D8" s="1">
        <v>0.0</v>
      </c>
      <c r="E8" s="1" t="s">
        <v>8120</v>
      </c>
      <c r="F8" s="1" t="s">
        <v>18</v>
      </c>
      <c r="G8" s="1" t="s">
        <v>19</v>
      </c>
      <c r="H8" s="1" t="s">
        <v>8128</v>
      </c>
      <c r="I8" s="1" t="s">
        <v>8129</v>
      </c>
      <c r="J8" s="1" t="s">
        <v>8129</v>
      </c>
      <c r="K8" s="2"/>
      <c r="L8" s="1">
        <v>4.0</v>
      </c>
      <c r="M8" s="1"/>
      <c r="N8" s="1">
        <v>19.761033333333334</v>
      </c>
      <c r="O8" s="1" t="s">
        <v>8111</v>
      </c>
      <c r="P8" s="1" t="s">
        <v>8130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60</v>
      </c>
      <c r="B9" s="1" t="s">
        <v>17</v>
      </c>
      <c r="C9" s="3">
        <v>309.0</v>
      </c>
      <c r="D9" s="1">
        <v>0.0</v>
      </c>
      <c r="E9" s="1" t="s">
        <v>8131</v>
      </c>
      <c r="F9" s="1" t="s">
        <v>66</v>
      </c>
      <c r="G9" s="1" t="s">
        <v>19</v>
      </c>
      <c r="H9" s="1" t="s">
        <v>8132</v>
      </c>
      <c r="I9" s="1" t="s">
        <v>8133</v>
      </c>
      <c r="J9" s="1" t="s">
        <v>8134</v>
      </c>
      <c r="K9" s="1" t="s">
        <v>8135</v>
      </c>
      <c r="L9" s="1">
        <v>0.0</v>
      </c>
      <c r="M9" s="1">
        <v>0.0028333333333333335</v>
      </c>
      <c r="N9" s="1">
        <v>29.872733333333333</v>
      </c>
      <c r="O9" s="1" t="s">
        <v>63</v>
      </c>
      <c r="P9" s="1" t="s">
        <v>8136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60</v>
      </c>
      <c r="B10" s="1" t="s">
        <v>17</v>
      </c>
      <c r="C10" s="1">
        <v>349.0</v>
      </c>
      <c r="D10" s="1">
        <v>0.0</v>
      </c>
      <c r="E10" s="1" t="s">
        <v>8131</v>
      </c>
      <c r="F10" s="1" t="s">
        <v>66</v>
      </c>
      <c r="G10" s="1" t="s">
        <v>19</v>
      </c>
      <c r="H10" s="1" t="s">
        <v>8137</v>
      </c>
      <c r="I10" s="1" t="s">
        <v>8138</v>
      </c>
      <c r="J10" s="1" t="s">
        <v>8139</v>
      </c>
      <c r="K10" s="1" t="s">
        <v>8140</v>
      </c>
      <c r="L10" s="1">
        <v>-14.0</v>
      </c>
      <c r="M10" s="1">
        <v>0.00175</v>
      </c>
      <c r="N10" s="1">
        <v>5.7961</v>
      </c>
      <c r="O10" s="1" t="s">
        <v>63</v>
      </c>
      <c r="P10" s="1" t="s">
        <v>8141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60</v>
      </c>
      <c r="B11" s="1" t="s">
        <v>492</v>
      </c>
      <c r="C11" s="1">
        <v>538.0</v>
      </c>
      <c r="D11" s="1">
        <v>0.0</v>
      </c>
      <c r="E11" s="1" t="s">
        <v>8131</v>
      </c>
      <c r="F11" s="1" t="s">
        <v>66</v>
      </c>
      <c r="G11" s="1" t="s">
        <v>24</v>
      </c>
      <c r="H11" s="1" t="s">
        <v>8142</v>
      </c>
      <c r="I11" s="1" t="s">
        <v>8143</v>
      </c>
      <c r="J11" s="2"/>
      <c r="K11" s="1" t="s">
        <v>8144</v>
      </c>
      <c r="L11" s="1">
        <v>0.0</v>
      </c>
      <c r="M11" s="1">
        <v>0.0068</v>
      </c>
      <c r="N11" s="1">
        <v>11.8441</v>
      </c>
      <c r="O11" s="1" t="s">
        <v>63</v>
      </c>
      <c r="P11" s="1" t="s">
        <v>8145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81</v>
      </c>
      <c r="B12" s="1" t="s">
        <v>17</v>
      </c>
      <c r="C12" s="1">
        <v>289.0</v>
      </c>
      <c r="D12" s="1">
        <v>0.0</v>
      </c>
      <c r="E12" s="1" t="s">
        <v>8146</v>
      </c>
      <c r="F12" s="1" t="s">
        <v>18</v>
      </c>
      <c r="G12" s="1" t="s">
        <v>19</v>
      </c>
      <c r="H12" s="1" t="s">
        <v>8147</v>
      </c>
      <c r="I12" s="1" t="s">
        <v>8148</v>
      </c>
      <c r="J12" s="1" t="s">
        <v>8148</v>
      </c>
      <c r="K12" s="2"/>
      <c r="L12" s="1">
        <v>0.0</v>
      </c>
      <c r="M12" s="1"/>
      <c r="N12" s="1">
        <v>14.4577</v>
      </c>
      <c r="O12" s="1" t="s">
        <v>8111</v>
      </c>
      <c r="P12" s="1" t="s">
        <v>6703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28</v>
      </c>
      <c r="B13" s="1" t="s">
        <v>17</v>
      </c>
      <c r="C13" s="1">
        <v>414.0</v>
      </c>
      <c r="D13" s="1">
        <v>0.0</v>
      </c>
      <c r="E13" s="1" t="s">
        <v>29</v>
      </c>
      <c r="F13" s="1" t="s">
        <v>18</v>
      </c>
      <c r="G13" s="1" t="s">
        <v>19</v>
      </c>
      <c r="H13" s="1" t="s">
        <v>8149</v>
      </c>
      <c r="I13" s="1" t="s">
        <v>8150</v>
      </c>
      <c r="J13" s="1" t="s">
        <v>8150</v>
      </c>
      <c r="K13" s="2"/>
      <c r="L13" s="1">
        <v>0.0</v>
      </c>
      <c r="M13" s="1"/>
      <c r="N13" s="1">
        <v>14.886583333333334</v>
      </c>
      <c r="O13" s="1" t="s">
        <v>8111</v>
      </c>
      <c r="P13" s="1" t="s">
        <v>8151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16</v>
      </c>
      <c r="B14" s="1" t="s">
        <v>17</v>
      </c>
      <c r="C14" s="1">
        <v>264.0</v>
      </c>
      <c r="D14" s="1">
        <v>0.0</v>
      </c>
      <c r="E14" s="2"/>
      <c r="F14" s="1" t="s">
        <v>18</v>
      </c>
      <c r="G14" s="1" t="s">
        <v>19</v>
      </c>
      <c r="H14" s="1" t="s">
        <v>8152</v>
      </c>
      <c r="I14" s="1" t="s">
        <v>8153</v>
      </c>
      <c r="J14" s="1" t="s">
        <v>8153</v>
      </c>
      <c r="K14" s="2"/>
      <c r="L14" s="1">
        <v>-3.0</v>
      </c>
      <c r="M14" s="1"/>
      <c r="N14" s="1">
        <v>11.801116666666667</v>
      </c>
      <c r="O14" s="1" t="s">
        <v>8111</v>
      </c>
      <c r="P14" s="1" t="s">
        <v>8154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60</v>
      </c>
      <c r="B15" s="1" t="s">
        <v>17</v>
      </c>
      <c r="C15" s="1">
        <v>365.0</v>
      </c>
      <c r="D15" s="1">
        <v>71.0</v>
      </c>
      <c r="E15" s="2"/>
      <c r="F15" s="1" t="s">
        <v>49</v>
      </c>
      <c r="G15" s="1" t="s">
        <v>173</v>
      </c>
      <c r="H15" s="1" t="s">
        <v>8155</v>
      </c>
      <c r="I15" s="1" t="s">
        <v>8156</v>
      </c>
      <c r="J15" s="1" t="s">
        <v>8156</v>
      </c>
      <c r="K15" s="2"/>
      <c r="L15" s="1">
        <v>-2.0</v>
      </c>
      <c r="M15" s="1"/>
      <c r="N15" s="1">
        <v>16.97095</v>
      </c>
      <c r="O15" s="1" t="s">
        <v>63</v>
      </c>
      <c r="P15" s="1" t="s">
        <v>8157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81</v>
      </c>
      <c r="B16" s="1" t="s">
        <v>17</v>
      </c>
      <c r="C16" s="1">
        <v>642.0</v>
      </c>
      <c r="D16" s="1">
        <v>0.0</v>
      </c>
      <c r="E16" s="1" t="s">
        <v>2615</v>
      </c>
      <c r="F16" s="1" t="s">
        <v>18</v>
      </c>
      <c r="G16" s="1" t="s">
        <v>19</v>
      </c>
      <c r="H16" s="1" t="s">
        <v>8158</v>
      </c>
      <c r="I16" s="1" t="s">
        <v>8159</v>
      </c>
      <c r="J16" s="1" t="s">
        <v>8159</v>
      </c>
      <c r="K16" s="2"/>
      <c r="L16" s="1">
        <v>0.0</v>
      </c>
      <c r="M16" s="1"/>
      <c r="N16" s="1">
        <v>14.311033333333333</v>
      </c>
      <c r="O16" s="1" t="s">
        <v>8111</v>
      </c>
      <c r="P16" s="1" t="s">
        <v>8160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60</v>
      </c>
      <c r="B17" s="1" t="s">
        <v>17</v>
      </c>
      <c r="C17" s="1">
        <v>623.0</v>
      </c>
      <c r="D17" s="1">
        <v>0.0</v>
      </c>
      <c r="E17" s="1" t="s">
        <v>8131</v>
      </c>
      <c r="F17" s="1" t="s">
        <v>66</v>
      </c>
      <c r="G17" s="1" t="s">
        <v>19</v>
      </c>
      <c r="H17" s="1" t="s">
        <v>8161</v>
      </c>
      <c r="I17" s="1" t="s">
        <v>8162</v>
      </c>
      <c r="J17" s="1" t="s">
        <v>8163</v>
      </c>
      <c r="K17" s="1" t="s">
        <v>8164</v>
      </c>
      <c r="L17" s="1">
        <v>3.0</v>
      </c>
      <c r="M17" s="1">
        <v>0.0059</v>
      </c>
      <c r="N17" s="1">
        <v>19.601283333333335</v>
      </c>
      <c r="O17" s="1" t="s">
        <v>63</v>
      </c>
      <c r="P17" s="1" t="s">
        <v>8165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16</v>
      </c>
      <c r="B18" s="1" t="s">
        <v>17</v>
      </c>
      <c r="C18" s="1">
        <v>378.0</v>
      </c>
      <c r="D18" s="1">
        <v>0.0</v>
      </c>
      <c r="E18" s="2"/>
      <c r="F18" s="1" t="s">
        <v>18</v>
      </c>
      <c r="G18" s="1" t="s">
        <v>19</v>
      </c>
      <c r="H18" s="1" t="s">
        <v>8166</v>
      </c>
      <c r="I18" s="1" t="s">
        <v>8167</v>
      </c>
      <c r="J18" s="1" t="s">
        <v>8167</v>
      </c>
      <c r="K18" s="2"/>
      <c r="L18" s="1">
        <v>3.0</v>
      </c>
      <c r="M18" s="1"/>
      <c r="N18" s="1">
        <v>18.9903</v>
      </c>
      <c r="O18" s="1" t="s">
        <v>8111</v>
      </c>
      <c r="P18" s="1" t="s">
        <v>8168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60</v>
      </c>
      <c r="B19" s="1" t="s">
        <v>17</v>
      </c>
      <c r="C19" s="1">
        <v>632.0</v>
      </c>
      <c r="D19" s="1">
        <v>0.0</v>
      </c>
      <c r="E19" s="1" t="s">
        <v>8131</v>
      </c>
      <c r="F19" s="1" t="s">
        <v>66</v>
      </c>
      <c r="G19" s="1" t="s">
        <v>24</v>
      </c>
      <c r="H19" s="1" t="s">
        <v>8169</v>
      </c>
      <c r="I19" s="1" t="s">
        <v>8170</v>
      </c>
      <c r="J19" s="1" t="s">
        <v>8171</v>
      </c>
      <c r="K19" s="1" t="s">
        <v>8172</v>
      </c>
      <c r="L19" s="1">
        <v>-12.0</v>
      </c>
      <c r="M19" s="1">
        <v>0.00275</v>
      </c>
      <c r="N19" s="1">
        <v>10.10175</v>
      </c>
      <c r="O19" s="1" t="s">
        <v>63</v>
      </c>
      <c r="P19" s="1" t="s">
        <v>8173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28</v>
      </c>
      <c r="B20" s="1" t="s">
        <v>17</v>
      </c>
      <c r="C20" s="1">
        <v>369.0</v>
      </c>
      <c r="D20" s="1">
        <v>0.0</v>
      </c>
      <c r="E20" s="1" t="s">
        <v>29</v>
      </c>
      <c r="F20" s="1" t="s">
        <v>18</v>
      </c>
      <c r="G20" s="1" t="s">
        <v>19</v>
      </c>
      <c r="H20" s="1" t="s">
        <v>8174</v>
      </c>
      <c r="I20" s="1" t="s">
        <v>8175</v>
      </c>
      <c r="J20" s="1" t="s">
        <v>8175</v>
      </c>
      <c r="K20" s="2"/>
      <c r="L20" s="1">
        <v>6.0</v>
      </c>
      <c r="M20" s="1"/>
      <c r="N20" s="1">
        <v>21.229066666666668</v>
      </c>
      <c r="O20" s="1" t="s">
        <v>8111</v>
      </c>
      <c r="P20" s="1" t="s">
        <v>8176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81</v>
      </c>
      <c r="B21" s="1" t="s">
        <v>17</v>
      </c>
      <c r="C21" s="1">
        <v>304.0</v>
      </c>
      <c r="D21" s="1">
        <v>0.0</v>
      </c>
      <c r="E21" s="1" t="s">
        <v>1881</v>
      </c>
      <c r="F21" s="1" t="s">
        <v>18</v>
      </c>
      <c r="G21" s="1" t="s">
        <v>19</v>
      </c>
      <c r="H21" s="1" t="s">
        <v>8177</v>
      </c>
      <c r="I21" s="1" t="s">
        <v>8178</v>
      </c>
      <c r="J21" s="1" t="s">
        <v>8178</v>
      </c>
      <c r="K21" s="2"/>
      <c r="L21" s="1">
        <v>0.0</v>
      </c>
      <c r="M21" s="1"/>
      <c r="N21" s="1">
        <v>14.275383333333334</v>
      </c>
      <c r="O21" s="1" t="s">
        <v>8111</v>
      </c>
      <c r="P21" s="1" t="s">
        <v>8179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28</v>
      </c>
      <c r="B22" s="3" t="s">
        <v>17</v>
      </c>
      <c r="C22" s="1">
        <v>323.0</v>
      </c>
      <c r="D22" s="1">
        <v>0.0</v>
      </c>
      <c r="E22" s="1" t="s">
        <v>29</v>
      </c>
      <c r="F22" s="1" t="s">
        <v>18</v>
      </c>
      <c r="G22" s="1" t="s">
        <v>19</v>
      </c>
      <c r="H22" s="1" t="s">
        <v>8180</v>
      </c>
      <c r="I22" s="1" t="s">
        <v>8181</v>
      </c>
      <c r="J22" s="1" t="s">
        <v>8181</v>
      </c>
      <c r="K22" s="2"/>
      <c r="L22" s="1">
        <v>3.0</v>
      </c>
      <c r="M22" s="1"/>
      <c r="N22" s="1">
        <v>27.013016666666665</v>
      </c>
      <c r="O22" s="1" t="s">
        <v>8111</v>
      </c>
      <c r="P22" s="1" t="s">
        <v>8182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60</v>
      </c>
      <c r="B23" s="1" t="s">
        <v>17</v>
      </c>
      <c r="C23" s="1">
        <v>311.0</v>
      </c>
      <c r="D23" s="1">
        <v>0.0</v>
      </c>
      <c r="E23" s="1" t="s">
        <v>8131</v>
      </c>
      <c r="F23" s="1" t="s">
        <v>66</v>
      </c>
      <c r="G23" s="1" t="s">
        <v>19</v>
      </c>
      <c r="H23" s="1" t="s">
        <v>8183</v>
      </c>
      <c r="I23" s="1" t="s">
        <v>8184</v>
      </c>
      <c r="J23" s="1" t="s">
        <v>8185</v>
      </c>
      <c r="K23" s="1" t="s">
        <v>8186</v>
      </c>
      <c r="L23" s="1">
        <v>-4.0</v>
      </c>
      <c r="M23" s="1">
        <v>0.0035833333333333333</v>
      </c>
      <c r="N23" s="1">
        <v>18.60285</v>
      </c>
      <c r="O23" s="1" t="s">
        <v>63</v>
      </c>
      <c r="P23" s="1" t="s">
        <v>8187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81</v>
      </c>
      <c r="B24" s="1" t="s">
        <v>17</v>
      </c>
      <c r="C24" s="1">
        <v>723.0</v>
      </c>
      <c r="D24" s="1">
        <v>0.0</v>
      </c>
      <c r="E24" s="1" t="s">
        <v>8188</v>
      </c>
      <c r="F24" s="1" t="s">
        <v>18</v>
      </c>
      <c r="G24" s="1" t="s">
        <v>19</v>
      </c>
      <c r="H24" s="1" t="s">
        <v>8189</v>
      </c>
      <c r="I24" s="1" t="s">
        <v>8190</v>
      </c>
      <c r="J24" s="1" t="s">
        <v>8190</v>
      </c>
      <c r="K24" s="2"/>
      <c r="L24" s="1">
        <v>-3.0</v>
      </c>
      <c r="M24" s="1"/>
      <c r="N24" s="1">
        <v>11.238016666666667</v>
      </c>
      <c r="O24" s="1" t="s">
        <v>8111</v>
      </c>
      <c r="P24" s="1" t="s">
        <v>8191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60</v>
      </c>
      <c r="B25" s="1" t="s">
        <v>17</v>
      </c>
      <c r="C25" s="3">
        <v>329.0</v>
      </c>
      <c r="D25" s="1">
        <v>75.0</v>
      </c>
      <c r="E25" s="2"/>
      <c r="F25" s="1" t="s">
        <v>49</v>
      </c>
      <c r="G25" s="1" t="s">
        <v>19</v>
      </c>
      <c r="H25" s="1" t="s">
        <v>8192</v>
      </c>
      <c r="I25" s="1" t="s">
        <v>8193</v>
      </c>
      <c r="J25" s="1" t="s">
        <v>8193</v>
      </c>
      <c r="K25" s="2"/>
      <c r="L25" s="1">
        <v>-12.0</v>
      </c>
      <c r="M25" s="1"/>
      <c r="N25" s="1">
        <v>5.979333333333333</v>
      </c>
      <c r="O25" s="1" t="s">
        <v>63</v>
      </c>
      <c r="P25" s="1" t="s">
        <v>8194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48</v>
      </c>
      <c r="B26" s="1" t="s">
        <v>17</v>
      </c>
      <c r="C26" s="3">
        <v>329.0</v>
      </c>
      <c r="D26" s="1">
        <v>0.0</v>
      </c>
      <c r="E26" s="2"/>
      <c r="F26" s="1" t="s">
        <v>49</v>
      </c>
      <c r="G26" s="1" t="s">
        <v>24</v>
      </c>
      <c r="H26" s="1" t="s">
        <v>8195</v>
      </c>
      <c r="I26" s="1" t="s">
        <v>8196</v>
      </c>
      <c r="J26" s="1" t="s">
        <v>8196</v>
      </c>
      <c r="K26" s="2"/>
      <c r="L26" s="1">
        <v>-3.0</v>
      </c>
      <c r="M26" s="1"/>
      <c r="N26" s="1">
        <v>1.77645</v>
      </c>
      <c r="O26" s="1" t="s">
        <v>53</v>
      </c>
      <c r="P26" s="1" t="s">
        <v>8197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60</v>
      </c>
      <c r="B27" s="1" t="s">
        <v>17</v>
      </c>
      <c r="C27" s="1">
        <v>608.0</v>
      </c>
      <c r="D27" s="1">
        <v>0.0</v>
      </c>
      <c r="E27" s="1" t="s">
        <v>8131</v>
      </c>
      <c r="F27" s="1" t="s">
        <v>66</v>
      </c>
      <c r="G27" s="1" t="s">
        <v>19</v>
      </c>
      <c r="H27" s="1" t="s">
        <v>8198</v>
      </c>
      <c r="I27" s="1" t="s">
        <v>8199</v>
      </c>
      <c r="J27" s="1" t="s">
        <v>8200</v>
      </c>
      <c r="K27" s="1" t="s">
        <v>8201</v>
      </c>
      <c r="L27" s="1">
        <v>-5.0</v>
      </c>
      <c r="M27" s="1">
        <v>0.00305</v>
      </c>
      <c r="N27" s="1">
        <v>11.962233333333334</v>
      </c>
      <c r="O27" s="1" t="s">
        <v>63</v>
      </c>
      <c r="P27" s="1" t="s">
        <v>8202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16</v>
      </c>
      <c r="B28" s="1" t="s">
        <v>17</v>
      </c>
      <c r="C28" s="1">
        <v>433.0</v>
      </c>
      <c r="D28" s="1">
        <v>0.0</v>
      </c>
      <c r="E28" s="2"/>
      <c r="F28" s="1" t="s">
        <v>18</v>
      </c>
      <c r="G28" s="1" t="s">
        <v>19</v>
      </c>
      <c r="H28" s="1" t="s">
        <v>8203</v>
      </c>
      <c r="I28" s="1" t="s">
        <v>8204</v>
      </c>
      <c r="J28" s="1" t="s">
        <v>8204</v>
      </c>
      <c r="K28" s="2"/>
      <c r="L28" s="1">
        <v>6.0</v>
      </c>
      <c r="M28" s="1"/>
      <c r="N28" s="1">
        <v>21.490716666666668</v>
      </c>
      <c r="O28" s="1" t="s">
        <v>8111</v>
      </c>
      <c r="P28" s="1" t="s">
        <v>8205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60</v>
      </c>
      <c r="B29" s="1" t="s">
        <v>17</v>
      </c>
      <c r="C29" s="1">
        <v>767.0</v>
      </c>
      <c r="D29" s="1">
        <v>0.0</v>
      </c>
      <c r="E29" s="1" t="s">
        <v>8131</v>
      </c>
      <c r="F29" s="1" t="s">
        <v>66</v>
      </c>
      <c r="G29" s="1" t="s">
        <v>19</v>
      </c>
      <c r="H29" s="1" t="s">
        <v>8206</v>
      </c>
      <c r="I29" s="1" t="s">
        <v>8207</v>
      </c>
      <c r="J29" s="1" t="s">
        <v>8208</v>
      </c>
      <c r="K29" s="1" t="s">
        <v>8209</v>
      </c>
      <c r="L29" s="1">
        <v>11.0</v>
      </c>
      <c r="M29" s="1">
        <v>0.0027833333333333334</v>
      </c>
      <c r="N29" s="1">
        <v>5.85165</v>
      </c>
      <c r="O29" s="1" t="s">
        <v>63</v>
      </c>
      <c r="P29" s="1" t="s">
        <v>8210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60</v>
      </c>
      <c r="B30" s="1" t="s">
        <v>17</v>
      </c>
      <c r="C30" s="1">
        <v>326.0</v>
      </c>
      <c r="D30" s="1">
        <v>0.0</v>
      </c>
      <c r="E30" s="1" t="s">
        <v>8131</v>
      </c>
      <c r="F30" s="1" t="s">
        <v>66</v>
      </c>
      <c r="G30" s="1" t="s">
        <v>19</v>
      </c>
      <c r="H30" s="1" t="s">
        <v>8211</v>
      </c>
      <c r="I30" s="1" t="s">
        <v>8212</v>
      </c>
      <c r="J30" s="1" t="s">
        <v>8213</v>
      </c>
      <c r="K30" s="1" t="s">
        <v>8214</v>
      </c>
      <c r="L30" s="1">
        <v>14.0</v>
      </c>
      <c r="M30" s="1">
        <v>0.00305</v>
      </c>
      <c r="N30" s="1">
        <v>7.0758833333333335</v>
      </c>
      <c r="O30" s="1" t="s">
        <v>63</v>
      </c>
      <c r="P30" s="1" t="s">
        <v>8215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28</v>
      </c>
      <c r="B31" s="1" t="s">
        <v>17</v>
      </c>
      <c r="C31" s="3">
        <v>528.0</v>
      </c>
      <c r="D31" s="1">
        <v>0.0</v>
      </c>
      <c r="E31" s="1" t="s">
        <v>29</v>
      </c>
      <c r="F31" s="1" t="s">
        <v>18</v>
      </c>
      <c r="G31" s="1" t="s">
        <v>19</v>
      </c>
      <c r="H31" s="1" t="s">
        <v>8216</v>
      </c>
      <c r="I31" s="1" t="s">
        <v>8217</v>
      </c>
      <c r="J31" s="1" t="s">
        <v>8217</v>
      </c>
      <c r="K31" s="2"/>
      <c r="L31" s="1">
        <v>0.0</v>
      </c>
      <c r="M31" s="1"/>
      <c r="N31" s="1">
        <v>14.798066666666667</v>
      </c>
      <c r="O31" s="1" t="s">
        <v>8111</v>
      </c>
      <c r="P31" s="1" t="s">
        <v>8218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28</v>
      </c>
      <c r="B32" s="1" t="s">
        <v>17</v>
      </c>
      <c r="C32" s="1">
        <v>544.0</v>
      </c>
      <c r="D32" s="1">
        <v>0.0</v>
      </c>
      <c r="E32" s="1" t="s">
        <v>29</v>
      </c>
      <c r="F32" s="1" t="s">
        <v>18</v>
      </c>
      <c r="G32" s="1" t="s">
        <v>19</v>
      </c>
      <c r="H32" s="1" t="s">
        <v>8219</v>
      </c>
      <c r="I32" s="1" t="s">
        <v>8220</v>
      </c>
      <c r="J32" s="1" t="s">
        <v>8220</v>
      </c>
      <c r="K32" s="2"/>
      <c r="L32" s="1">
        <v>0.0</v>
      </c>
      <c r="M32" s="1"/>
      <c r="N32" s="1">
        <v>15.088883333333333</v>
      </c>
      <c r="O32" s="1" t="s">
        <v>8111</v>
      </c>
      <c r="P32" s="1" t="s">
        <v>8221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60</v>
      </c>
      <c r="B33" s="1" t="s">
        <v>17</v>
      </c>
      <c r="C33" s="1">
        <v>434.0</v>
      </c>
      <c r="D33" s="1">
        <v>0.0</v>
      </c>
      <c r="E33" s="1" t="s">
        <v>8131</v>
      </c>
      <c r="F33" s="1" t="s">
        <v>66</v>
      </c>
      <c r="G33" s="1" t="s">
        <v>19</v>
      </c>
      <c r="H33" s="1" t="s">
        <v>8222</v>
      </c>
      <c r="I33" s="1" t="s">
        <v>8223</v>
      </c>
      <c r="J33" s="1" t="s">
        <v>8224</v>
      </c>
      <c r="K33" s="1" t="s">
        <v>8225</v>
      </c>
      <c r="L33" s="1">
        <v>7.0</v>
      </c>
      <c r="M33" s="1">
        <v>0.0030166666666666666</v>
      </c>
      <c r="N33" s="1">
        <v>8.049116666666666</v>
      </c>
      <c r="O33" s="1" t="s">
        <v>63</v>
      </c>
      <c r="P33" s="1" t="s">
        <v>8226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60</v>
      </c>
      <c r="B34" s="1" t="s">
        <v>17</v>
      </c>
      <c r="C34" s="1">
        <v>199.0</v>
      </c>
      <c r="D34" s="1">
        <v>50.0</v>
      </c>
      <c r="E34" s="2"/>
      <c r="F34" s="1" t="s">
        <v>49</v>
      </c>
      <c r="G34" s="1" t="s">
        <v>24</v>
      </c>
      <c r="H34" s="1" t="s">
        <v>8227</v>
      </c>
      <c r="I34" s="1" t="s">
        <v>8228</v>
      </c>
      <c r="J34" s="1" t="s">
        <v>8228</v>
      </c>
      <c r="K34" s="2"/>
      <c r="L34" s="1">
        <v>-11.0</v>
      </c>
      <c r="M34" s="1"/>
      <c r="N34" s="1">
        <v>22.038033333333335</v>
      </c>
      <c r="O34" s="1" t="s">
        <v>63</v>
      </c>
      <c r="P34" s="1" t="s">
        <v>6428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28</v>
      </c>
      <c r="B35" s="1" t="s">
        <v>17</v>
      </c>
      <c r="C35" s="1">
        <v>528.0</v>
      </c>
      <c r="D35" s="1">
        <v>0.0</v>
      </c>
      <c r="E35" s="1" t="s">
        <v>29</v>
      </c>
      <c r="F35" s="1" t="s">
        <v>18</v>
      </c>
      <c r="G35" s="1" t="s">
        <v>19</v>
      </c>
      <c r="H35" s="1" t="s">
        <v>8229</v>
      </c>
      <c r="I35" s="1" t="s">
        <v>8230</v>
      </c>
      <c r="J35" s="1" t="s">
        <v>8230</v>
      </c>
      <c r="K35" s="2"/>
      <c r="L35" s="1">
        <v>-3.0</v>
      </c>
      <c r="M35" s="1"/>
      <c r="N35" s="1">
        <v>11.5066</v>
      </c>
      <c r="O35" s="1" t="s">
        <v>8111</v>
      </c>
      <c r="P35" s="1" t="s">
        <v>8231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16</v>
      </c>
      <c r="B36" s="1" t="s">
        <v>17</v>
      </c>
      <c r="C36" s="1">
        <v>329.0</v>
      </c>
      <c r="D36" s="1">
        <v>0.0</v>
      </c>
      <c r="E36" s="2"/>
      <c r="F36" s="1" t="s">
        <v>18</v>
      </c>
      <c r="G36" s="1" t="s">
        <v>19</v>
      </c>
      <c r="H36" s="1" t="s">
        <v>8232</v>
      </c>
      <c r="I36" s="1" t="s">
        <v>8233</v>
      </c>
      <c r="J36" s="1" t="s">
        <v>8233</v>
      </c>
      <c r="K36" s="2"/>
      <c r="L36" s="1">
        <v>-5.0</v>
      </c>
      <c r="M36" s="1"/>
      <c r="N36" s="1">
        <v>9.79575</v>
      </c>
      <c r="O36" s="1" t="s">
        <v>8111</v>
      </c>
      <c r="P36" s="1" t="s">
        <v>8234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28</v>
      </c>
      <c r="B37" s="1" t="s">
        <v>17</v>
      </c>
      <c r="C37" s="1">
        <v>299.0</v>
      </c>
      <c r="D37" s="1">
        <v>0.0</v>
      </c>
      <c r="E37" s="1" t="s">
        <v>29</v>
      </c>
      <c r="F37" s="1" t="s">
        <v>18</v>
      </c>
      <c r="G37" s="1" t="s">
        <v>19</v>
      </c>
      <c r="H37" s="1" t="s">
        <v>8235</v>
      </c>
      <c r="I37" s="1" t="s">
        <v>8236</v>
      </c>
      <c r="J37" s="1" t="s">
        <v>8236</v>
      </c>
      <c r="K37" s="2"/>
      <c r="L37" s="1">
        <v>-4.0</v>
      </c>
      <c r="M37" s="1"/>
      <c r="N37" s="1">
        <v>10.682483333333334</v>
      </c>
      <c r="O37" s="1" t="s">
        <v>8111</v>
      </c>
      <c r="P37" s="1" t="s">
        <v>8237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48</v>
      </c>
      <c r="B38" s="1" t="s">
        <v>17</v>
      </c>
      <c r="C38" s="3">
        <v>309.0</v>
      </c>
      <c r="D38" s="1">
        <v>0.0</v>
      </c>
      <c r="E38" s="1" t="s">
        <v>8238</v>
      </c>
      <c r="F38" s="1" t="s">
        <v>66</v>
      </c>
      <c r="G38" s="1" t="s">
        <v>24</v>
      </c>
      <c r="H38" s="1" t="s">
        <v>8239</v>
      </c>
      <c r="I38" s="1" t="s">
        <v>8240</v>
      </c>
      <c r="J38" s="1" t="s">
        <v>8241</v>
      </c>
      <c r="K38" s="1" t="s">
        <v>8242</v>
      </c>
      <c r="L38" s="1">
        <v>-12.0</v>
      </c>
      <c r="M38" s="1">
        <v>0.003833333333333333</v>
      </c>
      <c r="N38" s="1">
        <v>11.28475</v>
      </c>
      <c r="O38" s="1" t="s">
        <v>53</v>
      </c>
      <c r="P38" s="1" t="s">
        <v>8243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81</v>
      </c>
      <c r="B39" s="1" t="s">
        <v>17</v>
      </c>
      <c r="C39" s="1">
        <v>849.0</v>
      </c>
      <c r="D39" s="1">
        <v>0.0</v>
      </c>
      <c r="E39" s="1" t="s">
        <v>2107</v>
      </c>
      <c r="F39" s="1" t="s">
        <v>18</v>
      </c>
      <c r="G39" s="1" t="s">
        <v>19</v>
      </c>
      <c r="H39" s="1" t="s">
        <v>8244</v>
      </c>
      <c r="I39" s="1" t="s">
        <v>8245</v>
      </c>
      <c r="J39" s="1" t="s">
        <v>8245</v>
      </c>
      <c r="K39" s="2"/>
      <c r="L39" s="1">
        <v>0.0</v>
      </c>
      <c r="M39" s="1"/>
      <c r="N39" s="1">
        <v>15.137733333333333</v>
      </c>
      <c r="O39" s="1" t="s">
        <v>8111</v>
      </c>
      <c r="P39" s="1" t="s">
        <v>8246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16</v>
      </c>
      <c r="B40" s="1" t="s">
        <v>17</v>
      </c>
      <c r="C40" s="1">
        <v>868.0</v>
      </c>
      <c r="D40" s="1">
        <v>0.0</v>
      </c>
      <c r="E40" s="2"/>
      <c r="F40" s="1" t="s">
        <v>18</v>
      </c>
      <c r="G40" s="1" t="s">
        <v>19</v>
      </c>
      <c r="H40" s="1" t="s">
        <v>8247</v>
      </c>
      <c r="I40" s="1" t="s">
        <v>8248</v>
      </c>
      <c r="J40" s="1" t="s">
        <v>8248</v>
      </c>
      <c r="K40" s="2"/>
      <c r="L40" s="1">
        <v>2.0</v>
      </c>
      <c r="M40" s="1"/>
      <c r="N40" s="1">
        <v>17.275983333333333</v>
      </c>
      <c r="O40" s="1" t="s">
        <v>8111</v>
      </c>
      <c r="P40" s="1" t="s">
        <v>8249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48</v>
      </c>
      <c r="B41" s="1" t="s">
        <v>17</v>
      </c>
      <c r="C41" s="1">
        <v>49.0</v>
      </c>
      <c r="D41" s="1">
        <v>0.0</v>
      </c>
      <c r="E41" s="2"/>
      <c r="F41" s="1" t="s">
        <v>49</v>
      </c>
      <c r="G41" s="1" t="s">
        <v>173</v>
      </c>
      <c r="H41" s="1" t="s">
        <v>8250</v>
      </c>
      <c r="I41" s="1" t="s">
        <v>8251</v>
      </c>
      <c r="J41" s="1" t="s">
        <v>8251</v>
      </c>
      <c r="K41" s="2"/>
      <c r="L41" s="1">
        <v>-3.0</v>
      </c>
      <c r="M41" s="1"/>
      <c r="N41" s="1">
        <v>1.94585</v>
      </c>
      <c r="O41" s="1" t="s">
        <v>53</v>
      </c>
      <c r="P41" s="1" t="s">
        <v>8252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60</v>
      </c>
      <c r="B42" s="1" t="s">
        <v>17</v>
      </c>
      <c r="C42" s="1">
        <v>703.0</v>
      </c>
      <c r="D42" s="1">
        <v>0.0</v>
      </c>
      <c r="E42" s="1" t="s">
        <v>8238</v>
      </c>
      <c r="F42" s="1" t="s">
        <v>66</v>
      </c>
      <c r="G42" s="1" t="s">
        <v>19</v>
      </c>
      <c r="H42" s="1" t="s">
        <v>8253</v>
      </c>
      <c r="I42" s="1" t="s">
        <v>8254</v>
      </c>
      <c r="J42" s="1" t="s">
        <v>8255</v>
      </c>
      <c r="K42" s="1" t="s">
        <v>8256</v>
      </c>
      <c r="L42" s="1">
        <v>-13.0</v>
      </c>
      <c r="M42" s="1">
        <v>0.004166666666666667</v>
      </c>
      <c r="N42" s="1">
        <v>11.51945</v>
      </c>
      <c r="O42" s="1" t="s">
        <v>63</v>
      </c>
      <c r="P42" s="1" t="s">
        <v>8257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60</v>
      </c>
      <c r="B43" s="1" t="s">
        <v>17</v>
      </c>
      <c r="C43" s="1">
        <v>349.0</v>
      </c>
      <c r="D43" s="1">
        <v>0.0</v>
      </c>
      <c r="E43" s="1" t="s">
        <v>8238</v>
      </c>
      <c r="F43" s="1" t="s">
        <v>66</v>
      </c>
      <c r="G43" s="1" t="s">
        <v>19</v>
      </c>
      <c r="H43" s="1" t="s">
        <v>8258</v>
      </c>
      <c r="I43" s="1" t="s">
        <v>8259</v>
      </c>
      <c r="J43" s="1" t="s">
        <v>8260</v>
      </c>
      <c r="K43" s="1" t="s">
        <v>8261</v>
      </c>
      <c r="L43" s="1">
        <v>-5.0</v>
      </c>
      <c r="M43" s="1">
        <v>0.00605</v>
      </c>
      <c r="N43" s="1">
        <v>15.325966666666666</v>
      </c>
      <c r="O43" s="1" t="s">
        <v>63</v>
      </c>
      <c r="P43" s="1" t="s">
        <v>8262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48</v>
      </c>
      <c r="B44" s="1" t="s">
        <v>17</v>
      </c>
      <c r="C44" s="1">
        <v>249.0</v>
      </c>
      <c r="D44" s="1">
        <v>0.0</v>
      </c>
      <c r="E44" s="2"/>
      <c r="F44" s="1" t="s">
        <v>49</v>
      </c>
      <c r="G44" s="1" t="s">
        <v>24</v>
      </c>
      <c r="H44" s="1" t="s">
        <v>8263</v>
      </c>
      <c r="I44" s="1" t="s">
        <v>8264</v>
      </c>
      <c r="J44" s="1" t="s">
        <v>8264</v>
      </c>
      <c r="K44" s="2"/>
      <c r="L44" s="1">
        <v>-4.0</v>
      </c>
      <c r="M44" s="1"/>
      <c r="N44" s="1">
        <v>0.35186666666666666</v>
      </c>
      <c r="O44" s="1" t="s">
        <v>53</v>
      </c>
      <c r="P44" s="1" t="s">
        <v>8265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16</v>
      </c>
      <c r="B45" s="1" t="s">
        <v>17</v>
      </c>
      <c r="C45" s="1">
        <v>469.0</v>
      </c>
      <c r="D45" s="1">
        <v>0.0</v>
      </c>
      <c r="E45" s="2"/>
      <c r="F45" s="1" t="s">
        <v>18</v>
      </c>
      <c r="G45" s="1" t="s">
        <v>19</v>
      </c>
      <c r="H45" s="1" t="s">
        <v>8266</v>
      </c>
      <c r="I45" s="1" t="s">
        <v>8267</v>
      </c>
      <c r="J45" s="1" t="s">
        <v>8267</v>
      </c>
      <c r="K45" s="2"/>
      <c r="L45" s="1">
        <v>3.0</v>
      </c>
      <c r="M45" s="1"/>
      <c r="N45" s="1">
        <v>18.68723333333333</v>
      </c>
      <c r="O45" s="1" t="s">
        <v>8111</v>
      </c>
      <c r="P45" s="1" t="s">
        <v>8268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16</v>
      </c>
      <c r="B46" s="1" t="s">
        <v>17</v>
      </c>
      <c r="C46" s="1">
        <v>331.0</v>
      </c>
      <c r="D46" s="1">
        <v>0.0</v>
      </c>
      <c r="E46" s="2"/>
      <c r="F46" s="1" t="s">
        <v>18</v>
      </c>
      <c r="G46" s="1" t="s">
        <v>19</v>
      </c>
      <c r="H46" s="1" t="s">
        <v>8269</v>
      </c>
      <c r="I46" s="1" t="s">
        <v>8270</v>
      </c>
      <c r="J46" s="1" t="s">
        <v>8270</v>
      </c>
      <c r="K46" s="2"/>
      <c r="L46" s="1">
        <v>2.0</v>
      </c>
      <c r="M46" s="1"/>
      <c r="N46" s="1">
        <v>17.550716666666666</v>
      </c>
      <c r="O46" s="1" t="s">
        <v>8111</v>
      </c>
      <c r="P46" s="1" t="s">
        <v>8271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28</v>
      </c>
      <c r="B47" s="1" t="s">
        <v>17</v>
      </c>
      <c r="C47" s="1">
        <v>658.0</v>
      </c>
      <c r="D47" s="1">
        <v>0.0</v>
      </c>
      <c r="E47" s="1" t="s">
        <v>29</v>
      </c>
      <c r="F47" s="1" t="s">
        <v>18</v>
      </c>
      <c r="G47" s="1" t="s">
        <v>19</v>
      </c>
      <c r="H47" s="1" t="s">
        <v>8272</v>
      </c>
      <c r="I47" s="1" t="s">
        <v>8273</v>
      </c>
      <c r="J47" s="1" t="s">
        <v>8273</v>
      </c>
      <c r="K47" s="2"/>
      <c r="L47" s="1">
        <v>3.0</v>
      </c>
      <c r="M47" s="1"/>
      <c r="N47" s="1">
        <v>18.73865</v>
      </c>
      <c r="O47" s="1" t="s">
        <v>8111</v>
      </c>
      <c r="P47" s="1" t="s">
        <v>8274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60</v>
      </c>
      <c r="B48" s="1" t="s">
        <v>17</v>
      </c>
      <c r="C48" s="1">
        <v>309.0</v>
      </c>
      <c r="D48" s="1">
        <v>0.0</v>
      </c>
      <c r="E48" s="1" t="s">
        <v>8238</v>
      </c>
      <c r="F48" s="1" t="s">
        <v>66</v>
      </c>
      <c r="G48" s="1" t="s">
        <v>19</v>
      </c>
      <c r="H48" s="1" t="s">
        <v>8275</v>
      </c>
      <c r="I48" s="1" t="s">
        <v>8276</v>
      </c>
      <c r="J48" s="1" t="s">
        <v>8277</v>
      </c>
      <c r="K48" s="1" t="s">
        <v>8278</v>
      </c>
      <c r="L48" s="1">
        <v>-10.0</v>
      </c>
      <c r="M48" s="1">
        <v>0.0019</v>
      </c>
      <c r="N48" s="1">
        <v>10.215083333333334</v>
      </c>
      <c r="O48" s="1" t="s">
        <v>63</v>
      </c>
      <c r="P48" s="1" t="s">
        <v>8279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28</v>
      </c>
      <c r="B49" s="1" t="s">
        <v>17</v>
      </c>
      <c r="C49" s="1">
        <v>380.0</v>
      </c>
      <c r="D49" s="1">
        <v>0.0</v>
      </c>
      <c r="E49" s="1" t="s">
        <v>29</v>
      </c>
      <c r="F49" s="1" t="s">
        <v>18</v>
      </c>
      <c r="G49" s="1" t="s">
        <v>19</v>
      </c>
      <c r="H49" s="1" t="s">
        <v>8280</v>
      </c>
      <c r="I49" s="1" t="s">
        <v>8281</v>
      </c>
      <c r="J49" s="1" t="s">
        <v>8281</v>
      </c>
      <c r="K49" s="2"/>
      <c r="L49" s="1">
        <v>-8.0</v>
      </c>
      <c r="M49" s="1"/>
      <c r="N49" s="1">
        <v>6.54375</v>
      </c>
      <c r="O49" s="1" t="s">
        <v>8111</v>
      </c>
      <c r="P49" s="1" t="s">
        <v>8282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16</v>
      </c>
      <c r="B50" s="1" t="s">
        <v>17</v>
      </c>
      <c r="C50" s="1">
        <v>394.0</v>
      </c>
      <c r="D50" s="1">
        <v>0.0</v>
      </c>
      <c r="E50" s="2"/>
      <c r="F50" s="1" t="s">
        <v>18</v>
      </c>
      <c r="G50" s="1" t="s">
        <v>19</v>
      </c>
      <c r="H50" s="1" t="s">
        <v>8283</v>
      </c>
      <c r="I50" s="1" t="s">
        <v>8284</v>
      </c>
      <c r="J50" s="1" t="s">
        <v>8284</v>
      </c>
      <c r="K50" s="2"/>
      <c r="L50" s="1">
        <v>-3.0</v>
      </c>
      <c r="M50" s="1"/>
      <c r="N50" s="1">
        <v>11.697333333333333</v>
      </c>
      <c r="O50" s="1" t="s">
        <v>8111</v>
      </c>
      <c r="P50" s="1" t="s">
        <v>8285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60</v>
      </c>
      <c r="B51" s="1" t="s">
        <v>17</v>
      </c>
      <c r="C51" s="1">
        <v>618.0</v>
      </c>
      <c r="D51" s="1">
        <v>0.0</v>
      </c>
      <c r="E51" s="1" t="s">
        <v>8238</v>
      </c>
      <c r="F51" s="1" t="s">
        <v>66</v>
      </c>
      <c r="G51" s="1" t="s">
        <v>24</v>
      </c>
      <c r="H51" s="1" t="s">
        <v>8286</v>
      </c>
      <c r="I51" s="1" t="s">
        <v>8287</v>
      </c>
      <c r="J51" s="1" t="s">
        <v>8288</v>
      </c>
      <c r="K51" s="1" t="s">
        <v>8289</v>
      </c>
      <c r="L51" s="1">
        <v>2.0</v>
      </c>
      <c r="M51" s="1">
        <v>0.0018833333333333334</v>
      </c>
      <c r="N51" s="1">
        <v>17.242916666666666</v>
      </c>
      <c r="O51" s="1" t="s">
        <v>63</v>
      </c>
      <c r="P51" s="1" t="s">
        <v>8290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60</v>
      </c>
      <c r="B52" s="1" t="s">
        <v>17</v>
      </c>
      <c r="C52" s="1">
        <v>349.0</v>
      </c>
      <c r="D52" s="1">
        <v>0.0</v>
      </c>
      <c r="E52" s="1" t="s">
        <v>8238</v>
      </c>
      <c r="F52" s="1" t="s">
        <v>66</v>
      </c>
      <c r="G52" s="1" t="s">
        <v>19</v>
      </c>
      <c r="H52" s="1" t="s">
        <v>8291</v>
      </c>
      <c r="I52" s="1" t="s">
        <v>8292</v>
      </c>
      <c r="J52" s="1" t="s">
        <v>8293</v>
      </c>
      <c r="K52" s="1" t="s">
        <v>8294</v>
      </c>
      <c r="L52" s="1">
        <v>-3.0</v>
      </c>
      <c r="M52" s="1">
        <v>0.002033333333333333</v>
      </c>
      <c r="N52" s="1">
        <v>17.640983333333335</v>
      </c>
      <c r="O52" s="1" t="s">
        <v>63</v>
      </c>
      <c r="P52" s="1" t="s">
        <v>8295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81</v>
      </c>
      <c r="B53" s="1" t="s">
        <v>17</v>
      </c>
      <c r="C53" s="1">
        <v>329.0</v>
      </c>
      <c r="D53" s="1">
        <v>0.0</v>
      </c>
      <c r="E53" s="1" t="s">
        <v>8296</v>
      </c>
      <c r="F53" s="1" t="s">
        <v>18</v>
      </c>
      <c r="G53" s="1" t="s">
        <v>19</v>
      </c>
      <c r="H53" s="1" t="s">
        <v>8297</v>
      </c>
      <c r="I53" s="1" t="s">
        <v>8298</v>
      </c>
      <c r="J53" s="1" t="s">
        <v>8298</v>
      </c>
      <c r="K53" s="2"/>
      <c r="L53" s="1">
        <v>-7.0</v>
      </c>
      <c r="M53" s="1"/>
      <c r="N53" s="1">
        <v>7.66385</v>
      </c>
      <c r="O53" s="1" t="s">
        <v>8111</v>
      </c>
      <c r="P53" s="1" t="s">
        <v>2372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81</v>
      </c>
      <c r="B54" s="1" t="s">
        <v>17</v>
      </c>
      <c r="C54" s="1">
        <v>514.0</v>
      </c>
      <c r="D54" s="1">
        <v>0.0</v>
      </c>
      <c r="E54" s="1" t="s">
        <v>4590</v>
      </c>
      <c r="F54" s="1" t="s">
        <v>18</v>
      </c>
      <c r="G54" s="1" t="s">
        <v>19</v>
      </c>
      <c r="H54" s="1" t="s">
        <v>8299</v>
      </c>
      <c r="I54" s="1" t="s">
        <v>8300</v>
      </c>
      <c r="J54" s="1" t="s">
        <v>8300</v>
      </c>
      <c r="K54" s="2"/>
      <c r="L54" s="1">
        <v>0.0</v>
      </c>
      <c r="M54" s="1"/>
      <c r="N54" s="1">
        <v>14.7528</v>
      </c>
      <c r="O54" s="1" t="s">
        <v>8111</v>
      </c>
      <c r="P54" s="1" t="s">
        <v>8301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48</v>
      </c>
      <c r="B55" s="1" t="s">
        <v>17</v>
      </c>
      <c r="C55" s="1">
        <v>309.0</v>
      </c>
      <c r="D55" s="1">
        <v>0.0</v>
      </c>
      <c r="E55" s="2"/>
      <c r="F55" s="1" t="s">
        <v>49</v>
      </c>
      <c r="G55" s="1" t="s">
        <v>24</v>
      </c>
      <c r="H55" s="1" t="s">
        <v>8302</v>
      </c>
      <c r="I55" s="1" t="s">
        <v>8303</v>
      </c>
      <c r="J55" s="1" t="s">
        <v>8303</v>
      </c>
      <c r="K55" s="2"/>
      <c r="L55" s="1">
        <v>-3.0</v>
      </c>
      <c r="M55" s="1"/>
      <c r="N55" s="1">
        <v>1.4101666666666666</v>
      </c>
      <c r="O55" s="1" t="s">
        <v>53</v>
      </c>
      <c r="P55" s="1" t="s">
        <v>8304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60</v>
      </c>
      <c r="B56" s="1" t="s">
        <v>17</v>
      </c>
      <c r="C56" s="1">
        <v>309.0</v>
      </c>
      <c r="D56" s="1">
        <v>0.0</v>
      </c>
      <c r="E56" s="1" t="s">
        <v>8238</v>
      </c>
      <c r="F56" s="1" t="s">
        <v>66</v>
      </c>
      <c r="G56" s="1" t="s">
        <v>19</v>
      </c>
      <c r="H56" s="1" t="s">
        <v>8305</v>
      </c>
      <c r="I56" s="1" t="s">
        <v>8306</v>
      </c>
      <c r="J56" s="1" t="s">
        <v>8307</v>
      </c>
      <c r="K56" s="1" t="s">
        <v>8308</v>
      </c>
      <c r="L56" s="1">
        <v>-3.0</v>
      </c>
      <c r="M56" s="1">
        <v>0.007066666666666666</v>
      </c>
      <c r="N56" s="1">
        <v>3.212083333333333</v>
      </c>
      <c r="O56" s="1" t="s">
        <v>63</v>
      </c>
      <c r="P56" s="1" t="s">
        <v>8309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48</v>
      </c>
      <c r="B57" s="1" t="s">
        <v>17</v>
      </c>
      <c r="C57" s="1">
        <v>180.0</v>
      </c>
      <c r="D57" s="1">
        <v>315.0</v>
      </c>
      <c r="E57" s="2"/>
      <c r="F57" s="1" t="s">
        <v>49</v>
      </c>
      <c r="G57" s="1" t="s">
        <v>24</v>
      </c>
      <c r="H57" s="1" t="s">
        <v>8310</v>
      </c>
      <c r="I57" s="1" t="s">
        <v>8311</v>
      </c>
      <c r="J57" s="1" t="s">
        <v>8311</v>
      </c>
      <c r="K57" s="2"/>
      <c r="L57" s="1">
        <v>-3.0</v>
      </c>
      <c r="M57" s="1"/>
      <c r="N57" s="1">
        <v>1.01345</v>
      </c>
      <c r="O57" s="1" t="s">
        <v>53</v>
      </c>
      <c r="P57" s="1" t="s">
        <v>8312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81</v>
      </c>
      <c r="B58" s="1" t="s">
        <v>17</v>
      </c>
      <c r="C58" s="1">
        <v>573.0</v>
      </c>
      <c r="D58" s="1">
        <v>0.0</v>
      </c>
      <c r="E58" s="1" t="s">
        <v>8313</v>
      </c>
      <c r="F58" s="1" t="s">
        <v>18</v>
      </c>
      <c r="G58" s="1" t="s">
        <v>19</v>
      </c>
      <c r="H58" s="1" t="s">
        <v>8314</v>
      </c>
      <c r="I58" s="1" t="s">
        <v>8315</v>
      </c>
      <c r="J58" s="1" t="s">
        <v>8315</v>
      </c>
      <c r="K58" s="2"/>
      <c r="L58" s="1">
        <v>7.0</v>
      </c>
      <c r="M58" s="1"/>
      <c r="N58" s="1">
        <v>22.821566666666666</v>
      </c>
      <c r="O58" s="1" t="s">
        <v>8111</v>
      </c>
      <c r="P58" s="1" t="s">
        <v>8316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16</v>
      </c>
      <c r="B59" s="1" t="s">
        <v>17</v>
      </c>
      <c r="C59" s="3">
        <v>264.0</v>
      </c>
      <c r="D59" s="1">
        <v>0.0</v>
      </c>
      <c r="E59" s="2"/>
      <c r="F59" s="1" t="s">
        <v>18</v>
      </c>
      <c r="G59" s="1" t="s">
        <v>19</v>
      </c>
      <c r="H59" s="1" t="s">
        <v>8317</v>
      </c>
      <c r="I59" s="1" t="s">
        <v>8318</v>
      </c>
      <c r="J59" s="1" t="s">
        <v>8318</v>
      </c>
      <c r="K59" s="2"/>
      <c r="L59" s="1">
        <v>-9.0</v>
      </c>
      <c r="M59" s="1"/>
      <c r="N59" s="1">
        <v>5.841516666666666</v>
      </c>
      <c r="O59" s="1" t="s">
        <v>8111</v>
      </c>
      <c r="P59" s="1" t="s">
        <v>8319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28</v>
      </c>
      <c r="B60" s="1" t="s">
        <v>17</v>
      </c>
      <c r="C60" s="1">
        <v>321.0</v>
      </c>
      <c r="D60" s="1">
        <v>0.0</v>
      </c>
      <c r="E60" s="1" t="s">
        <v>29</v>
      </c>
      <c r="F60" s="1" t="s">
        <v>18</v>
      </c>
      <c r="G60" s="1" t="s">
        <v>19</v>
      </c>
      <c r="H60" s="1" t="s">
        <v>8320</v>
      </c>
      <c r="I60" s="1" t="s">
        <v>8321</v>
      </c>
      <c r="J60" s="1" t="s">
        <v>8321</v>
      </c>
      <c r="K60" s="2"/>
      <c r="L60" s="1">
        <v>-4.0</v>
      </c>
      <c r="M60" s="1"/>
      <c r="N60" s="1">
        <v>10.944083333333333</v>
      </c>
      <c r="O60" s="1" t="s">
        <v>8111</v>
      </c>
      <c r="P60" s="1" t="s">
        <v>8322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60</v>
      </c>
      <c r="B61" s="1" t="s">
        <v>17</v>
      </c>
      <c r="C61" s="1">
        <v>364.0</v>
      </c>
      <c r="D61" s="1">
        <v>0.0</v>
      </c>
      <c r="E61" s="1" t="s">
        <v>8238</v>
      </c>
      <c r="F61" s="1" t="s">
        <v>66</v>
      </c>
      <c r="G61" s="1" t="s">
        <v>19</v>
      </c>
      <c r="H61" s="1" t="s">
        <v>8323</v>
      </c>
      <c r="I61" s="1" t="s">
        <v>8324</v>
      </c>
      <c r="J61" s="1" t="s">
        <v>8325</v>
      </c>
      <c r="K61" s="1" t="s">
        <v>8326</v>
      </c>
      <c r="L61" s="1">
        <v>-13.0</v>
      </c>
      <c r="M61" s="1">
        <v>0.0022333333333333333</v>
      </c>
      <c r="N61" s="1">
        <v>7.3352</v>
      </c>
      <c r="O61" s="1" t="s">
        <v>63</v>
      </c>
      <c r="P61" s="1" t="s">
        <v>8327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81</v>
      </c>
      <c r="B62" s="1" t="s">
        <v>17</v>
      </c>
      <c r="C62" s="3">
        <v>329.0</v>
      </c>
      <c r="D62" s="1">
        <v>0.0</v>
      </c>
      <c r="E62" s="1" t="s">
        <v>8328</v>
      </c>
      <c r="F62" s="1" t="s">
        <v>18</v>
      </c>
      <c r="G62" s="1" t="s">
        <v>19</v>
      </c>
      <c r="H62" s="1" t="s">
        <v>8329</v>
      </c>
      <c r="I62" s="1" t="s">
        <v>8330</v>
      </c>
      <c r="J62" s="1" t="s">
        <v>8330</v>
      </c>
      <c r="K62" s="2"/>
      <c r="L62" s="1">
        <v>-7.0</v>
      </c>
      <c r="M62" s="1"/>
      <c r="N62" s="1">
        <v>7.789333333333333</v>
      </c>
      <c r="O62" s="1" t="s">
        <v>8111</v>
      </c>
      <c r="P62" s="1" t="s">
        <v>697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81</v>
      </c>
      <c r="B63" s="1" t="s">
        <v>17</v>
      </c>
      <c r="C63" s="3">
        <v>723.0</v>
      </c>
      <c r="D63" s="1">
        <v>0.0</v>
      </c>
      <c r="E63" s="1" t="s">
        <v>8328</v>
      </c>
      <c r="F63" s="1" t="s">
        <v>18</v>
      </c>
      <c r="G63" s="1" t="s">
        <v>19</v>
      </c>
      <c r="H63" s="1" t="s">
        <v>8331</v>
      </c>
      <c r="I63" s="1" t="s">
        <v>8332</v>
      </c>
      <c r="J63" s="1" t="s">
        <v>8332</v>
      </c>
      <c r="K63" s="2"/>
      <c r="L63" s="1">
        <v>-7.0</v>
      </c>
      <c r="M63" s="1"/>
      <c r="N63" s="1">
        <v>7.480166666666666</v>
      </c>
      <c r="O63" s="1" t="s">
        <v>8111</v>
      </c>
      <c r="P63" s="1" t="s">
        <v>8333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16</v>
      </c>
      <c r="B64" s="1" t="s">
        <v>17</v>
      </c>
      <c r="C64" s="1">
        <v>264.0</v>
      </c>
      <c r="D64" s="1">
        <v>0.0</v>
      </c>
      <c r="E64" s="2"/>
      <c r="F64" s="1" t="s">
        <v>18</v>
      </c>
      <c r="G64" s="1" t="s">
        <v>24</v>
      </c>
      <c r="H64" s="1" t="s">
        <v>8334</v>
      </c>
      <c r="I64" s="1" t="s">
        <v>8335</v>
      </c>
      <c r="J64" s="1" t="s">
        <v>8335</v>
      </c>
      <c r="K64" s="2"/>
      <c r="L64" s="1">
        <v>-9.0</v>
      </c>
      <c r="M64" s="1"/>
      <c r="N64" s="1">
        <v>5.25535</v>
      </c>
      <c r="O64" s="1" t="s">
        <v>8111</v>
      </c>
      <c r="P64" s="1" t="s">
        <v>8336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60</v>
      </c>
      <c r="B65" s="1" t="s">
        <v>17</v>
      </c>
      <c r="C65" s="1">
        <v>618.0</v>
      </c>
      <c r="D65" s="1">
        <v>0.0</v>
      </c>
      <c r="E65" s="1" t="s">
        <v>8238</v>
      </c>
      <c r="F65" s="1" t="s">
        <v>66</v>
      </c>
      <c r="G65" s="1" t="s">
        <v>19</v>
      </c>
      <c r="H65" s="1" t="s">
        <v>8337</v>
      </c>
      <c r="I65" s="1" t="s">
        <v>8338</v>
      </c>
      <c r="J65" s="1" t="s">
        <v>8339</v>
      </c>
      <c r="K65" s="1" t="s">
        <v>8340</v>
      </c>
      <c r="L65" s="1">
        <v>-6.0</v>
      </c>
      <c r="M65" s="1">
        <v>0.0056</v>
      </c>
      <c r="N65" s="1">
        <v>9.352733333333333</v>
      </c>
      <c r="O65" s="1" t="s">
        <v>63</v>
      </c>
      <c r="P65" s="1" t="s">
        <v>8341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16</v>
      </c>
      <c r="B66" s="1" t="s">
        <v>17</v>
      </c>
      <c r="C66" s="3">
        <v>356.0</v>
      </c>
      <c r="D66" s="1">
        <v>0.0</v>
      </c>
      <c r="E66" s="2"/>
      <c r="F66" s="1" t="s">
        <v>18</v>
      </c>
      <c r="G66" s="1" t="s">
        <v>19</v>
      </c>
      <c r="H66" s="1" t="s">
        <v>8342</v>
      </c>
      <c r="I66" s="1" t="s">
        <v>8343</v>
      </c>
      <c r="J66" s="1" t="s">
        <v>8343</v>
      </c>
      <c r="K66" s="2"/>
      <c r="L66" s="1">
        <v>-2.0</v>
      </c>
      <c r="M66" s="1"/>
      <c r="N66" s="1">
        <v>12.599333333333334</v>
      </c>
      <c r="O66" s="1" t="s">
        <v>8111</v>
      </c>
      <c r="P66" s="1" t="s">
        <v>8344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16</v>
      </c>
      <c r="B67" s="1" t="s">
        <v>17</v>
      </c>
      <c r="C67" s="1">
        <v>763.0</v>
      </c>
      <c r="D67" s="1">
        <v>0.0</v>
      </c>
      <c r="E67" s="2"/>
      <c r="F67" s="1" t="s">
        <v>18</v>
      </c>
      <c r="G67" s="1" t="s">
        <v>19</v>
      </c>
      <c r="H67" s="1" t="s">
        <v>8345</v>
      </c>
      <c r="I67" s="1" t="s">
        <v>8346</v>
      </c>
      <c r="J67" s="1" t="s">
        <v>8346</v>
      </c>
      <c r="K67" s="2"/>
      <c r="L67" s="1">
        <v>-4.0</v>
      </c>
      <c r="M67" s="1"/>
      <c r="N67" s="1">
        <v>10.051383333333334</v>
      </c>
      <c r="O67" s="1" t="s">
        <v>8111</v>
      </c>
      <c r="P67" s="1" t="s">
        <v>8347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48</v>
      </c>
      <c r="B68" s="1" t="s">
        <v>17</v>
      </c>
      <c r="C68" s="1">
        <v>249.0</v>
      </c>
      <c r="D68" s="1">
        <v>0.0</v>
      </c>
      <c r="E68" s="2"/>
      <c r="F68" s="1" t="s">
        <v>49</v>
      </c>
      <c r="G68" s="1" t="s">
        <v>24</v>
      </c>
      <c r="H68" s="1" t="s">
        <v>8348</v>
      </c>
      <c r="I68" s="1" t="s">
        <v>8349</v>
      </c>
      <c r="J68" s="1" t="s">
        <v>8349</v>
      </c>
      <c r="K68" s="2"/>
      <c r="L68" s="1">
        <v>-4.0</v>
      </c>
      <c r="M68" s="1"/>
      <c r="N68" s="1">
        <v>0.036783333333333335</v>
      </c>
      <c r="O68" s="1" t="s">
        <v>53</v>
      </c>
      <c r="P68" s="1" t="s">
        <v>8350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81</v>
      </c>
      <c r="B69" s="1" t="s">
        <v>17</v>
      </c>
      <c r="C69" s="1">
        <v>364.0</v>
      </c>
      <c r="D69" s="1">
        <v>0.0</v>
      </c>
      <c r="E69" s="1" t="s">
        <v>1774</v>
      </c>
      <c r="F69" s="1" t="s">
        <v>18</v>
      </c>
      <c r="G69" s="1" t="s">
        <v>19</v>
      </c>
      <c r="H69" s="1" t="s">
        <v>8351</v>
      </c>
      <c r="I69" s="1" t="s">
        <v>8352</v>
      </c>
      <c r="J69" s="1" t="s">
        <v>8352</v>
      </c>
      <c r="K69" s="2"/>
      <c r="L69" s="1">
        <v>-8.0</v>
      </c>
      <c r="M69" s="1"/>
      <c r="N69" s="1">
        <v>6.272516666666666</v>
      </c>
      <c r="O69" s="1" t="s">
        <v>8111</v>
      </c>
      <c r="P69" s="1" t="s">
        <v>8353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60</v>
      </c>
      <c r="B70" s="1" t="s">
        <v>17</v>
      </c>
      <c r="C70" s="1">
        <v>199.0</v>
      </c>
      <c r="D70" s="1">
        <v>50.0</v>
      </c>
      <c r="E70" s="2"/>
      <c r="F70" s="1" t="s">
        <v>49</v>
      </c>
      <c r="G70" s="1" t="s">
        <v>19</v>
      </c>
      <c r="H70" s="1" t="s">
        <v>8354</v>
      </c>
      <c r="I70" s="1" t="s">
        <v>8355</v>
      </c>
      <c r="J70" s="1" t="s">
        <v>8355</v>
      </c>
      <c r="K70" s="2"/>
      <c r="L70" s="1">
        <v>-11.0</v>
      </c>
      <c r="M70" s="1"/>
      <c r="N70" s="1">
        <v>7.732583333333333</v>
      </c>
      <c r="O70" s="1" t="s">
        <v>63</v>
      </c>
      <c r="P70" s="1" t="s">
        <v>8356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60</v>
      </c>
      <c r="B71" s="1" t="s">
        <v>17</v>
      </c>
      <c r="C71" s="3">
        <v>309.0</v>
      </c>
      <c r="D71" s="1">
        <v>0.0</v>
      </c>
      <c r="E71" s="1" t="s">
        <v>8357</v>
      </c>
      <c r="F71" s="1" t="s">
        <v>66</v>
      </c>
      <c r="G71" s="1" t="s">
        <v>19</v>
      </c>
      <c r="H71" s="1" t="s">
        <v>8358</v>
      </c>
      <c r="I71" s="1" t="s">
        <v>8359</v>
      </c>
      <c r="J71" s="1" t="s">
        <v>8360</v>
      </c>
      <c r="K71" s="1" t="s">
        <v>8361</v>
      </c>
      <c r="L71" s="1">
        <v>-12.0</v>
      </c>
      <c r="M71" s="1">
        <v>0.00225</v>
      </c>
      <c r="N71" s="1">
        <v>6.291</v>
      </c>
      <c r="O71" s="1" t="s">
        <v>63</v>
      </c>
      <c r="P71" s="1" t="s">
        <v>8362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60</v>
      </c>
      <c r="B72" s="1" t="s">
        <v>17</v>
      </c>
      <c r="C72" s="1">
        <v>196.0</v>
      </c>
      <c r="D72" s="1">
        <v>110.0</v>
      </c>
      <c r="E72" s="2"/>
      <c r="F72" s="1" t="s">
        <v>49</v>
      </c>
      <c r="G72" s="1" t="s">
        <v>19</v>
      </c>
      <c r="H72" s="1" t="s">
        <v>8363</v>
      </c>
      <c r="I72" s="1" t="s">
        <v>8364</v>
      </c>
      <c r="J72" s="1" t="s">
        <v>8364</v>
      </c>
      <c r="K72" s="2"/>
      <c r="L72" s="1">
        <v>-2.0</v>
      </c>
      <c r="M72" s="1"/>
      <c r="N72" s="1">
        <v>27.083616666666668</v>
      </c>
      <c r="O72" s="1" t="s">
        <v>63</v>
      </c>
      <c r="P72" s="1" t="s">
        <v>8365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28</v>
      </c>
      <c r="B73" s="1" t="s">
        <v>17</v>
      </c>
      <c r="C73" s="1">
        <v>394.0</v>
      </c>
      <c r="D73" s="1">
        <v>0.0</v>
      </c>
      <c r="E73" s="1" t="s">
        <v>29</v>
      </c>
      <c r="F73" s="1" t="s">
        <v>18</v>
      </c>
      <c r="G73" s="1" t="s">
        <v>19</v>
      </c>
      <c r="H73" s="1" t="s">
        <v>8366</v>
      </c>
      <c r="I73" s="1" t="s">
        <v>8367</v>
      </c>
      <c r="J73" s="1" t="s">
        <v>8367</v>
      </c>
      <c r="K73" s="2"/>
      <c r="L73" s="1">
        <v>-5.0</v>
      </c>
      <c r="M73" s="1"/>
      <c r="N73" s="1">
        <v>9.552433333333333</v>
      </c>
      <c r="O73" s="1" t="s">
        <v>8111</v>
      </c>
      <c r="P73" s="1" t="s">
        <v>8368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81</v>
      </c>
      <c r="B74" s="1" t="s">
        <v>17</v>
      </c>
      <c r="C74" s="1">
        <v>658.0</v>
      </c>
      <c r="D74" s="1">
        <v>0.0</v>
      </c>
      <c r="E74" s="1" t="s">
        <v>8369</v>
      </c>
      <c r="F74" s="1" t="s">
        <v>18</v>
      </c>
      <c r="G74" s="1" t="s">
        <v>19</v>
      </c>
      <c r="H74" s="1" t="s">
        <v>8370</v>
      </c>
      <c r="I74" s="1" t="s">
        <v>8371</v>
      </c>
      <c r="J74" s="1" t="s">
        <v>8371</v>
      </c>
      <c r="K74" s="2"/>
      <c r="L74" s="1">
        <v>0.0</v>
      </c>
      <c r="M74" s="1"/>
      <c r="N74" s="1">
        <v>15.739516666666667</v>
      </c>
      <c r="O74" s="1" t="s">
        <v>8111</v>
      </c>
      <c r="P74" s="1" t="s">
        <v>8372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28</v>
      </c>
      <c r="B75" s="1" t="s">
        <v>17</v>
      </c>
      <c r="C75" s="1">
        <v>289.0</v>
      </c>
      <c r="D75" s="1">
        <v>0.0</v>
      </c>
      <c r="E75" s="1" t="s">
        <v>29</v>
      </c>
      <c r="F75" s="1" t="s">
        <v>18</v>
      </c>
      <c r="G75" s="1" t="s">
        <v>19</v>
      </c>
      <c r="H75" s="1" t="s">
        <v>8373</v>
      </c>
      <c r="I75" s="1" t="s">
        <v>8374</v>
      </c>
      <c r="J75" s="1" t="s">
        <v>8374</v>
      </c>
      <c r="K75" s="2"/>
      <c r="L75" s="1">
        <v>-3.0</v>
      </c>
      <c r="M75" s="1"/>
      <c r="N75" s="1">
        <v>11.159366666666667</v>
      </c>
      <c r="O75" s="1" t="s">
        <v>8111</v>
      </c>
      <c r="P75" s="1" t="s">
        <v>8375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16</v>
      </c>
      <c r="B76" s="1" t="s">
        <v>17</v>
      </c>
      <c r="C76" s="1">
        <v>1096.0</v>
      </c>
      <c r="D76" s="1">
        <v>0.0</v>
      </c>
      <c r="E76" s="2"/>
      <c r="F76" s="1" t="s">
        <v>18</v>
      </c>
      <c r="G76" s="1" t="s">
        <v>19</v>
      </c>
      <c r="H76" s="1" t="s">
        <v>8376</v>
      </c>
      <c r="I76" s="1" t="s">
        <v>8377</v>
      </c>
      <c r="J76" s="1" t="s">
        <v>8377</v>
      </c>
      <c r="K76" s="2"/>
      <c r="L76" s="1">
        <v>-2.0</v>
      </c>
      <c r="M76" s="1"/>
      <c r="N76" s="1">
        <v>12.950833333333334</v>
      </c>
      <c r="O76" s="1" t="s">
        <v>8111</v>
      </c>
      <c r="P76" s="1" t="s">
        <v>8378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60</v>
      </c>
      <c r="B77" s="1" t="s">
        <v>17</v>
      </c>
      <c r="C77" s="3">
        <v>215.0</v>
      </c>
      <c r="D77" s="1">
        <v>54.0</v>
      </c>
      <c r="E77" s="2"/>
      <c r="F77" s="1" t="s">
        <v>49</v>
      </c>
      <c r="G77" s="1" t="s">
        <v>24</v>
      </c>
      <c r="H77" s="1" t="s">
        <v>8379</v>
      </c>
      <c r="I77" s="1" t="s">
        <v>8380</v>
      </c>
      <c r="J77" s="1" t="s">
        <v>8380</v>
      </c>
      <c r="K77" s="2"/>
      <c r="L77" s="1">
        <v>-11.0</v>
      </c>
      <c r="M77" s="1"/>
      <c r="N77" s="1">
        <v>15.008333333333333</v>
      </c>
      <c r="O77" s="1" t="s">
        <v>63</v>
      </c>
      <c r="P77" s="1" t="s">
        <v>8381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16</v>
      </c>
      <c r="B78" s="1" t="s">
        <v>17</v>
      </c>
      <c r="C78" s="1">
        <v>4277.0</v>
      </c>
      <c r="D78" s="1">
        <v>0.0</v>
      </c>
      <c r="E78" s="2"/>
      <c r="F78" s="1" t="s">
        <v>18</v>
      </c>
      <c r="G78" s="1" t="s">
        <v>24</v>
      </c>
      <c r="H78" s="1" t="s">
        <v>8382</v>
      </c>
      <c r="I78" s="1" t="s">
        <v>8383</v>
      </c>
      <c r="J78" s="1" t="s">
        <v>8383</v>
      </c>
      <c r="K78" s="2"/>
      <c r="L78" s="1">
        <v>11.0</v>
      </c>
      <c r="M78" s="1"/>
      <c r="N78" s="1">
        <v>27.048466666666666</v>
      </c>
      <c r="O78" s="1" t="s">
        <v>8111</v>
      </c>
      <c r="P78" s="1" t="s">
        <v>8384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60</v>
      </c>
      <c r="B79" s="1" t="s">
        <v>17</v>
      </c>
      <c r="C79" s="1">
        <v>300.0</v>
      </c>
      <c r="D79" s="1">
        <v>36.0</v>
      </c>
      <c r="E79" s="1" t="s">
        <v>29</v>
      </c>
      <c r="F79" s="1" t="s">
        <v>66</v>
      </c>
      <c r="G79" s="1" t="s">
        <v>19</v>
      </c>
      <c r="H79" s="1" t="s">
        <v>8385</v>
      </c>
      <c r="I79" s="1" t="s">
        <v>8386</v>
      </c>
      <c r="J79" s="1" t="s">
        <v>8387</v>
      </c>
      <c r="K79" s="1" t="s">
        <v>8388</v>
      </c>
      <c r="L79" s="1">
        <v>-13.0</v>
      </c>
      <c r="M79" s="1">
        <v>1.0024333333333333</v>
      </c>
      <c r="N79" s="1">
        <v>10.207</v>
      </c>
      <c r="O79" s="1" t="s">
        <v>63</v>
      </c>
      <c r="P79" s="1" t="s">
        <v>8389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60</v>
      </c>
      <c r="B80" s="1" t="s">
        <v>17</v>
      </c>
      <c r="C80" s="1">
        <v>230.0</v>
      </c>
      <c r="D80" s="1">
        <v>0.0</v>
      </c>
      <c r="E80" s="1" t="s">
        <v>29</v>
      </c>
      <c r="F80" s="1" t="s">
        <v>66</v>
      </c>
      <c r="G80" s="1" t="s">
        <v>19</v>
      </c>
      <c r="H80" s="1" t="s">
        <v>8390</v>
      </c>
      <c r="I80" s="1" t="s">
        <v>8391</v>
      </c>
      <c r="J80" s="1" t="s">
        <v>8392</v>
      </c>
      <c r="K80" s="1" t="s">
        <v>8393</v>
      </c>
      <c r="L80" s="1">
        <v>0.0</v>
      </c>
      <c r="M80" s="1">
        <v>0.9928833333333333</v>
      </c>
      <c r="N80" s="1">
        <v>7.27425</v>
      </c>
      <c r="O80" s="1" t="s">
        <v>63</v>
      </c>
      <c r="P80" s="1" t="s">
        <v>8394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81</v>
      </c>
      <c r="B81" s="1" t="s">
        <v>17</v>
      </c>
      <c r="C81" s="1">
        <v>488.0</v>
      </c>
      <c r="D81" s="1">
        <v>0.0</v>
      </c>
      <c r="E81" s="1" t="s">
        <v>573</v>
      </c>
      <c r="F81" s="1" t="s">
        <v>18</v>
      </c>
      <c r="G81" s="1" t="s">
        <v>19</v>
      </c>
      <c r="H81" s="1" t="s">
        <v>8395</v>
      </c>
      <c r="I81" s="1" t="s">
        <v>8396</v>
      </c>
      <c r="J81" s="1" t="s">
        <v>8396</v>
      </c>
      <c r="K81" s="2"/>
      <c r="L81" s="1">
        <v>5.0</v>
      </c>
      <c r="M81" s="1"/>
      <c r="N81" s="1">
        <v>20.122366666666668</v>
      </c>
      <c r="O81" s="1" t="s">
        <v>8111</v>
      </c>
      <c r="P81" s="1" t="s">
        <v>8397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16</v>
      </c>
      <c r="B82" s="1" t="s">
        <v>17</v>
      </c>
      <c r="C82" s="1">
        <v>289.0</v>
      </c>
      <c r="D82" s="1">
        <v>0.0</v>
      </c>
      <c r="E82" s="2"/>
      <c r="F82" s="1" t="s">
        <v>18</v>
      </c>
      <c r="G82" s="1" t="s">
        <v>19</v>
      </c>
      <c r="H82" s="1" t="s">
        <v>8398</v>
      </c>
      <c r="I82" s="1" t="s">
        <v>8399</v>
      </c>
      <c r="J82" s="1" t="s">
        <v>8399</v>
      </c>
      <c r="K82" s="2"/>
      <c r="L82" s="1">
        <v>1.0</v>
      </c>
      <c r="M82" s="1"/>
      <c r="N82" s="1">
        <v>16.0744</v>
      </c>
      <c r="O82" s="1" t="s">
        <v>8111</v>
      </c>
      <c r="P82" s="1" t="s">
        <v>8400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48</v>
      </c>
      <c r="B83" s="1" t="s">
        <v>17</v>
      </c>
      <c r="C83" s="1">
        <v>249.0</v>
      </c>
      <c r="D83" s="1">
        <v>0.0</v>
      </c>
      <c r="E83" s="2"/>
      <c r="F83" s="1" t="s">
        <v>49</v>
      </c>
      <c r="G83" s="1" t="s">
        <v>24</v>
      </c>
      <c r="H83" s="1" t="s">
        <v>8401</v>
      </c>
      <c r="I83" s="1" t="s">
        <v>8402</v>
      </c>
      <c r="J83" s="1" t="s">
        <v>8402</v>
      </c>
      <c r="K83" s="2"/>
      <c r="L83" s="1">
        <v>3.0</v>
      </c>
      <c r="M83" s="1"/>
      <c r="N83" s="1">
        <v>8.576883333333333</v>
      </c>
      <c r="O83" s="1" t="s">
        <v>53</v>
      </c>
      <c r="P83" s="1" t="s">
        <v>8403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48</v>
      </c>
      <c r="B84" s="1" t="s">
        <v>17</v>
      </c>
      <c r="C84" s="3">
        <v>119.0</v>
      </c>
      <c r="D84" s="1">
        <v>0.0</v>
      </c>
      <c r="E84" s="2"/>
      <c r="F84" s="1" t="s">
        <v>49</v>
      </c>
      <c r="G84" s="1" t="s">
        <v>24</v>
      </c>
      <c r="H84" s="1" t="s">
        <v>8404</v>
      </c>
      <c r="I84" s="1" t="s">
        <v>8405</v>
      </c>
      <c r="J84" s="1" t="s">
        <v>8405</v>
      </c>
      <c r="K84" s="2"/>
      <c r="L84" s="1">
        <v>-3.0</v>
      </c>
      <c r="M84" s="1"/>
      <c r="N84" s="1">
        <v>1.6606</v>
      </c>
      <c r="O84" s="1" t="s">
        <v>53</v>
      </c>
      <c r="P84" s="1" t="s">
        <v>8406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48</v>
      </c>
      <c r="B85" s="1" t="s">
        <v>17</v>
      </c>
      <c r="C85" s="1">
        <v>349.0</v>
      </c>
      <c r="D85" s="1">
        <v>0.0</v>
      </c>
      <c r="E85" s="2"/>
      <c r="F85" s="1" t="s">
        <v>49</v>
      </c>
      <c r="G85" s="1" t="s">
        <v>24</v>
      </c>
      <c r="H85" s="1" t="s">
        <v>8407</v>
      </c>
      <c r="I85" s="1" t="s">
        <v>8408</v>
      </c>
      <c r="J85" s="1" t="s">
        <v>8408</v>
      </c>
      <c r="K85" s="2"/>
      <c r="L85" s="1">
        <v>4.0</v>
      </c>
      <c r="M85" s="1"/>
      <c r="N85" s="1">
        <v>9.945566666666666</v>
      </c>
      <c r="O85" s="1" t="s">
        <v>53</v>
      </c>
      <c r="P85" s="1" t="s">
        <v>8409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16</v>
      </c>
      <c r="B86" s="1" t="s">
        <v>17</v>
      </c>
      <c r="C86" s="1">
        <v>289.0</v>
      </c>
      <c r="D86" s="1">
        <v>0.0</v>
      </c>
      <c r="E86" s="2"/>
      <c r="F86" s="1" t="s">
        <v>18</v>
      </c>
      <c r="G86" s="1" t="s">
        <v>19</v>
      </c>
      <c r="H86" s="1" t="s">
        <v>8410</v>
      </c>
      <c r="I86" s="1" t="s">
        <v>8411</v>
      </c>
      <c r="J86" s="1" t="s">
        <v>8411</v>
      </c>
      <c r="K86" s="2"/>
      <c r="L86" s="1">
        <v>-2.0</v>
      </c>
      <c r="M86" s="1"/>
      <c r="N86" s="1">
        <v>12.445233333333332</v>
      </c>
      <c r="O86" s="1" t="s">
        <v>8111</v>
      </c>
      <c r="P86" s="1" t="s">
        <v>8412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81</v>
      </c>
      <c r="B87" s="1" t="s">
        <v>17</v>
      </c>
      <c r="C87" s="3">
        <v>658.0</v>
      </c>
      <c r="D87" s="1">
        <v>0.0</v>
      </c>
      <c r="E87" s="1" t="s">
        <v>573</v>
      </c>
      <c r="F87" s="1" t="s">
        <v>18</v>
      </c>
      <c r="G87" s="1" t="s">
        <v>19</v>
      </c>
      <c r="H87" s="1" t="s">
        <v>8413</v>
      </c>
      <c r="I87" s="1" t="s">
        <v>8414</v>
      </c>
      <c r="J87" s="1" t="s">
        <v>8414</v>
      </c>
      <c r="K87" s="2"/>
      <c r="L87" s="1">
        <v>-3.0</v>
      </c>
      <c r="M87" s="1"/>
      <c r="N87" s="1">
        <v>11.084366666666666</v>
      </c>
      <c r="O87" s="1" t="s">
        <v>8111</v>
      </c>
      <c r="P87" s="1" t="s">
        <v>8415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28</v>
      </c>
      <c r="B88" s="1" t="s">
        <v>17</v>
      </c>
      <c r="C88" s="3">
        <v>264.0</v>
      </c>
      <c r="D88" s="1">
        <v>0.0</v>
      </c>
      <c r="E88" s="1" t="s">
        <v>29</v>
      </c>
      <c r="F88" s="1" t="s">
        <v>18</v>
      </c>
      <c r="G88" s="1" t="s">
        <v>19</v>
      </c>
      <c r="H88" s="1" t="s">
        <v>8416</v>
      </c>
      <c r="I88" s="1" t="s">
        <v>8417</v>
      </c>
      <c r="J88" s="1" t="s">
        <v>8417</v>
      </c>
      <c r="K88" s="2"/>
      <c r="L88" s="1">
        <v>-7.0</v>
      </c>
      <c r="M88" s="1"/>
      <c r="N88" s="1">
        <v>7.24375</v>
      </c>
      <c r="O88" s="1" t="s">
        <v>8111</v>
      </c>
      <c r="P88" s="1" t="s">
        <v>8418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16</v>
      </c>
      <c r="B89" s="1" t="s">
        <v>17</v>
      </c>
      <c r="C89" s="1">
        <v>382.0</v>
      </c>
      <c r="D89" s="1">
        <v>0.0</v>
      </c>
      <c r="E89" s="2"/>
      <c r="F89" s="1" t="s">
        <v>18</v>
      </c>
      <c r="G89" s="1" t="s">
        <v>19</v>
      </c>
      <c r="H89" s="1" t="s">
        <v>8419</v>
      </c>
      <c r="I89" s="1" t="s">
        <v>8420</v>
      </c>
      <c r="J89" s="1" t="s">
        <v>8420</v>
      </c>
      <c r="K89" s="2"/>
      <c r="L89" s="1">
        <v>-2.0</v>
      </c>
      <c r="M89" s="1"/>
      <c r="N89" s="1">
        <v>12.44615</v>
      </c>
      <c r="O89" s="1" t="s">
        <v>8111</v>
      </c>
      <c r="P89" s="1" t="s">
        <v>8421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16</v>
      </c>
      <c r="B90" s="1" t="s">
        <v>17</v>
      </c>
      <c r="C90" s="1">
        <v>254.0</v>
      </c>
      <c r="D90" s="1">
        <v>0.0</v>
      </c>
      <c r="E90" s="2"/>
      <c r="F90" s="1" t="s">
        <v>18</v>
      </c>
      <c r="G90" s="1" t="s">
        <v>24</v>
      </c>
      <c r="H90" s="1" t="s">
        <v>8422</v>
      </c>
      <c r="I90" s="1" t="s">
        <v>8423</v>
      </c>
      <c r="J90" s="1" t="s">
        <v>8423</v>
      </c>
      <c r="K90" s="2"/>
      <c r="L90" s="1">
        <v>-2.0</v>
      </c>
      <c r="M90" s="1"/>
      <c r="N90" s="1">
        <v>12.305366666666666</v>
      </c>
      <c r="O90" s="1" t="s">
        <v>8111</v>
      </c>
      <c r="P90" s="1" t="s">
        <v>8424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16</v>
      </c>
      <c r="B91" s="1" t="s">
        <v>17</v>
      </c>
      <c r="C91" s="1">
        <v>503.0</v>
      </c>
      <c r="D91" s="1">
        <v>0.0</v>
      </c>
      <c r="E91" s="2"/>
      <c r="F91" s="1" t="s">
        <v>18</v>
      </c>
      <c r="G91" s="1" t="s">
        <v>19</v>
      </c>
      <c r="H91" s="1" t="s">
        <v>8425</v>
      </c>
      <c r="I91" s="1" t="s">
        <v>8426</v>
      </c>
      <c r="J91" s="1" t="s">
        <v>8426</v>
      </c>
      <c r="K91" s="2"/>
      <c r="L91" s="1">
        <v>3.0</v>
      </c>
      <c r="M91" s="1"/>
      <c r="N91" s="1">
        <v>18.77785</v>
      </c>
      <c r="O91" s="1" t="s">
        <v>8111</v>
      </c>
      <c r="P91" s="1" t="s">
        <v>8427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16</v>
      </c>
      <c r="B92" s="1" t="s">
        <v>17</v>
      </c>
      <c r="C92" s="1">
        <v>429.0</v>
      </c>
      <c r="D92" s="1">
        <v>0.0</v>
      </c>
      <c r="E92" s="2"/>
      <c r="F92" s="1" t="s">
        <v>18</v>
      </c>
      <c r="G92" s="1" t="s">
        <v>24</v>
      </c>
      <c r="H92" s="1" t="s">
        <v>8428</v>
      </c>
      <c r="I92" s="1" t="s">
        <v>8429</v>
      </c>
      <c r="J92" s="1" t="s">
        <v>8429</v>
      </c>
      <c r="K92" s="2"/>
      <c r="L92" s="1">
        <v>0.0</v>
      </c>
      <c r="M92" s="1"/>
      <c r="N92" s="1">
        <v>14.623783333333334</v>
      </c>
      <c r="O92" s="1" t="s">
        <v>8111</v>
      </c>
      <c r="P92" s="1" t="s">
        <v>8430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28</v>
      </c>
      <c r="B93" s="1" t="s">
        <v>17</v>
      </c>
      <c r="C93" s="1">
        <v>249.0</v>
      </c>
      <c r="D93" s="1">
        <v>0.0</v>
      </c>
      <c r="E93" s="1" t="s">
        <v>29</v>
      </c>
      <c r="F93" s="1" t="s">
        <v>18</v>
      </c>
      <c r="G93" s="1" t="s">
        <v>19</v>
      </c>
      <c r="H93" s="1" t="s">
        <v>8431</v>
      </c>
      <c r="I93" s="1" t="s">
        <v>8432</v>
      </c>
      <c r="J93" s="1" t="s">
        <v>8432</v>
      </c>
      <c r="K93" s="2"/>
      <c r="L93" s="1">
        <v>-4.0</v>
      </c>
      <c r="M93" s="1"/>
      <c r="N93" s="1">
        <v>10.9965</v>
      </c>
      <c r="O93" s="1" t="s">
        <v>8111</v>
      </c>
      <c r="P93" s="1" t="s">
        <v>8433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81</v>
      </c>
      <c r="B94" s="1" t="s">
        <v>17</v>
      </c>
      <c r="C94" s="1">
        <v>329.0</v>
      </c>
      <c r="D94" s="1">
        <v>0.0</v>
      </c>
      <c r="E94" s="1" t="s">
        <v>8434</v>
      </c>
      <c r="F94" s="1" t="s">
        <v>18</v>
      </c>
      <c r="G94" s="1" t="s">
        <v>19</v>
      </c>
      <c r="H94" s="1" t="s">
        <v>8435</v>
      </c>
      <c r="I94" s="1" t="s">
        <v>8436</v>
      </c>
      <c r="J94" s="1" t="s">
        <v>8436</v>
      </c>
      <c r="K94" s="2"/>
      <c r="L94" s="1">
        <v>-2.0</v>
      </c>
      <c r="M94" s="1"/>
      <c r="N94" s="1">
        <v>12.880816666666666</v>
      </c>
      <c r="O94" s="1" t="s">
        <v>8111</v>
      </c>
      <c r="P94" s="1" t="s">
        <v>697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16</v>
      </c>
      <c r="B95" s="1" t="s">
        <v>17</v>
      </c>
      <c r="C95" s="1">
        <v>294.0</v>
      </c>
      <c r="D95" s="1">
        <v>0.0</v>
      </c>
      <c r="E95" s="2"/>
      <c r="F95" s="1" t="s">
        <v>18</v>
      </c>
      <c r="G95" s="1" t="s">
        <v>24</v>
      </c>
      <c r="H95" s="1" t="s">
        <v>8437</v>
      </c>
      <c r="I95" s="1" t="s">
        <v>8438</v>
      </c>
      <c r="J95" s="1" t="s">
        <v>8438</v>
      </c>
      <c r="K95" s="2"/>
      <c r="L95" s="1">
        <v>3.0</v>
      </c>
      <c r="M95" s="1"/>
      <c r="N95" s="1">
        <v>18.06448333333333</v>
      </c>
      <c r="O95" s="1" t="s">
        <v>8111</v>
      </c>
      <c r="P95" s="1" t="s">
        <v>8439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60</v>
      </c>
      <c r="B96" s="1" t="s">
        <v>17</v>
      </c>
      <c r="C96" s="3">
        <v>257.0</v>
      </c>
      <c r="D96" s="1">
        <v>59.0</v>
      </c>
      <c r="E96" s="2"/>
      <c r="F96" s="1" t="s">
        <v>49</v>
      </c>
      <c r="G96" s="1" t="s">
        <v>19</v>
      </c>
      <c r="H96" s="1" t="s">
        <v>8440</v>
      </c>
      <c r="I96" s="1" t="s">
        <v>8441</v>
      </c>
      <c r="J96" s="1" t="s">
        <v>8441</v>
      </c>
      <c r="K96" s="2"/>
      <c r="L96" s="1">
        <v>-2.0</v>
      </c>
      <c r="M96" s="1"/>
      <c r="N96" s="1">
        <v>60.71791666666667</v>
      </c>
      <c r="O96" s="1" t="s">
        <v>63</v>
      </c>
      <c r="P96" s="1" t="s">
        <v>8442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81</v>
      </c>
      <c r="B97" s="1" t="s">
        <v>17</v>
      </c>
      <c r="C97" s="3">
        <v>329.0</v>
      </c>
      <c r="D97" s="1">
        <v>0.0</v>
      </c>
      <c r="E97" s="1" t="s">
        <v>8434</v>
      </c>
      <c r="F97" s="1" t="s">
        <v>18</v>
      </c>
      <c r="G97" s="1" t="s">
        <v>19</v>
      </c>
      <c r="H97" s="1" t="s">
        <v>8443</v>
      </c>
      <c r="I97" s="1" t="s">
        <v>8444</v>
      </c>
      <c r="J97" s="1" t="s">
        <v>8444</v>
      </c>
      <c r="K97" s="2"/>
      <c r="L97" s="1">
        <v>0.0</v>
      </c>
      <c r="M97" s="1"/>
      <c r="N97" s="1">
        <v>14.954266666666667</v>
      </c>
      <c r="O97" s="1" t="s">
        <v>8111</v>
      </c>
      <c r="P97" s="1" t="s">
        <v>2092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60</v>
      </c>
      <c r="B98" s="1" t="s">
        <v>17</v>
      </c>
      <c r="C98" s="1">
        <v>464.0</v>
      </c>
      <c r="D98" s="1">
        <v>0.0</v>
      </c>
      <c r="E98" s="1" t="s">
        <v>8131</v>
      </c>
      <c r="F98" s="1" t="s">
        <v>66</v>
      </c>
      <c r="G98" s="1" t="s">
        <v>19</v>
      </c>
      <c r="H98" s="1" t="s">
        <v>8445</v>
      </c>
      <c r="I98" s="1" t="s">
        <v>8446</v>
      </c>
      <c r="J98" s="1" t="s">
        <v>8447</v>
      </c>
      <c r="K98" s="1" t="s">
        <v>8448</v>
      </c>
      <c r="L98" s="1">
        <v>-6.0</v>
      </c>
      <c r="M98" s="1">
        <v>0.006883333333333333</v>
      </c>
      <c r="N98" s="1">
        <v>22.303433333333334</v>
      </c>
      <c r="O98" s="1" t="s">
        <v>63</v>
      </c>
      <c r="P98" s="1" t="s">
        <v>8449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28</v>
      </c>
      <c r="B99" s="1" t="s">
        <v>17</v>
      </c>
      <c r="C99" s="1">
        <v>329.0</v>
      </c>
      <c r="D99" s="1">
        <v>0.0</v>
      </c>
      <c r="E99" s="1" t="s">
        <v>29</v>
      </c>
      <c r="F99" s="1" t="s">
        <v>18</v>
      </c>
      <c r="G99" s="1" t="s">
        <v>19</v>
      </c>
      <c r="H99" s="1" t="s">
        <v>8450</v>
      </c>
      <c r="I99" s="1" t="s">
        <v>8451</v>
      </c>
      <c r="J99" s="1" t="s">
        <v>8451</v>
      </c>
      <c r="K99" s="2"/>
      <c r="L99" s="1">
        <v>-2.0</v>
      </c>
      <c r="M99" s="1"/>
      <c r="N99" s="1">
        <v>12.3962</v>
      </c>
      <c r="O99" s="1" t="s">
        <v>8111</v>
      </c>
      <c r="P99" s="1" t="s">
        <v>8452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81</v>
      </c>
      <c r="B100" s="1" t="s">
        <v>17</v>
      </c>
      <c r="C100" s="1">
        <v>264.0</v>
      </c>
      <c r="D100" s="1">
        <v>0.0</v>
      </c>
      <c r="E100" s="1" t="s">
        <v>8453</v>
      </c>
      <c r="F100" s="1" t="s">
        <v>18</v>
      </c>
      <c r="G100" s="1" t="s">
        <v>19</v>
      </c>
      <c r="H100" s="1" t="s">
        <v>8454</v>
      </c>
      <c r="I100" s="1" t="s">
        <v>8455</v>
      </c>
      <c r="J100" s="1" t="s">
        <v>8455</v>
      </c>
      <c r="K100" s="2"/>
      <c r="L100" s="1">
        <v>-5.0</v>
      </c>
      <c r="M100" s="1"/>
      <c r="N100" s="1">
        <v>9.121866666666667</v>
      </c>
      <c r="O100" s="1" t="s">
        <v>8111</v>
      </c>
      <c r="P100" s="1" t="s">
        <v>4885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28</v>
      </c>
      <c r="B101" s="1" t="s">
        <v>17</v>
      </c>
      <c r="C101" s="1">
        <v>428.0</v>
      </c>
      <c r="D101" s="1">
        <v>0.0</v>
      </c>
      <c r="E101" s="1" t="s">
        <v>29</v>
      </c>
      <c r="F101" s="1" t="s">
        <v>18</v>
      </c>
      <c r="G101" s="1" t="s">
        <v>19</v>
      </c>
      <c r="H101" s="1" t="s">
        <v>8456</v>
      </c>
      <c r="I101" s="1" t="s">
        <v>8457</v>
      </c>
      <c r="J101" s="1" t="s">
        <v>8457</v>
      </c>
      <c r="K101" s="2"/>
      <c r="L101" s="1">
        <v>-7.0</v>
      </c>
      <c r="M101" s="1"/>
      <c r="N101" s="1">
        <v>7.76005</v>
      </c>
      <c r="O101" s="1" t="s">
        <v>8111</v>
      </c>
      <c r="P101" s="1" t="s">
        <v>8458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28</v>
      </c>
      <c r="B102" s="1" t="s">
        <v>17</v>
      </c>
      <c r="C102" s="1">
        <v>329.0</v>
      </c>
      <c r="D102" s="1">
        <v>0.0</v>
      </c>
      <c r="E102" s="1" t="s">
        <v>29</v>
      </c>
      <c r="F102" s="1" t="s">
        <v>18</v>
      </c>
      <c r="G102" s="1" t="s">
        <v>19</v>
      </c>
      <c r="H102" s="1" t="s">
        <v>8459</v>
      </c>
      <c r="I102" s="1" t="s">
        <v>8460</v>
      </c>
      <c r="J102" s="1" t="s">
        <v>8460</v>
      </c>
      <c r="K102" s="2"/>
      <c r="L102" s="1">
        <v>-4.0</v>
      </c>
      <c r="M102" s="1"/>
      <c r="N102" s="1">
        <v>10.492116666666666</v>
      </c>
      <c r="O102" s="1" t="s">
        <v>8111</v>
      </c>
      <c r="P102" s="1" t="s">
        <v>8461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60</v>
      </c>
      <c r="B103" s="1" t="s">
        <v>17</v>
      </c>
      <c r="C103" s="3">
        <v>309.0</v>
      </c>
      <c r="D103" s="1">
        <v>0.0</v>
      </c>
      <c r="E103" s="1" t="s">
        <v>8131</v>
      </c>
      <c r="F103" s="1" t="s">
        <v>66</v>
      </c>
      <c r="G103" s="1" t="s">
        <v>19</v>
      </c>
      <c r="H103" s="1" t="s">
        <v>8462</v>
      </c>
      <c r="I103" s="1" t="s">
        <v>8463</v>
      </c>
      <c r="J103" s="1" t="s">
        <v>8464</v>
      </c>
      <c r="K103" s="1" t="s">
        <v>8465</v>
      </c>
      <c r="L103" s="1">
        <v>-20.0</v>
      </c>
      <c r="M103" s="1">
        <v>0.0022</v>
      </c>
      <c r="N103" s="1">
        <v>6.8502833333333335</v>
      </c>
      <c r="O103" s="1" t="s">
        <v>63</v>
      </c>
      <c r="P103" s="1" t="s">
        <v>8136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81</v>
      </c>
      <c r="B104" s="1" t="s">
        <v>17</v>
      </c>
      <c r="C104" s="3">
        <v>289.0</v>
      </c>
      <c r="D104" s="1">
        <v>0.0</v>
      </c>
      <c r="E104" s="1" t="s">
        <v>553</v>
      </c>
      <c r="F104" s="1" t="s">
        <v>18</v>
      </c>
      <c r="G104" s="1" t="s">
        <v>19</v>
      </c>
      <c r="H104" s="1" t="s">
        <v>8466</v>
      </c>
      <c r="I104" s="1" t="s">
        <v>8467</v>
      </c>
      <c r="J104" s="1" t="s">
        <v>8467</v>
      </c>
      <c r="K104" s="2"/>
      <c r="L104" s="1">
        <v>0.0</v>
      </c>
      <c r="M104" s="1"/>
      <c r="N104" s="1">
        <v>15.754733333333334</v>
      </c>
      <c r="O104" s="1" t="s">
        <v>8111</v>
      </c>
      <c r="P104" s="1" t="s">
        <v>8468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28</v>
      </c>
      <c r="B105" s="1" t="s">
        <v>17</v>
      </c>
      <c r="C105" s="1">
        <v>538.0</v>
      </c>
      <c r="D105" s="1">
        <v>0.0</v>
      </c>
      <c r="E105" s="1" t="s">
        <v>29</v>
      </c>
      <c r="F105" s="1" t="s">
        <v>18</v>
      </c>
      <c r="G105" s="1" t="s">
        <v>19</v>
      </c>
      <c r="H105" s="1" t="s">
        <v>8469</v>
      </c>
      <c r="I105" s="1" t="s">
        <v>8470</v>
      </c>
      <c r="J105" s="1" t="s">
        <v>8470</v>
      </c>
      <c r="K105" s="2"/>
      <c r="L105" s="1">
        <v>0.0</v>
      </c>
      <c r="M105" s="1"/>
      <c r="N105" s="1">
        <v>14.949066666666667</v>
      </c>
      <c r="O105" s="1" t="s">
        <v>8111</v>
      </c>
      <c r="P105" s="1" t="s">
        <v>8471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48</v>
      </c>
      <c r="B106" s="1" t="s">
        <v>17</v>
      </c>
      <c r="C106" s="3">
        <v>498.0</v>
      </c>
      <c r="D106" s="1">
        <v>0.0</v>
      </c>
      <c r="E106" s="2"/>
      <c r="F106" s="1" t="s">
        <v>49</v>
      </c>
      <c r="G106" s="1" t="s">
        <v>24</v>
      </c>
      <c r="H106" s="1" t="s">
        <v>8472</v>
      </c>
      <c r="I106" s="1" t="s">
        <v>8473</v>
      </c>
      <c r="J106" s="1" t="s">
        <v>8473</v>
      </c>
      <c r="K106" s="2"/>
      <c r="L106" s="1">
        <v>2.0</v>
      </c>
      <c r="M106" s="1"/>
      <c r="N106" s="1">
        <v>7.721183333333333</v>
      </c>
      <c r="O106" s="1" t="s">
        <v>53</v>
      </c>
      <c r="P106" s="1" t="s">
        <v>8474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48</v>
      </c>
      <c r="B107" s="1" t="s">
        <v>17</v>
      </c>
      <c r="C107" s="1">
        <v>0.0</v>
      </c>
      <c r="D107" s="1">
        <v>20.0</v>
      </c>
      <c r="E107" s="2"/>
      <c r="F107" s="1" t="s">
        <v>49</v>
      </c>
      <c r="G107" s="1" t="s">
        <v>24</v>
      </c>
      <c r="H107" s="1" t="s">
        <v>8475</v>
      </c>
      <c r="I107" s="1" t="s">
        <v>8476</v>
      </c>
      <c r="J107" s="1" t="s">
        <v>8476</v>
      </c>
      <c r="K107" s="2"/>
      <c r="L107" s="1">
        <v>-3.0</v>
      </c>
      <c r="M107" s="1"/>
      <c r="N107" s="1">
        <v>1.881</v>
      </c>
      <c r="O107" s="1" t="s">
        <v>53</v>
      </c>
      <c r="P107" s="1" t="s">
        <v>8477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16</v>
      </c>
      <c r="B108" s="1" t="s">
        <v>17</v>
      </c>
      <c r="C108" s="1">
        <v>274.0</v>
      </c>
      <c r="D108" s="1">
        <v>0.0</v>
      </c>
      <c r="E108" s="2"/>
      <c r="F108" s="1" t="s">
        <v>18</v>
      </c>
      <c r="G108" s="1" t="s">
        <v>24</v>
      </c>
      <c r="H108" s="1" t="s">
        <v>8478</v>
      </c>
      <c r="I108" s="1" t="s">
        <v>8479</v>
      </c>
      <c r="J108" s="1" t="s">
        <v>8479</v>
      </c>
      <c r="K108" s="2"/>
      <c r="L108" s="1">
        <v>-3.0</v>
      </c>
      <c r="M108" s="1"/>
      <c r="N108" s="1">
        <v>11.108216666666667</v>
      </c>
      <c r="O108" s="1" t="s">
        <v>8111</v>
      </c>
      <c r="P108" s="1" t="s">
        <v>8480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16</v>
      </c>
      <c r="B109" s="1" t="s">
        <v>17</v>
      </c>
      <c r="C109" s="1">
        <v>379.0</v>
      </c>
      <c r="D109" s="1">
        <v>0.0</v>
      </c>
      <c r="E109" s="2"/>
      <c r="F109" s="1" t="s">
        <v>18</v>
      </c>
      <c r="G109" s="1" t="s">
        <v>19</v>
      </c>
      <c r="H109" s="1" t="s">
        <v>8481</v>
      </c>
      <c r="I109" s="1" t="s">
        <v>8482</v>
      </c>
      <c r="J109" s="1" t="s">
        <v>8482</v>
      </c>
      <c r="K109" s="2"/>
      <c r="L109" s="1">
        <v>-5.0</v>
      </c>
      <c r="M109" s="1"/>
      <c r="N109" s="1">
        <v>9.737533333333333</v>
      </c>
      <c r="O109" s="1" t="s">
        <v>8111</v>
      </c>
      <c r="P109" s="1" t="s">
        <v>8483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48</v>
      </c>
      <c r="B110" s="1" t="s">
        <v>17</v>
      </c>
      <c r="C110" s="1">
        <v>209.0</v>
      </c>
      <c r="D110" s="1">
        <v>0.0</v>
      </c>
      <c r="E110" s="2"/>
      <c r="F110" s="1" t="s">
        <v>49</v>
      </c>
      <c r="G110" s="1" t="s">
        <v>24</v>
      </c>
      <c r="H110" s="1" t="s">
        <v>8484</v>
      </c>
      <c r="I110" s="1" t="s">
        <v>8485</v>
      </c>
      <c r="J110" s="1" t="s">
        <v>8485</v>
      </c>
      <c r="K110" s="2"/>
      <c r="L110" s="1">
        <v>0.0</v>
      </c>
      <c r="M110" s="1"/>
      <c r="N110" s="1">
        <v>4.30845</v>
      </c>
      <c r="O110" s="1" t="s">
        <v>53</v>
      </c>
      <c r="P110" s="1" t="s">
        <v>8486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60</v>
      </c>
      <c r="B111" s="1" t="s">
        <v>17</v>
      </c>
      <c r="C111" s="1">
        <v>356.0</v>
      </c>
      <c r="D111" s="1">
        <v>62.0</v>
      </c>
      <c r="E111" s="2"/>
      <c r="F111" s="1" t="s">
        <v>49</v>
      </c>
      <c r="G111" s="1" t="s">
        <v>19</v>
      </c>
      <c r="H111" s="1" t="s">
        <v>8487</v>
      </c>
      <c r="I111" s="1" t="s">
        <v>8488</v>
      </c>
      <c r="J111" s="1" t="s">
        <v>8488</v>
      </c>
      <c r="K111" s="2"/>
      <c r="L111" s="1">
        <v>-10.0</v>
      </c>
      <c r="M111" s="1"/>
      <c r="N111" s="1">
        <v>8.6756</v>
      </c>
      <c r="O111" s="1" t="s">
        <v>63</v>
      </c>
      <c r="P111" s="1" t="s">
        <v>8489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48</v>
      </c>
      <c r="B112" s="1" t="s">
        <v>17</v>
      </c>
      <c r="C112" s="1">
        <v>40.0</v>
      </c>
      <c r="D112" s="1">
        <v>70.0</v>
      </c>
      <c r="E112" s="2"/>
      <c r="F112" s="1" t="s">
        <v>49</v>
      </c>
      <c r="G112" s="1" t="s">
        <v>24</v>
      </c>
      <c r="H112" s="1" t="s">
        <v>8490</v>
      </c>
      <c r="I112" s="1" t="s">
        <v>8491</v>
      </c>
      <c r="J112" s="1" t="s">
        <v>8491</v>
      </c>
      <c r="K112" s="2"/>
      <c r="L112" s="1">
        <v>-1.0</v>
      </c>
      <c r="M112" s="1"/>
      <c r="N112" s="1">
        <v>3.1621166666666665</v>
      </c>
      <c r="O112" s="1" t="s">
        <v>53</v>
      </c>
      <c r="P112" s="1" t="s">
        <v>8492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16</v>
      </c>
      <c r="B113" s="1" t="s">
        <v>17</v>
      </c>
      <c r="C113" s="3">
        <v>289.0</v>
      </c>
      <c r="D113" s="1">
        <v>0.0</v>
      </c>
      <c r="E113" s="2"/>
      <c r="F113" s="1" t="s">
        <v>18</v>
      </c>
      <c r="G113" s="1" t="s">
        <v>19</v>
      </c>
      <c r="H113" s="1" t="s">
        <v>8493</v>
      </c>
      <c r="I113" s="1" t="s">
        <v>8494</v>
      </c>
      <c r="J113" s="1" t="s">
        <v>8494</v>
      </c>
      <c r="K113" s="2"/>
      <c r="L113" s="1">
        <v>-7.0</v>
      </c>
      <c r="M113" s="1"/>
      <c r="N113" s="1">
        <v>7.772</v>
      </c>
      <c r="O113" s="1" t="s">
        <v>8111</v>
      </c>
      <c r="P113" s="1" t="s">
        <v>8412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81</v>
      </c>
      <c r="B114" s="1" t="s">
        <v>17</v>
      </c>
      <c r="C114" s="3">
        <v>323.0</v>
      </c>
      <c r="D114" s="1">
        <v>0.0</v>
      </c>
      <c r="E114" s="1" t="s">
        <v>1848</v>
      </c>
      <c r="F114" s="1" t="s">
        <v>18</v>
      </c>
      <c r="G114" s="1" t="s">
        <v>19</v>
      </c>
      <c r="H114" s="1" t="s">
        <v>8495</v>
      </c>
      <c r="I114" s="1" t="s">
        <v>8496</v>
      </c>
      <c r="J114" s="1" t="s">
        <v>8496</v>
      </c>
      <c r="K114" s="2"/>
      <c r="L114" s="1">
        <v>-1.0</v>
      </c>
      <c r="M114" s="1"/>
      <c r="N114" s="1">
        <v>13.184833333333334</v>
      </c>
      <c r="O114" s="1" t="s">
        <v>8111</v>
      </c>
      <c r="P114" s="1" t="s">
        <v>8497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81</v>
      </c>
      <c r="B115" s="1" t="s">
        <v>17</v>
      </c>
      <c r="C115" s="3">
        <v>463.0</v>
      </c>
      <c r="D115" s="1">
        <v>0.0</v>
      </c>
      <c r="E115" s="1" t="s">
        <v>8498</v>
      </c>
      <c r="F115" s="1" t="s">
        <v>18</v>
      </c>
      <c r="G115" s="1" t="s">
        <v>19</v>
      </c>
      <c r="H115" s="1" t="s">
        <v>8499</v>
      </c>
      <c r="I115" s="1" t="s">
        <v>8500</v>
      </c>
      <c r="J115" s="1" t="s">
        <v>8500</v>
      </c>
      <c r="K115" s="2"/>
      <c r="L115" s="1">
        <v>-1.0</v>
      </c>
      <c r="M115" s="1"/>
      <c r="N115" s="1">
        <v>13.971583333333333</v>
      </c>
      <c r="O115" s="1" t="s">
        <v>8111</v>
      </c>
      <c r="P115" s="1" t="s">
        <v>8501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60</v>
      </c>
      <c r="B116" s="1" t="s">
        <v>17</v>
      </c>
      <c r="C116" s="1">
        <v>503.0</v>
      </c>
      <c r="D116" s="1">
        <v>71.0</v>
      </c>
      <c r="E116" s="2"/>
      <c r="F116" s="1" t="s">
        <v>49</v>
      </c>
      <c r="G116" s="1" t="s">
        <v>173</v>
      </c>
      <c r="H116" s="1" t="s">
        <v>8502</v>
      </c>
      <c r="I116" s="1" t="s">
        <v>8503</v>
      </c>
      <c r="J116" s="1" t="s">
        <v>8503</v>
      </c>
      <c r="K116" s="2"/>
      <c r="L116" s="1">
        <v>-7.0</v>
      </c>
      <c r="M116" s="1"/>
      <c r="N116" s="1">
        <v>11.613283333333333</v>
      </c>
      <c r="O116" s="1" t="s">
        <v>63</v>
      </c>
      <c r="P116" s="1" t="s">
        <v>8504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81</v>
      </c>
      <c r="B117" s="1" t="s">
        <v>17</v>
      </c>
      <c r="C117" s="3">
        <v>403.0</v>
      </c>
      <c r="D117" s="1">
        <v>0.0</v>
      </c>
      <c r="E117" s="1" t="s">
        <v>8505</v>
      </c>
      <c r="F117" s="1" t="s">
        <v>18</v>
      </c>
      <c r="G117" s="1" t="s">
        <v>19</v>
      </c>
      <c r="H117" s="1" t="s">
        <v>8506</v>
      </c>
      <c r="I117" s="1" t="s">
        <v>8507</v>
      </c>
      <c r="J117" s="1" t="s">
        <v>8507</v>
      </c>
      <c r="K117" s="2"/>
      <c r="L117" s="1">
        <v>1.0</v>
      </c>
      <c r="M117" s="1"/>
      <c r="N117" s="1">
        <v>16.789983333333332</v>
      </c>
      <c r="O117" s="1" t="s">
        <v>8111</v>
      </c>
      <c r="P117" s="1" t="s">
        <v>8508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28</v>
      </c>
      <c r="B118" s="1" t="s">
        <v>17</v>
      </c>
      <c r="C118" s="1">
        <v>323.0</v>
      </c>
      <c r="D118" s="1">
        <v>0.0</v>
      </c>
      <c r="E118" s="1" t="s">
        <v>29</v>
      </c>
      <c r="F118" s="1" t="s">
        <v>18</v>
      </c>
      <c r="G118" s="1" t="s">
        <v>19</v>
      </c>
      <c r="H118" s="1" t="s">
        <v>8509</v>
      </c>
      <c r="I118" s="1" t="s">
        <v>8510</v>
      </c>
      <c r="J118" s="1" t="s">
        <v>8510</v>
      </c>
      <c r="K118" s="2"/>
      <c r="L118" s="1">
        <v>-5.0</v>
      </c>
      <c r="M118" s="1"/>
      <c r="N118" s="1">
        <v>9.062966666666666</v>
      </c>
      <c r="O118" s="1" t="s">
        <v>8111</v>
      </c>
      <c r="P118" s="1" t="s">
        <v>8511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60</v>
      </c>
      <c r="B119" s="1" t="s">
        <v>17</v>
      </c>
      <c r="C119" s="1">
        <v>420.0</v>
      </c>
      <c r="D119" s="1">
        <v>22.0</v>
      </c>
      <c r="E119" s="1" t="s">
        <v>8357</v>
      </c>
      <c r="F119" s="1" t="s">
        <v>66</v>
      </c>
      <c r="G119" s="1" t="s">
        <v>19</v>
      </c>
      <c r="H119" s="1" t="s">
        <v>8512</v>
      </c>
      <c r="I119" s="1" t="s">
        <v>8513</v>
      </c>
      <c r="J119" s="1" t="s">
        <v>8514</v>
      </c>
      <c r="K119" s="1" t="s">
        <v>8515</v>
      </c>
      <c r="L119" s="1">
        <v>-17.0</v>
      </c>
      <c r="M119" s="1">
        <v>0.0031666666666666666</v>
      </c>
      <c r="N119" s="1">
        <v>8.2772</v>
      </c>
      <c r="O119" s="1" t="s">
        <v>63</v>
      </c>
      <c r="P119" s="1" t="s">
        <v>8516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48</v>
      </c>
      <c r="B120" s="1" t="s">
        <v>17</v>
      </c>
      <c r="C120" s="3">
        <v>503.0</v>
      </c>
      <c r="D120" s="1">
        <v>0.0</v>
      </c>
      <c r="E120" s="2"/>
      <c r="F120" s="1" t="s">
        <v>49</v>
      </c>
      <c r="G120" s="1" t="s">
        <v>24</v>
      </c>
      <c r="H120" s="1" t="s">
        <v>8517</v>
      </c>
      <c r="I120" s="1" t="s">
        <v>8518</v>
      </c>
      <c r="J120" s="1" t="s">
        <v>8518</v>
      </c>
      <c r="K120" s="2"/>
      <c r="L120" s="1">
        <v>9.0</v>
      </c>
      <c r="M120" s="1"/>
      <c r="N120" s="1">
        <v>14.808783333333333</v>
      </c>
      <c r="O120" s="1" t="s">
        <v>53</v>
      </c>
      <c r="P120" s="1" t="s">
        <v>8519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81</v>
      </c>
      <c r="B121" s="1" t="s">
        <v>17</v>
      </c>
      <c r="C121" s="3">
        <v>329.0</v>
      </c>
      <c r="D121" s="1">
        <v>0.0</v>
      </c>
      <c r="E121" s="1" t="s">
        <v>8520</v>
      </c>
      <c r="F121" s="1" t="s">
        <v>18</v>
      </c>
      <c r="G121" s="1" t="s">
        <v>19</v>
      </c>
      <c r="H121" s="1" t="s">
        <v>8521</v>
      </c>
      <c r="I121" s="1" t="s">
        <v>8522</v>
      </c>
      <c r="J121" s="1" t="s">
        <v>8522</v>
      </c>
      <c r="K121" s="2"/>
      <c r="L121" s="1">
        <v>-7.0</v>
      </c>
      <c r="M121" s="1"/>
      <c r="N121" s="1">
        <v>7.076216666666666</v>
      </c>
      <c r="O121" s="1" t="s">
        <v>8111</v>
      </c>
      <c r="P121" s="1" t="s">
        <v>8523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60</v>
      </c>
      <c r="B122" s="1" t="s">
        <v>17</v>
      </c>
      <c r="C122" s="1">
        <v>292.0</v>
      </c>
      <c r="D122" s="1">
        <v>14.0</v>
      </c>
      <c r="E122" s="1" t="s">
        <v>8357</v>
      </c>
      <c r="F122" s="1" t="s">
        <v>66</v>
      </c>
      <c r="G122" s="1" t="s">
        <v>19</v>
      </c>
      <c r="H122" s="1" t="s">
        <v>8524</v>
      </c>
      <c r="I122" s="1" t="s">
        <v>8525</v>
      </c>
      <c r="J122" s="1" t="s">
        <v>8526</v>
      </c>
      <c r="K122" s="1" t="s">
        <v>8527</v>
      </c>
      <c r="L122" s="1">
        <v>-2.0</v>
      </c>
      <c r="M122" s="1">
        <v>0.002183333333333333</v>
      </c>
      <c r="N122" s="1">
        <v>18.593233333333334</v>
      </c>
      <c r="O122" s="1" t="s">
        <v>63</v>
      </c>
      <c r="P122" s="1" t="s">
        <v>8528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60</v>
      </c>
      <c r="B123" s="1" t="s">
        <v>17</v>
      </c>
      <c r="C123" s="1">
        <v>618.0</v>
      </c>
      <c r="D123" s="1">
        <v>0.0</v>
      </c>
      <c r="E123" s="1" t="s">
        <v>8131</v>
      </c>
      <c r="F123" s="1" t="s">
        <v>66</v>
      </c>
      <c r="G123" s="1" t="s">
        <v>19</v>
      </c>
      <c r="H123" s="1" t="s">
        <v>8529</v>
      </c>
      <c r="I123" s="1" t="s">
        <v>8530</v>
      </c>
      <c r="J123" s="1" t="s">
        <v>8531</v>
      </c>
      <c r="K123" s="1" t="s">
        <v>8532</v>
      </c>
      <c r="L123" s="1">
        <v>11.0</v>
      </c>
      <c r="M123" s="1">
        <v>0.0037166666666666667</v>
      </c>
      <c r="N123" s="1">
        <v>16.845</v>
      </c>
      <c r="O123" s="1" t="s">
        <v>63</v>
      </c>
      <c r="P123" s="1" t="s">
        <v>8533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60</v>
      </c>
      <c r="B124" s="1" t="s">
        <v>17</v>
      </c>
      <c r="C124" s="1">
        <v>269.0</v>
      </c>
      <c r="D124" s="1">
        <v>0.0</v>
      </c>
      <c r="E124" s="1" t="s">
        <v>8131</v>
      </c>
      <c r="F124" s="1" t="s">
        <v>66</v>
      </c>
      <c r="G124" s="1" t="s">
        <v>19</v>
      </c>
      <c r="H124" s="1" t="s">
        <v>8534</v>
      </c>
      <c r="I124" s="1" t="s">
        <v>8535</v>
      </c>
      <c r="J124" s="1" t="s">
        <v>8536</v>
      </c>
      <c r="K124" s="1" t="s">
        <v>8537</v>
      </c>
      <c r="L124" s="1">
        <v>33.0</v>
      </c>
      <c r="M124" s="1">
        <v>0.003916666666666666</v>
      </c>
      <c r="N124" s="1">
        <v>13.962133333333334</v>
      </c>
      <c r="O124" s="1" t="s">
        <v>63</v>
      </c>
      <c r="P124" s="1" t="s">
        <v>8538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16</v>
      </c>
      <c r="B125" s="1" t="s">
        <v>17</v>
      </c>
      <c r="C125" s="3">
        <v>605.0</v>
      </c>
      <c r="D125" s="1">
        <v>0.0</v>
      </c>
      <c r="E125" s="2"/>
      <c r="F125" s="1" t="s">
        <v>18</v>
      </c>
      <c r="G125" s="1" t="s">
        <v>19</v>
      </c>
      <c r="H125" s="1" t="s">
        <v>8539</v>
      </c>
      <c r="I125" s="1" t="s">
        <v>8540</v>
      </c>
      <c r="J125" s="1" t="s">
        <v>8540</v>
      </c>
      <c r="K125" s="2"/>
      <c r="L125" s="1">
        <v>7.0</v>
      </c>
      <c r="M125" s="1"/>
      <c r="N125" s="1">
        <v>22.82435</v>
      </c>
      <c r="O125" s="1" t="s">
        <v>8111</v>
      </c>
      <c r="P125" s="1" t="s">
        <v>8541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60</v>
      </c>
      <c r="B126" s="1" t="s">
        <v>17</v>
      </c>
      <c r="C126" s="1">
        <v>414.0</v>
      </c>
      <c r="D126" s="1">
        <v>0.0</v>
      </c>
      <c r="E126" s="1" t="s">
        <v>8357</v>
      </c>
      <c r="F126" s="1" t="s">
        <v>66</v>
      </c>
      <c r="G126" s="1" t="s">
        <v>24</v>
      </c>
      <c r="H126" s="1" t="s">
        <v>8542</v>
      </c>
      <c r="I126" s="1" t="s">
        <v>8543</v>
      </c>
      <c r="J126" s="1" t="s">
        <v>8544</v>
      </c>
      <c r="K126" s="1" t="s">
        <v>8545</v>
      </c>
      <c r="L126" s="1">
        <v>4.0</v>
      </c>
      <c r="M126" s="1">
        <v>0.00275</v>
      </c>
      <c r="N126" s="1">
        <v>28.51955</v>
      </c>
      <c r="O126" s="1" t="s">
        <v>63</v>
      </c>
      <c r="P126" s="1" t="s">
        <v>8546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16</v>
      </c>
      <c r="B127" s="1" t="s">
        <v>17</v>
      </c>
      <c r="C127" s="1">
        <v>578.0</v>
      </c>
      <c r="D127" s="1">
        <v>0.0</v>
      </c>
      <c r="E127" s="2"/>
      <c r="F127" s="1" t="s">
        <v>18</v>
      </c>
      <c r="G127" s="1" t="s">
        <v>24</v>
      </c>
      <c r="H127" s="1" t="s">
        <v>8547</v>
      </c>
      <c r="I127" s="1" t="s">
        <v>8548</v>
      </c>
      <c r="J127" s="1" t="s">
        <v>8548</v>
      </c>
      <c r="K127" s="2"/>
      <c r="L127" s="1">
        <v>0.0</v>
      </c>
      <c r="M127" s="1"/>
      <c r="N127" s="1">
        <v>14.485516666666667</v>
      </c>
      <c r="O127" s="1" t="s">
        <v>8111</v>
      </c>
      <c r="P127" s="1" t="s">
        <v>8549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28</v>
      </c>
      <c r="B128" s="1" t="s">
        <v>17</v>
      </c>
      <c r="C128" s="3">
        <v>329.0</v>
      </c>
      <c r="D128" s="1">
        <v>0.0</v>
      </c>
      <c r="E128" s="1" t="s">
        <v>29</v>
      </c>
      <c r="F128" s="1" t="s">
        <v>18</v>
      </c>
      <c r="G128" s="1" t="s">
        <v>19</v>
      </c>
      <c r="H128" s="1" t="s">
        <v>8550</v>
      </c>
      <c r="I128" s="1" t="s">
        <v>8551</v>
      </c>
      <c r="J128" s="1" t="s">
        <v>8551</v>
      </c>
      <c r="K128" s="2"/>
      <c r="L128" s="1">
        <v>-7.0</v>
      </c>
      <c r="M128" s="1"/>
      <c r="N128" s="1">
        <v>7.2331666666666665</v>
      </c>
      <c r="O128" s="1" t="s">
        <v>8111</v>
      </c>
      <c r="P128" s="1" t="s">
        <v>8552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60</v>
      </c>
      <c r="B129" s="1" t="s">
        <v>17</v>
      </c>
      <c r="C129" s="1">
        <v>586.0</v>
      </c>
      <c r="D129" s="1">
        <v>0.0</v>
      </c>
      <c r="E129" s="1" t="s">
        <v>8131</v>
      </c>
      <c r="F129" s="1" t="s">
        <v>66</v>
      </c>
      <c r="G129" s="1" t="s">
        <v>19</v>
      </c>
      <c r="H129" s="1" t="s">
        <v>8553</v>
      </c>
      <c r="I129" s="1" t="s">
        <v>8554</v>
      </c>
      <c r="J129" s="1" t="s">
        <v>8555</v>
      </c>
      <c r="K129" s="1" t="s">
        <v>8556</v>
      </c>
      <c r="L129" s="1">
        <v>10.0</v>
      </c>
      <c r="M129" s="1">
        <v>0.0025666666666666667</v>
      </c>
      <c r="N129" s="1">
        <v>44.970333333333336</v>
      </c>
      <c r="O129" s="1" t="s">
        <v>63</v>
      </c>
      <c r="P129" s="1" t="s">
        <v>8557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28</v>
      </c>
      <c r="B130" s="1" t="s">
        <v>17</v>
      </c>
      <c r="C130" s="1">
        <v>329.0</v>
      </c>
      <c r="D130" s="1">
        <v>0.0</v>
      </c>
      <c r="E130" s="1" t="s">
        <v>29</v>
      </c>
      <c r="F130" s="1" t="s">
        <v>18</v>
      </c>
      <c r="G130" s="1" t="s">
        <v>19</v>
      </c>
      <c r="H130" s="1" t="s">
        <v>8558</v>
      </c>
      <c r="I130" s="1" t="s">
        <v>8559</v>
      </c>
      <c r="J130" s="1" t="s">
        <v>8559</v>
      </c>
      <c r="K130" s="2"/>
      <c r="L130" s="1">
        <v>-6.0</v>
      </c>
      <c r="M130" s="1"/>
      <c r="N130" s="1">
        <v>8.4661</v>
      </c>
      <c r="O130" s="1" t="s">
        <v>8111</v>
      </c>
      <c r="P130" s="1" t="s">
        <v>8552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60</v>
      </c>
      <c r="B131" s="1" t="s">
        <v>17</v>
      </c>
      <c r="C131" s="1">
        <v>594.0</v>
      </c>
      <c r="D131" s="1">
        <v>0.0</v>
      </c>
      <c r="E131" s="1" t="s">
        <v>8357</v>
      </c>
      <c r="F131" s="1" t="s">
        <v>66</v>
      </c>
      <c r="G131" s="1" t="s">
        <v>24</v>
      </c>
      <c r="H131" s="1" t="s">
        <v>8560</v>
      </c>
      <c r="I131" s="1" t="s">
        <v>8561</v>
      </c>
      <c r="J131" s="1" t="s">
        <v>8562</v>
      </c>
      <c r="K131" s="1" t="s">
        <v>8563</v>
      </c>
      <c r="L131" s="1">
        <v>-16.0</v>
      </c>
      <c r="M131" s="1">
        <v>0.013383333333333334</v>
      </c>
      <c r="N131" s="1">
        <v>12.658866666666666</v>
      </c>
      <c r="O131" s="1" t="s">
        <v>63</v>
      </c>
      <c r="P131" s="1" t="s">
        <v>8564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28</v>
      </c>
      <c r="B132" s="1" t="s">
        <v>17</v>
      </c>
      <c r="C132" s="1">
        <v>405.0</v>
      </c>
      <c r="D132" s="1">
        <v>0.0</v>
      </c>
      <c r="E132" s="1" t="s">
        <v>29</v>
      </c>
      <c r="F132" s="1" t="s">
        <v>18</v>
      </c>
      <c r="G132" s="1" t="s">
        <v>19</v>
      </c>
      <c r="H132" s="1" t="s">
        <v>8565</v>
      </c>
      <c r="I132" s="1" t="s">
        <v>8566</v>
      </c>
      <c r="J132" s="1" t="s">
        <v>8566</v>
      </c>
      <c r="K132" s="2"/>
      <c r="L132" s="1">
        <v>-5.0</v>
      </c>
      <c r="M132" s="1"/>
      <c r="N132" s="1">
        <v>9.83255</v>
      </c>
      <c r="O132" s="1" t="s">
        <v>8111</v>
      </c>
      <c r="P132" s="1" t="s">
        <v>8567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60</v>
      </c>
      <c r="B133" s="1" t="s">
        <v>17</v>
      </c>
      <c r="C133" s="1">
        <v>309.0</v>
      </c>
      <c r="D133" s="1">
        <v>0.0</v>
      </c>
      <c r="E133" s="1" t="s">
        <v>8131</v>
      </c>
      <c r="F133" s="1" t="s">
        <v>66</v>
      </c>
      <c r="G133" s="1" t="s">
        <v>19</v>
      </c>
      <c r="H133" s="1" t="s">
        <v>8568</v>
      </c>
      <c r="I133" s="1" t="s">
        <v>8569</v>
      </c>
      <c r="J133" s="1" t="s">
        <v>8570</v>
      </c>
      <c r="K133" s="1" t="s">
        <v>8571</v>
      </c>
      <c r="L133" s="1">
        <v>-6.0</v>
      </c>
      <c r="M133" s="1">
        <v>0.00215</v>
      </c>
      <c r="N133" s="1">
        <v>8.159566666666667</v>
      </c>
      <c r="O133" s="1" t="s">
        <v>63</v>
      </c>
      <c r="P133" s="1" t="s">
        <v>8572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60</v>
      </c>
      <c r="B134" s="1" t="s">
        <v>17</v>
      </c>
      <c r="C134" s="3">
        <v>287.0</v>
      </c>
      <c r="D134" s="1">
        <v>22.0</v>
      </c>
      <c r="E134" s="1" t="s">
        <v>8131</v>
      </c>
      <c r="F134" s="1" t="s">
        <v>66</v>
      </c>
      <c r="G134" s="1" t="s">
        <v>19</v>
      </c>
      <c r="H134" s="1" t="s">
        <v>8573</v>
      </c>
      <c r="I134" s="1" t="s">
        <v>8574</v>
      </c>
      <c r="J134" s="1" t="s">
        <v>8575</v>
      </c>
      <c r="K134" s="1" t="s">
        <v>8576</v>
      </c>
      <c r="L134" s="1">
        <v>-6.0</v>
      </c>
      <c r="M134" s="1">
        <v>0.0039</v>
      </c>
      <c r="N134" s="1">
        <v>13.9939</v>
      </c>
      <c r="O134" s="1" t="s">
        <v>63</v>
      </c>
      <c r="P134" s="1" t="s">
        <v>8577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28</v>
      </c>
      <c r="B135" s="1" t="s">
        <v>17</v>
      </c>
      <c r="C135" s="1">
        <v>528.0</v>
      </c>
      <c r="D135" s="1">
        <v>0.0</v>
      </c>
      <c r="E135" s="1" t="s">
        <v>29</v>
      </c>
      <c r="F135" s="1" t="s">
        <v>18</v>
      </c>
      <c r="G135" s="1" t="s">
        <v>19</v>
      </c>
      <c r="H135" s="1" t="s">
        <v>8578</v>
      </c>
      <c r="I135" s="1" t="s">
        <v>8579</v>
      </c>
      <c r="J135" s="1" t="s">
        <v>8579</v>
      </c>
      <c r="K135" s="2"/>
      <c r="L135" s="1">
        <v>0.0</v>
      </c>
      <c r="M135" s="1"/>
      <c r="N135" s="1">
        <v>15.684116666666666</v>
      </c>
      <c r="O135" s="1" t="s">
        <v>8111</v>
      </c>
      <c r="P135" s="1" t="s">
        <v>8580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60</v>
      </c>
      <c r="B136" s="1" t="s">
        <v>17</v>
      </c>
      <c r="C136" s="1">
        <v>575.0</v>
      </c>
      <c r="D136" s="1">
        <v>0.0</v>
      </c>
      <c r="E136" s="1" t="s">
        <v>8131</v>
      </c>
      <c r="F136" s="1" t="s">
        <v>66</v>
      </c>
      <c r="G136" s="1" t="s">
        <v>19</v>
      </c>
      <c r="H136" s="1" t="s">
        <v>8581</v>
      </c>
      <c r="I136" s="1" t="s">
        <v>8582</v>
      </c>
      <c r="J136" s="1" t="s">
        <v>8583</v>
      </c>
      <c r="K136" s="1" t="s">
        <v>8584</v>
      </c>
      <c r="L136" s="1">
        <v>20.0</v>
      </c>
      <c r="M136" s="1">
        <v>0.002683333333333333</v>
      </c>
      <c r="N136" s="1">
        <v>23.139333333333333</v>
      </c>
      <c r="O136" s="1" t="s">
        <v>63</v>
      </c>
      <c r="P136" s="1" t="s">
        <v>8585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28</v>
      </c>
      <c r="B137" s="1" t="s">
        <v>17</v>
      </c>
      <c r="C137" s="1">
        <v>1022.0</v>
      </c>
      <c r="D137" s="1">
        <v>0.0</v>
      </c>
      <c r="E137" s="1" t="s">
        <v>29</v>
      </c>
      <c r="F137" s="1" t="s">
        <v>18</v>
      </c>
      <c r="G137" s="1" t="s">
        <v>19</v>
      </c>
      <c r="H137" s="1" t="s">
        <v>8586</v>
      </c>
      <c r="I137" s="1" t="s">
        <v>8587</v>
      </c>
      <c r="J137" s="1" t="s">
        <v>8587</v>
      </c>
      <c r="K137" s="2"/>
      <c r="L137" s="1">
        <v>-3.0</v>
      </c>
      <c r="M137" s="1"/>
      <c r="N137" s="1">
        <v>11.24605</v>
      </c>
      <c r="O137" s="1" t="s">
        <v>8111</v>
      </c>
      <c r="P137" s="1" t="s">
        <v>8588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16</v>
      </c>
      <c r="B138" s="1" t="s">
        <v>17</v>
      </c>
      <c r="C138" s="3">
        <v>433.0</v>
      </c>
      <c r="D138" s="1">
        <v>0.0</v>
      </c>
      <c r="E138" s="2"/>
      <c r="F138" s="1" t="s">
        <v>18</v>
      </c>
      <c r="G138" s="1" t="s">
        <v>24</v>
      </c>
      <c r="H138" s="1" t="s">
        <v>8589</v>
      </c>
      <c r="I138" s="1" t="s">
        <v>8590</v>
      </c>
      <c r="J138" s="1" t="s">
        <v>8590</v>
      </c>
      <c r="K138" s="2"/>
      <c r="L138" s="1">
        <v>1.0</v>
      </c>
      <c r="M138" s="1"/>
      <c r="N138" s="1">
        <v>16.0355</v>
      </c>
      <c r="O138" s="1" t="s">
        <v>8111</v>
      </c>
      <c r="P138" s="1" t="s">
        <v>8591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28</v>
      </c>
      <c r="B139" s="1" t="s">
        <v>17</v>
      </c>
      <c r="C139" s="1">
        <v>264.0</v>
      </c>
      <c r="D139" s="1">
        <v>0.0</v>
      </c>
      <c r="E139" s="1" t="s">
        <v>29</v>
      </c>
      <c r="F139" s="1" t="s">
        <v>18</v>
      </c>
      <c r="G139" s="1" t="s">
        <v>19</v>
      </c>
      <c r="H139" s="1" t="s">
        <v>8592</v>
      </c>
      <c r="I139" s="1" t="s">
        <v>8593</v>
      </c>
      <c r="J139" s="1" t="s">
        <v>8593</v>
      </c>
      <c r="K139" s="2"/>
      <c r="L139" s="1">
        <v>3.0</v>
      </c>
      <c r="M139" s="1"/>
      <c r="N139" s="1">
        <v>18.204716666666666</v>
      </c>
      <c r="O139" s="1" t="s">
        <v>8111</v>
      </c>
      <c r="P139" s="1" t="s">
        <v>8594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60</v>
      </c>
      <c r="B140" s="1" t="s">
        <v>17</v>
      </c>
      <c r="C140" s="1">
        <v>971.0</v>
      </c>
      <c r="D140" s="1">
        <v>235.0</v>
      </c>
      <c r="E140" s="2"/>
      <c r="F140" s="1" t="s">
        <v>49</v>
      </c>
      <c r="G140" s="1" t="s">
        <v>19</v>
      </c>
      <c r="H140" s="1" t="s">
        <v>8595</v>
      </c>
      <c r="I140" s="1" t="s">
        <v>8596</v>
      </c>
      <c r="J140" s="1" t="s">
        <v>8596</v>
      </c>
      <c r="K140" s="2"/>
      <c r="L140" s="1">
        <v>1.0</v>
      </c>
      <c r="M140" s="1"/>
      <c r="N140" s="1">
        <v>28.485766666666667</v>
      </c>
      <c r="O140" s="1" t="s">
        <v>63</v>
      </c>
      <c r="P140" s="1" t="s">
        <v>8597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48</v>
      </c>
      <c r="B141" s="1" t="s">
        <v>17</v>
      </c>
      <c r="C141" s="1">
        <v>578.0</v>
      </c>
      <c r="D141" s="1">
        <v>0.0</v>
      </c>
      <c r="E141" s="2"/>
      <c r="F141" s="1" t="s">
        <v>49</v>
      </c>
      <c r="G141" s="1" t="s">
        <v>24</v>
      </c>
      <c r="H141" s="1" t="s">
        <v>8598</v>
      </c>
      <c r="I141" s="1" t="s">
        <v>8599</v>
      </c>
      <c r="J141" s="1" t="s">
        <v>8599</v>
      </c>
      <c r="K141" s="2"/>
      <c r="L141" s="1">
        <v>19.0</v>
      </c>
      <c r="M141" s="1"/>
      <c r="N141" s="1">
        <v>24.491983333333334</v>
      </c>
      <c r="O141" s="1" t="s">
        <v>53</v>
      </c>
      <c r="P141" s="1" t="s">
        <v>8600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60</v>
      </c>
      <c r="B142" s="1" t="s">
        <v>17</v>
      </c>
      <c r="C142" s="1">
        <v>518.0</v>
      </c>
      <c r="D142" s="1">
        <v>0.0</v>
      </c>
      <c r="E142" s="1" t="s">
        <v>8131</v>
      </c>
      <c r="F142" s="1" t="s">
        <v>66</v>
      </c>
      <c r="G142" s="1" t="s">
        <v>19</v>
      </c>
      <c r="H142" s="1" t="s">
        <v>8601</v>
      </c>
      <c r="I142" s="1" t="s">
        <v>8602</v>
      </c>
      <c r="J142" s="1" t="s">
        <v>559</v>
      </c>
      <c r="K142" s="1" t="s">
        <v>8603</v>
      </c>
      <c r="L142" s="1">
        <v>609.0</v>
      </c>
      <c r="M142" s="1">
        <v>0.0019333333333333333</v>
      </c>
      <c r="N142" s="1">
        <v>21.0892</v>
      </c>
      <c r="O142" s="1" t="s">
        <v>63</v>
      </c>
      <c r="P142" s="1" t="s">
        <v>8604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28</v>
      </c>
      <c r="B143" s="1" t="s">
        <v>17</v>
      </c>
      <c r="C143" s="1">
        <v>528.0</v>
      </c>
      <c r="D143" s="1">
        <v>0.0</v>
      </c>
      <c r="E143" s="1" t="s">
        <v>29</v>
      </c>
      <c r="F143" s="1" t="s">
        <v>18</v>
      </c>
      <c r="G143" s="1" t="s">
        <v>19</v>
      </c>
      <c r="H143" s="1" t="s">
        <v>8605</v>
      </c>
      <c r="I143" s="1" t="s">
        <v>8606</v>
      </c>
      <c r="J143" s="1" t="s">
        <v>8606</v>
      </c>
      <c r="K143" s="2"/>
      <c r="L143" s="1">
        <v>1.0</v>
      </c>
      <c r="M143" s="1"/>
      <c r="N143" s="1">
        <v>16.499766666666666</v>
      </c>
      <c r="O143" s="1" t="s">
        <v>8111</v>
      </c>
      <c r="P143" s="1" t="s">
        <v>8607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28</v>
      </c>
      <c r="B144" s="1" t="s">
        <v>17</v>
      </c>
      <c r="C144" s="3">
        <v>289.0</v>
      </c>
      <c r="D144" s="1">
        <v>0.0</v>
      </c>
      <c r="E144" s="1" t="s">
        <v>29</v>
      </c>
      <c r="F144" s="1" t="s">
        <v>18</v>
      </c>
      <c r="G144" s="1" t="s">
        <v>19</v>
      </c>
      <c r="H144" s="1" t="s">
        <v>8608</v>
      </c>
      <c r="I144" s="1" t="s">
        <v>8609</v>
      </c>
      <c r="J144" s="1" t="s">
        <v>8609</v>
      </c>
      <c r="K144" s="2"/>
      <c r="L144" s="1">
        <v>0.0</v>
      </c>
      <c r="M144" s="1"/>
      <c r="N144" s="1">
        <v>14.259683333333333</v>
      </c>
      <c r="O144" s="1" t="s">
        <v>8111</v>
      </c>
      <c r="P144" s="1" t="s">
        <v>8375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16</v>
      </c>
      <c r="B145" s="1" t="s">
        <v>17</v>
      </c>
      <c r="C145" s="1">
        <v>842.0</v>
      </c>
      <c r="D145" s="1">
        <v>0.0</v>
      </c>
      <c r="E145" s="2"/>
      <c r="F145" s="1" t="s">
        <v>18</v>
      </c>
      <c r="G145" s="1" t="s">
        <v>19</v>
      </c>
      <c r="H145" s="1" t="s">
        <v>8610</v>
      </c>
      <c r="I145" s="1" t="s">
        <v>8611</v>
      </c>
      <c r="J145" s="1" t="s">
        <v>8611</v>
      </c>
      <c r="K145" s="2"/>
      <c r="L145" s="1">
        <v>-1.0</v>
      </c>
      <c r="M145" s="1"/>
      <c r="N145" s="1">
        <v>13.22235</v>
      </c>
      <c r="O145" s="1" t="s">
        <v>8111</v>
      </c>
      <c r="P145" s="1" t="s">
        <v>8612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48</v>
      </c>
      <c r="B146" s="1" t="s">
        <v>17</v>
      </c>
      <c r="C146" s="1">
        <v>538.0</v>
      </c>
      <c r="D146" s="1">
        <v>0.0</v>
      </c>
      <c r="E146" s="2"/>
      <c r="F146" s="1" t="s">
        <v>49</v>
      </c>
      <c r="G146" s="1" t="s">
        <v>24</v>
      </c>
      <c r="H146" s="1" t="s">
        <v>8613</v>
      </c>
      <c r="I146" s="1" t="s">
        <v>8614</v>
      </c>
      <c r="J146" s="1" t="s">
        <v>8614</v>
      </c>
      <c r="K146" s="2"/>
      <c r="L146" s="1">
        <v>25.0</v>
      </c>
      <c r="M146" s="1"/>
      <c r="N146" s="1">
        <v>30.80635</v>
      </c>
      <c r="O146" s="1" t="s">
        <v>53</v>
      </c>
      <c r="P146" s="1" t="s">
        <v>8615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60</v>
      </c>
      <c r="B147" s="1" t="s">
        <v>17</v>
      </c>
      <c r="C147" s="3">
        <v>974.0</v>
      </c>
      <c r="D147" s="1">
        <v>0.0</v>
      </c>
      <c r="E147" s="1" t="s">
        <v>8131</v>
      </c>
      <c r="F147" s="1" t="s">
        <v>66</v>
      </c>
      <c r="G147" s="1" t="s">
        <v>19</v>
      </c>
      <c r="H147" s="1" t="s">
        <v>8616</v>
      </c>
      <c r="I147" s="1" t="s">
        <v>8617</v>
      </c>
      <c r="J147" s="1" t="s">
        <v>8618</v>
      </c>
      <c r="K147" s="1" t="s">
        <v>8619</v>
      </c>
      <c r="L147" s="1">
        <v>11.0</v>
      </c>
      <c r="M147" s="1">
        <v>0.03353333333333333</v>
      </c>
      <c r="N147" s="1">
        <v>23.38296666666667</v>
      </c>
      <c r="O147" s="1" t="s">
        <v>63</v>
      </c>
      <c r="P147" s="1" t="s">
        <v>8620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81</v>
      </c>
      <c r="B148" s="1" t="s">
        <v>17</v>
      </c>
      <c r="C148" s="1">
        <v>658.0</v>
      </c>
      <c r="D148" s="1">
        <v>0.0</v>
      </c>
      <c r="E148" s="1" t="s">
        <v>8328</v>
      </c>
      <c r="F148" s="1" t="s">
        <v>18</v>
      </c>
      <c r="G148" s="1" t="s">
        <v>19</v>
      </c>
      <c r="H148" s="1" t="s">
        <v>8621</v>
      </c>
      <c r="I148" s="1" t="s">
        <v>8622</v>
      </c>
      <c r="J148" s="1" t="s">
        <v>8622</v>
      </c>
      <c r="K148" s="2"/>
      <c r="L148" s="1">
        <v>0.0</v>
      </c>
      <c r="M148" s="1"/>
      <c r="N148" s="1">
        <v>14.388116666666667</v>
      </c>
      <c r="O148" s="1" t="s">
        <v>8111</v>
      </c>
      <c r="P148" s="1" t="s">
        <v>8623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28</v>
      </c>
      <c r="B149" s="1" t="s">
        <v>17</v>
      </c>
      <c r="C149" s="1">
        <v>852.0</v>
      </c>
      <c r="D149" s="1">
        <v>0.0</v>
      </c>
      <c r="E149" s="1" t="s">
        <v>29</v>
      </c>
      <c r="F149" s="1" t="s">
        <v>18</v>
      </c>
      <c r="G149" s="1" t="s">
        <v>19</v>
      </c>
      <c r="H149" s="1" t="s">
        <v>8624</v>
      </c>
      <c r="I149" s="1" t="s">
        <v>8625</v>
      </c>
      <c r="J149" s="1" t="s">
        <v>8625</v>
      </c>
      <c r="K149" s="2"/>
      <c r="L149" s="1">
        <v>1.0</v>
      </c>
      <c r="M149" s="1"/>
      <c r="N149" s="1">
        <v>16.418316666666666</v>
      </c>
      <c r="O149" s="1" t="s">
        <v>8111</v>
      </c>
      <c r="P149" s="1" t="s">
        <v>8626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28</v>
      </c>
      <c r="B150" s="1" t="s">
        <v>17</v>
      </c>
      <c r="C150" s="1">
        <v>604.0</v>
      </c>
      <c r="D150" s="1">
        <v>0.0</v>
      </c>
      <c r="E150" s="1" t="s">
        <v>29</v>
      </c>
      <c r="F150" s="1" t="s">
        <v>18</v>
      </c>
      <c r="G150" s="1" t="s">
        <v>19</v>
      </c>
      <c r="H150" s="1" t="s">
        <v>8627</v>
      </c>
      <c r="I150" s="1" t="s">
        <v>8628</v>
      </c>
      <c r="J150" s="1" t="s">
        <v>8628</v>
      </c>
      <c r="K150" s="2"/>
      <c r="L150" s="1">
        <v>-7.0</v>
      </c>
      <c r="M150" s="1"/>
      <c r="N150" s="1">
        <v>7.423333333333333</v>
      </c>
      <c r="O150" s="1" t="s">
        <v>8111</v>
      </c>
      <c r="P150" s="1" t="s">
        <v>8629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16</v>
      </c>
      <c r="B151" s="1" t="s">
        <v>17</v>
      </c>
      <c r="C151" s="1">
        <v>264.0</v>
      </c>
      <c r="D151" s="1">
        <v>0.0</v>
      </c>
      <c r="E151" s="2"/>
      <c r="F151" s="1" t="s">
        <v>18</v>
      </c>
      <c r="G151" s="1" t="s">
        <v>19</v>
      </c>
      <c r="H151" s="1" t="s">
        <v>8630</v>
      </c>
      <c r="I151" s="1" t="s">
        <v>8631</v>
      </c>
      <c r="J151" s="1" t="s">
        <v>8631</v>
      </c>
      <c r="K151" s="2"/>
      <c r="L151" s="1">
        <v>-7.0</v>
      </c>
      <c r="M151" s="1"/>
      <c r="N151" s="1">
        <v>7.9055</v>
      </c>
      <c r="O151" s="1" t="s">
        <v>8111</v>
      </c>
      <c r="P151" s="1" t="s">
        <v>8632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28</v>
      </c>
      <c r="B152" s="1" t="s">
        <v>17</v>
      </c>
      <c r="C152" s="1">
        <v>321.0</v>
      </c>
      <c r="D152" s="1">
        <v>0.0</v>
      </c>
      <c r="E152" s="1" t="s">
        <v>29</v>
      </c>
      <c r="F152" s="1" t="s">
        <v>18</v>
      </c>
      <c r="G152" s="1" t="s">
        <v>19</v>
      </c>
      <c r="H152" s="1" t="s">
        <v>8633</v>
      </c>
      <c r="I152" s="1" t="s">
        <v>8634</v>
      </c>
      <c r="J152" s="1" t="s">
        <v>8634</v>
      </c>
      <c r="K152" s="2"/>
      <c r="L152" s="1">
        <v>-6.0</v>
      </c>
      <c r="M152" s="1"/>
      <c r="N152" s="1">
        <v>8.4341</v>
      </c>
      <c r="O152" s="1" t="s">
        <v>8111</v>
      </c>
      <c r="P152" s="1" t="s">
        <v>8635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60</v>
      </c>
      <c r="B153" s="1" t="s">
        <v>17</v>
      </c>
      <c r="C153" s="3">
        <v>503.0</v>
      </c>
      <c r="D153" s="1">
        <v>0.0</v>
      </c>
      <c r="E153" s="1" t="s">
        <v>8131</v>
      </c>
      <c r="F153" s="1" t="s">
        <v>66</v>
      </c>
      <c r="G153" s="1" t="s">
        <v>19</v>
      </c>
      <c r="H153" s="1" t="s">
        <v>8636</v>
      </c>
      <c r="I153" s="1" t="s">
        <v>8637</v>
      </c>
      <c r="J153" s="1" t="s">
        <v>8638</v>
      </c>
      <c r="K153" s="1" t="s">
        <v>8639</v>
      </c>
      <c r="L153" s="1">
        <v>-11.0</v>
      </c>
      <c r="M153" s="1">
        <v>0.003033333333333333</v>
      </c>
      <c r="N153" s="1">
        <v>14.96035</v>
      </c>
      <c r="O153" s="1" t="s">
        <v>63</v>
      </c>
      <c r="P153" s="1" t="s">
        <v>8640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60</v>
      </c>
      <c r="B154" s="1" t="s">
        <v>17</v>
      </c>
      <c r="C154" s="1">
        <v>369.0</v>
      </c>
      <c r="D154" s="1">
        <v>0.0</v>
      </c>
      <c r="E154" s="1" t="s">
        <v>8131</v>
      </c>
      <c r="F154" s="1" t="s">
        <v>66</v>
      </c>
      <c r="G154" s="1" t="s">
        <v>19</v>
      </c>
      <c r="H154" s="1" t="s">
        <v>8641</v>
      </c>
      <c r="I154" s="1" t="s">
        <v>8642</v>
      </c>
      <c r="J154" s="1" t="s">
        <v>8643</v>
      </c>
      <c r="K154" s="1" t="s">
        <v>8644</v>
      </c>
      <c r="L154" s="1">
        <v>17.0</v>
      </c>
      <c r="M154" s="1">
        <v>0.0025</v>
      </c>
      <c r="N154" s="1">
        <v>9.897966666666667</v>
      </c>
      <c r="O154" s="1" t="s">
        <v>63</v>
      </c>
      <c r="P154" s="1" t="s">
        <v>8645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81</v>
      </c>
      <c r="B155" s="1" t="s">
        <v>17</v>
      </c>
      <c r="C155" s="1">
        <v>329.0</v>
      </c>
      <c r="D155" s="1">
        <v>0.0</v>
      </c>
      <c r="E155" s="1" t="s">
        <v>8328</v>
      </c>
      <c r="F155" s="1" t="s">
        <v>18</v>
      </c>
      <c r="G155" s="1" t="s">
        <v>19</v>
      </c>
      <c r="H155" s="1" t="s">
        <v>8646</v>
      </c>
      <c r="I155" s="1" t="s">
        <v>8647</v>
      </c>
      <c r="J155" s="1" t="s">
        <v>8647</v>
      </c>
      <c r="K155" s="2"/>
      <c r="L155" s="1">
        <v>-8.0</v>
      </c>
      <c r="M155" s="1"/>
      <c r="N155" s="1">
        <v>6.873716666666667</v>
      </c>
      <c r="O155" s="1" t="s">
        <v>8111</v>
      </c>
      <c r="P155" s="1" t="s">
        <v>697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60</v>
      </c>
      <c r="B156" s="1" t="s">
        <v>17</v>
      </c>
      <c r="C156" s="1">
        <v>414.0</v>
      </c>
      <c r="D156" s="1">
        <v>104.0</v>
      </c>
      <c r="E156" s="2"/>
      <c r="F156" s="1" t="s">
        <v>49</v>
      </c>
      <c r="G156" s="1" t="s">
        <v>19</v>
      </c>
      <c r="H156" s="1" t="s">
        <v>8648</v>
      </c>
      <c r="I156" s="1" t="s">
        <v>8649</v>
      </c>
      <c r="J156" s="1" t="s">
        <v>8649</v>
      </c>
      <c r="K156" s="2"/>
      <c r="L156" s="1">
        <v>-11.0</v>
      </c>
      <c r="M156" s="1"/>
      <c r="N156" s="1">
        <v>40.28705</v>
      </c>
      <c r="O156" s="1" t="s">
        <v>63</v>
      </c>
      <c r="P156" s="1" t="s">
        <v>8650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28</v>
      </c>
      <c r="B157" s="1" t="s">
        <v>17</v>
      </c>
      <c r="C157" s="1">
        <v>434.0</v>
      </c>
      <c r="D157" s="1">
        <v>0.0</v>
      </c>
      <c r="E157" s="1" t="s">
        <v>29</v>
      </c>
      <c r="F157" s="1" t="s">
        <v>18</v>
      </c>
      <c r="G157" s="1" t="s">
        <v>19</v>
      </c>
      <c r="H157" s="1" t="s">
        <v>8651</v>
      </c>
      <c r="I157" s="1" t="s">
        <v>8652</v>
      </c>
      <c r="J157" s="1" t="s">
        <v>8652</v>
      </c>
      <c r="K157" s="2"/>
      <c r="L157" s="1">
        <v>-8.0</v>
      </c>
      <c r="M157" s="1"/>
      <c r="N157" s="1">
        <v>6.8425666666666665</v>
      </c>
      <c r="O157" s="1" t="s">
        <v>8111</v>
      </c>
      <c r="P157" s="1" t="s">
        <v>8653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60</v>
      </c>
      <c r="B158" s="1" t="s">
        <v>17</v>
      </c>
      <c r="C158" s="3">
        <v>199.0</v>
      </c>
      <c r="D158" s="1">
        <v>50.0</v>
      </c>
      <c r="E158" s="2"/>
      <c r="F158" s="1" t="s">
        <v>49</v>
      </c>
      <c r="G158" s="1" t="s">
        <v>173</v>
      </c>
      <c r="H158" s="1" t="s">
        <v>8654</v>
      </c>
      <c r="I158" s="1" t="s">
        <v>8655</v>
      </c>
      <c r="J158" s="1" t="s">
        <v>8655</v>
      </c>
      <c r="K158" s="2"/>
      <c r="L158" s="1">
        <v>-10.0</v>
      </c>
      <c r="M158" s="1"/>
      <c r="N158" s="1">
        <v>8.611166666666668</v>
      </c>
      <c r="O158" s="1" t="s">
        <v>63</v>
      </c>
      <c r="P158" s="1" t="s">
        <v>6428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16</v>
      </c>
      <c r="B159" s="1" t="s">
        <v>17</v>
      </c>
      <c r="C159" s="1">
        <v>393.0</v>
      </c>
      <c r="D159" s="1">
        <v>0.0</v>
      </c>
      <c r="E159" s="2"/>
      <c r="F159" s="1" t="s">
        <v>18</v>
      </c>
      <c r="G159" s="1" t="s">
        <v>19</v>
      </c>
      <c r="H159" s="1" t="s">
        <v>8656</v>
      </c>
      <c r="I159" s="1" t="s">
        <v>8657</v>
      </c>
      <c r="J159" s="1" t="s">
        <v>8657</v>
      </c>
      <c r="K159" s="2"/>
      <c r="L159" s="1">
        <v>-1.0</v>
      </c>
      <c r="M159" s="1"/>
      <c r="N159" s="1">
        <v>13.95665</v>
      </c>
      <c r="O159" s="1" t="s">
        <v>8111</v>
      </c>
      <c r="P159" s="1" t="s">
        <v>8658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60</v>
      </c>
      <c r="B160" s="1" t="s">
        <v>17</v>
      </c>
      <c r="C160" s="1">
        <v>681.0</v>
      </c>
      <c r="D160" s="1">
        <v>153.0</v>
      </c>
      <c r="E160" s="2"/>
      <c r="F160" s="1" t="s">
        <v>49</v>
      </c>
      <c r="G160" s="1" t="s">
        <v>19</v>
      </c>
      <c r="H160" s="1" t="s">
        <v>8659</v>
      </c>
      <c r="I160" s="1" t="s">
        <v>8660</v>
      </c>
      <c r="J160" s="1" t="s">
        <v>8660</v>
      </c>
      <c r="K160" s="2"/>
      <c r="L160" s="1">
        <v>-5.0</v>
      </c>
      <c r="M160" s="1"/>
      <c r="N160" s="1">
        <v>12.632933333333334</v>
      </c>
      <c r="O160" s="1" t="s">
        <v>63</v>
      </c>
      <c r="P160" s="1" t="s">
        <v>8661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60</v>
      </c>
      <c r="B161" s="1" t="s">
        <v>17</v>
      </c>
      <c r="C161" s="1">
        <v>653.0</v>
      </c>
      <c r="D161" s="1">
        <v>15.0</v>
      </c>
      <c r="E161" s="1" t="s">
        <v>8662</v>
      </c>
      <c r="F161" s="1" t="s">
        <v>66</v>
      </c>
      <c r="G161" s="1" t="s">
        <v>19</v>
      </c>
      <c r="H161" s="1" t="s">
        <v>8663</v>
      </c>
      <c r="I161" s="1" t="s">
        <v>8664</v>
      </c>
      <c r="J161" s="1" t="s">
        <v>8665</v>
      </c>
      <c r="K161" s="1" t="s">
        <v>8666</v>
      </c>
      <c r="L161" s="1">
        <v>-14.0</v>
      </c>
      <c r="M161" s="1">
        <v>0.0028666666666666667</v>
      </c>
      <c r="N161" s="1">
        <v>13.442766666666667</v>
      </c>
      <c r="O161" s="1" t="s">
        <v>63</v>
      </c>
      <c r="P161" s="1" t="s">
        <v>8667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81</v>
      </c>
      <c r="B162" s="1" t="s">
        <v>17</v>
      </c>
      <c r="C162" s="1">
        <v>549.0</v>
      </c>
      <c r="D162" s="1">
        <v>0.0</v>
      </c>
      <c r="E162" s="1" t="s">
        <v>5478</v>
      </c>
      <c r="F162" s="1" t="s">
        <v>18</v>
      </c>
      <c r="G162" s="1" t="s">
        <v>19</v>
      </c>
      <c r="H162" s="1" t="s">
        <v>8668</v>
      </c>
      <c r="I162" s="1" t="s">
        <v>8669</v>
      </c>
      <c r="J162" s="1" t="s">
        <v>8669</v>
      </c>
      <c r="K162" s="2"/>
      <c r="L162" s="1">
        <v>-7.0</v>
      </c>
      <c r="M162" s="1"/>
      <c r="N162" s="1">
        <v>7.64335</v>
      </c>
      <c r="O162" s="1" t="s">
        <v>8111</v>
      </c>
      <c r="P162" s="1" t="s">
        <v>8670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16</v>
      </c>
      <c r="B163" s="1" t="s">
        <v>17</v>
      </c>
      <c r="C163" s="1">
        <v>693.0</v>
      </c>
      <c r="D163" s="1">
        <v>0.0</v>
      </c>
      <c r="E163" s="2"/>
      <c r="F163" s="1" t="s">
        <v>18</v>
      </c>
      <c r="G163" s="1" t="s">
        <v>19</v>
      </c>
      <c r="H163" s="1" t="s">
        <v>8671</v>
      </c>
      <c r="I163" s="1" t="s">
        <v>8672</v>
      </c>
      <c r="J163" s="1" t="s">
        <v>8672</v>
      </c>
      <c r="K163" s="2"/>
      <c r="L163" s="1">
        <v>-3.0</v>
      </c>
      <c r="M163" s="1"/>
      <c r="N163" s="1">
        <v>11.659116666666666</v>
      </c>
      <c r="O163" s="1" t="s">
        <v>8111</v>
      </c>
      <c r="P163" s="1" t="s">
        <v>8673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60</v>
      </c>
      <c r="B164" s="1" t="s">
        <v>17</v>
      </c>
      <c r="C164" s="1">
        <v>269.0</v>
      </c>
      <c r="D164" s="1">
        <v>0.0</v>
      </c>
      <c r="E164" s="1" t="s">
        <v>8131</v>
      </c>
      <c r="F164" s="1" t="s">
        <v>66</v>
      </c>
      <c r="G164" s="1" t="s">
        <v>19</v>
      </c>
      <c r="H164" s="1" t="s">
        <v>8674</v>
      </c>
      <c r="I164" s="1" t="s">
        <v>8675</v>
      </c>
      <c r="J164" s="1" t="s">
        <v>8676</v>
      </c>
      <c r="K164" s="1" t="s">
        <v>8677</v>
      </c>
      <c r="L164" s="1">
        <v>-11.0</v>
      </c>
      <c r="M164" s="1">
        <v>0.0034333333333333334</v>
      </c>
      <c r="N164" s="1">
        <v>7.692433333333334</v>
      </c>
      <c r="O164" s="1" t="s">
        <v>63</v>
      </c>
      <c r="P164" s="1" t="s">
        <v>8678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60</v>
      </c>
      <c r="B165" s="1" t="s">
        <v>17</v>
      </c>
      <c r="C165" s="3">
        <v>249.0</v>
      </c>
      <c r="D165" s="1">
        <v>0.0</v>
      </c>
      <c r="E165" s="1" t="s">
        <v>8679</v>
      </c>
      <c r="F165" s="1" t="s">
        <v>66</v>
      </c>
      <c r="G165" s="1" t="s">
        <v>24</v>
      </c>
      <c r="H165" s="1" t="s">
        <v>8680</v>
      </c>
      <c r="I165" s="1" t="s">
        <v>8681</v>
      </c>
      <c r="J165" s="1" t="s">
        <v>8682</v>
      </c>
      <c r="K165" s="1" t="s">
        <v>8683</v>
      </c>
      <c r="L165" s="1">
        <v>-10.0</v>
      </c>
      <c r="M165" s="1">
        <v>0.0021</v>
      </c>
      <c r="N165" s="1">
        <v>15.95715</v>
      </c>
      <c r="O165" s="1" t="s">
        <v>63</v>
      </c>
      <c r="P165" s="1" t="s">
        <v>8684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28</v>
      </c>
      <c r="B166" s="1" t="s">
        <v>17</v>
      </c>
      <c r="C166" s="1">
        <v>329.0</v>
      </c>
      <c r="D166" s="1">
        <v>0.0</v>
      </c>
      <c r="E166" s="1" t="s">
        <v>29</v>
      </c>
      <c r="F166" s="1" t="s">
        <v>18</v>
      </c>
      <c r="G166" s="1" t="s">
        <v>19</v>
      </c>
      <c r="H166" s="1" t="s">
        <v>8685</v>
      </c>
      <c r="I166" s="1" t="s">
        <v>8686</v>
      </c>
      <c r="J166" s="1" t="s">
        <v>8686</v>
      </c>
      <c r="K166" s="2"/>
      <c r="L166" s="1">
        <v>0.0</v>
      </c>
      <c r="M166" s="1"/>
      <c r="N166" s="1">
        <v>15.174183333333334</v>
      </c>
      <c r="O166" s="1" t="s">
        <v>8111</v>
      </c>
      <c r="P166" s="1" t="s">
        <v>8452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16</v>
      </c>
      <c r="B167" s="1" t="s">
        <v>17</v>
      </c>
      <c r="C167" s="1">
        <v>644.0</v>
      </c>
      <c r="D167" s="1">
        <v>0.0</v>
      </c>
      <c r="E167" s="2"/>
      <c r="F167" s="1" t="s">
        <v>18</v>
      </c>
      <c r="G167" s="1" t="s">
        <v>19</v>
      </c>
      <c r="H167" s="1" t="s">
        <v>8687</v>
      </c>
      <c r="I167" s="1" t="s">
        <v>8688</v>
      </c>
      <c r="J167" s="1" t="s">
        <v>8688</v>
      </c>
      <c r="K167" s="2"/>
      <c r="L167" s="1">
        <v>-3.0</v>
      </c>
      <c r="M167" s="1"/>
      <c r="N167" s="1">
        <v>11.128983333333334</v>
      </c>
      <c r="O167" s="1" t="s">
        <v>8111</v>
      </c>
      <c r="P167" s="1" t="s">
        <v>8689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28</v>
      </c>
      <c r="B168" s="1" t="s">
        <v>17</v>
      </c>
      <c r="C168" s="3">
        <v>356.0</v>
      </c>
      <c r="D168" s="1">
        <v>0.0</v>
      </c>
      <c r="E168" s="1" t="s">
        <v>29</v>
      </c>
      <c r="F168" s="1" t="s">
        <v>18</v>
      </c>
      <c r="G168" s="1" t="s">
        <v>19</v>
      </c>
      <c r="H168" s="1" t="s">
        <v>8690</v>
      </c>
      <c r="I168" s="1" t="s">
        <v>8691</v>
      </c>
      <c r="J168" s="1" t="s">
        <v>8691</v>
      </c>
      <c r="K168" s="2"/>
      <c r="L168" s="1">
        <v>-5.0</v>
      </c>
      <c r="M168" s="1"/>
      <c r="N168" s="1">
        <v>9.442683333333333</v>
      </c>
      <c r="O168" s="1" t="s">
        <v>8111</v>
      </c>
      <c r="P168" s="1" t="s">
        <v>8692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60</v>
      </c>
      <c r="B169" s="1" t="s">
        <v>17</v>
      </c>
      <c r="C169" s="1">
        <v>374.0</v>
      </c>
      <c r="D169" s="1">
        <v>0.0</v>
      </c>
      <c r="E169" s="1" t="s">
        <v>8662</v>
      </c>
      <c r="F169" s="1" t="s">
        <v>66</v>
      </c>
      <c r="G169" s="1" t="s">
        <v>19</v>
      </c>
      <c r="H169" s="1" t="s">
        <v>8693</v>
      </c>
      <c r="I169" s="1" t="s">
        <v>8694</v>
      </c>
      <c r="J169" s="1" t="s">
        <v>8695</v>
      </c>
      <c r="K169" s="1" t="s">
        <v>8696</v>
      </c>
      <c r="L169" s="1">
        <v>-11.0</v>
      </c>
      <c r="M169" s="1">
        <v>0.00235</v>
      </c>
      <c r="N169" s="1">
        <v>11.802783333333334</v>
      </c>
      <c r="O169" s="1" t="s">
        <v>63</v>
      </c>
      <c r="P169" s="1" t="s">
        <v>8697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48</v>
      </c>
      <c r="B170" s="1" t="s">
        <v>17</v>
      </c>
      <c r="C170" s="1">
        <v>498.0</v>
      </c>
      <c r="D170" s="1">
        <v>0.0</v>
      </c>
      <c r="E170" s="2"/>
      <c r="F170" s="1" t="s">
        <v>49</v>
      </c>
      <c r="G170" s="1" t="s">
        <v>24</v>
      </c>
      <c r="H170" s="1" t="s">
        <v>8698</v>
      </c>
      <c r="I170" s="1" t="s">
        <v>8699</v>
      </c>
      <c r="J170" s="1" t="s">
        <v>8699</v>
      </c>
      <c r="K170" s="2"/>
      <c r="L170" s="1">
        <v>4.0</v>
      </c>
      <c r="M170" s="1"/>
      <c r="N170" s="1">
        <v>9.022583333333333</v>
      </c>
      <c r="O170" s="1" t="s">
        <v>53</v>
      </c>
      <c r="P170" s="1" t="s">
        <v>8700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81</v>
      </c>
      <c r="B171" s="1" t="s">
        <v>17</v>
      </c>
      <c r="C171" s="3">
        <v>498.0</v>
      </c>
      <c r="D171" s="1">
        <v>0.0</v>
      </c>
      <c r="E171" s="1" t="s">
        <v>8369</v>
      </c>
      <c r="F171" s="1" t="s">
        <v>18</v>
      </c>
      <c r="G171" s="1" t="s">
        <v>19</v>
      </c>
      <c r="H171" s="1" t="s">
        <v>8701</v>
      </c>
      <c r="I171" s="1" t="s">
        <v>8702</v>
      </c>
      <c r="J171" s="1" t="s">
        <v>8702</v>
      </c>
      <c r="K171" s="2"/>
      <c r="L171" s="1">
        <v>4.0</v>
      </c>
      <c r="M171" s="1"/>
      <c r="N171" s="1">
        <v>19.582383333333333</v>
      </c>
      <c r="O171" s="1" t="s">
        <v>8111</v>
      </c>
      <c r="P171" s="1" t="s">
        <v>8703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28</v>
      </c>
      <c r="B172" s="1" t="s">
        <v>17</v>
      </c>
      <c r="C172" s="3">
        <v>513.0</v>
      </c>
      <c r="D172" s="1">
        <v>0.0</v>
      </c>
      <c r="E172" s="1" t="s">
        <v>29</v>
      </c>
      <c r="F172" s="1" t="s">
        <v>18</v>
      </c>
      <c r="G172" s="1" t="s">
        <v>19</v>
      </c>
      <c r="H172" s="1" t="s">
        <v>8704</v>
      </c>
      <c r="I172" s="1" t="s">
        <v>8705</v>
      </c>
      <c r="J172" s="1" t="s">
        <v>8705</v>
      </c>
      <c r="K172" s="2"/>
      <c r="L172" s="1">
        <v>2.0</v>
      </c>
      <c r="M172" s="1"/>
      <c r="N172" s="1">
        <v>17.27505</v>
      </c>
      <c r="O172" s="1" t="s">
        <v>8111</v>
      </c>
      <c r="P172" s="1" t="s">
        <v>8706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28</v>
      </c>
      <c r="B173" s="1" t="s">
        <v>17</v>
      </c>
      <c r="C173" s="1">
        <v>193.0</v>
      </c>
      <c r="D173" s="1">
        <v>0.0</v>
      </c>
      <c r="E173" s="1" t="s">
        <v>29</v>
      </c>
      <c r="F173" s="1" t="s">
        <v>18</v>
      </c>
      <c r="G173" s="1" t="s">
        <v>19</v>
      </c>
      <c r="H173" s="1" t="s">
        <v>8707</v>
      </c>
      <c r="I173" s="1" t="s">
        <v>8708</v>
      </c>
      <c r="J173" s="1" t="s">
        <v>8708</v>
      </c>
      <c r="K173" s="2"/>
      <c r="L173" s="1">
        <v>-8.0</v>
      </c>
      <c r="M173" s="1"/>
      <c r="N173" s="1">
        <v>6.6683666666666666</v>
      </c>
      <c r="O173" s="1" t="s">
        <v>8111</v>
      </c>
      <c r="P173" s="1" t="s">
        <v>8709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60</v>
      </c>
      <c r="B174" s="1" t="s">
        <v>17</v>
      </c>
      <c r="C174" s="1">
        <v>514.0</v>
      </c>
      <c r="D174" s="1">
        <v>0.0</v>
      </c>
      <c r="E174" s="1" t="s">
        <v>8679</v>
      </c>
      <c r="F174" s="1" t="s">
        <v>66</v>
      </c>
      <c r="G174" s="1" t="s">
        <v>19</v>
      </c>
      <c r="H174" s="1" t="s">
        <v>8710</v>
      </c>
      <c r="I174" s="1" t="s">
        <v>8711</v>
      </c>
      <c r="J174" s="1" t="s">
        <v>8712</v>
      </c>
      <c r="K174" s="1" t="s">
        <v>8713</v>
      </c>
      <c r="L174" s="1">
        <v>-2.0</v>
      </c>
      <c r="M174" s="1">
        <v>0.007066666666666666</v>
      </c>
      <c r="N174" s="1">
        <v>20.410866666666667</v>
      </c>
      <c r="O174" s="1" t="s">
        <v>63</v>
      </c>
      <c r="P174" s="1" t="s">
        <v>8714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16</v>
      </c>
      <c r="B175" s="1" t="s">
        <v>17</v>
      </c>
      <c r="C175" s="3">
        <v>488.0</v>
      </c>
      <c r="D175" s="1">
        <v>0.0</v>
      </c>
      <c r="E175" s="2"/>
      <c r="F175" s="1" t="s">
        <v>18</v>
      </c>
      <c r="G175" s="1" t="s">
        <v>19</v>
      </c>
      <c r="H175" s="1" t="s">
        <v>8715</v>
      </c>
      <c r="I175" s="1" t="s">
        <v>8716</v>
      </c>
      <c r="J175" s="1" t="s">
        <v>8716</v>
      </c>
      <c r="K175" s="2"/>
      <c r="L175" s="1">
        <v>-4.0</v>
      </c>
      <c r="M175" s="1"/>
      <c r="N175" s="1">
        <v>10.962916666666667</v>
      </c>
      <c r="O175" s="1" t="s">
        <v>8111</v>
      </c>
      <c r="P175" s="1" t="s">
        <v>8717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28</v>
      </c>
      <c r="B176" s="1" t="s">
        <v>17</v>
      </c>
      <c r="C176" s="1">
        <v>364.0</v>
      </c>
      <c r="D176" s="1">
        <v>0.0</v>
      </c>
      <c r="E176" s="1" t="s">
        <v>29</v>
      </c>
      <c r="F176" s="1" t="s">
        <v>18</v>
      </c>
      <c r="G176" s="1" t="s">
        <v>19</v>
      </c>
      <c r="H176" s="1" t="s">
        <v>8718</v>
      </c>
      <c r="I176" s="1" t="s">
        <v>8719</v>
      </c>
      <c r="J176" s="1" t="s">
        <v>8719</v>
      </c>
      <c r="K176" s="2"/>
      <c r="L176" s="1">
        <v>-2.0</v>
      </c>
      <c r="M176" s="1"/>
      <c r="N176" s="1">
        <v>12.1092</v>
      </c>
      <c r="O176" s="1" t="s">
        <v>8111</v>
      </c>
      <c r="P176" s="1" t="s">
        <v>8720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60</v>
      </c>
      <c r="B177" s="1" t="s">
        <v>17</v>
      </c>
      <c r="C177" s="3">
        <v>523.0</v>
      </c>
      <c r="D177" s="1">
        <v>0.0</v>
      </c>
      <c r="E177" s="1" t="s">
        <v>8679</v>
      </c>
      <c r="F177" s="1" t="s">
        <v>66</v>
      </c>
      <c r="G177" s="1" t="s">
        <v>19</v>
      </c>
      <c r="H177" s="1" t="s">
        <v>8721</v>
      </c>
      <c r="I177" s="1" t="s">
        <v>8722</v>
      </c>
      <c r="J177" s="1" t="s">
        <v>8723</v>
      </c>
      <c r="K177" s="1" t="s">
        <v>8724</v>
      </c>
      <c r="L177" s="1">
        <v>-4.0</v>
      </c>
      <c r="M177" s="1">
        <v>0.0022166666666666667</v>
      </c>
      <c r="N177" s="1">
        <v>16.977816666666666</v>
      </c>
      <c r="O177" s="1" t="s">
        <v>63</v>
      </c>
      <c r="P177" s="1" t="s">
        <v>8725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60</v>
      </c>
      <c r="B178" s="1" t="s">
        <v>17</v>
      </c>
      <c r="C178" s="3">
        <v>239.0</v>
      </c>
      <c r="D178" s="1">
        <v>50.0</v>
      </c>
      <c r="E178" s="2"/>
      <c r="F178" s="1" t="s">
        <v>49</v>
      </c>
      <c r="G178" s="1" t="s">
        <v>24</v>
      </c>
      <c r="H178" s="1" t="s">
        <v>8726</v>
      </c>
      <c r="I178" s="1" t="s">
        <v>8727</v>
      </c>
      <c r="J178" s="1" t="s">
        <v>8727</v>
      </c>
      <c r="K178" s="2"/>
      <c r="L178" s="1">
        <v>-2.0</v>
      </c>
      <c r="M178" s="1"/>
      <c r="N178" s="1">
        <v>16.58795</v>
      </c>
      <c r="O178" s="1" t="s">
        <v>63</v>
      </c>
      <c r="P178" s="1" t="s">
        <v>8728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81</v>
      </c>
      <c r="B179" s="1" t="s">
        <v>17</v>
      </c>
      <c r="C179" s="1">
        <v>653.0</v>
      </c>
      <c r="D179" s="1">
        <v>0.0</v>
      </c>
      <c r="E179" s="2"/>
      <c r="F179" s="1" t="s">
        <v>49</v>
      </c>
      <c r="G179" s="1" t="s">
        <v>19</v>
      </c>
      <c r="H179" s="1" t="s">
        <v>8729</v>
      </c>
      <c r="I179" s="1" t="s">
        <v>8730</v>
      </c>
      <c r="J179" s="1" t="s">
        <v>8730</v>
      </c>
      <c r="K179" s="2"/>
      <c r="L179" s="1">
        <v>12.0</v>
      </c>
      <c r="M179" s="1"/>
      <c r="N179" s="1">
        <v>27.1341</v>
      </c>
      <c r="O179" s="1" t="s">
        <v>8111</v>
      </c>
      <c r="P179" s="1" t="s">
        <v>8731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60</v>
      </c>
      <c r="B180" s="1" t="s">
        <v>17</v>
      </c>
      <c r="C180" s="3">
        <v>1485.0</v>
      </c>
      <c r="D180" s="1">
        <v>0.0</v>
      </c>
      <c r="E180" s="1" t="s">
        <v>8679</v>
      </c>
      <c r="F180" s="1" t="s">
        <v>66</v>
      </c>
      <c r="G180" s="1" t="s">
        <v>19</v>
      </c>
      <c r="H180" s="1" t="s">
        <v>8732</v>
      </c>
      <c r="I180" s="1" t="s">
        <v>8733</v>
      </c>
      <c r="J180" s="1" t="s">
        <v>8734</v>
      </c>
      <c r="K180" s="1" t="s">
        <v>8735</v>
      </c>
      <c r="L180" s="1">
        <v>1.0</v>
      </c>
      <c r="M180" s="1">
        <v>0.006566666666666667</v>
      </c>
      <c r="N180" s="1">
        <v>24.676383333333334</v>
      </c>
      <c r="O180" s="1" t="s">
        <v>63</v>
      </c>
      <c r="P180" s="1" t="s">
        <v>8736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81</v>
      </c>
      <c r="B181" s="1" t="s">
        <v>17</v>
      </c>
      <c r="C181" s="1">
        <v>329.0</v>
      </c>
      <c r="D181" s="1">
        <v>0.0</v>
      </c>
      <c r="E181" s="1" t="s">
        <v>4590</v>
      </c>
      <c r="F181" s="1" t="s">
        <v>18</v>
      </c>
      <c r="G181" s="1" t="s">
        <v>19</v>
      </c>
      <c r="H181" s="1" t="s">
        <v>8737</v>
      </c>
      <c r="I181" s="1" t="s">
        <v>8738</v>
      </c>
      <c r="J181" s="1" t="s">
        <v>8738</v>
      </c>
      <c r="K181" s="2"/>
      <c r="L181" s="1">
        <v>-5.0</v>
      </c>
      <c r="M181" s="1"/>
      <c r="N181" s="1">
        <v>9.630416666666667</v>
      </c>
      <c r="O181" s="1" t="s">
        <v>8111</v>
      </c>
      <c r="P181" s="1" t="s">
        <v>8739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60</v>
      </c>
      <c r="B182" s="1" t="s">
        <v>17</v>
      </c>
      <c r="C182" s="1">
        <v>261.0</v>
      </c>
      <c r="D182" s="1">
        <v>113.0</v>
      </c>
      <c r="E182" s="2"/>
      <c r="F182" s="1" t="s">
        <v>49</v>
      </c>
      <c r="G182" s="1" t="s">
        <v>19</v>
      </c>
      <c r="H182" s="1" t="s">
        <v>8740</v>
      </c>
      <c r="I182" s="1" t="s">
        <v>8741</v>
      </c>
      <c r="J182" s="1" t="s">
        <v>8741</v>
      </c>
      <c r="K182" s="2"/>
      <c r="L182" s="1">
        <v>-2.0</v>
      </c>
      <c r="M182" s="1"/>
      <c r="N182" s="1">
        <v>16.065416666666668</v>
      </c>
      <c r="O182" s="1" t="s">
        <v>63</v>
      </c>
      <c r="P182" s="1" t="s">
        <v>8742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48</v>
      </c>
      <c r="B183" s="1" t="s">
        <v>17</v>
      </c>
      <c r="C183" s="1">
        <v>807.0</v>
      </c>
      <c r="D183" s="1">
        <v>0.0</v>
      </c>
      <c r="E183" s="2"/>
      <c r="F183" s="1" t="s">
        <v>49</v>
      </c>
      <c r="G183" s="1" t="s">
        <v>24</v>
      </c>
      <c r="H183" s="1" t="s">
        <v>8743</v>
      </c>
      <c r="I183" s="1" t="s">
        <v>8744</v>
      </c>
      <c r="J183" s="1" t="s">
        <v>8744</v>
      </c>
      <c r="K183" s="2"/>
      <c r="L183" s="1">
        <v>7.0</v>
      </c>
      <c r="M183" s="1"/>
      <c r="N183" s="1">
        <v>12.0009</v>
      </c>
      <c r="O183" s="1" t="s">
        <v>53</v>
      </c>
      <c r="P183" s="1" t="s">
        <v>8745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28</v>
      </c>
      <c r="B184" s="1" t="s">
        <v>17</v>
      </c>
      <c r="C184" s="1">
        <v>264.0</v>
      </c>
      <c r="D184" s="1">
        <v>0.0</v>
      </c>
      <c r="E184" s="1" t="s">
        <v>29</v>
      </c>
      <c r="F184" s="1" t="s">
        <v>18</v>
      </c>
      <c r="G184" s="1" t="s">
        <v>19</v>
      </c>
      <c r="H184" s="1" t="s">
        <v>8746</v>
      </c>
      <c r="I184" s="1" t="s">
        <v>8747</v>
      </c>
      <c r="J184" s="1" t="s">
        <v>8747</v>
      </c>
      <c r="K184" s="2"/>
      <c r="L184" s="1">
        <v>1.0</v>
      </c>
      <c r="M184" s="1"/>
      <c r="N184" s="1">
        <v>16.833716666666668</v>
      </c>
      <c r="O184" s="1" t="s">
        <v>8111</v>
      </c>
      <c r="P184" s="1" t="s">
        <v>8748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48</v>
      </c>
      <c r="B185" s="1" t="s">
        <v>17</v>
      </c>
      <c r="C185" s="1">
        <v>498.0</v>
      </c>
      <c r="D185" s="1">
        <v>0.0</v>
      </c>
      <c r="E185" s="2"/>
      <c r="F185" s="1" t="s">
        <v>49</v>
      </c>
      <c r="G185" s="1" t="s">
        <v>24</v>
      </c>
      <c r="H185" s="1" t="s">
        <v>8749</v>
      </c>
      <c r="I185" s="1" t="s">
        <v>8750</v>
      </c>
      <c r="J185" s="1" t="s">
        <v>8750</v>
      </c>
      <c r="K185" s="2"/>
      <c r="L185" s="1">
        <v>4.0</v>
      </c>
      <c r="M185" s="1"/>
      <c r="N185" s="1">
        <v>9.19305</v>
      </c>
      <c r="O185" s="1" t="s">
        <v>53</v>
      </c>
      <c r="P185" s="1" t="s">
        <v>8751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16</v>
      </c>
      <c r="B186" s="1" t="s">
        <v>17</v>
      </c>
      <c r="C186" s="1">
        <v>693.0</v>
      </c>
      <c r="D186" s="1">
        <v>0.0</v>
      </c>
      <c r="E186" s="2"/>
      <c r="F186" s="1" t="s">
        <v>18</v>
      </c>
      <c r="G186" s="1" t="s">
        <v>19</v>
      </c>
      <c r="H186" s="1" t="s">
        <v>8752</v>
      </c>
      <c r="I186" s="1" t="s">
        <v>8753</v>
      </c>
      <c r="J186" s="1" t="s">
        <v>8753</v>
      </c>
      <c r="K186" s="2"/>
      <c r="L186" s="1">
        <v>0.0</v>
      </c>
      <c r="M186" s="1"/>
      <c r="N186" s="1">
        <v>14.853816666666667</v>
      </c>
      <c r="O186" s="1" t="s">
        <v>8111</v>
      </c>
      <c r="P186" s="1" t="s">
        <v>8754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60</v>
      </c>
      <c r="B187" s="1" t="s">
        <v>17</v>
      </c>
      <c r="C187" s="1">
        <v>309.0</v>
      </c>
      <c r="D187" s="1">
        <v>0.0</v>
      </c>
      <c r="E187" s="1" t="s">
        <v>29</v>
      </c>
      <c r="F187" s="1" t="s">
        <v>66</v>
      </c>
      <c r="G187" s="1" t="s">
        <v>19</v>
      </c>
      <c r="H187" s="1" t="s">
        <v>8755</v>
      </c>
      <c r="I187" s="1" t="s">
        <v>8756</v>
      </c>
      <c r="J187" s="1" t="s">
        <v>8757</v>
      </c>
      <c r="K187" s="1" t="s">
        <v>8758</v>
      </c>
      <c r="L187" s="1">
        <v>17.0</v>
      </c>
      <c r="M187" s="1">
        <v>1.2130833333333333</v>
      </c>
      <c r="N187" s="1">
        <v>13.640066666666666</v>
      </c>
      <c r="O187" s="1" t="s">
        <v>63</v>
      </c>
      <c r="P187" s="1" t="s">
        <v>8572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16</v>
      </c>
      <c r="B188" s="1" t="s">
        <v>17</v>
      </c>
      <c r="C188" s="1">
        <v>585.0</v>
      </c>
      <c r="D188" s="1">
        <v>0.0</v>
      </c>
      <c r="E188" s="2"/>
      <c r="F188" s="1" t="s">
        <v>18</v>
      </c>
      <c r="G188" s="1" t="s">
        <v>19</v>
      </c>
      <c r="H188" s="1" t="s">
        <v>8759</v>
      </c>
      <c r="I188" s="1" t="s">
        <v>8760</v>
      </c>
      <c r="J188" s="1" t="s">
        <v>8760</v>
      </c>
      <c r="K188" s="2"/>
      <c r="L188" s="1">
        <v>0.0</v>
      </c>
      <c r="M188" s="1"/>
      <c r="N188" s="1">
        <v>15.835416666666667</v>
      </c>
      <c r="O188" s="1" t="s">
        <v>8111</v>
      </c>
      <c r="P188" s="1" t="s">
        <v>8761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60</v>
      </c>
      <c r="B189" s="1" t="s">
        <v>17</v>
      </c>
      <c r="C189" s="1">
        <v>739.0</v>
      </c>
      <c r="D189" s="1">
        <v>0.0</v>
      </c>
      <c r="E189" s="1" t="s">
        <v>8679</v>
      </c>
      <c r="F189" s="1" t="s">
        <v>66</v>
      </c>
      <c r="G189" s="1" t="s">
        <v>24</v>
      </c>
      <c r="H189" s="1" t="s">
        <v>8762</v>
      </c>
      <c r="I189" s="1" t="s">
        <v>8763</v>
      </c>
      <c r="J189" s="1" t="s">
        <v>8764</v>
      </c>
      <c r="K189" s="1" t="s">
        <v>8765</v>
      </c>
      <c r="L189" s="1">
        <v>-5.0</v>
      </c>
      <c r="M189" s="1">
        <v>0.0021333333333333334</v>
      </c>
      <c r="N189" s="1">
        <v>17.090516666666666</v>
      </c>
      <c r="O189" s="1" t="s">
        <v>63</v>
      </c>
      <c r="P189" s="1" t="s">
        <v>8766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48</v>
      </c>
      <c r="B190" s="1" t="s">
        <v>17</v>
      </c>
      <c r="C190" s="1">
        <v>238.0</v>
      </c>
      <c r="D190" s="1">
        <v>0.0</v>
      </c>
      <c r="E190" s="2"/>
      <c r="F190" s="1" t="s">
        <v>49</v>
      </c>
      <c r="G190" s="1" t="s">
        <v>24</v>
      </c>
      <c r="H190" s="1" t="s">
        <v>8767</v>
      </c>
      <c r="I190" s="1" t="s">
        <v>8768</v>
      </c>
      <c r="J190" s="1" t="s">
        <v>8768</v>
      </c>
      <c r="K190" s="2"/>
      <c r="L190" s="1">
        <v>4.0</v>
      </c>
      <c r="M190" s="1"/>
      <c r="N190" s="1">
        <v>9.370383333333333</v>
      </c>
      <c r="O190" s="1" t="s">
        <v>53</v>
      </c>
      <c r="P190" s="1" t="s">
        <v>8769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28</v>
      </c>
      <c r="B191" s="1" t="s">
        <v>17</v>
      </c>
      <c r="C191" s="1">
        <v>658.0</v>
      </c>
      <c r="D191" s="1">
        <v>0.0</v>
      </c>
      <c r="E191" s="1" t="s">
        <v>29</v>
      </c>
      <c r="F191" s="1" t="s">
        <v>18</v>
      </c>
      <c r="G191" s="1" t="s">
        <v>19</v>
      </c>
      <c r="H191" s="1" t="s">
        <v>8770</v>
      </c>
      <c r="I191" s="1" t="s">
        <v>8771</v>
      </c>
      <c r="J191" s="1" t="s">
        <v>8771</v>
      </c>
      <c r="K191" s="2"/>
      <c r="L191" s="1">
        <v>2.0</v>
      </c>
      <c r="M191" s="1"/>
      <c r="N191" s="1">
        <v>23.673583333333333</v>
      </c>
      <c r="O191" s="1" t="s">
        <v>8111</v>
      </c>
      <c r="P191" s="1" t="s">
        <v>8772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28</v>
      </c>
      <c r="B192" s="1" t="s">
        <v>17</v>
      </c>
      <c r="C192" s="3">
        <v>264.0</v>
      </c>
      <c r="D192" s="1">
        <v>0.0</v>
      </c>
      <c r="E192" s="1" t="s">
        <v>29</v>
      </c>
      <c r="F192" s="1" t="s">
        <v>18</v>
      </c>
      <c r="G192" s="1" t="s">
        <v>19</v>
      </c>
      <c r="H192" s="1" t="s">
        <v>8773</v>
      </c>
      <c r="I192" s="1" t="s">
        <v>8774</v>
      </c>
      <c r="J192" s="1" t="s">
        <v>8774</v>
      </c>
      <c r="K192" s="2"/>
      <c r="L192" s="1">
        <v>-8.0</v>
      </c>
      <c r="M192" s="1"/>
      <c r="N192" s="1">
        <v>9.251583333333333</v>
      </c>
      <c r="O192" s="1" t="s">
        <v>8111</v>
      </c>
      <c r="P192" s="1" t="s">
        <v>8775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28</v>
      </c>
      <c r="B193" s="1" t="s">
        <v>17</v>
      </c>
      <c r="C193" s="3">
        <v>329.0</v>
      </c>
      <c r="D193" s="1">
        <v>0.0</v>
      </c>
      <c r="E193" s="1" t="s">
        <v>29</v>
      </c>
      <c r="F193" s="1" t="s">
        <v>18</v>
      </c>
      <c r="G193" s="1" t="s">
        <v>19</v>
      </c>
      <c r="H193" s="1" t="s">
        <v>8776</v>
      </c>
      <c r="I193" s="1" t="s">
        <v>8777</v>
      </c>
      <c r="J193" s="1" t="s">
        <v>8777</v>
      </c>
      <c r="K193" s="2"/>
      <c r="L193" s="1">
        <v>-3.0</v>
      </c>
      <c r="M193" s="1"/>
      <c r="N193" s="1">
        <v>11.341666666666667</v>
      </c>
      <c r="O193" s="1" t="s">
        <v>8111</v>
      </c>
      <c r="P193" s="1" t="s">
        <v>8778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28</v>
      </c>
      <c r="B194" s="1" t="s">
        <v>17</v>
      </c>
      <c r="C194" s="1">
        <v>329.0</v>
      </c>
      <c r="D194" s="1">
        <v>0.0</v>
      </c>
      <c r="E194" s="1" t="s">
        <v>29</v>
      </c>
      <c r="F194" s="1" t="s">
        <v>18</v>
      </c>
      <c r="G194" s="1" t="s">
        <v>19</v>
      </c>
      <c r="H194" s="1" t="s">
        <v>8779</v>
      </c>
      <c r="I194" s="1" t="s">
        <v>8780</v>
      </c>
      <c r="J194" s="1" t="s">
        <v>8780</v>
      </c>
      <c r="K194" s="2"/>
      <c r="L194" s="1">
        <v>-5.0</v>
      </c>
      <c r="M194" s="1"/>
      <c r="N194" s="1">
        <v>9.889916666666666</v>
      </c>
      <c r="O194" s="1" t="s">
        <v>8111</v>
      </c>
      <c r="P194" s="1" t="s">
        <v>8552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60</v>
      </c>
      <c r="B195" s="1" t="s">
        <v>17</v>
      </c>
      <c r="C195" s="3">
        <v>339.0</v>
      </c>
      <c r="D195" s="1">
        <v>20.0</v>
      </c>
      <c r="E195" s="1" t="s">
        <v>8679</v>
      </c>
      <c r="F195" s="1" t="s">
        <v>66</v>
      </c>
      <c r="G195" s="1" t="s">
        <v>19</v>
      </c>
      <c r="H195" s="1" t="s">
        <v>8781</v>
      </c>
      <c r="I195" s="1" t="s">
        <v>8782</v>
      </c>
      <c r="J195" s="1" t="s">
        <v>8783</v>
      </c>
      <c r="K195" s="1" t="s">
        <v>8784</v>
      </c>
      <c r="L195" s="1">
        <v>0.0</v>
      </c>
      <c r="M195" s="1">
        <v>0.0022166666666666667</v>
      </c>
      <c r="N195" s="1">
        <v>15.6075</v>
      </c>
      <c r="O195" s="1" t="s">
        <v>63</v>
      </c>
      <c r="P195" s="1" t="s">
        <v>8785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16</v>
      </c>
      <c r="B196" s="1" t="s">
        <v>17</v>
      </c>
      <c r="C196" s="3">
        <v>553.0</v>
      </c>
      <c r="D196" s="1">
        <v>0.0</v>
      </c>
      <c r="E196" s="2"/>
      <c r="F196" s="1" t="s">
        <v>18</v>
      </c>
      <c r="G196" s="1" t="s">
        <v>19</v>
      </c>
      <c r="H196" s="1" t="s">
        <v>8786</v>
      </c>
      <c r="I196" s="1" t="s">
        <v>8787</v>
      </c>
      <c r="J196" s="1" t="s">
        <v>8787</v>
      </c>
      <c r="K196" s="2"/>
      <c r="L196" s="1">
        <v>1.0</v>
      </c>
      <c r="M196" s="1"/>
      <c r="N196" s="1">
        <v>16.905783333333332</v>
      </c>
      <c r="O196" s="1" t="s">
        <v>8111</v>
      </c>
      <c r="P196" s="1" t="s">
        <v>8788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16</v>
      </c>
      <c r="B197" s="1" t="s">
        <v>17</v>
      </c>
      <c r="C197" s="3">
        <v>323.0</v>
      </c>
      <c r="D197" s="1">
        <v>0.0</v>
      </c>
      <c r="E197" s="2"/>
      <c r="F197" s="1" t="s">
        <v>18</v>
      </c>
      <c r="G197" s="1" t="s">
        <v>19</v>
      </c>
      <c r="H197" s="1" t="s">
        <v>8789</v>
      </c>
      <c r="I197" s="1" t="s">
        <v>8790</v>
      </c>
      <c r="J197" s="1" t="s">
        <v>8790</v>
      </c>
      <c r="K197" s="2"/>
      <c r="L197" s="1">
        <v>-1.0</v>
      </c>
      <c r="M197" s="1"/>
      <c r="N197" s="1">
        <v>13.341583333333332</v>
      </c>
      <c r="O197" s="1" t="s">
        <v>8111</v>
      </c>
      <c r="P197" s="1" t="s">
        <v>8791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60</v>
      </c>
      <c r="B198" s="1" t="s">
        <v>17</v>
      </c>
      <c r="C198" s="1">
        <v>214.0</v>
      </c>
      <c r="D198" s="1">
        <v>0.0</v>
      </c>
      <c r="E198" s="1" t="s">
        <v>8679</v>
      </c>
      <c r="F198" s="1" t="s">
        <v>66</v>
      </c>
      <c r="G198" s="1" t="s">
        <v>19</v>
      </c>
      <c r="H198" s="1" t="s">
        <v>8792</v>
      </c>
      <c r="I198" s="1" t="s">
        <v>8793</v>
      </c>
      <c r="J198" s="1" t="s">
        <v>8794</v>
      </c>
      <c r="K198" s="1" t="s">
        <v>8795</v>
      </c>
      <c r="L198" s="1">
        <v>5.0</v>
      </c>
      <c r="M198" s="1">
        <v>0.0044666666666666665</v>
      </c>
      <c r="N198" s="1">
        <v>29.588733333333334</v>
      </c>
      <c r="O198" s="1" t="s">
        <v>63</v>
      </c>
      <c r="P198" s="1" t="s">
        <v>8796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60</v>
      </c>
      <c r="B199" s="1" t="s">
        <v>17</v>
      </c>
      <c r="C199" s="1">
        <v>618.0</v>
      </c>
      <c r="D199" s="1">
        <v>0.0</v>
      </c>
      <c r="E199" s="1" t="s">
        <v>8679</v>
      </c>
      <c r="F199" s="1" t="s">
        <v>66</v>
      </c>
      <c r="G199" s="1" t="s">
        <v>19</v>
      </c>
      <c r="H199" s="1" t="s">
        <v>8797</v>
      </c>
      <c r="I199" s="1" t="s">
        <v>8798</v>
      </c>
      <c r="J199" s="1" t="s">
        <v>8799</v>
      </c>
      <c r="K199" s="1" t="s">
        <v>8800</v>
      </c>
      <c r="L199" s="1">
        <v>1.0</v>
      </c>
      <c r="M199" s="1">
        <v>0.0025166666666666666</v>
      </c>
      <c r="N199" s="1">
        <v>18.844966666666668</v>
      </c>
      <c r="O199" s="1" t="s">
        <v>63</v>
      </c>
      <c r="P199" s="1" t="s">
        <v>8801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81</v>
      </c>
      <c r="B200" s="1" t="s">
        <v>17</v>
      </c>
      <c r="C200" s="1">
        <v>537.0</v>
      </c>
      <c r="D200" s="1">
        <v>0.0</v>
      </c>
      <c r="E200" s="1" t="s">
        <v>8802</v>
      </c>
      <c r="F200" s="1" t="s">
        <v>18</v>
      </c>
      <c r="G200" s="1" t="s">
        <v>19</v>
      </c>
      <c r="H200" s="1" t="s">
        <v>8803</v>
      </c>
      <c r="I200" s="1" t="s">
        <v>8804</v>
      </c>
      <c r="J200" s="1" t="s">
        <v>8804</v>
      </c>
      <c r="K200" s="2"/>
      <c r="L200" s="1">
        <v>0.0</v>
      </c>
      <c r="M200" s="1"/>
      <c r="N200" s="1">
        <v>14.125616666666666</v>
      </c>
      <c r="O200" s="1" t="s">
        <v>8111</v>
      </c>
      <c r="P200" s="1" t="s">
        <v>8805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60</v>
      </c>
      <c r="B201" s="1" t="s">
        <v>17</v>
      </c>
      <c r="C201" s="1">
        <v>419.0</v>
      </c>
      <c r="D201" s="1">
        <v>0.0</v>
      </c>
      <c r="E201" s="1" t="s">
        <v>8679</v>
      </c>
      <c r="F201" s="1" t="s">
        <v>66</v>
      </c>
      <c r="G201" s="1" t="s">
        <v>19</v>
      </c>
      <c r="H201" s="1" t="s">
        <v>8806</v>
      </c>
      <c r="I201" s="1" t="s">
        <v>8807</v>
      </c>
      <c r="J201" s="1" t="s">
        <v>8808</v>
      </c>
      <c r="K201" s="1" t="s">
        <v>8809</v>
      </c>
      <c r="L201" s="1">
        <v>3.0</v>
      </c>
      <c r="M201" s="1">
        <v>0.009083333333333334</v>
      </c>
      <c r="N201" s="1">
        <v>14.768416666666667</v>
      </c>
      <c r="O201" s="1" t="s">
        <v>63</v>
      </c>
      <c r="P201" s="1" t="s">
        <v>8810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28</v>
      </c>
      <c r="B202" s="1" t="s">
        <v>17</v>
      </c>
      <c r="C202" s="1">
        <v>409.0</v>
      </c>
      <c r="D202" s="1">
        <v>0.0</v>
      </c>
      <c r="E202" s="1" t="s">
        <v>29</v>
      </c>
      <c r="F202" s="1" t="s">
        <v>18</v>
      </c>
      <c r="G202" s="1" t="s">
        <v>19</v>
      </c>
      <c r="H202" s="1" t="s">
        <v>8811</v>
      </c>
      <c r="I202" s="1" t="s">
        <v>8812</v>
      </c>
      <c r="J202" s="1" t="s">
        <v>8812</v>
      </c>
      <c r="K202" s="2"/>
      <c r="L202" s="1">
        <v>-1.0</v>
      </c>
      <c r="M202" s="1"/>
      <c r="N202" s="1">
        <v>13.165116666666666</v>
      </c>
      <c r="O202" s="1" t="s">
        <v>8111</v>
      </c>
      <c r="P202" s="1" t="s">
        <v>8813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60</v>
      </c>
      <c r="B203" s="1" t="s">
        <v>17</v>
      </c>
      <c r="C203" s="3">
        <v>578.0</v>
      </c>
      <c r="D203" s="1">
        <v>0.0</v>
      </c>
      <c r="E203" s="1" t="s">
        <v>8679</v>
      </c>
      <c r="F203" s="1" t="s">
        <v>66</v>
      </c>
      <c r="G203" s="1" t="s">
        <v>24</v>
      </c>
      <c r="H203" s="1" t="s">
        <v>8814</v>
      </c>
      <c r="I203" s="1" t="s">
        <v>8815</v>
      </c>
      <c r="J203" s="1" t="s">
        <v>8816</v>
      </c>
      <c r="K203" s="1" t="s">
        <v>8817</v>
      </c>
      <c r="L203" s="1">
        <v>2.0</v>
      </c>
      <c r="M203" s="1">
        <v>0.0033333333333333335</v>
      </c>
      <c r="N203" s="1">
        <v>42.915866666666666</v>
      </c>
      <c r="O203" s="1" t="s">
        <v>63</v>
      </c>
      <c r="P203" s="1" t="s">
        <v>8818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48</v>
      </c>
      <c r="B204" s="1" t="s">
        <v>17</v>
      </c>
      <c r="C204" s="1">
        <v>309.0</v>
      </c>
      <c r="D204" s="1">
        <v>0.0</v>
      </c>
      <c r="E204" s="2"/>
      <c r="F204" s="1" t="s">
        <v>49</v>
      </c>
      <c r="G204" s="1" t="s">
        <v>24</v>
      </c>
      <c r="H204" s="1" t="s">
        <v>8819</v>
      </c>
      <c r="I204" s="1" t="s">
        <v>8820</v>
      </c>
      <c r="J204" s="1" t="s">
        <v>5723</v>
      </c>
      <c r="K204" s="2"/>
      <c r="L204" s="1">
        <v>202.0</v>
      </c>
      <c r="M204" s="1"/>
      <c r="N204" s="1">
        <v>4.5029</v>
      </c>
      <c r="O204" s="1" t="s">
        <v>53</v>
      </c>
      <c r="P204" s="1" t="s">
        <v>8821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81</v>
      </c>
      <c r="B205" s="1" t="s">
        <v>17</v>
      </c>
      <c r="C205" s="1">
        <v>329.0</v>
      </c>
      <c r="D205" s="1">
        <v>0.0</v>
      </c>
      <c r="E205" s="1" t="s">
        <v>6750</v>
      </c>
      <c r="F205" s="1" t="s">
        <v>18</v>
      </c>
      <c r="G205" s="1" t="s">
        <v>19</v>
      </c>
      <c r="H205" s="1" t="s">
        <v>8822</v>
      </c>
      <c r="I205" s="1" t="s">
        <v>8823</v>
      </c>
      <c r="J205" s="1" t="s">
        <v>8823</v>
      </c>
      <c r="K205" s="2"/>
      <c r="L205" s="1">
        <v>0.0</v>
      </c>
      <c r="M205" s="1"/>
      <c r="N205" s="1">
        <v>14.58905</v>
      </c>
      <c r="O205" s="1" t="s">
        <v>8111</v>
      </c>
      <c r="P205" s="1" t="s">
        <v>2372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16</v>
      </c>
      <c r="B206" s="1" t="s">
        <v>17</v>
      </c>
      <c r="C206" s="3">
        <v>329.0</v>
      </c>
      <c r="D206" s="1">
        <v>0.0</v>
      </c>
      <c r="E206" s="2"/>
      <c r="F206" s="1" t="s">
        <v>18</v>
      </c>
      <c r="G206" s="1" t="s">
        <v>19</v>
      </c>
      <c r="H206" s="1" t="s">
        <v>8824</v>
      </c>
      <c r="I206" s="1" t="s">
        <v>8825</v>
      </c>
      <c r="J206" s="1" t="s">
        <v>8825</v>
      </c>
      <c r="K206" s="2"/>
      <c r="L206" s="1">
        <v>6.0</v>
      </c>
      <c r="M206" s="1"/>
      <c r="N206" s="1">
        <v>21.6053</v>
      </c>
      <c r="O206" s="1" t="s">
        <v>8111</v>
      </c>
      <c r="P206" s="1" t="s">
        <v>8826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81</v>
      </c>
      <c r="B207" s="1" t="s">
        <v>17</v>
      </c>
      <c r="C207" s="1">
        <v>352.0</v>
      </c>
      <c r="D207" s="1">
        <v>0.0</v>
      </c>
      <c r="E207" s="1" t="s">
        <v>8827</v>
      </c>
      <c r="F207" s="1" t="s">
        <v>18</v>
      </c>
      <c r="G207" s="1" t="s">
        <v>19</v>
      </c>
      <c r="H207" s="1" t="s">
        <v>8828</v>
      </c>
      <c r="I207" s="1" t="s">
        <v>8829</v>
      </c>
      <c r="J207" s="1" t="s">
        <v>8829</v>
      </c>
      <c r="K207" s="2"/>
      <c r="L207" s="1">
        <v>5.0</v>
      </c>
      <c r="M207" s="1"/>
      <c r="N207" s="1">
        <v>20.6714</v>
      </c>
      <c r="O207" s="1" t="s">
        <v>8111</v>
      </c>
      <c r="P207" s="1" t="s">
        <v>8830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81</v>
      </c>
      <c r="B208" s="1" t="s">
        <v>17</v>
      </c>
      <c r="C208" s="1">
        <v>329.0</v>
      </c>
      <c r="D208" s="1">
        <v>0.0</v>
      </c>
      <c r="E208" s="1" t="s">
        <v>8831</v>
      </c>
      <c r="F208" s="1" t="s">
        <v>18</v>
      </c>
      <c r="G208" s="1" t="s">
        <v>19</v>
      </c>
      <c r="H208" s="1" t="s">
        <v>8832</v>
      </c>
      <c r="I208" s="1" t="s">
        <v>8833</v>
      </c>
      <c r="J208" s="1" t="s">
        <v>8833</v>
      </c>
      <c r="K208" s="2"/>
      <c r="L208" s="1">
        <v>-7.0</v>
      </c>
      <c r="M208" s="1"/>
      <c r="N208" s="1">
        <v>7.645533333333334</v>
      </c>
      <c r="O208" s="1" t="s">
        <v>8111</v>
      </c>
      <c r="P208" s="1" t="s">
        <v>1280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60</v>
      </c>
      <c r="B209" s="1" t="s">
        <v>17</v>
      </c>
      <c r="C209" s="1">
        <v>547.0</v>
      </c>
      <c r="D209" s="1">
        <v>0.0</v>
      </c>
      <c r="E209" s="1" t="s">
        <v>8662</v>
      </c>
      <c r="F209" s="1" t="s">
        <v>66</v>
      </c>
      <c r="G209" s="1" t="s">
        <v>19</v>
      </c>
      <c r="H209" s="1" t="s">
        <v>8834</v>
      </c>
      <c r="I209" s="1" t="s">
        <v>8835</v>
      </c>
      <c r="J209" s="1" t="s">
        <v>8836</v>
      </c>
      <c r="K209" s="1" t="s">
        <v>8837</v>
      </c>
      <c r="L209" s="1">
        <v>-1.0</v>
      </c>
      <c r="M209" s="1">
        <v>0.0025666666666666667</v>
      </c>
      <c r="N209" s="1">
        <v>8.211566666666666</v>
      </c>
      <c r="O209" s="1" t="s">
        <v>63</v>
      </c>
      <c r="P209" s="1" t="s">
        <v>8838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60</v>
      </c>
      <c r="B210" s="1" t="s">
        <v>17</v>
      </c>
      <c r="C210" s="1">
        <v>948.0</v>
      </c>
      <c r="D210" s="1">
        <v>0.0</v>
      </c>
      <c r="E210" s="1" t="s">
        <v>8662</v>
      </c>
      <c r="F210" s="1" t="s">
        <v>66</v>
      </c>
      <c r="G210" s="1" t="s">
        <v>19</v>
      </c>
      <c r="H210" s="1" t="s">
        <v>8839</v>
      </c>
      <c r="I210" s="1" t="s">
        <v>8840</v>
      </c>
      <c r="J210" s="1" t="s">
        <v>8841</v>
      </c>
      <c r="K210" s="1" t="s">
        <v>8842</v>
      </c>
      <c r="L210" s="1">
        <v>-10.0</v>
      </c>
      <c r="M210" s="1">
        <v>0.0032333333333333333</v>
      </c>
      <c r="N210" s="1">
        <v>11.299933333333334</v>
      </c>
      <c r="O210" s="1" t="s">
        <v>63</v>
      </c>
      <c r="P210" s="1" t="s">
        <v>8843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16</v>
      </c>
      <c r="B211" s="1" t="s">
        <v>17</v>
      </c>
      <c r="C211" s="1">
        <v>394.0</v>
      </c>
      <c r="D211" s="1">
        <v>0.0</v>
      </c>
      <c r="E211" s="2"/>
      <c r="F211" s="1" t="s">
        <v>18</v>
      </c>
      <c r="G211" s="1" t="s">
        <v>19</v>
      </c>
      <c r="H211" s="1" t="s">
        <v>8844</v>
      </c>
      <c r="I211" s="1" t="s">
        <v>8845</v>
      </c>
      <c r="J211" s="1" t="s">
        <v>8845</v>
      </c>
      <c r="K211" s="2"/>
      <c r="L211" s="1">
        <v>2.0</v>
      </c>
      <c r="M211" s="1"/>
      <c r="N211" s="1">
        <v>17.70405</v>
      </c>
      <c r="O211" s="1" t="s">
        <v>8111</v>
      </c>
      <c r="P211" s="1" t="s">
        <v>8846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28</v>
      </c>
      <c r="B212" s="1" t="s">
        <v>17</v>
      </c>
      <c r="C212" s="3">
        <v>306.0</v>
      </c>
      <c r="D212" s="1">
        <v>0.0</v>
      </c>
      <c r="E212" s="1" t="s">
        <v>29</v>
      </c>
      <c r="F212" s="1" t="s">
        <v>18</v>
      </c>
      <c r="G212" s="1" t="s">
        <v>19</v>
      </c>
      <c r="H212" s="1" t="s">
        <v>8847</v>
      </c>
      <c r="I212" s="1" t="s">
        <v>8848</v>
      </c>
      <c r="J212" s="1" t="s">
        <v>8848</v>
      </c>
      <c r="K212" s="2"/>
      <c r="L212" s="1">
        <v>-1.0</v>
      </c>
      <c r="M212" s="1"/>
      <c r="N212" s="1">
        <v>13.694166666666666</v>
      </c>
      <c r="O212" s="1" t="s">
        <v>8111</v>
      </c>
      <c r="P212" s="1" t="s">
        <v>8849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16</v>
      </c>
      <c r="B213" s="1" t="s">
        <v>17</v>
      </c>
      <c r="C213" s="1">
        <v>351.0</v>
      </c>
      <c r="D213" s="1">
        <v>0.0</v>
      </c>
      <c r="E213" s="2"/>
      <c r="F213" s="1" t="s">
        <v>18</v>
      </c>
      <c r="G213" s="1" t="s">
        <v>19</v>
      </c>
      <c r="H213" s="1" t="s">
        <v>8850</v>
      </c>
      <c r="I213" s="1" t="s">
        <v>8851</v>
      </c>
      <c r="J213" s="1" t="s">
        <v>8851</v>
      </c>
      <c r="K213" s="2"/>
      <c r="L213" s="1">
        <v>-1.0</v>
      </c>
      <c r="M213" s="1"/>
      <c r="N213" s="1">
        <v>13.141583333333333</v>
      </c>
      <c r="O213" s="1" t="s">
        <v>8111</v>
      </c>
      <c r="P213" s="1" t="s">
        <v>8852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28</v>
      </c>
      <c r="B214" s="1" t="s">
        <v>17</v>
      </c>
      <c r="C214" s="1">
        <v>329.0</v>
      </c>
      <c r="D214" s="1">
        <v>0.0</v>
      </c>
      <c r="E214" s="1" t="s">
        <v>29</v>
      </c>
      <c r="F214" s="1" t="s">
        <v>18</v>
      </c>
      <c r="G214" s="1" t="s">
        <v>19</v>
      </c>
      <c r="H214" s="1" t="s">
        <v>8853</v>
      </c>
      <c r="I214" s="1" t="s">
        <v>8854</v>
      </c>
      <c r="J214" s="1" t="s">
        <v>8854</v>
      </c>
      <c r="K214" s="2"/>
      <c r="L214" s="1">
        <v>-2.0</v>
      </c>
      <c r="M214" s="1"/>
      <c r="N214" s="1">
        <v>12.14735</v>
      </c>
      <c r="O214" s="1" t="s">
        <v>8111</v>
      </c>
      <c r="P214" s="1" t="s">
        <v>8855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16</v>
      </c>
      <c r="B215" s="1" t="s">
        <v>17</v>
      </c>
      <c r="C215" s="1">
        <v>264.0</v>
      </c>
      <c r="D215" s="1">
        <v>0.0</v>
      </c>
      <c r="E215" s="2"/>
      <c r="F215" s="1" t="s">
        <v>18</v>
      </c>
      <c r="G215" s="1" t="s">
        <v>24</v>
      </c>
      <c r="H215" s="1" t="s">
        <v>8856</v>
      </c>
      <c r="I215" s="1" t="s">
        <v>8857</v>
      </c>
      <c r="J215" s="1" t="s">
        <v>8857</v>
      </c>
      <c r="K215" s="2"/>
      <c r="L215" s="1">
        <v>-4.0</v>
      </c>
      <c r="M215" s="1"/>
      <c r="N215" s="1">
        <v>10.5184</v>
      </c>
      <c r="O215" s="1" t="s">
        <v>8111</v>
      </c>
      <c r="P215" s="1" t="s">
        <v>8858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81</v>
      </c>
      <c r="B216" s="1" t="s">
        <v>17</v>
      </c>
      <c r="C216" s="1">
        <v>346.0</v>
      </c>
      <c r="D216" s="1">
        <v>0.0</v>
      </c>
      <c r="E216" s="1" t="s">
        <v>2166</v>
      </c>
      <c r="F216" s="1" t="s">
        <v>18</v>
      </c>
      <c r="G216" s="1" t="s">
        <v>19</v>
      </c>
      <c r="H216" s="1" t="s">
        <v>8859</v>
      </c>
      <c r="I216" s="1" t="s">
        <v>8860</v>
      </c>
      <c r="J216" s="1" t="s">
        <v>8860</v>
      </c>
      <c r="K216" s="2"/>
      <c r="L216" s="1">
        <v>-2.0</v>
      </c>
      <c r="M216" s="1"/>
      <c r="N216" s="1">
        <v>12.3735</v>
      </c>
      <c r="O216" s="1" t="s">
        <v>8111</v>
      </c>
      <c r="P216" s="1" t="s">
        <v>8861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48</v>
      </c>
      <c r="B217" s="1" t="s">
        <v>17</v>
      </c>
      <c r="C217" s="1">
        <v>199.2</v>
      </c>
      <c r="D217" s="1">
        <v>49.8</v>
      </c>
      <c r="E217" s="2"/>
      <c r="F217" s="1" t="s">
        <v>49</v>
      </c>
      <c r="G217" s="1" t="s">
        <v>24</v>
      </c>
      <c r="H217" s="1" t="s">
        <v>8862</v>
      </c>
      <c r="I217" s="1" t="s">
        <v>8863</v>
      </c>
      <c r="J217" s="1" t="s">
        <v>8863</v>
      </c>
      <c r="K217" s="2"/>
      <c r="L217" s="1">
        <v>-4.0</v>
      </c>
      <c r="M217" s="1"/>
      <c r="N217" s="1">
        <v>0.05026666666666667</v>
      </c>
      <c r="O217" s="1" t="s">
        <v>53</v>
      </c>
      <c r="P217" s="1" t="s">
        <v>8864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28</v>
      </c>
      <c r="B218" s="3" t="s">
        <v>17</v>
      </c>
      <c r="C218" s="1">
        <v>299.0</v>
      </c>
      <c r="D218" s="1">
        <v>0.0</v>
      </c>
      <c r="E218" s="1" t="s">
        <v>29</v>
      </c>
      <c r="F218" s="1" t="s">
        <v>18</v>
      </c>
      <c r="G218" s="1" t="s">
        <v>19</v>
      </c>
      <c r="H218" s="1" t="s">
        <v>8865</v>
      </c>
      <c r="I218" s="1" t="s">
        <v>8866</v>
      </c>
      <c r="J218" s="1" t="s">
        <v>8866</v>
      </c>
      <c r="K218" s="2"/>
      <c r="L218" s="1">
        <v>1.0</v>
      </c>
      <c r="M218" s="1"/>
      <c r="N218" s="1">
        <v>16.319716666666668</v>
      </c>
      <c r="O218" s="1" t="s">
        <v>8111</v>
      </c>
      <c r="P218" s="1" t="s">
        <v>8867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48</v>
      </c>
      <c r="B219" s="1" t="s">
        <v>17</v>
      </c>
      <c r="C219" s="1">
        <v>79.0</v>
      </c>
      <c r="D219" s="1">
        <v>0.0</v>
      </c>
      <c r="E219" s="2"/>
      <c r="F219" s="1" t="s">
        <v>49</v>
      </c>
      <c r="G219" s="1" t="s">
        <v>24</v>
      </c>
      <c r="H219" s="1" t="s">
        <v>8868</v>
      </c>
      <c r="I219" s="1" t="s">
        <v>8869</v>
      </c>
      <c r="J219" s="1" t="s">
        <v>8869</v>
      </c>
      <c r="K219" s="2"/>
      <c r="L219" s="1">
        <v>-3.0</v>
      </c>
      <c r="M219" s="1"/>
      <c r="N219" s="1">
        <v>1.7294333333333334</v>
      </c>
      <c r="O219" s="1" t="s">
        <v>53</v>
      </c>
      <c r="P219" s="1" t="s">
        <v>8870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16</v>
      </c>
      <c r="B220" s="1" t="s">
        <v>17</v>
      </c>
      <c r="C220" s="1">
        <v>394.0</v>
      </c>
      <c r="D220" s="1">
        <v>0.0</v>
      </c>
      <c r="E220" s="2"/>
      <c r="F220" s="1" t="s">
        <v>18</v>
      </c>
      <c r="G220" s="1" t="s">
        <v>19</v>
      </c>
      <c r="H220" s="1" t="s">
        <v>8871</v>
      </c>
      <c r="I220" s="1" t="s">
        <v>8872</v>
      </c>
      <c r="J220" s="1" t="s">
        <v>8872</v>
      </c>
      <c r="K220" s="2"/>
      <c r="L220" s="1">
        <v>0.0</v>
      </c>
      <c r="M220" s="1"/>
      <c r="N220" s="1">
        <v>14.317733333333333</v>
      </c>
      <c r="O220" s="1" t="s">
        <v>8111</v>
      </c>
      <c r="P220" s="1" t="s">
        <v>8873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28</v>
      </c>
      <c r="B221" s="1" t="s">
        <v>17</v>
      </c>
      <c r="C221" s="1">
        <v>329.0</v>
      </c>
      <c r="D221" s="1">
        <v>0.0</v>
      </c>
      <c r="E221" s="1" t="s">
        <v>29</v>
      </c>
      <c r="F221" s="1" t="s">
        <v>18</v>
      </c>
      <c r="G221" s="1" t="s">
        <v>19</v>
      </c>
      <c r="H221" s="1" t="s">
        <v>8874</v>
      </c>
      <c r="I221" s="1" t="s">
        <v>8875</v>
      </c>
      <c r="J221" s="1" t="s">
        <v>8875</v>
      </c>
      <c r="K221" s="2"/>
      <c r="L221" s="1">
        <v>-2.0</v>
      </c>
      <c r="M221" s="1"/>
      <c r="N221" s="1">
        <v>12.574583333333333</v>
      </c>
      <c r="O221" s="1" t="s">
        <v>8111</v>
      </c>
      <c r="P221" s="1" t="s">
        <v>8876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28</v>
      </c>
      <c r="B222" s="1" t="s">
        <v>17</v>
      </c>
      <c r="C222" s="1">
        <v>381.0</v>
      </c>
      <c r="D222" s="1">
        <v>0.0</v>
      </c>
      <c r="E222" s="1" t="s">
        <v>29</v>
      </c>
      <c r="F222" s="1" t="s">
        <v>18</v>
      </c>
      <c r="G222" s="1" t="s">
        <v>19</v>
      </c>
      <c r="H222" s="1" t="s">
        <v>8877</v>
      </c>
      <c r="I222" s="1" t="s">
        <v>8878</v>
      </c>
      <c r="J222" s="1" t="s">
        <v>8878</v>
      </c>
      <c r="K222" s="2"/>
      <c r="L222" s="1">
        <v>0.0</v>
      </c>
      <c r="M222" s="1"/>
      <c r="N222" s="1">
        <v>14.021</v>
      </c>
      <c r="O222" s="1" t="s">
        <v>8111</v>
      </c>
      <c r="P222" s="1" t="s">
        <v>8879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16</v>
      </c>
      <c r="B223" s="1" t="s">
        <v>17</v>
      </c>
      <c r="C223" s="1">
        <v>430.0</v>
      </c>
      <c r="D223" s="1">
        <v>0.0</v>
      </c>
      <c r="E223" s="2"/>
      <c r="F223" s="1" t="s">
        <v>18</v>
      </c>
      <c r="G223" s="1" t="s">
        <v>19</v>
      </c>
      <c r="H223" s="1" t="s">
        <v>8880</v>
      </c>
      <c r="I223" s="1" t="s">
        <v>8881</v>
      </c>
      <c r="J223" s="1" t="s">
        <v>8881</v>
      </c>
      <c r="K223" s="2"/>
      <c r="L223" s="1">
        <v>3.0</v>
      </c>
      <c r="M223" s="1"/>
      <c r="N223" s="1">
        <v>18.07955</v>
      </c>
      <c r="O223" s="1" t="s">
        <v>8111</v>
      </c>
      <c r="P223" s="1" t="s">
        <v>8882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48</v>
      </c>
      <c r="B224" s="3" t="s">
        <v>17</v>
      </c>
      <c r="C224" s="1">
        <v>349.0</v>
      </c>
      <c r="D224" s="1">
        <v>0.0</v>
      </c>
      <c r="E224" s="2"/>
      <c r="F224" s="1" t="s">
        <v>49</v>
      </c>
      <c r="G224" s="1" t="s">
        <v>24</v>
      </c>
      <c r="H224" s="1" t="s">
        <v>8883</v>
      </c>
      <c r="I224" s="1" t="s">
        <v>8884</v>
      </c>
      <c r="J224" s="1" t="s">
        <v>8884</v>
      </c>
      <c r="K224" s="2"/>
      <c r="L224" s="1">
        <v>-2.0</v>
      </c>
      <c r="M224" s="1"/>
      <c r="N224" s="1">
        <v>2.236883333333333</v>
      </c>
      <c r="O224" s="1" t="s">
        <v>53</v>
      </c>
      <c r="P224" s="1" t="s">
        <v>8885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60</v>
      </c>
      <c r="B225" s="1" t="s">
        <v>17</v>
      </c>
      <c r="C225" s="1">
        <v>247.0</v>
      </c>
      <c r="D225" s="1">
        <v>62.0</v>
      </c>
      <c r="E225" s="2"/>
      <c r="F225" s="1" t="s">
        <v>49</v>
      </c>
      <c r="G225" s="1" t="s">
        <v>24</v>
      </c>
      <c r="H225" s="1" t="s">
        <v>8886</v>
      </c>
      <c r="I225" s="1" t="s">
        <v>8887</v>
      </c>
      <c r="J225" s="1" t="s">
        <v>8887</v>
      </c>
      <c r="K225" s="2"/>
      <c r="L225" s="1">
        <v>-12.0</v>
      </c>
      <c r="M225" s="1"/>
      <c r="N225" s="1">
        <v>7.147833333333334</v>
      </c>
      <c r="O225" s="1" t="s">
        <v>63</v>
      </c>
      <c r="P225" s="1" t="s">
        <v>8888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16</v>
      </c>
      <c r="B226" s="1" t="s">
        <v>17</v>
      </c>
      <c r="C226" s="3">
        <v>1081.0</v>
      </c>
      <c r="D226" s="1">
        <v>0.0</v>
      </c>
      <c r="E226" s="2"/>
      <c r="F226" s="1" t="s">
        <v>18</v>
      </c>
      <c r="G226" s="1" t="s">
        <v>19</v>
      </c>
      <c r="H226" s="1" t="s">
        <v>8889</v>
      </c>
      <c r="I226" s="1" t="s">
        <v>8890</v>
      </c>
      <c r="J226" s="1" t="s">
        <v>8890</v>
      </c>
      <c r="K226" s="2"/>
      <c r="L226" s="1">
        <v>4.0</v>
      </c>
      <c r="M226" s="1"/>
      <c r="N226" s="1">
        <v>19.574933333333334</v>
      </c>
      <c r="O226" s="1" t="s">
        <v>8111</v>
      </c>
      <c r="P226" s="1" t="s">
        <v>8891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28</v>
      </c>
      <c r="B227" s="1" t="s">
        <v>17</v>
      </c>
      <c r="C227" s="1">
        <v>264.0</v>
      </c>
      <c r="D227" s="1">
        <v>0.0</v>
      </c>
      <c r="E227" s="1" t="s">
        <v>29</v>
      </c>
      <c r="F227" s="1" t="s">
        <v>18</v>
      </c>
      <c r="G227" s="1" t="s">
        <v>19</v>
      </c>
      <c r="H227" s="1" t="s">
        <v>8892</v>
      </c>
      <c r="I227" s="1" t="s">
        <v>8893</v>
      </c>
      <c r="J227" s="1" t="s">
        <v>8893</v>
      </c>
      <c r="K227" s="2"/>
      <c r="L227" s="1">
        <v>-7.0</v>
      </c>
      <c r="M227" s="1"/>
      <c r="N227" s="1">
        <v>7.692483333333334</v>
      </c>
      <c r="O227" s="1" t="s">
        <v>8111</v>
      </c>
      <c r="P227" s="1" t="s">
        <v>8894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16</v>
      </c>
      <c r="B228" s="1" t="s">
        <v>17</v>
      </c>
      <c r="C228" s="3">
        <v>329.0</v>
      </c>
      <c r="D228" s="1">
        <v>0.0</v>
      </c>
      <c r="E228" s="2"/>
      <c r="F228" s="1" t="s">
        <v>18</v>
      </c>
      <c r="G228" s="1" t="s">
        <v>19</v>
      </c>
      <c r="H228" s="1" t="s">
        <v>8895</v>
      </c>
      <c r="I228" s="1" t="s">
        <v>8896</v>
      </c>
      <c r="J228" s="1" t="s">
        <v>8896</v>
      </c>
      <c r="K228" s="2"/>
      <c r="L228" s="1">
        <v>1.0</v>
      </c>
      <c r="M228" s="1"/>
      <c r="N228" s="1">
        <v>16.4231</v>
      </c>
      <c r="O228" s="1" t="s">
        <v>8111</v>
      </c>
      <c r="P228" s="1" t="s">
        <v>8897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81</v>
      </c>
      <c r="B229" s="1" t="s">
        <v>17</v>
      </c>
      <c r="C229" s="1">
        <v>378.0</v>
      </c>
      <c r="D229" s="1">
        <v>0.0</v>
      </c>
      <c r="E229" s="1" t="s">
        <v>8328</v>
      </c>
      <c r="F229" s="1" t="s">
        <v>18</v>
      </c>
      <c r="G229" s="1" t="s">
        <v>19</v>
      </c>
      <c r="H229" s="1" t="s">
        <v>8898</v>
      </c>
      <c r="I229" s="1" t="s">
        <v>8899</v>
      </c>
      <c r="J229" s="1" t="s">
        <v>8899</v>
      </c>
      <c r="K229" s="2"/>
      <c r="L229" s="1">
        <v>-5.0</v>
      </c>
      <c r="M229" s="1"/>
      <c r="N229" s="1">
        <v>9.02535</v>
      </c>
      <c r="O229" s="1" t="s">
        <v>8111</v>
      </c>
      <c r="P229" s="1" t="s">
        <v>8900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16</v>
      </c>
      <c r="B230" s="1" t="s">
        <v>17</v>
      </c>
      <c r="C230" s="1">
        <v>294.0</v>
      </c>
      <c r="D230" s="1">
        <v>0.0</v>
      </c>
      <c r="E230" s="2"/>
      <c r="F230" s="1" t="s">
        <v>18</v>
      </c>
      <c r="G230" s="1" t="s">
        <v>24</v>
      </c>
      <c r="H230" s="1" t="s">
        <v>8901</v>
      </c>
      <c r="I230" s="1" t="s">
        <v>8902</v>
      </c>
      <c r="J230" s="1" t="s">
        <v>8902</v>
      </c>
      <c r="K230" s="2"/>
      <c r="L230" s="1">
        <v>-4.0</v>
      </c>
      <c r="M230" s="1"/>
      <c r="N230" s="1">
        <v>10.96695</v>
      </c>
      <c r="O230" s="1" t="s">
        <v>8111</v>
      </c>
      <c r="P230" s="1" t="s">
        <v>8903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60</v>
      </c>
      <c r="B231" s="1" t="s">
        <v>17</v>
      </c>
      <c r="C231" s="1">
        <v>426.0</v>
      </c>
      <c r="D231" s="1">
        <v>0.0</v>
      </c>
      <c r="E231" s="1" t="s">
        <v>8662</v>
      </c>
      <c r="F231" s="1" t="s">
        <v>66</v>
      </c>
      <c r="G231" s="1" t="s">
        <v>19</v>
      </c>
      <c r="H231" s="1" t="s">
        <v>8904</v>
      </c>
      <c r="I231" s="1" t="s">
        <v>8905</v>
      </c>
      <c r="J231" s="1" t="s">
        <v>8906</v>
      </c>
      <c r="K231" s="1" t="s">
        <v>8907</v>
      </c>
      <c r="L231" s="1">
        <v>0.0</v>
      </c>
      <c r="M231" s="1">
        <v>0.002766666666666667</v>
      </c>
      <c r="N231" s="1">
        <v>16.423533333333335</v>
      </c>
      <c r="O231" s="1" t="s">
        <v>63</v>
      </c>
      <c r="P231" s="1" t="s">
        <v>8908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28</v>
      </c>
      <c r="B232" s="1" t="s">
        <v>17</v>
      </c>
      <c r="C232" s="1">
        <v>329.0</v>
      </c>
      <c r="D232" s="1">
        <v>0.0</v>
      </c>
      <c r="E232" s="1" t="s">
        <v>29</v>
      </c>
      <c r="F232" s="1" t="s">
        <v>18</v>
      </c>
      <c r="G232" s="1" t="s">
        <v>19</v>
      </c>
      <c r="H232" s="1" t="s">
        <v>8909</v>
      </c>
      <c r="I232" s="1" t="s">
        <v>8910</v>
      </c>
      <c r="J232" s="1" t="s">
        <v>8910</v>
      </c>
      <c r="K232" s="2"/>
      <c r="L232" s="1">
        <v>-3.0</v>
      </c>
      <c r="M232" s="1"/>
      <c r="N232" s="1">
        <v>11.35465</v>
      </c>
      <c r="O232" s="1" t="s">
        <v>8111</v>
      </c>
      <c r="P232" s="1" t="s">
        <v>8911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81</v>
      </c>
      <c r="B233" s="1" t="s">
        <v>17</v>
      </c>
      <c r="C233" s="1">
        <v>488.0</v>
      </c>
      <c r="D233" s="1">
        <v>0.0</v>
      </c>
      <c r="E233" s="1" t="s">
        <v>8328</v>
      </c>
      <c r="F233" s="1" t="s">
        <v>18</v>
      </c>
      <c r="G233" s="1" t="s">
        <v>19</v>
      </c>
      <c r="H233" s="1" t="s">
        <v>8912</v>
      </c>
      <c r="I233" s="1" t="s">
        <v>8913</v>
      </c>
      <c r="J233" s="1" t="s">
        <v>8913</v>
      </c>
      <c r="K233" s="2"/>
      <c r="L233" s="1">
        <v>-4.0</v>
      </c>
      <c r="M233" s="1"/>
      <c r="N233" s="1">
        <v>10.368366666666667</v>
      </c>
      <c r="O233" s="1" t="s">
        <v>8111</v>
      </c>
      <c r="P233" s="1" t="s">
        <v>8914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28</v>
      </c>
      <c r="B234" s="1" t="s">
        <v>17</v>
      </c>
      <c r="C234" s="1">
        <v>528.0</v>
      </c>
      <c r="D234" s="1">
        <v>0.0</v>
      </c>
      <c r="E234" s="1" t="s">
        <v>29</v>
      </c>
      <c r="F234" s="1" t="s">
        <v>18</v>
      </c>
      <c r="G234" s="1" t="s">
        <v>19</v>
      </c>
      <c r="H234" s="1" t="s">
        <v>8915</v>
      </c>
      <c r="I234" s="1" t="s">
        <v>8916</v>
      </c>
      <c r="J234" s="1" t="s">
        <v>8916</v>
      </c>
      <c r="K234" s="2"/>
      <c r="L234" s="1">
        <v>4.0</v>
      </c>
      <c r="M234" s="1"/>
      <c r="N234" s="1">
        <v>19.791533333333334</v>
      </c>
      <c r="O234" s="1" t="s">
        <v>8111</v>
      </c>
      <c r="P234" s="1" t="s">
        <v>8917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60</v>
      </c>
      <c r="B235" s="1" t="s">
        <v>17</v>
      </c>
      <c r="C235" s="1">
        <v>474.0</v>
      </c>
      <c r="D235" s="1">
        <v>0.0</v>
      </c>
      <c r="E235" s="1" t="s">
        <v>8662</v>
      </c>
      <c r="F235" s="1" t="s">
        <v>66</v>
      </c>
      <c r="G235" s="1" t="s">
        <v>19</v>
      </c>
      <c r="H235" s="1" t="s">
        <v>8918</v>
      </c>
      <c r="I235" s="1" t="s">
        <v>8919</v>
      </c>
      <c r="J235" s="1" t="s">
        <v>8920</v>
      </c>
      <c r="K235" s="1" t="s">
        <v>8921</v>
      </c>
      <c r="L235" s="1">
        <v>0.0</v>
      </c>
      <c r="M235" s="1">
        <v>0.0024333333333333334</v>
      </c>
      <c r="N235" s="1">
        <v>13.5748</v>
      </c>
      <c r="O235" s="1" t="s">
        <v>63</v>
      </c>
      <c r="P235" s="1" t="s">
        <v>8922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16</v>
      </c>
      <c r="B236" s="1" t="s">
        <v>17</v>
      </c>
      <c r="C236" s="1">
        <v>264.0</v>
      </c>
      <c r="D236" s="1">
        <v>0.0</v>
      </c>
      <c r="E236" s="2"/>
      <c r="F236" s="1" t="s">
        <v>18</v>
      </c>
      <c r="G236" s="1" t="s">
        <v>19</v>
      </c>
      <c r="H236" s="1" t="s">
        <v>8923</v>
      </c>
      <c r="I236" s="1" t="s">
        <v>8924</v>
      </c>
      <c r="J236" s="1" t="s">
        <v>8924</v>
      </c>
      <c r="K236" s="2"/>
      <c r="L236" s="1">
        <v>1.0</v>
      </c>
      <c r="M236" s="1"/>
      <c r="N236" s="1">
        <v>16.590833333333332</v>
      </c>
      <c r="O236" s="1" t="s">
        <v>8111</v>
      </c>
      <c r="P236" s="1" t="s">
        <v>8154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48</v>
      </c>
      <c r="B237" s="1" t="s">
        <v>17</v>
      </c>
      <c r="C237" s="1">
        <v>249.0</v>
      </c>
      <c r="D237" s="1">
        <v>0.0</v>
      </c>
      <c r="E237" s="2"/>
      <c r="F237" s="1" t="s">
        <v>49</v>
      </c>
      <c r="G237" s="1" t="s">
        <v>24</v>
      </c>
      <c r="H237" s="1" t="s">
        <v>8925</v>
      </c>
      <c r="I237" s="1" t="s">
        <v>8926</v>
      </c>
      <c r="J237" s="1" t="s">
        <v>8926</v>
      </c>
      <c r="K237" s="2"/>
      <c r="L237" s="1">
        <v>-4.0</v>
      </c>
      <c r="M237" s="1"/>
      <c r="N237" s="1">
        <v>0.0407</v>
      </c>
      <c r="O237" s="1" t="s">
        <v>53</v>
      </c>
      <c r="P237" s="1" t="s">
        <v>8927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60</v>
      </c>
      <c r="B238" s="1" t="s">
        <v>17</v>
      </c>
      <c r="C238" s="1">
        <v>494.0</v>
      </c>
      <c r="D238" s="1">
        <v>124.0</v>
      </c>
      <c r="E238" s="2"/>
      <c r="F238" s="1" t="s">
        <v>49</v>
      </c>
      <c r="G238" s="1" t="s">
        <v>24</v>
      </c>
      <c r="H238" s="1" t="s">
        <v>8928</v>
      </c>
      <c r="I238" s="1" t="s">
        <v>8929</v>
      </c>
      <c r="J238" s="1" t="s">
        <v>8929</v>
      </c>
      <c r="K238" s="2"/>
      <c r="L238" s="1">
        <v>-17.0</v>
      </c>
      <c r="M238" s="1"/>
      <c r="N238" s="1">
        <v>2.3292166666666665</v>
      </c>
      <c r="O238" s="1" t="s">
        <v>63</v>
      </c>
      <c r="P238" s="1" t="s">
        <v>8930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81</v>
      </c>
      <c r="B239" s="1" t="s">
        <v>17</v>
      </c>
      <c r="C239" s="1">
        <v>549.0</v>
      </c>
      <c r="D239" s="1">
        <v>0.0</v>
      </c>
      <c r="E239" s="1" t="s">
        <v>3008</v>
      </c>
      <c r="F239" s="1" t="s">
        <v>18</v>
      </c>
      <c r="G239" s="1" t="s">
        <v>19</v>
      </c>
      <c r="H239" s="1" t="s">
        <v>8931</v>
      </c>
      <c r="I239" s="1" t="s">
        <v>8932</v>
      </c>
      <c r="J239" s="1" t="s">
        <v>8932</v>
      </c>
      <c r="K239" s="2"/>
      <c r="L239" s="1">
        <v>5.0</v>
      </c>
      <c r="M239" s="1"/>
      <c r="N239" s="1">
        <v>20.26005</v>
      </c>
      <c r="O239" s="1" t="s">
        <v>8111</v>
      </c>
      <c r="P239" s="1" t="s">
        <v>8933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81</v>
      </c>
      <c r="B240" s="1" t="s">
        <v>17</v>
      </c>
      <c r="C240" s="1">
        <v>329.0</v>
      </c>
      <c r="D240" s="1">
        <v>0.0</v>
      </c>
      <c r="E240" s="1" t="s">
        <v>8934</v>
      </c>
      <c r="F240" s="1" t="s">
        <v>18</v>
      </c>
      <c r="G240" s="1" t="s">
        <v>19</v>
      </c>
      <c r="H240" s="1" t="s">
        <v>8935</v>
      </c>
      <c r="I240" s="1" t="s">
        <v>8936</v>
      </c>
      <c r="J240" s="1" t="s">
        <v>8936</v>
      </c>
      <c r="K240" s="2"/>
      <c r="L240" s="1">
        <v>-6.0</v>
      </c>
      <c r="M240" s="1"/>
      <c r="N240" s="1">
        <v>8.934833333333334</v>
      </c>
      <c r="O240" s="1" t="s">
        <v>8111</v>
      </c>
      <c r="P240" s="1" t="s">
        <v>1874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60</v>
      </c>
      <c r="B241" s="1" t="s">
        <v>17</v>
      </c>
      <c r="C241" s="1">
        <v>494.0</v>
      </c>
      <c r="D241" s="1">
        <v>124.0</v>
      </c>
      <c r="E241" s="2"/>
      <c r="F241" s="1" t="s">
        <v>49</v>
      </c>
      <c r="G241" s="1" t="s">
        <v>19</v>
      </c>
      <c r="H241" s="1" t="s">
        <v>8937</v>
      </c>
      <c r="I241" s="1" t="s">
        <v>8938</v>
      </c>
      <c r="J241" s="1" t="s">
        <v>8938</v>
      </c>
      <c r="K241" s="2"/>
      <c r="L241" s="1">
        <v>-17.0</v>
      </c>
      <c r="M241" s="1"/>
      <c r="N241" s="1">
        <v>1.5023833333333334</v>
      </c>
      <c r="O241" s="1" t="s">
        <v>63</v>
      </c>
      <c r="P241" s="1" t="s">
        <v>8939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16</v>
      </c>
      <c r="B242" s="1" t="s">
        <v>17</v>
      </c>
      <c r="C242" s="1">
        <v>429.0</v>
      </c>
      <c r="D242" s="1">
        <v>0.0</v>
      </c>
      <c r="E242" s="2"/>
      <c r="F242" s="1" t="s">
        <v>18</v>
      </c>
      <c r="G242" s="1" t="s">
        <v>19</v>
      </c>
      <c r="H242" s="1" t="s">
        <v>8940</v>
      </c>
      <c r="I242" s="1" t="s">
        <v>8941</v>
      </c>
      <c r="J242" s="1" t="s">
        <v>8941</v>
      </c>
      <c r="K242" s="2"/>
      <c r="L242" s="1">
        <v>6.0</v>
      </c>
      <c r="M242" s="1"/>
      <c r="N242" s="1">
        <v>21.888583333333333</v>
      </c>
      <c r="O242" s="1" t="s">
        <v>8111</v>
      </c>
      <c r="P242" s="1" t="s">
        <v>8942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16</v>
      </c>
      <c r="B243" s="1" t="s">
        <v>17</v>
      </c>
      <c r="C243" s="3">
        <v>388.0</v>
      </c>
      <c r="D243" s="1">
        <v>0.0</v>
      </c>
      <c r="E243" s="2"/>
      <c r="F243" s="1" t="s">
        <v>18</v>
      </c>
      <c r="G243" s="1" t="s">
        <v>19</v>
      </c>
      <c r="H243" s="1" t="s">
        <v>8943</v>
      </c>
      <c r="I243" s="1" t="s">
        <v>8944</v>
      </c>
      <c r="J243" s="1" t="s">
        <v>8944</v>
      </c>
      <c r="K243" s="2"/>
      <c r="L243" s="1">
        <v>-6.0</v>
      </c>
      <c r="M243" s="1"/>
      <c r="N243" s="1">
        <v>8.6248</v>
      </c>
      <c r="O243" s="1" t="s">
        <v>8111</v>
      </c>
      <c r="P243" s="1" t="s">
        <v>8945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60</v>
      </c>
      <c r="B244" s="1" t="s">
        <v>17</v>
      </c>
      <c r="C244" s="1">
        <v>894.0</v>
      </c>
      <c r="D244" s="1">
        <v>0.0</v>
      </c>
      <c r="E244" s="1" t="s">
        <v>8662</v>
      </c>
      <c r="F244" s="1" t="s">
        <v>66</v>
      </c>
      <c r="G244" s="1" t="s">
        <v>24</v>
      </c>
      <c r="H244" s="1" t="s">
        <v>8946</v>
      </c>
      <c r="I244" s="1" t="s">
        <v>8947</v>
      </c>
      <c r="J244" s="1" t="s">
        <v>8948</v>
      </c>
      <c r="K244" s="1" t="s">
        <v>8949</v>
      </c>
      <c r="L244" s="1">
        <v>5.0</v>
      </c>
      <c r="M244" s="1">
        <v>0.003533333333333333</v>
      </c>
      <c r="N244" s="1">
        <v>23.543683333333334</v>
      </c>
      <c r="O244" s="1" t="s">
        <v>63</v>
      </c>
      <c r="P244" s="1" t="s">
        <v>8950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81</v>
      </c>
      <c r="B245" s="1" t="s">
        <v>17</v>
      </c>
      <c r="C245" s="1">
        <v>816.0</v>
      </c>
      <c r="D245" s="1">
        <v>0.0</v>
      </c>
      <c r="E245" s="1" t="s">
        <v>1774</v>
      </c>
      <c r="F245" s="1" t="s">
        <v>18</v>
      </c>
      <c r="G245" s="1" t="s">
        <v>19</v>
      </c>
      <c r="H245" s="1" t="s">
        <v>8951</v>
      </c>
      <c r="I245" s="1" t="s">
        <v>8952</v>
      </c>
      <c r="J245" s="1" t="s">
        <v>8952</v>
      </c>
      <c r="K245" s="2"/>
      <c r="L245" s="1">
        <v>0.0</v>
      </c>
      <c r="M245" s="1"/>
      <c r="N245" s="1">
        <v>14.523233333333334</v>
      </c>
      <c r="O245" s="1" t="s">
        <v>8111</v>
      </c>
      <c r="P245" s="1" t="s">
        <v>8953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28</v>
      </c>
      <c r="B246" s="1" t="s">
        <v>17</v>
      </c>
      <c r="C246" s="1">
        <v>324.0</v>
      </c>
      <c r="D246" s="1">
        <v>0.0</v>
      </c>
      <c r="E246" s="1" t="s">
        <v>29</v>
      </c>
      <c r="F246" s="1" t="s">
        <v>18</v>
      </c>
      <c r="G246" s="1" t="s">
        <v>19</v>
      </c>
      <c r="H246" s="1" t="s">
        <v>8954</v>
      </c>
      <c r="I246" s="1" t="s">
        <v>8955</v>
      </c>
      <c r="J246" s="1" t="s">
        <v>8955</v>
      </c>
      <c r="K246" s="2"/>
      <c r="L246" s="1">
        <v>-7.0</v>
      </c>
      <c r="M246" s="1"/>
      <c r="N246" s="1">
        <v>8.529116666666667</v>
      </c>
      <c r="O246" s="1" t="s">
        <v>8111</v>
      </c>
      <c r="P246" s="1" t="s">
        <v>8956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60</v>
      </c>
      <c r="B247" s="1" t="s">
        <v>17</v>
      </c>
      <c r="C247" s="1">
        <v>309.0</v>
      </c>
      <c r="D247" s="1">
        <v>75.0</v>
      </c>
      <c r="E247" s="2"/>
      <c r="F247" s="1" t="s">
        <v>49</v>
      </c>
      <c r="G247" s="1" t="s">
        <v>19</v>
      </c>
      <c r="H247" s="1" t="s">
        <v>8957</v>
      </c>
      <c r="I247" s="1" t="s">
        <v>8958</v>
      </c>
      <c r="J247" s="1" t="s">
        <v>8958</v>
      </c>
      <c r="K247" s="2"/>
      <c r="L247" s="1">
        <v>-16.0</v>
      </c>
      <c r="M247" s="1"/>
      <c r="N247" s="1">
        <v>2.0764666666666667</v>
      </c>
      <c r="O247" s="1" t="s">
        <v>63</v>
      </c>
      <c r="P247" s="1" t="s">
        <v>8959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28</v>
      </c>
      <c r="B248" s="1" t="s">
        <v>17</v>
      </c>
      <c r="C248" s="1">
        <v>658.0</v>
      </c>
      <c r="D248" s="1">
        <v>0.0</v>
      </c>
      <c r="E248" s="1" t="s">
        <v>29</v>
      </c>
      <c r="F248" s="1" t="s">
        <v>18</v>
      </c>
      <c r="G248" s="1" t="s">
        <v>19</v>
      </c>
      <c r="H248" s="1" t="s">
        <v>8960</v>
      </c>
      <c r="I248" s="1" t="s">
        <v>8961</v>
      </c>
      <c r="J248" s="1" t="s">
        <v>8961</v>
      </c>
      <c r="K248" s="2"/>
      <c r="L248" s="1">
        <v>-2.0</v>
      </c>
      <c r="M248" s="1"/>
      <c r="N248" s="1">
        <v>12.92095</v>
      </c>
      <c r="O248" s="1" t="s">
        <v>8111</v>
      </c>
      <c r="P248" s="1" t="s">
        <v>8962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81</v>
      </c>
      <c r="B249" s="1" t="s">
        <v>17</v>
      </c>
      <c r="C249" s="1">
        <v>264.0</v>
      </c>
      <c r="D249" s="1">
        <v>0.0</v>
      </c>
      <c r="E249" s="1" t="s">
        <v>1774</v>
      </c>
      <c r="F249" s="1" t="s">
        <v>18</v>
      </c>
      <c r="G249" s="1" t="s">
        <v>19</v>
      </c>
      <c r="H249" s="1" t="s">
        <v>8963</v>
      </c>
      <c r="I249" s="1" t="s">
        <v>8964</v>
      </c>
      <c r="J249" s="1" t="s">
        <v>8964</v>
      </c>
      <c r="K249" s="2"/>
      <c r="L249" s="1">
        <v>-5.0</v>
      </c>
      <c r="M249" s="1"/>
      <c r="N249" s="1">
        <v>9.4945</v>
      </c>
      <c r="O249" s="1" t="s">
        <v>8111</v>
      </c>
      <c r="P249" s="1" t="s">
        <v>2742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60</v>
      </c>
      <c r="B250" s="1" t="s">
        <v>17</v>
      </c>
      <c r="C250" s="1">
        <v>329.0</v>
      </c>
      <c r="D250" s="1">
        <v>0.0</v>
      </c>
      <c r="E250" s="1" t="s">
        <v>8662</v>
      </c>
      <c r="F250" s="1" t="s">
        <v>66</v>
      </c>
      <c r="G250" s="1" t="s">
        <v>19</v>
      </c>
      <c r="H250" s="1" t="s">
        <v>8965</v>
      </c>
      <c r="I250" s="1" t="s">
        <v>8966</v>
      </c>
      <c r="J250" s="1" t="s">
        <v>8967</v>
      </c>
      <c r="K250" s="1" t="s">
        <v>8968</v>
      </c>
      <c r="L250" s="1">
        <v>-12.0</v>
      </c>
      <c r="M250" s="1">
        <v>0.002916666666666667</v>
      </c>
      <c r="N250" s="1">
        <v>9.979333333333333</v>
      </c>
      <c r="O250" s="1" t="s">
        <v>63</v>
      </c>
      <c r="P250" s="1" t="s">
        <v>8969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81</v>
      </c>
      <c r="B251" s="1" t="s">
        <v>17</v>
      </c>
      <c r="C251" s="1">
        <v>593.0</v>
      </c>
      <c r="D251" s="1">
        <v>0.0</v>
      </c>
      <c r="E251" s="1" t="s">
        <v>5478</v>
      </c>
      <c r="F251" s="1" t="s">
        <v>18</v>
      </c>
      <c r="G251" s="1" t="s">
        <v>19</v>
      </c>
      <c r="H251" s="1" t="s">
        <v>8970</v>
      </c>
      <c r="I251" s="1" t="s">
        <v>8971</v>
      </c>
      <c r="J251" s="1" t="s">
        <v>8971</v>
      </c>
      <c r="K251" s="2"/>
      <c r="L251" s="1">
        <v>-2.0</v>
      </c>
      <c r="M251" s="1"/>
      <c r="N251" s="1">
        <v>12.7232</v>
      </c>
      <c r="O251" s="1" t="s">
        <v>8111</v>
      </c>
      <c r="P251" s="1" t="s">
        <v>8972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28</v>
      </c>
      <c r="B252" s="1" t="s">
        <v>17</v>
      </c>
      <c r="C252" s="3">
        <v>299.0</v>
      </c>
      <c r="D252" s="1">
        <v>0.0</v>
      </c>
      <c r="E252" s="1" t="s">
        <v>29</v>
      </c>
      <c r="F252" s="1" t="s">
        <v>18</v>
      </c>
      <c r="G252" s="1" t="s">
        <v>19</v>
      </c>
      <c r="H252" s="1" t="s">
        <v>8973</v>
      </c>
      <c r="I252" s="1" t="s">
        <v>8974</v>
      </c>
      <c r="J252" s="1" t="s">
        <v>8974</v>
      </c>
      <c r="K252" s="2"/>
      <c r="L252" s="1">
        <v>-1.0</v>
      </c>
      <c r="M252" s="1"/>
      <c r="N252" s="1">
        <v>13.215766666666667</v>
      </c>
      <c r="O252" s="1" t="s">
        <v>8111</v>
      </c>
      <c r="P252" s="1" t="s">
        <v>8975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16</v>
      </c>
      <c r="B253" s="1" t="s">
        <v>17</v>
      </c>
      <c r="C253" s="1">
        <v>518.0</v>
      </c>
      <c r="D253" s="1">
        <v>0.0</v>
      </c>
      <c r="E253" s="2"/>
      <c r="F253" s="1" t="s">
        <v>18</v>
      </c>
      <c r="G253" s="1" t="s">
        <v>19</v>
      </c>
      <c r="H253" s="1" t="s">
        <v>8976</v>
      </c>
      <c r="I253" s="1" t="s">
        <v>8977</v>
      </c>
      <c r="J253" s="1" t="s">
        <v>8977</v>
      </c>
      <c r="K253" s="2"/>
      <c r="L253" s="1">
        <v>2.0</v>
      </c>
      <c r="M253" s="1"/>
      <c r="N253" s="1">
        <v>17.374966666666666</v>
      </c>
      <c r="O253" s="1" t="s">
        <v>8111</v>
      </c>
      <c r="P253" s="1" t="s">
        <v>8978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16</v>
      </c>
      <c r="B254" s="1" t="s">
        <v>17</v>
      </c>
      <c r="C254" s="1">
        <v>329.0</v>
      </c>
      <c r="D254" s="1">
        <v>0.0</v>
      </c>
      <c r="E254" s="2"/>
      <c r="F254" s="1" t="s">
        <v>18</v>
      </c>
      <c r="G254" s="1" t="s">
        <v>19</v>
      </c>
      <c r="H254" s="1" t="s">
        <v>8979</v>
      </c>
      <c r="I254" s="1" t="s">
        <v>8980</v>
      </c>
      <c r="J254" s="1" t="s">
        <v>8980</v>
      </c>
      <c r="K254" s="2"/>
      <c r="L254" s="1">
        <v>2.0</v>
      </c>
      <c r="M254" s="1"/>
      <c r="N254" s="1">
        <v>17.465283333333332</v>
      </c>
      <c r="O254" s="1" t="s">
        <v>8111</v>
      </c>
      <c r="P254" s="1" t="s">
        <v>8826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60</v>
      </c>
      <c r="B255" s="1" t="s">
        <v>17</v>
      </c>
      <c r="C255" s="3">
        <v>374.0</v>
      </c>
      <c r="D255" s="1">
        <v>0.0</v>
      </c>
      <c r="E255" s="1" t="s">
        <v>8662</v>
      </c>
      <c r="F255" s="1" t="s">
        <v>66</v>
      </c>
      <c r="G255" s="1" t="s">
        <v>19</v>
      </c>
      <c r="H255" s="1" t="s">
        <v>8981</v>
      </c>
      <c r="I255" s="1" t="s">
        <v>8982</v>
      </c>
      <c r="J255" s="1" t="s">
        <v>8983</v>
      </c>
      <c r="K255" s="1" t="s">
        <v>8984</v>
      </c>
      <c r="L255" s="1">
        <v>-12.0</v>
      </c>
      <c r="M255" s="1">
        <v>0.0028333333333333335</v>
      </c>
      <c r="N255" s="1">
        <v>7.445633333333333</v>
      </c>
      <c r="O255" s="1" t="s">
        <v>63</v>
      </c>
      <c r="P255" s="1" t="s">
        <v>8985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60</v>
      </c>
      <c r="B256" s="1" t="s">
        <v>17</v>
      </c>
      <c r="C256" s="1">
        <v>518.0</v>
      </c>
      <c r="D256" s="1">
        <v>125.0</v>
      </c>
      <c r="E256" s="2"/>
      <c r="F256" s="1" t="s">
        <v>49</v>
      </c>
      <c r="G256" s="1" t="s">
        <v>19</v>
      </c>
      <c r="H256" s="1" t="s">
        <v>8986</v>
      </c>
      <c r="I256" s="1" t="s">
        <v>8987</v>
      </c>
      <c r="J256" s="1" t="s">
        <v>8987</v>
      </c>
      <c r="K256" s="2"/>
      <c r="L256" s="1">
        <v>-16.0</v>
      </c>
      <c r="M256" s="1"/>
      <c r="N256" s="1">
        <v>2.25455</v>
      </c>
      <c r="O256" s="1" t="s">
        <v>63</v>
      </c>
      <c r="P256" s="1" t="s">
        <v>8988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28</v>
      </c>
      <c r="B257" s="1" t="s">
        <v>17</v>
      </c>
      <c r="C257" s="3">
        <v>289.0</v>
      </c>
      <c r="D257" s="1">
        <v>0.0</v>
      </c>
      <c r="E257" s="1" t="s">
        <v>29</v>
      </c>
      <c r="F257" s="1" t="s">
        <v>18</v>
      </c>
      <c r="G257" s="1" t="s">
        <v>19</v>
      </c>
      <c r="H257" s="1" t="s">
        <v>8989</v>
      </c>
      <c r="I257" s="1" t="s">
        <v>8990</v>
      </c>
      <c r="J257" s="1" t="s">
        <v>8990</v>
      </c>
      <c r="K257" s="2"/>
      <c r="L257" s="1">
        <v>-3.0</v>
      </c>
      <c r="M257" s="1"/>
      <c r="N257" s="1">
        <v>11.457516666666667</v>
      </c>
      <c r="O257" s="1" t="s">
        <v>8111</v>
      </c>
      <c r="P257" s="1" t="s">
        <v>8991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16</v>
      </c>
      <c r="B258" s="1" t="s">
        <v>17</v>
      </c>
      <c r="C258" s="1">
        <v>528.0</v>
      </c>
      <c r="D258" s="1">
        <v>0.0</v>
      </c>
      <c r="E258" s="2"/>
      <c r="F258" s="1" t="s">
        <v>18</v>
      </c>
      <c r="G258" s="1" t="s">
        <v>19</v>
      </c>
      <c r="H258" s="1" t="s">
        <v>8992</v>
      </c>
      <c r="I258" s="1" t="s">
        <v>8993</v>
      </c>
      <c r="J258" s="1" t="s">
        <v>8993</v>
      </c>
      <c r="K258" s="2"/>
      <c r="L258" s="1">
        <v>-4.0</v>
      </c>
      <c r="M258" s="1"/>
      <c r="N258" s="1">
        <v>10.16905</v>
      </c>
      <c r="O258" s="1" t="s">
        <v>8111</v>
      </c>
      <c r="P258" s="1" t="s">
        <v>8994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28</v>
      </c>
      <c r="B259" s="1" t="s">
        <v>17</v>
      </c>
      <c r="C259" s="1">
        <v>528.0</v>
      </c>
      <c r="D259" s="1">
        <v>0.0</v>
      </c>
      <c r="E259" s="1" t="s">
        <v>29</v>
      </c>
      <c r="F259" s="1" t="s">
        <v>18</v>
      </c>
      <c r="G259" s="1" t="s">
        <v>19</v>
      </c>
      <c r="H259" s="1" t="s">
        <v>8995</v>
      </c>
      <c r="I259" s="1" t="s">
        <v>8996</v>
      </c>
      <c r="J259" s="1" t="s">
        <v>8996</v>
      </c>
      <c r="K259" s="2"/>
      <c r="L259" s="1">
        <v>1.0</v>
      </c>
      <c r="M259" s="1"/>
      <c r="N259" s="1">
        <v>16.548716666666667</v>
      </c>
      <c r="O259" s="1" t="s">
        <v>8111</v>
      </c>
      <c r="P259" s="1" t="s">
        <v>8997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28</v>
      </c>
      <c r="B260" s="1" t="s">
        <v>17</v>
      </c>
      <c r="C260" s="1">
        <v>423.0</v>
      </c>
      <c r="D260" s="1">
        <v>0.0</v>
      </c>
      <c r="E260" s="1" t="s">
        <v>29</v>
      </c>
      <c r="F260" s="1" t="s">
        <v>18</v>
      </c>
      <c r="G260" s="1" t="s">
        <v>19</v>
      </c>
      <c r="H260" s="1" t="s">
        <v>8998</v>
      </c>
      <c r="I260" s="1" t="s">
        <v>8999</v>
      </c>
      <c r="J260" s="1" t="s">
        <v>8999</v>
      </c>
      <c r="K260" s="2"/>
      <c r="L260" s="1">
        <v>0.0</v>
      </c>
      <c r="M260" s="1"/>
      <c r="N260" s="1">
        <v>14.697683333333334</v>
      </c>
      <c r="O260" s="1" t="s">
        <v>8111</v>
      </c>
      <c r="P260" s="1" t="s">
        <v>9000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60</v>
      </c>
      <c r="B261" s="1" t="s">
        <v>17</v>
      </c>
      <c r="C261" s="1">
        <v>249.0</v>
      </c>
      <c r="D261" s="1">
        <v>0.0</v>
      </c>
      <c r="E261" s="1" t="s">
        <v>9001</v>
      </c>
      <c r="F261" s="1" t="s">
        <v>66</v>
      </c>
      <c r="G261" s="1" t="s">
        <v>19</v>
      </c>
      <c r="H261" s="1" t="s">
        <v>9002</v>
      </c>
      <c r="I261" s="1" t="s">
        <v>9003</v>
      </c>
      <c r="J261" s="1" t="s">
        <v>9004</v>
      </c>
      <c r="K261" s="1" t="s">
        <v>9005</v>
      </c>
      <c r="L261" s="1">
        <v>-11.0</v>
      </c>
      <c r="M261" s="1">
        <v>0.0027</v>
      </c>
      <c r="N261" s="1">
        <v>3.073916666666667</v>
      </c>
      <c r="O261" s="1" t="s">
        <v>63</v>
      </c>
      <c r="P261" s="1" t="s">
        <v>9006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16</v>
      </c>
      <c r="B262" s="1" t="s">
        <v>17</v>
      </c>
      <c r="C262" s="1">
        <v>329.0</v>
      </c>
      <c r="D262" s="1">
        <v>0.0</v>
      </c>
      <c r="E262" s="2"/>
      <c r="F262" s="1" t="s">
        <v>18</v>
      </c>
      <c r="G262" s="1" t="s">
        <v>24</v>
      </c>
      <c r="H262" s="1" t="s">
        <v>9007</v>
      </c>
      <c r="I262" s="1" t="s">
        <v>9008</v>
      </c>
      <c r="J262" s="1" t="s">
        <v>9008</v>
      </c>
      <c r="K262" s="2"/>
      <c r="L262" s="1">
        <v>-9.0</v>
      </c>
      <c r="M262" s="1"/>
      <c r="N262" s="1">
        <v>5.505966666666667</v>
      </c>
      <c r="O262" s="1" t="s">
        <v>8111</v>
      </c>
      <c r="P262" s="1" t="s">
        <v>8234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28</v>
      </c>
      <c r="B263" s="1" t="s">
        <v>17</v>
      </c>
      <c r="C263" s="1">
        <v>264.0</v>
      </c>
      <c r="D263" s="1">
        <v>0.0</v>
      </c>
      <c r="E263" s="1" t="s">
        <v>29</v>
      </c>
      <c r="F263" s="1" t="s">
        <v>18</v>
      </c>
      <c r="G263" s="1" t="s">
        <v>19</v>
      </c>
      <c r="H263" s="1" t="s">
        <v>9009</v>
      </c>
      <c r="I263" s="1" t="s">
        <v>9010</v>
      </c>
      <c r="J263" s="1" t="s">
        <v>9010</v>
      </c>
      <c r="K263" s="2"/>
      <c r="L263" s="1">
        <v>-4.0</v>
      </c>
      <c r="M263" s="1"/>
      <c r="N263" s="1">
        <v>10.950066666666666</v>
      </c>
      <c r="O263" s="1" t="s">
        <v>8111</v>
      </c>
      <c r="P263" s="1" t="s">
        <v>8594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28</v>
      </c>
      <c r="B264" s="1" t="s">
        <v>17</v>
      </c>
      <c r="C264" s="3">
        <v>264.0</v>
      </c>
      <c r="D264" s="1">
        <v>0.0</v>
      </c>
      <c r="E264" s="1" t="s">
        <v>29</v>
      </c>
      <c r="F264" s="1" t="s">
        <v>18</v>
      </c>
      <c r="G264" s="1" t="s">
        <v>19</v>
      </c>
      <c r="H264" s="1" t="s">
        <v>9011</v>
      </c>
      <c r="I264" s="1" t="s">
        <v>9012</v>
      </c>
      <c r="J264" s="1" t="s">
        <v>9012</v>
      </c>
      <c r="K264" s="2"/>
      <c r="L264" s="1">
        <v>-4.0</v>
      </c>
      <c r="M264" s="1"/>
      <c r="N264" s="1">
        <v>10.530916666666666</v>
      </c>
      <c r="O264" s="1" t="s">
        <v>8111</v>
      </c>
      <c r="P264" s="1" t="s">
        <v>9013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16</v>
      </c>
      <c r="B265" s="1" t="s">
        <v>17</v>
      </c>
      <c r="C265" s="1">
        <v>817.0</v>
      </c>
      <c r="D265" s="1">
        <v>0.0</v>
      </c>
      <c r="E265" s="2"/>
      <c r="F265" s="1" t="s">
        <v>18</v>
      </c>
      <c r="G265" s="1" t="s">
        <v>19</v>
      </c>
      <c r="H265" s="1" t="s">
        <v>9014</v>
      </c>
      <c r="I265" s="1" t="s">
        <v>9015</v>
      </c>
      <c r="J265" s="1" t="s">
        <v>9015</v>
      </c>
      <c r="K265" s="2"/>
      <c r="L265" s="1">
        <v>-1.0</v>
      </c>
      <c r="M265" s="1"/>
      <c r="N265" s="1">
        <v>13.29045</v>
      </c>
      <c r="O265" s="1" t="s">
        <v>8111</v>
      </c>
      <c r="P265" s="1" t="s">
        <v>9016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60</v>
      </c>
      <c r="B266" s="1" t="s">
        <v>17</v>
      </c>
      <c r="C266" s="3">
        <v>514.0</v>
      </c>
      <c r="D266" s="1">
        <v>124.0</v>
      </c>
      <c r="E266" s="2"/>
      <c r="F266" s="1" t="s">
        <v>49</v>
      </c>
      <c r="G266" s="1" t="s">
        <v>173</v>
      </c>
      <c r="H266" s="1" t="s">
        <v>9017</v>
      </c>
      <c r="I266" s="1" t="s">
        <v>9018</v>
      </c>
      <c r="J266" s="1" t="s">
        <v>9018</v>
      </c>
      <c r="K266" s="2"/>
      <c r="L266" s="1">
        <v>-8.0</v>
      </c>
      <c r="M266" s="1"/>
      <c r="N266" s="1">
        <v>10.7766</v>
      </c>
      <c r="O266" s="1" t="s">
        <v>63</v>
      </c>
      <c r="P266" s="1" t="s">
        <v>9019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60</v>
      </c>
      <c r="B267" s="1" t="s">
        <v>17</v>
      </c>
      <c r="C267" s="1">
        <v>538.0</v>
      </c>
      <c r="D267" s="1">
        <v>0.0</v>
      </c>
      <c r="E267" s="1" t="s">
        <v>8662</v>
      </c>
      <c r="F267" s="1" t="s">
        <v>66</v>
      </c>
      <c r="G267" s="1" t="s">
        <v>19</v>
      </c>
      <c r="H267" s="1" t="s">
        <v>9020</v>
      </c>
      <c r="I267" s="1" t="s">
        <v>9021</v>
      </c>
      <c r="J267" s="1" t="s">
        <v>9022</v>
      </c>
      <c r="K267" s="1" t="s">
        <v>9023</v>
      </c>
      <c r="L267" s="1">
        <v>-6.0</v>
      </c>
      <c r="M267" s="1">
        <v>0.013</v>
      </c>
      <c r="N267" s="1">
        <v>13.793583333333334</v>
      </c>
      <c r="O267" s="1" t="s">
        <v>63</v>
      </c>
      <c r="P267" s="1" t="s">
        <v>9024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28</v>
      </c>
      <c r="B268" s="1" t="s">
        <v>17</v>
      </c>
      <c r="C268" s="1">
        <v>394.0</v>
      </c>
      <c r="D268" s="1">
        <v>0.0</v>
      </c>
      <c r="E268" s="1" t="s">
        <v>29</v>
      </c>
      <c r="F268" s="1" t="s">
        <v>18</v>
      </c>
      <c r="G268" s="1" t="s">
        <v>19</v>
      </c>
      <c r="H268" s="1" t="s">
        <v>9025</v>
      </c>
      <c r="I268" s="1" t="s">
        <v>9026</v>
      </c>
      <c r="J268" s="1" t="s">
        <v>9026</v>
      </c>
      <c r="K268" s="2"/>
      <c r="L268" s="1">
        <v>5.0</v>
      </c>
      <c r="M268" s="1"/>
      <c r="N268" s="1">
        <v>20.218166666666665</v>
      </c>
      <c r="O268" s="1" t="s">
        <v>8111</v>
      </c>
      <c r="P268" s="1" t="s">
        <v>9027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16</v>
      </c>
      <c r="B269" s="1" t="s">
        <v>17</v>
      </c>
      <c r="C269" s="3">
        <v>264.0</v>
      </c>
      <c r="D269" s="1">
        <v>0.0</v>
      </c>
      <c r="E269" s="2"/>
      <c r="F269" s="1" t="s">
        <v>18</v>
      </c>
      <c r="G269" s="1" t="s">
        <v>24</v>
      </c>
      <c r="H269" s="1" t="s">
        <v>9028</v>
      </c>
      <c r="I269" s="1" t="s">
        <v>9029</v>
      </c>
      <c r="J269" s="1" t="s">
        <v>9029</v>
      </c>
      <c r="K269" s="2"/>
      <c r="L269" s="1">
        <v>-10.0</v>
      </c>
      <c r="M269" s="1"/>
      <c r="N269" s="1">
        <v>4.875666666666667</v>
      </c>
      <c r="O269" s="1" t="s">
        <v>8111</v>
      </c>
      <c r="P269" s="1" t="s">
        <v>8632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28</v>
      </c>
      <c r="B270" s="1" t="s">
        <v>17</v>
      </c>
      <c r="C270" s="1">
        <v>264.0</v>
      </c>
      <c r="D270" s="1">
        <v>0.0</v>
      </c>
      <c r="E270" s="1" t="s">
        <v>29</v>
      </c>
      <c r="F270" s="1" t="s">
        <v>18</v>
      </c>
      <c r="G270" s="1" t="s">
        <v>19</v>
      </c>
      <c r="H270" s="1" t="s">
        <v>9030</v>
      </c>
      <c r="I270" s="1" t="s">
        <v>9031</v>
      </c>
      <c r="J270" s="1" t="s">
        <v>9031</v>
      </c>
      <c r="K270" s="2"/>
      <c r="L270" s="1">
        <v>-7.0</v>
      </c>
      <c r="M270" s="1"/>
      <c r="N270" s="1">
        <v>7.66885</v>
      </c>
      <c r="O270" s="1" t="s">
        <v>8111</v>
      </c>
      <c r="P270" s="1" t="s">
        <v>9032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81</v>
      </c>
      <c r="B271" s="1" t="s">
        <v>17</v>
      </c>
      <c r="C271" s="1">
        <v>394.0</v>
      </c>
      <c r="D271" s="1">
        <v>0.0</v>
      </c>
      <c r="E271" s="1" t="s">
        <v>9033</v>
      </c>
      <c r="F271" s="1" t="s">
        <v>18</v>
      </c>
      <c r="G271" s="1" t="s">
        <v>19</v>
      </c>
      <c r="H271" s="1" t="s">
        <v>9034</v>
      </c>
      <c r="I271" s="1" t="s">
        <v>9035</v>
      </c>
      <c r="J271" s="1" t="s">
        <v>9035</v>
      </c>
      <c r="K271" s="2"/>
      <c r="L271" s="1">
        <v>-4.0</v>
      </c>
      <c r="M271" s="1"/>
      <c r="N271" s="1">
        <v>10.6814</v>
      </c>
      <c r="O271" s="1" t="s">
        <v>8111</v>
      </c>
      <c r="P271" s="1" t="s">
        <v>9036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60</v>
      </c>
      <c r="B272" s="1" t="s">
        <v>17</v>
      </c>
      <c r="C272" s="3">
        <v>559.0</v>
      </c>
      <c r="D272" s="1">
        <v>0.0</v>
      </c>
      <c r="E272" s="1" t="s">
        <v>8662</v>
      </c>
      <c r="F272" s="1" t="s">
        <v>66</v>
      </c>
      <c r="G272" s="1" t="s">
        <v>19</v>
      </c>
      <c r="H272" s="1" t="s">
        <v>9037</v>
      </c>
      <c r="I272" s="1" t="s">
        <v>9038</v>
      </c>
      <c r="J272" s="1" t="s">
        <v>9039</v>
      </c>
      <c r="K272" s="1" t="s">
        <v>9040</v>
      </c>
      <c r="L272" s="1">
        <v>-2.0</v>
      </c>
      <c r="M272" s="1">
        <v>0.0041</v>
      </c>
      <c r="N272" s="1">
        <v>32.07235</v>
      </c>
      <c r="O272" s="1" t="s">
        <v>63</v>
      </c>
      <c r="P272" s="1" t="s">
        <v>9041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28</v>
      </c>
      <c r="B273" s="1" t="s">
        <v>17</v>
      </c>
      <c r="C273" s="1">
        <v>698.0</v>
      </c>
      <c r="D273" s="1">
        <v>0.0</v>
      </c>
      <c r="E273" s="1" t="s">
        <v>29</v>
      </c>
      <c r="F273" s="1" t="s">
        <v>18</v>
      </c>
      <c r="G273" s="1" t="s">
        <v>19</v>
      </c>
      <c r="H273" s="1" t="s">
        <v>9042</v>
      </c>
      <c r="I273" s="1" t="s">
        <v>9043</v>
      </c>
      <c r="J273" s="1" t="s">
        <v>9043</v>
      </c>
      <c r="K273" s="2"/>
      <c r="L273" s="1">
        <v>3.0</v>
      </c>
      <c r="M273" s="1"/>
      <c r="N273" s="1">
        <v>18.86156666666667</v>
      </c>
      <c r="O273" s="1" t="s">
        <v>8111</v>
      </c>
      <c r="P273" s="1" t="s">
        <v>9044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28</v>
      </c>
      <c r="B274" s="1" t="s">
        <v>17</v>
      </c>
      <c r="C274" s="1">
        <v>553.0</v>
      </c>
      <c r="D274" s="1">
        <v>0.0</v>
      </c>
      <c r="E274" s="1" t="s">
        <v>29</v>
      </c>
      <c r="F274" s="1" t="s">
        <v>18</v>
      </c>
      <c r="G274" s="1" t="s">
        <v>19</v>
      </c>
      <c r="H274" s="1" t="s">
        <v>9045</v>
      </c>
      <c r="I274" s="1" t="s">
        <v>9046</v>
      </c>
      <c r="J274" s="1" t="s">
        <v>9046</v>
      </c>
      <c r="K274" s="2"/>
      <c r="L274" s="1">
        <v>5.0</v>
      </c>
      <c r="M274" s="1"/>
      <c r="N274" s="1">
        <v>20.990816666666667</v>
      </c>
      <c r="O274" s="1" t="s">
        <v>8111</v>
      </c>
      <c r="P274" s="1" t="s">
        <v>9047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16</v>
      </c>
      <c r="B275" s="1" t="s">
        <v>17</v>
      </c>
      <c r="C275" s="1">
        <v>528.0</v>
      </c>
      <c r="D275" s="1">
        <v>0.0</v>
      </c>
      <c r="E275" s="2"/>
      <c r="F275" s="1" t="s">
        <v>18</v>
      </c>
      <c r="G275" s="1" t="s">
        <v>24</v>
      </c>
      <c r="H275" s="1" t="s">
        <v>9048</v>
      </c>
      <c r="I275" s="1" t="s">
        <v>9049</v>
      </c>
      <c r="J275" s="1" t="s">
        <v>9049</v>
      </c>
      <c r="K275" s="2"/>
      <c r="L275" s="1">
        <v>-5.0</v>
      </c>
      <c r="M275" s="1"/>
      <c r="N275" s="1">
        <v>9.784416666666667</v>
      </c>
      <c r="O275" s="1" t="s">
        <v>8111</v>
      </c>
      <c r="P275" s="1" t="s">
        <v>9050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81</v>
      </c>
      <c r="B276" s="1" t="s">
        <v>17</v>
      </c>
      <c r="C276" s="3">
        <v>1155.0</v>
      </c>
      <c r="D276" s="1">
        <v>0.0</v>
      </c>
      <c r="E276" s="1" t="s">
        <v>9051</v>
      </c>
      <c r="F276" s="1" t="s">
        <v>18</v>
      </c>
      <c r="G276" s="1" t="s">
        <v>19</v>
      </c>
      <c r="H276" s="1" t="s">
        <v>9052</v>
      </c>
      <c r="I276" s="1" t="s">
        <v>9053</v>
      </c>
      <c r="J276" s="1" t="s">
        <v>9053</v>
      </c>
      <c r="K276" s="2"/>
      <c r="L276" s="1">
        <v>0.0</v>
      </c>
      <c r="M276" s="1"/>
      <c r="N276" s="1">
        <v>17.131016666666667</v>
      </c>
      <c r="O276" s="1" t="s">
        <v>8111</v>
      </c>
      <c r="P276" s="1" t="s">
        <v>9054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28</v>
      </c>
      <c r="B277" s="1" t="s">
        <v>17</v>
      </c>
      <c r="C277" s="3">
        <v>585.0</v>
      </c>
      <c r="D277" s="1">
        <v>0.0</v>
      </c>
      <c r="E277" s="1" t="s">
        <v>29</v>
      </c>
      <c r="F277" s="1" t="s">
        <v>18</v>
      </c>
      <c r="G277" s="1" t="s">
        <v>19</v>
      </c>
      <c r="H277" s="1" t="s">
        <v>9055</v>
      </c>
      <c r="I277" s="1" t="s">
        <v>9056</v>
      </c>
      <c r="J277" s="1" t="s">
        <v>9056</v>
      </c>
      <c r="K277" s="2"/>
      <c r="L277" s="1">
        <v>-1.0</v>
      </c>
      <c r="M277" s="1"/>
      <c r="N277" s="1">
        <v>13.006266666666667</v>
      </c>
      <c r="O277" s="1" t="s">
        <v>8111</v>
      </c>
      <c r="P277" s="1" t="s">
        <v>9057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60</v>
      </c>
      <c r="B278" s="1" t="s">
        <v>17</v>
      </c>
      <c r="C278" s="3">
        <v>362.0</v>
      </c>
      <c r="D278" s="1">
        <v>12.0</v>
      </c>
      <c r="E278" s="1" t="s">
        <v>9001</v>
      </c>
      <c r="F278" s="1" t="s">
        <v>66</v>
      </c>
      <c r="G278" s="1" t="s">
        <v>19</v>
      </c>
      <c r="H278" s="1" t="s">
        <v>9058</v>
      </c>
      <c r="I278" s="1" t="s">
        <v>9059</v>
      </c>
      <c r="J278" s="1" t="s">
        <v>9060</v>
      </c>
      <c r="K278" s="1" t="s">
        <v>9061</v>
      </c>
      <c r="L278" s="1">
        <v>-10.0</v>
      </c>
      <c r="M278" s="1">
        <v>0.00275</v>
      </c>
      <c r="N278" s="1">
        <v>6.601533333333333</v>
      </c>
      <c r="O278" s="1" t="s">
        <v>63</v>
      </c>
      <c r="P278" s="1" t="s">
        <v>9062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16</v>
      </c>
      <c r="B279" s="1" t="s">
        <v>17</v>
      </c>
      <c r="C279" s="3">
        <v>756.0</v>
      </c>
      <c r="D279" s="1">
        <v>0.0</v>
      </c>
      <c r="E279" s="2"/>
      <c r="F279" s="1" t="s">
        <v>18</v>
      </c>
      <c r="G279" s="1" t="s">
        <v>19</v>
      </c>
      <c r="H279" s="1" t="s">
        <v>9063</v>
      </c>
      <c r="I279" s="1" t="s">
        <v>9064</v>
      </c>
      <c r="J279" s="1" t="s">
        <v>9064</v>
      </c>
      <c r="K279" s="2"/>
      <c r="L279" s="1">
        <v>-2.0</v>
      </c>
      <c r="M279" s="1"/>
      <c r="N279" s="1">
        <v>12.4009</v>
      </c>
      <c r="O279" s="1" t="s">
        <v>8111</v>
      </c>
      <c r="P279" s="1" t="s">
        <v>9065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28</v>
      </c>
      <c r="B280" s="1" t="s">
        <v>17</v>
      </c>
      <c r="C280" s="1">
        <v>429.0</v>
      </c>
      <c r="D280" s="1">
        <v>0.0</v>
      </c>
      <c r="E280" s="1" t="s">
        <v>29</v>
      </c>
      <c r="F280" s="1" t="s">
        <v>18</v>
      </c>
      <c r="G280" s="1" t="s">
        <v>19</v>
      </c>
      <c r="H280" s="1" t="s">
        <v>9066</v>
      </c>
      <c r="I280" s="1" t="s">
        <v>9067</v>
      </c>
      <c r="J280" s="1" t="s">
        <v>9067</v>
      </c>
      <c r="K280" s="2"/>
      <c r="L280" s="1">
        <v>4.0</v>
      </c>
      <c r="M280" s="1"/>
      <c r="N280" s="1">
        <v>19.35625</v>
      </c>
      <c r="O280" s="1" t="s">
        <v>8111</v>
      </c>
      <c r="P280" s="1" t="s">
        <v>9068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48</v>
      </c>
      <c r="B281" s="1" t="s">
        <v>17</v>
      </c>
      <c r="C281" s="3">
        <v>60.0</v>
      </c>
      <c r="D281" s="1">
        <v>105.0</v>
      </c>
      <c r="E281" s="2"/>
      <c r="F281" s="1" t="s">
        <v>49</v>
      </c>
      <c r="G281" s="1" t="s">
        <v>24</v>
      </c>
      <c r="H281" s="1" t="s">
        <v>9069</v>
      </c>
      <c r="I281" s="1" t="s">
        <v>9070</v>
      </c>
      <c r="J281" s="1" t="s">
        <v>9070</v>
      </c>
      <c r="K281" s="2"/>
      <c r="L281" s="1">
        <v>-4.0</v>
      </c>
      <c r="M281" s="1"/>
      <c r="N281" s="1">
        <v>0.25525</v>
      </c>
      <c r="O281" s="1" t="s">
        <v>53</v>
      </c>
      <c r="P281" s="1" t="s">
        <v>9071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48</v>
      </c>
      <c r="B282" s="1" t="s">
        <v>17</v>
      </c>
      <c r="C282" s="3">
        <v>1.0</v>
      </c>
      <c r="D282" s="1">
        <v>2738.0</v>
      </c>
      <c r="E282" s="1" t="s">
        <v>8679</v>
      </c>
      <c r="F282" s="1" t="s">
        <v>66</v>
      </c>
      <c r="G282" s="1" t="s">
        <v>24</v>
      </c>
      <c r="H282" s="1" t="s">
        <v>9072</v>
      </c>
      <c r="I282" s="1" t="s">
        <v>9073</v>
      </c>
      <c r="J282" s="1" t="s">
        <v>9074</v>
      </c>
      <c r="K282" s="1" t="s">
        <v>9075</v>
      </c>
      <c r="L282" s="1">
        <v>-4.0</v>
      </c>
      <c r="M282" s="1">
        <v>0.007116666666666667</v>
      </c>
      <c r="N282" s="1">
        <v>16.189316666666667</v>
      </c>
      <c r="O282" s="1" t="s">
        <v>53</v>
      </c>
      <c r="P282" s="1" t="s">
        <v>9076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16</v>
      </c>
      <c r="B283" s="1" t="s">
        <v>17</v>
      </c>
      <c r="C283" s="1">
        <v>823.0</v>
      </c>
      <c r="D283" s="1">
        <v>0.0</v>
      </c>
      <c r="E283" s="2"/>
      <c r="F283" s="1" t="s">
        <v>18</v>
      </c>
      <c r="G283" s="1" t="s">
        <v>19</v>
      </c>
      <c r="H283" s="1" t="s">
        <v>9077</v>
      </c>
      <c r="I283" s="1" t="s">
        <v>9078</v>
      </c>
      <c r="J283" s="1" t="s">
        <v>9078</v>
      </c>
      <c r="K283" s="2"/>
      <c r="L283" s="1">
        <v>16.0</v>
      </c>
      <c r="M283" s="1"/>
      <c r="N283" s="1">
        <v>31.905533333333334</v>
      </c>
      <c r="O283" s="1" t="s">
        <v>8111</v>
      </c>
      <c r="P283" s="1" t="s">
        <v>9079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28</v>
      </c>
      <c r="B284" s="1" t="s">
        <v>17</v>
      </c>
      <c r="C284" s="1">
        <v>588.0</v>
      </c>
      <c r="D284" s="1">
        <v>0.0</v>
      </c>
      <c r="E284" s="1" t="s">
        <v>29</v>
      </c>
      <c r="F284" s="1" t="s">
        <v>18</v>
      </c>
      <c r="G284" s="1" t="s">
        <v>19</v>
      </c>
      <c r="H284" s="1" t="s">
        <v>9080</v>
      </c>
      <c r="I284" s="1" t="s">
        <v>9081</v>
      </c>
      <c r="J284" s="1" t="s">
        <v>9081</v>
      </c>
      <c r="K284" s="2"/>
      <c r="L284" s="1">
        <v>-1.0</v>
      </c>
      <c r="M284" s="1"/>
      <c r="N284" s="1">
        <v>14.69275</v>
      </c>
      <c r="O284" s="1" t="s">
        <v>8111</v>
      </c>
      <c r="P284" s="1" t="s">
        <v>9082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16</v>
      </c>
      <c r="B285" s="1" t="s">
        <v>17</v>
      </c>
      <c r="C285" s="1">
        <v>264.0</v>
      </c>
      <c r="D285" s="1">
        <v>0.0</v>
      </c>
      <c r="E285" s="2"/>
      <c r="F285" s="1" t="s">
        <v>18</v>
      </c>
      <c r="G285" s="1" t="s">
        <v>19</v>
      </c>
      <c r="H285" s="1" t="s">
        <v>9083</v>
      </c>
      <c r="I285" s="1" t="s">
        <v>9084</v>
      </c>
      <c r="J285" s="1" t="s">
        <v>9084</v>
      </c>
      <c r="K285" s="2"/>
      <c r="L285" s="1">
        <v>-7.0</v>
      </c>
      <c r="M285" s="1"/>
      <c r="N285" s="1">
        <v>7.8488</v>
      </c>
      <c r="O285" s="1" t="s">
        <v>8111</v>
      </c>
      <c r="P285" s="1" t="s">
        <v>9085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28</v>
      </c>
      <c r="B286" s="1" t="s">
        <v>17</v>
      </c>
      <c r="C286" s="1">
        <v>264.0</v>
      </c>
      <c r="D286" s="1">
        <v>0.0</v>
      </c>
      <c r="E286" s="1" t="s">
        <v>29</v>
      </c>
      <c r="F286" s="1" t="s">
        <v>18</v>
      </c>
      <c r="G286" s="1" t="s">
        <v>19</v>
      </c>
      <c r="H286" s="1" t="s">
        <v>9086</v>
      </c>
      <c r="I286" s="1" t="s">
        <v>9087</v>
      </c>
      <c r="J286" s="1" t="s">
        <v>9087</v>
      </c>
      <c r="K286" s="2"/>
      <c r="L286" s="1">
        <v>-6.0</v>
      </c>
      <c r="M286" s="1"/>
      <c r="N286" s="1">
        <v>8.636566666666667</v>
      </c>
      <c r="O286" s="1" t="s">
        <v>8111</v>
      </c>
      <c r="P286" s="1" t="s">
        <v>9088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81</v>
      </c>
      <c r="B287" s="1" t="s">
        <v>17</v>
      </c>
      <c r="C287" s="3">
        <v>658.0</v>
      </c>
      <c r="D287" s="1">
        <v>0.0</v>
      </c>
      <c r="E287" s="1" t="s">
        <v>1198</v>
      </c>
      <c r="F287" s="1" t="s">
        <v>18</v>
      </c>
      <c r="G287" s="1" t="s">
        <v>19</v>
      </c>
      <c r="H287" s="1" t="s">
        <v>9089</v>
      </c>
      <c r="I287" s="1" t="s">
        <v>9090</v>
      </c>
      <c r="J287" s="1" t="s">
        <v>9090</v>
      </c>
      <c r="K287" s="2"/>
      <c r="L287" s="1">
        <v>-3.0</v>
      </c>
      <c r="M287" s="1"/>
      <c r="N287" s="1">
        <v>11.2989</v>
      </c>
      <c r="O287" s="1" t="s">
        <v>8111</v>
      </c>
      <c r="P287" s="1" t="s">
        <v>9091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28</v>
      </c>
      <c r="B288" s="1" t="s">
        <v>17</v>
      </c>
      <c r="C288" s="1">
        <v>394.0</v>
      </c>
      <c r="D288" s="1">
        <v>0.0</v>
      </c>
      <c r="E288" s="1" t="s">
        <v>29</v>
      </c>
      <c r="F288" s="1" t="s">
        <v>18</v>
      </c>
      <c r="G288" s="1" t="s">
        <v>19</v>
      </c>
      <c r="H288" s="1" t="s">
        <v>9092</v>
      </c>
      <c r="I288" s="1" t="s">
        <v>9093</v>
      </c>
      <c r="J288" s="1" t="s">
        <v>9093</v>
      </c>
      <c r="K288" s="2"/>
      <c r="L288" s="1">
        <v>-5.0</v>
      </c>
      <c r="M288" s="1"/>
      <c r="N288" s="1">
        <v>9.83355</v>
      </c>
      <c r="O288" s="1" t="s">
        <v>8111</v>
      </c>
      <c r="P288" s="1" t="s">
        <v>9094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48</v>
      </c>
      <c r="B289" s="1" t="s">
        <v>17</v>
      </c>
      <c r="C289" s="1">
        <v>309.0</v>
      </c>
      <c r="D289" s="1">
        <v>0.0</v>
      </c>
      <c r="E289" s="2"/>
      <c r="F289" s="1" t="s">
        <v>49</v>
      </c>
      <c r="G289" s="1" t="s">
        <v>24</v>
      </c>
      <c r="H289" s="1" t="s">
        <v>9095</v>
      </c>
      <c r="I289" s="1" t="s">
        <v>9096</v>
      </c>
      <c r="J289" s="1" t="s">
        <v>9096</v>
      </c>
      <c r="K289" s="2"/>
      <c r="L289" s="1">
        <v>0.0</v>
      </c>
      <c r="M289" s="1"/>
      <c r="N289" s="1">
        <v>5.521366666666666</v>
      </c>
      <c r="O289" s="1" t="s">
        <v>53</v>
      </c>
      <c r="P289" s="1" t="s">
        <v>9097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16</v>
      </c>
      <c r="B290" s="1" t="s">
        <v>17</v>
      </c>
      <c r="C290" s="1">
        <v>743.0</v>
      </c>
      <c r="D290" s="1">
        <v>0.0</v>
      </c>
      <c r="E290" s="2"/>
      <c r="F290" s="1" t="s">
        <v>18</v>
      </c>
      <c r="G290" s="1" t="s">
        <v>19</v>
      </c>
      <c r="H290" s="1" t="s">
        <v>9098</v>
      </c>
      <c r="I290" s="1" t="s">
        <v>9099</v>
      </c>
      <c r="J290" s="1" t="s">
        <v>9099</v>
      </c>
      <c r="K290" s="2"/>
      <c r="L290" s="1">
        <v>0.0</v>
      </c>
      <c r="M290" s="1"/>
      <c r="N290" s="1">
        <v>15.373666666666667</v>
      </c>
      <c r="O290" s="1" t="s">
        <v>8111</v>
      </c>
      <c r="P290" s="1" t="s">
        <v>9100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16</v>
      </c>
      <c r="B291" s="1" t="s">
        <v>17</v>
      </c>
      <c r="C291" s="3">
        <v>321.0</v>
      </c>
      <c r="D291" s="1">
        <v>0.0</v>
      </c>
      <c r="E291" s="2"/>
      <c r="F291" s="1" t="s">
        <v>18</v>
      </c>
      <c r="G291" s="1" t="s">
        <v>19</v>
      </c>
      <c r="H291" s="1" t="s">
        <v>9101</v>
      </c>
      <c r="I291" s="1" t="s">
        <v>9102</v>
      </c>
      <c r="J291" s="1" t="s">
        <v>9102</v>
      </c>
      <c r="K291" s="2"/>
      <c r="L291" s="1">
        <v>1.0</v>
      </c>
      <c r="M291" s="1"/>
      <c r="N291" s="1">
        <v>16.06305</v>
      </c>
      <c r="O291" s="1" t="s">
        <v>8111</v>
      </c>
      <c r="P291" s="1" t="s">
        <v>9103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16</v>
      </c>
      <c r="B292" s="1" t="s">
        <v>17</v>
      </c>
      <c r="C292" s="1">
        <v>329.0</v>
      </c>
      <c r="D292" s="1">
        <v>0.0</v>
      </c>
      <c r="E292" s="2"/>
      <c r="F292" s="1" t="s">
        <v>18</v>
      </c>
      <c r="G292" s="1" t="s">
        <v>24</v>
      </c>
      <c r="H292" s="1" t="s">
        <v>9104</v>
      </c>
      <c r="I292" s="1" t="s">
        <v>9105</v>
      </c>
      <c r="J292" s="1" t="s">
        <v>9105</v>
      </c>
      <c r="K292" s="2"/>
      <c r="L292" s="1">
        <v>-2.0</v>
      </c>
      <c r="M292" s="1"/>
      <c r="N292" s="1">
        <v>12.923233333333334</v>
      </c>
      <c r="O292" s="1" t="s">
        <v>8111</v>
      </c>
      <c r="P292" s="1" t="s">
        <v>9106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60</v>
      </c>
      <c r="B293" s="1" t="s">
        <v>17</v>
      </c>
      <c r="C293" s="1">
        <v>464.0</v>
      </c>
      <c r="D293" s="1">
        <v>0.0</v>
      </c>
      <c r="E293" s="1" t="s">
        <v>8679</v>
      </c>
      <c r="F293" s="1" t="s">
        <v>66</v>
      </c>
      <c r="G293" s="1" t="s">
        <v>19</v>
      </c>
      <c r="H293" s="1" t="s">
        <v>9107</v>
      </c>
      <c r="I293" s="1" t="s">
        <v>9108</v>
      </c>
      <c r="J293" s="1" t="s">
        <v>9109</v>
      </c>
      <c r="K293" s="1" t="s">
        <v>9110</v>
      </c>
      <c r="L293" s="1">
        <v>-5.0</v>
      </c>
      <c r="M293" s="1">
        <v>0.0028</v>
      </c>
      <c r="N293" s="1">
        <v>10.69565</v>
      </c>
      <c r="O293" s="1" t="s">
        <v>63</v>
      </c>
      <c r="P293" s="1" t="s">
        <v>9111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60</v>
      </c>
      <c r="B294" s="1" t="s">
        <v>17</v>
      </c>
      <c r="C294" s="1">
        <v>223.0</v>
      </c>
      <c r="D294" s="1">
        <v>56.0</v>
      </c>
      <c r="E294" s="2"/>
      <c r="F294" s="1" t="s">
        <v>49</v>
      </c>
      <c r="G294" s="1" t="s">
        <v>24</v>
      </c>
      <c r="H294" s="1" t="s">
        <v>9112</v>
      </c>
      <c r="I294" s="1" t="s">
        <v>9113</v>
      </c>
      <c r="J294" s="1" t="s">
        <v>9113</v>
      </c>
      <c r="K294" s="2"/>
      <c r="L294" s="1">
        <v>-11.0</v>
      </c>
      <c r="M294" s="1"/>
      <c r="N294" s="1">
        <v>7.430383333333333</v>
      </c>
      <c r="O294" s="1" t="s">
        <v>63</v>
      </c>
      <c r="P294" s="1" t="s">
        <v>9114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28</v>
      </c>
      <c r="B295" s="1" t="s">
        <v>17</v>
      </c>
      <c r="C295" s="3">
        <v>327.0</v>
      </c>
      <c r="D295" s="1">
        <v>0.0</v>
      </c>
      <c r="E295" s="1" t="s">
        <v>29</v>
      </c>
      <c r="F295" s="1" t="s">
        <v>18</v>
      </c>
      <c r="G295" s="1" t="s">
        <v>19</v>
      </c>
      <c r="H295" s="1" t="s">
        <v>9115</v>
      </c>
      <c r="I295" s="1" t="s">
        <v>9116</v>
      </c>
      <c r="J295" s="1" t="s">
        <v>9116</v>
      </c>
      <c r="K295" s="2"/>
      <c r="L295" s="1">
        <v>-6.0</v>
      </c>
      <c r="M295" s="1"/>
      <c r="N295" s="1">
        <v>8.1261</v>
      </c>
      <c r="O295" s="1" t="s">
        <v>8111</v>
      </c>
      <c r="P295" s="1" t="s">
        <v>9117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28</v>
      </c>
      <c r="B296" s="1" t="s">
        <v>17</v>
      </c>
      <c r="C296" s="1">
        <v>289.0</v>
      </c>
      <c r="D296" s="1">
        <v>0.0</v>
      </c>
      <c r="E296" s="1" t="s">
        <v>29</v>
      </c>
      <c r="F296" s="1" t="s">
        <v>18</v>
      </c>
      <c r="G296" s="1" t="s">
        <v>19</v>
      </c>
      <c r="H296" s="1" t="s">
        <v>9118</v>
      </c>
      <c r="I296" s="1" t="s">
        <v>9119</v>
      </c>
      <c r="J296" s="1" t="s">
        <v>9119</v>
      </c>
      <c r="K296" s="2"/>
      <c r="L296" s="1">
        <v>-2.0</v>
      </c>
      <c r="M296" s="1"/>
      <c r="N296" s="1">
        <v>12.5062</v>
      </c>
      <c r="O296" s="1" t="s">
        <v>8111</v>
      </c>
      <c r="P296" s="1" t="s">
        <v>8375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60</v>
      </c>
      <c r="B297" s="1" t="s">
        <v>17</v>
      </c>
      <c r="C297" s="1">
        <v>464.0</v>
      </c>
      <c r="D297" s="1">
        <v>116.0</v>
      </c>
      <c r="E297" s="2"/>
      <c r="F297" s="1" t="s">
        <v>49</v>
      </c>
      <c r="G297" s="1" t="s">
        <v>173</v>
      </c>
      <c r="H297" s="1" t="s">
        <v>9120</v>
      </c>
      <c r="I297" s="1" t="s">
        <v>9121</v>
      </c>
      <c r="J297" s="1" t="s">
        <v>9121</v>
      </c>
      <c r="K297" s="2"/>
      <c r="L297" s="1">
        <v>-10.0</v>
      </c>
      <c r="M297" s="1"/>
      <c r="N297" s="1">
        <v>35.3214</v>
      </c>
      <c r="O297" s="1" t="s">
        <v>63</v>
      </c>
      <c r="P297" s="1" t="s">
        <v>9122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81</v>
      </c>
      <c r="B298" s="1" t="s">
        <v>17</v>
      </c>
      <c r="C298" s="3">
        <v>264.0</v>
      </c>
      <c r="D298" s="1">
        <v>0.0</v>
      </c>
      <c r="E298" s="1" t="s">
        <v>8369</v>
      </c>
      <c r="F298" s="1" t="s">
        <v>18</v>
      </c>
      <c r="G298" s="1" t="s">
        <v>19</v>
      </c>
      <c r="H298" s="1" t="s">
        <v>9123</v>
      </c>
      <c r="I298" s="1" t="s">
        <v>9124</v>
      </c>
      <c r="J298" s="1" t="s">
        <v>9124</v>
      </c>
      <c r="K298" s="2"/>
      <c r="L298" s="1">
        <v>-7.0</v>
      </c>
      <c r="M298" s="1"/>
      <c r="N298" s="1">
        <v>7.140016666666667</v>
      </c>
      <c r="O298" s="1" t="s">
        <v>8111</v>
      </c>
      <c r="P298" s="1" t="s">
        <v>9125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28</v>
      </c>
      <c r="B299" s="1" t="s">
        <v>17</v>
      </c>
      <c r="C299" s="1">
        <v>289.0</v>
      </c>
      <c r="D299" s="1">
        <v>0.0</v>
      </c>
      <c r="E299" s="1" t="s">
        <v>29</v>
      </c>
      <c r="F299" s="1" t="s">
        <v>18</v>
      </c>
      <c r="G299" s="1" t="s">
        <v>19</v>
      </c>
      <c r="H299" s="1" t="s">
        <v>9126</v>
      </c>
      <c r="I299" s="1" t="s">
        <v>9127</v>
      </c>
      <c r="J299" s="1" t="s">
        <v>9127</v>
      </c>
      <c r="K299" s="2"/>
      <c r="L299" s="1">
        <v>-7.0</v>
      </c>
      <c r="M299" s="1"/>
      <c r="N299" s="1">
        <v>7.454533333333333</v>
      </c>
      <c r="O299" s="1" t="s">
        <v>8111</v>
      </c>
      <c r="P299" s="1" t="s">
        <v>9128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16</v>
      </c>
      <c r="B300" s="1" t="s">
        <v>17</v>
      </c>
      <c r="C300" s="1">
        <v>329.0</v>
      </c>
      <c r="D300" s="1">
        <v>0.0</v>
      </c>
      <c r="E300" s="2"/>
      <c r="F300" s="1" t="s">
        <v>18</v>
      </c>
      <c r="G300" s="1" t="s">
        <v>19</v>
      </c>
      <c r="H300" s="1" t="s">
        <v>9129</v>
      </c>
      <c r="I300" s="1" t="s">
        <v>9130</v>
      </c>
      <c r="J300" s="1" t="s">
        <v>9130</v>
      </c>
      <c r="K300" s="2"/>
      <c r="L300" s="1">
        <v>-6.0</v>
      </c>
      <c r="M300" s="1"/>
      <c r="N300" s="1">
        <v>8.80885</v>
      </c>
      <c r="O300" s="1" t="s">
        <v>8111</v>
      </c>
      <c r="P300" s="1" t="s">
        <v>9131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60</v>
      </c>
      <c r="B301" s="1" t="s">
        <v>17</v>
      </c>
      <c r="C301" s="1">
        <v>494.0</v>
      </c>
      <c r="D301" s="1">
        <v>124.0</v>
      </c>
      <c r="E301" s="2"/>
      <c r="F301" s="1" t="s">
        <v>49</v>
      </c>
      <c r="G301" s="1" t="s">
        <v>19</v>
      </c>
      <c r="H301" s="1" t="s">
        <v>9132</v>
      </c>
      <c r="I301" s="1" t="s">
        <v>9133</v>
      </c>
      <c r="J301" s="1" t="s">
        <v>9133</v>
      </c>
      <c r="K301" s="2"/>
      <c r="L301" s="1">
        <v>-7.0</v>
      </c>
      <c r="M301" s="1"/>
      <c r="N301" s="1">
        <v>12.116366666666666</v>
      </c>
      <c r="O301" s="1" t="s">
        <v>63</v>
      </c>
      <c r="P301" s="1" t="s">
        <v>9134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60</v>
      </c>
      <c r="B302" s="1" t="s">
        <v>17</v>
      </c>
      <c r="C302" s="1">
        <v>249.0</v>
      </c>
      <c r="D302" s="1">
        <v>0.0</v>
      </c>
      <c r="E302" s="1" t="s">
        <v>8679</v>
      </c>
      <c r="F302" s="1" t="s">
        <v>66</v>
      </c>
      <c r="G302" s="1" t="s">
        <v>19</v>
      </c>
      <c r="H302" s="1" t="s">
        <v>9135</v>
      </c>
      <c r="I302" s="1" t="s">
        <v>9136</v>
      </c>
      <c r="J302" s="1" t="s">
        <v>9137</v>
      </c>
      <c r="K302" s="1" t="s">
        <v>9138</v>
      </c>
      <c r="L302" s="1">
        <v>-8.0</v>
      </c>
      <c r="M302" s="1">
        <v>0.012966666666666666</v>
      </c>
      <c r="N302" s="1">
        <v>12.324633333333333</v>
      </c>
      <c r="O302" s="1" t="s">
        <v>63</v>
      </c>
      <c r="P302" s="1" t="s">
        <v>9139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60</v>
      </c>
      <c r="B303" s="1" t="s">
        <v>17</v>
      </c>
      <c r="C303" s="1">
        <v>223.0</v>
      </c>
      <c r="D303" s="1">
        <v>56.0</v>
      </c>
      <c r="E303" s="2"/>
      <c r="F303" s="1" t="s">
        <v>49</v>
      </c>
      <c r="G303" s="1" t="s">
        <v>24</v>
      </c>
      <c r="H303" s="1" t="s">
        <v>9140</v>
      </c>
      <c r="I303" s="1" t="s">
        <v>9141</v>
      </c>
      <c r="J303" s="1" t="s">
        <v>9141</v>
      </c>
      <c r="K303" s="2"/>
      <c r="L303" s="1">
        <v>-6.0</v>
      </c>
      <c r="M303" s="1"/>
      <c r="N303" s="1">
        <v>12.234416666666666</v>
      </c>
      <c r="O303" s="1" t="s">
        <v>63</v>
      </c>
      <c r="P303" s="1" t="s">
        <v>9142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16</v>
      </c>
      <c r="B304" s="1" t="s">
        <v>17</v>
      </c>
      <c r="C304" s="3">
        <v>553.0</v>
      </c>
      <c r="D304" s="1">
        <v>0.0</v>
      </c>
      <c r="E304" s="2"/>
      <c r="F304" s="1" t="s">
        <v>18</v>
      </c>
      <c r="G304" s="1" t="s">
        <v>19</v>
      </c>
      <c r="H304" s="1" t="s">
        <v>9143</v>
      </c>
      <c r="I304" s="1" t="s">
        <v>9144</v>
      </c>
      <c r="J304" s="1" t="s">
        <v>9144</v>
      </c>
      <c r="K304" s="2"/>
      <c r="L304" s="1">
        <v>7.0</v>
      </c>
      <c r="M304" s="1"/>
      <c r="N304" s="1">
        <v>22.554366666666667</v>
      </c>
      <c r="O304" s="1" t="s">
        <v>8111</v>
      </c>
      <c r="P304" s="1" t="s">
        <v>9145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60</v>
      </c>
      <c r="B305" s="1" t="s">
        <v>17</v>
      </c>
      <c r="C305" s="1">
        <v>1788.0</v>
      </c>
      <c r="D305" s="1">
        <v>0.0</v>
      </c>
      <c r="E305" s="1" t="s">
        <v>8679</v>
      </c>
      <c r="F305" s="1" t="s">
        <v>66</v>
      </c>
      <c r="G305" s="1" t="s">
        <v>19</v>
      </c>
      <c r="H305" s="1" t="s">
        <v>9146</v>
      </c>
      <c r="I305" s="1" t="s">
        <v>9147</v>
      </c>
      <c r="J305" s="1" t="s">
        <v>9148</v>
      </c>
      <c r="K305" s="1" t="s">
        <v>9149</v>
      </c>
      <c r="L305" s="1">
        <v>-3.0</v>
      </c>
      <c r="M305" s="1">
        <v>0.004016666666666667</v>
      </c>
      <c r="N305" s="1">
        <v>17.3004</v>
      </c>
      <c r="O305" s="1" t="s">
        <v>63</v>
      </c>
      <c r="P305" s="1" t="s">
        <v>9150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28</v>
      </c>
      <c r="B306" s="1" t="s">
        <v>17</v>
      </c>
      <c r="C306" s="1">
        <v>264.0</v>
      </c>
      <c r="D306" s="1">
        <v>0.0</v>
      </c>
      <c r="E306" s="1" t="s">
        <v>29</v>
      </c>
      <c r="F306" s="1" t="s">
        <v>18</v>
      </c>
      <c r="G306" s="1" t="s">
        <v>19</v>
      </c>
      <c r="H306" s="1" t="s">
        <v>9151</v>
      </c>
      <c r="I306" s="1" t="s">
        <v>9152</v>
      </c>
      <c r="J306" s="1" t="s">
        <v>9152</v>
      </c>
      <c r="K306" s="2"/>
      <c r="L306" s="1">
        <v>-7.0</v>
      </c>
      <c r="M306" s="1"/>
      <c r="N306" s="1">
        <v>7.8757166666666665</v>
      </c>
      <c r="O306" s="1" t="s">
        <v>8111</v>
      </c>
      <c r="P306" s="1" t="s">
        <v>8775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81</v>
      </c>
      <c r="B307" s="1" t="s">
        <v>17</v>
      </c>
      <c r="C307" s="1">
        <v>264.0</v>
      </c>
      <c r="D307" s="1">
        <v>0.0</v>
      </c>
      <c r="E307" s="1" t="s">
        <v>9153</v>
      </c>
      <c r="F307" s="1" t="s">
        <v>18</v>
      </c>
      <c r="G307" s="1" t="s">
        <v>19</v>
      </c>
      <c r="H307" s="1" t="s">
        <v>9154</v>
      </c>
      <c r="I307" s="1" t="s">
        <v>9155</v>
      </c>
      <c r="J307" s="1" t="s">
        <v>9155</v>
      </c>
      <c r="K307" s="2"/>
      <c r="L307" s="1">
        <v>-8.0</v>
      </c>
      <c r="M307" s="1"/>
      <c r="N307" s="1">
        <v>6.9204</v>
      </c>
      <c r="O307" s="1" t="s">
        <v>8111</v>
      </c>
      <c r="P307" s="1" t="s">
        <v>9125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60</v>
      </c>
      <c r="B308" s="1" t="s">
        <v>17</v>
      </c>
      <c r="C308" s="3">
        <v>369.0</v>
      </c>
      <c r="D308" s="1">
        <v>0.0</v>
      </c>
      <c r="E308" s="2"/>
      <c r="F308" s="1" t="s">
        <v>49</v>
      </c>
      <c r="G308" s="1" t="s">
        <v>173</v>
      </c>
      <c r="H308" s="1" t="s">
        <v>9156</v>
      </c>
      <c r="I308" s="1" t="s">
        <v>9157</v>
      </c>
      <c r="J308" s="1" t="s">
        <v>9157</v>
      </c>
      <c r="K308" s="2"/>
      <c r="L308" s="1">
        <v>-7.0</v>
      </c>
      <c r="M308" s="1"/>
      <c r="N308" s="1">
        <v>28.289183333333334</v>
      </c>
      <c r="O308" s="1" t="s">
        <v>63</v>
      </c>
      <c r="P308" s="1" t="s">
        <v>9158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60</v>
      </c>
      <c r="B309" s="1" t="s">
        <v>17</v>
      </c>
      <c r="C309" s="3">
        <v>323.0</v>
      </c>
      <c r="D309" s="1">
        <v>71.0</v>
      </c>
      <c r="E309" s="1" t="s">
        <v>8679</v>
      </c>
      <c r="F309" s="1" t="s">
        <v>66</v>
      </c>
      <c r="G309" s="1" t="s">
        <v>19</v>
      </c>
      <c r="H309" s="1" t="s">
        <v>9159</v>
      </c>
      <c r="I309" s="1" t="s">
        <v>9160</v>
      </c>
      <c r="J309" s="1" t="s">
        <v>9161</v>
      </c>
      <c r="K309" s="1" t="s">
        <v>9162</v>
      </c>
      <c r="L309" s="1">
        <v>-8.0</v>
      </c>
      <c r="M309" s="1">
        <v>0.00755</v>
      </c>
      <c r="N309" s="1">
        <v>23.813583333333334</v>
      </c>
      <c r="O309" s="1" t="s">
        <v>63</v>
      </c>
      <c r="P309" s="1" t="s">
        <v>9163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28</v>
      </c>
      <c r="B310" s="1" t="s">
        <v>17</v>
      </c>
      <c r="C310" s="1">
        <v>491.0</v>
      </c>
      <c r="D310" s="1">
        <v>0.0</v>
      </c>
      <c r="E310" s="1" t="s">
        <v>29</v>
      </c>
      <c r="F310" s="1" t="s">
        <v>18</v>
      </c>
      <c r="G310" s="1" t="s">
        <v>19</v>
      </c>
      <c r="H310" s="1" t="s">
        <v>9164</v>
      </c>
      <c r="I310" s="1" t="s">
        <v>9165</v>
      </c>
      <c r="J310" s="1" t="s">
        <v>9165</v>
      </c>
      <c r="K310" s="2"/>
      <c r="L310" s="1">
        <v>-7.0</v>
      </c>
      <c r="M310" s="1"/>
      <c r="N310" s="1">
        <v>7.500133333333333</v>
      </c>
      <c r="O310" s="1" t="s">
        <v>8111</v>
      </c>
      <c r="P310" s="1" t="s">
        <v>9166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81</v>
      </c>
      <c r="B311" s="1" t="s">
        <v>17</v>
      </c>
      <c r="C311" s="1">
        <v>329.0</v>
      </c>
      <c r="D311" s="1">
        <v>0.0</v>
      </c>
      <c r="E311" s="1" t="s">
        <v>2274</v>
      </c>
      <c r="F311" s="1" t="s">
        <v>18</v>
      </c>
      <c r="G311" s="1" t="s">
        <v>19</v>
      </c>
      <c r="H311" s="1" t="s">
        <v>9167</v>
      </c>
      <c r="I311" s="1" t="s">
        <v>9168</v>
      </c>
      <c r="J311" s="1" t="s">
        <v>9168</v>
      </c>
      <c r="K311" s="2"/>
      <c r="L311" s="1">
        <v>-7.0</v>
      </c>
      <c r="M311" s="1"/>
      <c r="N311" s="1">
        <v>7.428</v>
      </c>
      <c r="O311" s="1" t="s">
        <v>8111</v>
      </c>
      <c r="P311" s="1" t="s">
        <v>8130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16</v>
      </c>
      <c r="B312" s="1" t="s">
        <v>17</v>
      </c>
      <c r="C312" s="1">
        <v>364.0</v>
      </c>
      <c r="D312" s="1">
        <v>0.0</v>
      </c>
      <c r="E312" s="2"/>
      <c r="F312" s="1" t="s">
        <v>18</v>
      </c>
      <c r="G312" s="1" t="s">
        <v>24</v>
      </c>
      <c r="H312" s="1" t="s">
        <v>9169</v>
      </c>
      <c r="I312" s="1" t="s">
        <v>9170</v>
      </c>
      <c r="J312" s="1" t="s">
        <v>9170</v>
      </c>
      <c r="K312" s="2"/>
      <c r="L312" s="1">
        <v>-7.0</v>
      </c>
      <c r="M312" s="1"/>
      <c r="N312" s="1">
        <v>7.5323</v>
      </c>
      <c r="O312" s="1" t="s">
        <v>8111</v>
      </c>
      <c r="P312" s="1" t="s">
        <v>9171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60</v>
      </c>
      <c r="B313" s="1" t="s">
        <v>17</v>
      </c>
      <c r="C313" s="3">
        <v>299.0</v>
      </c>
      <c r="D313" s="1">
        <v>0.0</v>
      </c>
      <c r="E313" s="1" t="s">
        <v>29</v>
      </c>
      <c r="F313" s="1" t="s">
        <v>66</v>
      </c>
      <c r="G313" s="1" t="s">
        <v>19</v>
      </c>
      <c r="H313" s="1" t="s">
        <v>9172</v>
      </c>
      <c r="I313" s="1" t="s">
        <v>9173</v>
      </c>
      <c r="J313" s="1" t="s">
        <v>9174</v>
      </c>
      <c r="K313" s="1" t="s">
        <v>9175</v>
      </c>
      <c r="L313" s="1">
        <v>-1.0</v>
      </c>
      <c r="M313" s="1">
        <v>0.7714666666666666</v>
      </c>
      <c r="N313" s="1">
        <v>9.1901</v>
      </c>
      <c r="O313" s="1" t="s">
        <v>63</v>
      </c>
      <c r="P313" s="1" t="s">
        <v>9176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28</v>
      </c>
      <c r="B314" s="1" t="s">
        <v>17</v>
      </c>
      <c r="C314" s="1">
        <v>294.0</v>
      </c>
      <c r="D314" s="1">
        <v>0.0</v>
      </c>
      <c r="E314" s="1" t="s">
        <v>29</v>
      </c>
      <c r="F314" s="1" t="s">
        <v>18</v>
      </c>
      <c r="G314" s="1" t="s">
        <v>19</v>
      </c>
      <c r="H314" s="1" t="s">
        <v>9177</v>
      </c>
      <c r="I314" s="1" t="s">
        <v>9178</v>
      </c>
      <c r="J314" s="1" t="s">
        <v>9178</v>
      </c>
      <c r="K314" s="2"/>
      <c r="L314" s="1">
        <v>-9.0</v>
      </c>
      <c r="M314" s="1"/>
      <c r="N314" s="1">
        <v>5.834016666666667</v>
      </c>
      <c r="O314" s="1" t="s">
        <v>8111</v>
      </c>
      <c r="P314" s="1" t="s">
        <v>9179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81</v>
      </c>
      <c r="B315" s="1" t="s">
        <v>17</v>
      </c>
      <c r="C315" s="1">
        <v>329.0</v>
      </c>
      <c r="D315" s="1">
        <v>0.0</v>
      </c>
      <c r="E315" s="1" t="s">
        <v>9180</v>
      </c>
      <c r="F315" s="1" t="s">
        <v>18</v>
      </c>
      <c r="G315" s="1" t="s">
        <v>19</v>
      </c>
      <c r="H315" s="1" t="s">
        <v>9181</v>
      </c>
      <c r="I315" s="1" t="s">
        <v>9182</v>
      </c>
      <c r="J315" s="1" t="s">
        <v>9182</v>
      </c>
      <c r="K315" s="2"/>
      <c r="L315" s="1">
        <v>-2.0</v>
      </c>
      <c r="M315" s="1"/>
      <c r="N315" s="1">
        <v>12.227983333333333</v>
      </c>
      <c r="O315" s="1" t="s">
        <v>8111</v>
      </c>
      <c r="P315" s="1" t="s">
        <v>4605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28</v>
      </c>
      <c r="B316" s="1" t="s">
        <v>17</v>
      </c>
      <c r="C316" s="1">
        <v>429.0</v>
      </c>
      <c r="D316" s="1">
        <v>0.0</v>
      </c>
      <c r="E316" s="1" t="s">
        <v>29</v>
      </c>
      <c r="F316" s="1" t="s">
        <v>18</v>
      </c>
      <c r="G316" s="1" t="s">
        <v>19</v>
      </c>
      <c r="H316" s="1" t="s">
        <v>9183</v>
      </c>
      <c r="I316" s="1" t="s">
        <v>9184</v>
      </c>
      <c r="J316" s="1" t="s">
        <v>9184</v>
      </c>
      <c r="K316" s="2"/>
      <c r="L316" s="1">
        <v>0.0</v>
      </c>
      <c r="M316" s="1"/>
      <c r="N316" s="1">
        <v>14.4658</v>
      </c>
      <c r="O316" s="1" t="s">
        <v>8111</v>
      </c>
      <c r="P316" s="1" t="s">
        <v>9185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60</v>
      </c>
      <c r="B317" s="1" t="s">
        <v>17</v>
      </c>
      <c r="C317" s="3">
        <v>558.0</v>
      </c>
      <c r="D317" s="1">
        <v>0.0</v>
      </c>
      <c r="E317" s="1" t="s">
        <v>29</v>
      </c>
      <c r="F317" s="1" t="s">
        <v>66</v>
      </c>
      <c r="G317" s="1" t="s">
        <v>19</v>
      </c>
      <c r="H317" s="1" t="s">
        <v>9186</v>
      </c>
      <c r="I317" s="1" t="s">
        <v>9187</v>
      </c>
      <c r="J317" s="1" t="s">
        <v>9188</v>
      </c>
      <c r="K317" s="1" t="s">
        <v>9189</v>
      </c>
      <c r="L317" s="1">
        <v>-12.0</v>
      </c>
      <c r="M317" s="1">
        <v>0.5723666666666667</v>
      </c>
      <c r="N317" s="1">
        <v>14.256916666666667</v>
      </c>
      <c r="O317" s="1" t="s">
        <v>63</v>
      </c>
      <c r="P317" s="1" t="s">
        <v>9190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60</v>
      </c>
      <c r="B318" s="1" t="s">
        <v>17</v>
      </c>
      <c r="C318" s="1">
        <v>188.0</v>
      </c>
      <c r="D318" s="1">
        <v>0.0</v>
      </c>
      <c r="E318" s="2"/>
      <c r="F318" s="1" t="s">
        <v>49</v>
      </c>
      <c r="G318" s="1" t="s">
        <v>173</v>
      </c>
      <c r="H318" s="1" t="s">
        <v>9191</v>
      </c>
      <c r="I318" s="1" t="s">
        <v>9192</v>
      </c>
      <c r="J318" s="1" t="s">
        <v>9192</v>
      </c>
      <c r="K318" s="2"/>
      <c r="L318" s="1">
        <v>-16.0</v>
      </c>
      <c r="M318" s="1"/>
      <c r="N318" s="1">
        <v>3.2973833333333333</v>
      </c>
      <c r="O318" s="1" t="s">
        <v>63</v>
      </c>
      <c r="P318" s="1" t="s">
        <v>9193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28</v>
      </c>
      <c r="B319" s="1" t="s">
        <v>17</v>
      </c>
      <c r="C319" s="1">
        <v>108.0</v>
      </c>
      <c r="D319" s="1">
        <v>0.0</v>
      </c>
      <c r="E319" s="1" t="s">
        <v>29</v>
      </c>
      <c r="F319" s="1" t="s">
        <v>18</v>
      </c>
      <c r="G319" s="1" t="s">
        <v>19</v>
      </c>
      <c r="H319" s="1" t="s">
        <v>9194</v>
      </c>
      <c r="I319" s="1" t="s">
        <v>9195</v>
      </c>
      <c r="J319" s="1" t="s">
        <v>9195</v>
      </c>
      <c r="K319" s="2"/>
      <c r="L319" s="1">
        <v>-14.0</v>
      </c>
      <c r="M319" s="1"/>
      <c r="N319" s="1">
        <v>0.9643166666666667</v>
      </c>
      <c r="O319" s="1" t="s">
        <v>8111</v>
      </c>
      <c r="P319" s="1" t="s">
        <v>9196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81</v>
      </c>
      <c r="B320" s="1" t="s">
        <v>17</v>
      </c>
      <c r="C320" s="1">
        <v>273.0</v>
      </c>
      <c r="D320" s="1">
        <v>0.0</v>
      </c>
      <c r="E320" s="1" t="s">
        <v>9180</v>
      </c>
      <c r="F320" s="1" t="s">
        <v>18</v>
      </c>
      <c r="G320" s="1" t="s">
        <v>19</v>
      </c>
      <c r="H320" s="1" t="s">
        <v>9197</v>
      </c>
      <c r="I320" s="1" t="s">
        <v>9198</v>
      </c>
      <c r="J320" s="1" t="s">
        <v>9198</v>
      </c>
      <c r="K320" s="2"/>
      <c r="L320" s="1">
        <v>-4.0</v>
      </c>
      <c r="M320" s="1"/>
      <c r="N320" s="1">
        <v>10.761216666666666</v>
      </c>
      <c r="O320" s="1" t="s">
        <v>8111</v>
      </c>
      <c r="P320" s="1" t="s">
        <v>9199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81</v>
      </c>
      <c r="B321" s="1" t="s">
        <v>17</v>
      </c>
      <c r="C321" s="1">
        <v>1105.0</v>
      </c>
      <c r="D321" s="1">
        <v>0.0</v>
      </c>
      <c r="E321" s="1" t="s">
        <v>1891</v>
      </c>
      <c r="F321" s="1" t="s">
        <v>18</v>
      </c>
      <c r="G321" s="1" t="s">
        <v>19</v>
      </c>
      <c r="H321" s="1" t="s">
        <v>9200</v>
      </c>
      <c r="I321" s="1" t="s">
        <v>9201</v>
      </c>
      <c r="J321" s="1" t="s">
        <v>9201</v>
      </c>
      <c r="K321" s="2"/>
      <c r="L321" s="1">
        <v>-3.0</v>
      </c>
      <c r="M321" s="1"/>
      <c r="N321" s="1">
        <v>11.12995</v>
      </c>
      <c r="O321" s="1" t="s">
        <v>8111</v>
      </c>
      <c r="P321" s="1" t="s">
        <v>9202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16</v>
      </c>
      <c r="B322" s="1" t="s">
        <v>17</v>
      </c>
      <c r="C322" s="3">
        <v>329.0</v>
      </c>
      <c r="D322" s="1">
        <v>0.0</v>
      </c>
      <c r="E322" s="2"/>
      <c r="F322" s="1" t="s">
        <v>18</v>
      </c>
      <c r="G322" s="1" t="s">
        <v>19</v>
      </c>
      <c r="H322" s="1" t="s">
        <v>9203</v>
      </c>
      <c r="I322" s="1" t="s">
        <v>9204</v>
      </c>
      <c r="J322" s="1" t="s">
        <v>9204</v>
      </c>
      <c r="K322" s="2"/>
      <c r="L322" s="1">
        <v>-6.0</v>
      </c>
      <c r="M322" s="1"/>
      <c r="N322" s="1">
        <v>8.570966666666667</v>
      </c>
      <c r="O322" s="1" t="s">
        <v>8111</v>
      </c>
      <c r="P322" s="1" t="s">
        <v>9205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28</v>
      </c>
      <c r="B323" s="1" t="s">
        <v>17</v>
      </c>
      <c r="C323" s="1">
        <v>533.0</v>
      </c>
      <c r="D323" s="1">
        <v>0.0</v>
      </c>
      <c r="E323" s="1" t="s">
        <v>29</v>
      </c>
      <c r="F323" s="1" t="s">
        <v>18</v>
      </c>
      <c r="G323" s="1" t="s">
        <v>19</v>
      </c>
      <c r="H323" s="1" t="s">
        <v>9206</v>
      </c>
      <c r="I323" s="1" t="s">
        <v>9207</v>
      </c>
      <c r="J323" s="1" t="s">
        <v>9207</v>
      </c>
      <c r="K323" s="2"/>
      <c r="L323" s="1">
        <v>-7.0</v>
      </c>
      <c r="M323" s="1"/>
      <c r="N323" s="1">
        <v>7.79605</v>
      </c>
      <c r="O323" s="1" t="s">
        <v>8111</v>
      </c>
      <c r="P323" s="1" t="s">
        <v>9208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16</v>
      </c>
      <c r="B324" s="1" t="s">
        <v>17</v>
      </c>
      <c r="C324" s="1">
        <v>329.0</v>
      </c>
      <c r="D324" s="1">
        <v>0.0</v>
      </c>
      <c r="E324" s="2"/>
      <c r="F324" s="1" t="s">
        <v>18</v>
      </c>
      <c r="G324" s="1" t="s">
        <v>19</v>
      </c>
      <c r="H324" s="1" t="s">
        <v>9209</v>
      </c>
      <c r="I324" s="1" t="s">
        <v>9210</v>
      </c>
      <c r="J324" s="1" t="s">
        <v>9210</v>
      </c>
      <c r="K324" s="2"/>
      <c r="L324" s="1">
        <v>-3.0</v>
      </c>
      <c r="M324" s="1"/>
      <c r="N324" s="1">
        <v>11.372</v>
      </c>
      <c r="O324" s="1" t="s">
        <v>8111</v>
      </c>
      <c r="P324" s="1" t="s">
        <v>9211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16</v>
      </c>
      <c r="B325" s="1" t="s">
        <v>17</v>
      </c>
      <c r="C325" s="1">
        <v>329.0</v>
      </c>
      <c r="D325" s="1">
        <v>0.0</v>
      </c>
      <c r="E325" s="2"/>
      <c r="F325" s="1" t="s">
        <v>18</v>
      </c>
      <c r="G325" s="1" t="s">
        <v>19</v>
      </c>
      <c r="H325" s="1" t="s">
        <v>9212</v>
      </c>
      <c r="I325" s="1" t="s">
        <v>9213</v>
      </c>
      <c r="J325" s="1" t="s">
        <v>9213</v>
      </c>
      <c r="K325" s="2"/>
      <c r="L325" s="1">
        <v>-5.0</v>
      </c>
      <c r="M325" s="1"/>
      <c r="N325" s="1">
        <v>9.490016666666667</v>
      </c>
      <c r="O325" s="1" t="s">
        <v>8111</v>
      </c>
      <c r="P325" s="1" t="s">
        <v>8234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16</v>
      </c>
      <c r="B326" s="1" t="s">
        <v>17</v>
      </c>
      <c r="C326" s="1">
        <v>453.0</v>
      </c>
      <c r="D326" s="1">
        <v>0.0</v>
      </c>
      <c r="E326" s="2"/>
      <c r="F326" s="1" t="s">
        <v>18</v>
      </c>
      <c r="G326" s="1" t="s">
        <v>19</v>
      </c>
      <c r="H326" s="1" t="s">
        <v>9214</v>
      </c>
      <c r="I326" s="1" t="s">
        <v>9215</v>
      </c>
      <c r="J326" s="1" t="s">
        <v>9215</v>
      </c>
      <c r="K326" s="2"/>
      <c r="L326" s="1">
        <v>-5.0</v>
      </c>
      <c r="M326" s="1"/>
      <c r="N326" s="1">
        <v>9.01475</v>
      </c>
      <c r="O326" s="1" t="s">
        <v>8111</v>
      </c>
      <c r="P326" s="1" t="s">
        <v>9216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60</v>
      </c>
      <c r="B327" s="1" t="s">
        <v>17</v>
      </c>
      <c r="C327" s="1">
        <v>309.0</v>
      </c>
      <c r="D327" s="1">
        <v>0.0</v>
      </c>
      <c r="E327" s="1" t="s">
        <v>8238</v>
      </c>
      <c r="F327" s="1" t="s">
        <v>66</v>
      </c>
      <c r="G327" s="1" t="s">
        <v>24</v>
      </c>
      <c r="H327" s="1" t="s">
        <v>9217</v>
      </c>
      <c r="I327" s="1" t="s">
        <v>9218</v>
      </c>
      <c r="J327" s="1" t="s">
        <v>9219</v>
      </c>
      <c r="K327" s="1" t="s">
        <v>9220</v>
      </c>
      <c r="L327" s="1">
        <v>-12.0</v>
      </c>
      <c r="M327" s="1">
        <v>0.00215</v>
      </c>
      <c r="N327" s="1">
        <v>7.259233333333333</v>
      </c>
      <c r="O327" s="1" t="s">
        <v>63</v>
      </c>
      <c r="P327" s="1" t="s">
        <v>9221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48</v>
      </c>
      <c r="B328" s="1" t="s">
        <v>17</v>
      </c>
      <c r="C328" s="1">
        <v>49.0</v>
      </c>
      <c r="D328" s="1">
        <v>0.0</v>
      </c>
      <c r="E328" s="2"/>
      <c r="F328" s="1" t="s">
        <v>49</v>
      </c>
      <c r="G328" s="1" t="s">
        <v>24</v>
      </c>
      <c r="H328" s="1" t="s">
        <v>9222</v>
      </c>
      <c r="I328" s="1" t="s">
        <v>9223</v>
      </c>
      <c r="J328" s="1" t="s">
        <v>9223</v>
      </c>
      <c r="K328" s="2"/>
      <c r="L328" s="1">
        <v>-4.0</v>
      </c>
      <c r="M328" s="1"/>
      <c r="N328" s="1">
        <v>0.03228333333333333</v>
      </c>
      <c r="O328" s="1" t="s">
        <v>53</v>
      </c>
      <c r="P328" s="1" t="s">
        <v>9224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16</v>
      </c>
      <c r="B329" s="1" t="s">
        <v>17</v>
      </c>
      <c r="C329" s="1">
        <v>364.0</v>
      </c>
      <c r="D329" s="1">
        <v>0.0</v>
      </c>
      <c r="E329" s="2"/>
      <c r="F329" s="1" t="s">
        <v>18</v>
      </c>
      <c r="G329" s="1" t="s">
        <v>19</v>
      </c>
      <c r="H329" s="1" t="s">
        <v>9225</v>
      </c>
      <c r="I329" s="1" t="s">
        <v>9226</v>
      </c>
      <c r="J329" s="1" t="s">
        <v>9226</v>
      </c>
      <c r="K329" s="2"/>
      <c r="L329" s="1">
        <v>-6.0</v>
      </c>
      <c r="M329" s="1"/>
      <c r="N329" s="1">
        <v>8.33375</v>
      </c>
      <c r="O329" s="1" t="s">
        <v>8111</v>
      </c>
      <c r="P329" s="1" t="s">
        <v>9171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60</v>
      </c>
      <c r="B330" s="1" t="s">
        <v>17</v>
      </c>
      <c r="C330" s="1">
        <v>219.0</v>
      </c>
      <c r="D330" s="1">
        <v>55.0</v>
      </c>
      <c r="E330" s="2"/>
      <c r="F330" s="1" t="s">
        <v>49</v>
      </c>
      <c r="G330" s="1" t="s">
        <v>173</v>
      </c>
      <c r="H330" s="1" t="s">
        <v>9227</v>
      </c>
      <c r="I330" s="1" t="s">
        <v>9228</v>
      </c>
      <c r="J330" s="1" t="s">
        <v>9228</v>
      </c>
      <c r="K330" s="2"/>
      <c r="L330" s="1">
        <v>-10.0</v>
      </c>
      <c r="M330" s="1"/>
      <c r="N330" s="1">
        <v>8.790566666666667</v>
      </c>
      <c r="O330" s="1" t="s">
        <v>63</v>
      </c>
      <c r="P330" s="1" t="s">
        <v>9229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28</v>
      </c>
      <c r="B331" s="1" t="s">
        <v>17</v>
      </c>
      <c r="C331" s="1">
        <v>409.0</v>
      </c>
      <c r="D331" s="1">
        <v>0.0</v>
      </c>
      <c r="E331" s="1" t="s">
        <v>29</v>
      </c>
      <c r="F331" s="1" t="s">
        <v>18</v>
      </c>
      <c r="G331" s="1" t="s">
        <v>19</v>
      </c>
      <c r="H331" s="1" t="s">
        <v>9230</v>
      </c>
      <c r="I331" s="1" t="s">
        <v>9231</v>
      </c>
      <c r="J331" s="1" t="s">
        <v>9231</v>
      </c>
      <c r="K331" s="2"/>
      <c r="L331" s="1">
        <v>-6.0</v>
      </c>
      <c r="M331" s="1"/>
      <c r="N331" s="1">
        <v>8.6721</v>
      </c>
      <c r="O331" s="1" t="s">
        <v>8111</v>
      </c>
      <c r="P331" s="1" t="s">
        <v>9232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60</v>
      </c>
      <c r="B332" s="1" t="s">
        <v>17</v>
      </c>
      <c r="C332" s="1">
        <v>309.0</v>
      </c>
      <c r="D332" s="1">
        <v>0.0</v>
      </c>
      <c r="E332" s="1" t="s">
        <v>8238</v>
      </c>
      <c r="F332" s="1" t="s">
        <v>66</v>
      </c>
      <c r="G332" s="1" t="s">
        <v>19</v>
      </c>
      <c r="H332" s="1" t="s">
        <v>9233</v>
      </c>
      <c r="I332" s="1" t="s">
        <v>9234</v>
      </c>
      <c r="J332" s="1" t="s">
        <v>9235</v>
      </c>
      <c r="K332" s="1" t="s">
        <v>9236</v>
      </c>
      <c r="L332" s="1">
        <v>-7.0</v>
      </c>
      <c r="M332" s="1">
        <v>0.0018</v>
      </c>
      <c r="N332" s="1">
        <v>11.397466666666666</v>
      </c>
      <c r="O332" s="1" t="s">
        <v>63</v>
      </c>
      <c r="P332" s="1" t="s">
        <v>8888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28</v>
      </c>
      <c r="B333" s="1" t="s">
        <v>17</v>
      </c>
      <c r="C333" s="1">
        <v>364.0</v>
      </c>
      <c r="D333" s="1">
        <v>0.0</v>
      </c>
      <c r="E333" s="1" t="s">
        <v>29</v>
      </c>
      <c r="F333" s="1" t="s">
        <v>18</v>
      </c>
      <c r="G333" s="1" t="s">
        <v>19</v>
      </c>
      <c r="H333" s="1" t="s">
        <v>9237</v>
      </c>
      <c r="I333" s="1" t="s">
        <v>9238</v>
      </c>
      <c r="J333" s="1" t="s">
        <v>9238</v>
      </c>
      <c r="K333" s="2"/>
      <c r="L333" s="1">
        <v>-4.0</v>
      </c>
      <c r="M333" s="1"/>
      <c r="N333" s="1">
        <v>10.540116666666666</v>
      </c>
      <c r="O333" s="1" t="s">
        <v>8111</v>
      </c>
      <c r="P333" s="1" t="s">
        <v>9239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28</v>
      </c>
      <c r="B334" s="1" t="s">
        <v>17</v>
      </c>
      <c r="C334" s="1">
        <v>329.0</v>
      </c>
      <c r="D334" s="1">
        <v>0.0</v>
      </c>
      <c r="E334" s="1" t="s">
        <v>29</v>
      </c>
      <c r="F334" s="1" t="s">
        <v>18</v>
      </c>
      <c r="G334" s="1" t="s">
        <v>19</v>
      </c>
      <c r="H334" s="1" t="s">
        <v>9240</v>
      </c>
      <c r="I334" s="1" t="s">
        <v>9241</v>
      </c>
      <c r="J334" s="1" t="s">
        <v>9241</v>
      </c>
      <c r="K334" s="2"/>
      <c r="L334" s="1">
        <v>-5.0</v>
      </c>
      <c r="M334" s="1"/>
      <c r="N334" s="1">
        <v>9.050466666666667</v>
      </c>
      <c r="O334" s="1" t="s">
        <v>8111</v>
      </c>
      <c r="P334" s="1" t="s">
        <v>9242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28</v>
      </c>
      <c r="B335" s="1" t="s">
        <v>17</v>
      </c>
      <c r="C335" s="1">
        <v>289.0</v>
      </c>
      <c r="D335" s="1">
        <v>0.0</v>
      </c>
      <c r="E335" s="1" t="s">
        <v>29</v>
      </c>
      <c r="F335" s="1" t="s">
        <v>18</v>
      </c>
      <c r="G335" s="1" t="s">
        <v>19</v>
      </c>
      <c r="H335" s="1" t="s">
        <v>9243</v>
      </c>
      <c r="I335" s="1" t="s">
        <v>9244</v>
      </c>
      <c r="J335" s="1" t="s">
        <v>9244</v>
      </c>
      <c r="K335" s="2"/>
      <c r="L335" s="1">
        <v>-8.0</v>
      </c>
      <c r="M335" s="1"/>
      <c r="N335" s="1">
        <v>6.725233333333334</v>
      </c>
      <c r="O335" s="1" t="s">
        <v>8111</v>
      </c>
      <c r="P335" s="1" t="s">
        <v>8375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48</v>
      </c>
      <c r="B336" s="1" t="s">
        <v>17</v>
      </c>
      <c r="C336" s="1">
        <v>49.0</v>
      </c>
      <c r="D336" s="1">
        <v>0.0</v>
      </c>
      <c r="E336" s="2"/>
      <c r="F336" s="1" t="s">
        <v>49</v>
      </c>
      <c r="G336" s="1" t="s">
        <v>24</v>
      </c>
      <c r="H336" s="1" t="s">
        <v>9245</v>
      </c>
      <c r="I336" s="1" t="s">
        <v>9246</v>
      </c>
      <c r="J336" s="1" t="s">
        <v>9246</v>
      </c>
      <c r="K336" s="2"/>
      <c r="L336" s="1">
        <v>-4.0</v>
      </c>
      <c r="M336" s="1"/>
      <c r="N336" s="1">
        <v>0.0463</v>
      </c>
      <c r="O336" s="1" t="s">
        <v>53</v>
      </c>
      <c r="P336" s="1" t="s">
        <v>9247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81</v>
      </c>
      <c r="B337" s="1" t="s">
        <v>17</v>
      </c>
      <c r="C337" s="1">
        <v>488.0</v>
      </c>
      <c r="D337" s="1">
        <v>0.0</v>
      </c>
      <c r="E337" s="1" t="s">
        <v>8802</v>
      </c>
      <c r="F337" s="1" t="s">
        <v>18</v>
      </c>
      <c r="G337" s="1" t="s">
        <v>19</v>
      </c>
      <c r="H337" s="1" t="s">
        <v>9248</v>
      </c>
      <c r="I337" s="1" t="s">
        <v>9249</v>
      </c>
      <c r="J337" s="1" t="s">
        <v>9249</v>
      </c>
      <c r="K337" s="2"/>
      <c r="L337" s="1">
        <v>-2.0</v>
      </c>
      <c r="M337" s="1"/>
      <c r="N337" s="1">
        <v>12.908066666666667</v>
      </c>
      <c r="O337" s="1" t="s">
        <v>8111</v>
      </c>
      <c r="P337" s="1" t="s">
        <v>9250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60</v>
      </c>
      <c r="B338" s="1" t="s">
        <v>17</v>
      </c>
      <c r="C338" s="1">
        <v>249.0</v>
      </c>
      <c r="D338" s="1">
        <v>0.0</v>
      </c>
      <c r="E338" s="1" t="s">
        <v>8238</v>
      </c>
      <c r="F338" s="1" t="s">
        <v>66</v>
      </c>
      <c r="G338" s="1" t="s">
        <v>19</v>
      </c>
      <c r="H338" s="1" t="s">
        <v>9251</v>
      </c>
      <c r="I338" s="1" t="s">
        <v>9252</v>
      </c>
      <c r="J338" s="1" t="s">
        <v>9253</v>
      </c>
      <c r="K338" s="1" t="s">
        <v>9254</v>
      </c>
      <c r="L338" s="1">
        <v>-3.0</v>
      </c>
      <c r="M338" s="1">
        <v>0.002533333333333333</v>
      </c>
      <c r="N338" s="1">
        <v>11.000266666666667</v>
      </c>
      <c r="O338" s="1" t="s">
        <v>63</v>
      </c>
      <c r="P338" s="1" t="s">
        <v>9006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60</v>
      </c>
      <c r="B339" s="1" t="s">
        <v>17</v>
      </c>
      <c r="C339" s="1">
        <v>409.0</v>
      </c>
      <c r="D339" s="1">
        <v>0.0</v>
      </c>
      <c r="E339" s="1" t="s">
        <v>8238</v>
      </c>
      <c r="F339" s="1" t="s">
        <v>66</v>
      </c>
      <c r="G339" s="1" t="s">
        <v>19</v>
      </c>
      <c r="H339" s="1" t="s">
        <v>9255</v>
      </c>
      <c r="I339" s="1" t="s">
        <v>9256</v>
      </c>
      <c r="J339" s="1" t="s">
        <v>9257</v>
      </c>
      <c r="K339" s="1" t="s">
        <v>9258</v>
      </c>
      <c r="L339" s="1">
        <v>2.0</v>
      </c>
      <c r="M339" s="1">
        <v>0.0027166666666666667</v>
      </c>
      <c r="N339" s="1">
        <v>14.799966666666666</v>
      </c>
      <c r="O339" s="1" t="s">
        <v>63</v>
      </c>
      <c r="P339" s="1" t="s">
        <v>9259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60</v>
      </c>
      <c r="B340" s="1" t="s">
        <v>17</v>
      </c>
      <c r="C340" s="1">
        <v>0.0</v>
      </c>
      <c r="D340" s="1">
        <v>915.0</v>
      </c>
      <c r="E340" s="2"/>
      <c r="F340" s="1" t="s">
        <v>49</v>
      </c>
      <c r="G340" s="1" t="s">
        <v>19</v>
      </c>
      <c r="H340" s="1" t="s">
        <v>9260</v>
      </c>
      <c r="I340" s="1" t="s">
        <v>9261</v>
      </c>
      <c r="J340" s="1" t="s">
        <v>9261</v>
      </c>
      <c r="K340" s="2"/>
      <c r="L340" s="1">
        <v>-10.0</v>
      </c>
      <c r="M340" s="1"/>
      <c r="N340" s="1">
        <v>8.376666666666667</v>
      </c>
      <c r="O340" s="1" t="s">
        <v>63</v>
      </c>
      <c r="P340" s="1" t="s">
        <v>9262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28</v>
      </c>
      <c r="B341" s="1" t="s">
        <v>17</v>
      </c>
      <c r="C341" s="1">
        <v>593.0</v>
      </c>
      <c r="D341" s="1">
        <v>0.0</v>
      </c>
      <c r="E341" s="1" t="s">
        <v>29</v>
      </c>
      <c r="F341" s="1" t="s">
        <v>18</v>
      </c>
      <c r="G341" s="1" t="s">
        <v>19</v>
      </c>
      <c r="H341" s="1" t="s">
        <v>9263</v>
      </c>
      <c r="I341" s="1" t="s">
        <v>9264</v>
      </c>
      <c r="J341" s="1" t="s">
        <v>9264</v>
      </c>
      <c r="K341" s="2"/>
      <c r="L341" s="1">
        <v>0.0</v>
      </c>
      <c r="M341" s="1"/>
      <c r="N341" s="1">
        <v>15.097666666666667</v>
      </c>
      <c r="O341" s="1" t="s">
        <v>8111</v>
      </c>
      <c r="P341" s="1" t="s">
        <v>9265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48</v>
      </c>
      <c r="B342" s="1" t="s">
        <v>17</v>
      </c>
      <c r="C342" s="1">
        <v>349.0</v>
      </c>
      <c r="D342" s="1">
        <v>0.0</v>
      </c>
      <c r="E342" s="2"/>
      <c r="F342" s="1" t="s">
        <v>49</v>
      </c>
      <c r="G342" s="1" t="s">
        <v>24</v>
      </c>
      <c r="H342" s="1" t="s">
        <v>9266</v>
      </c>
      <c r="I342" s="1" t="s">
        <v>9267</v>
      </c>
      <c r="J342" s="1" t="s">
        <v>9267</v>
      </c>
      <c r="K342" s="2"/>
      <c r="L342" s="1">
        <v>-4.0</v>
      </c>
      <c r="M342" s="1"/>
      <c r="N342" s="1">
        <v>0.045566666666666665</v>
      </c>
      <c r="O342" s="1" t="s">
        <v>53</v>
      </c>
      <c r="P342" s="1" t="s">
        <v>9268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28</v>
      </c>
      <c r="B343" s="1" t="s">
        <v>17</v>
      </c>
      <c r="C343" s="1">
        <v>638.0</v>
      </c>
      <c r="D343" s="1">
        <v>0.0</v>
      </c>
      <c r="E343" s="1" t="s">
        <v>29</v>
      </c>
      <c r="F343" s="1" t="s">
        <v>18</v>
      </c>
      <c r="G343" s="1" t="s">
        <v>19</v>
      </c>
      <c r="H343" s="1" t="s">
        <v>9269</v>
      </c>
      <c r="I343" s="1" t="s">
        <v>9270</v>
      </c>
      <c r="J343" s="1" t="s">
        <v>9270</v>
      </c>
      <c r="K343" s="2"/>
      <c r="L343" s="1">
        <v>-6.0</v>
      </c>
      <c r="M343" s="1"/>
      <c r="N343" s="1">
        <v>8.920233333333334</v>
      </c>
      <c r="O343" s="1" t="s">
        <v>8111</v>
      </c>
      <c r="P343" s="1" t="s">
        <v>9271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60</v>
      </c>
      <c r="B344" s="1" t="s">
        <v>17</v>
      </c>
      <c r="C344" s="1">
        <v>309.0</v>
      </c>
      <c r="D344" s="1">
        <v>0.0</v>
      </c>
      <c r="E344" s="1" t="s">
        <v>8238</v>
      </c>
      <c r="F344" s="1" t="s">
        <v>66</v>
      </c>
      <c r="G344" s="1" t="s">
        <v>19</v>
      </c>
      <c r="H344" s="1" t="s">
        <v>9272</v>
      </c>
      <c r="I344" s="1" t="s">
        <v>9273</v>
      </c>
      <c r="J344" s="1" t="s">
        <v>9274</v>
      </c>
      <c r="K344" s="1" t="s">
        <v>9275</v>
      </c>
      <c r="L344" s="1">
        <v>-10.0</v>
      </c>
      <c r="M344" s="1">
        <v>0.0033</v>
      </c>
      <c r="N344" s="1">
        <v>11.0449</v>
      </c>
      <c r="O344" s="1" t="s">
        <v>63</v>
      </c>
      <c r="P344" s="1" t="s">
        <v>9276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81</v>
      </c>
      <c r="B345" s="1" t="s">
        <v>17</v>
      </c>
      <c r="C345" s="1">
        <v>354.0</v>
      </c>
      <c r="D345" s="1">
        <v>0.0</v>
      </c>
      <c r="E345" s="1" t="s">
        <v>9277</v>
      </c>
      <c r="F345" s="1" t="s">
        <v>18</v>
      </c>
      <c r="G345" s="1" t="s">
        <v>19</v>
      </c>
      <c r="H345" s="1" t="s">
        <v>9278</v>
      </c>
      <c r="I345" s="1" t="s">
        <v>9279</v>
      </c>
      <c r="J345" s="1" t="s">
        <v>9279</v>
      </c>
      <c r="K345" s="2"/>
      <c r="L345" s="1">
        <v>-6.0</v>
      </c>
      <c r="M345" s="1"/>
      <c r="N345" s="1">
        <v>8.7697</v>
      </c>
      <c r="O345" s="1" t="s">
        <v>8111</v>
      </c>
      <c r="P345" s="1" t="s">
        <v>9280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60</v>
      </c>
      <c r="B346" s="1" t="s">
        <v>17</v>
      </c>
      <c r="C346" s="3">
        <v>806.0</v>
      </c>
      <c r="D346" s="1">
        <v>0.0</v>
      </c>
      <c r="E346" s="1" t="s">
        <v>8238</v>
      </c>
      <c r="F346" s="1" t="s">
        <v>66</v>
      </c>
      <c r="G346" s="1" t="s">
        <v>19</v>
      </c>
      <c r="H346" s="1" t="s">
        <v>9281</v>
      </c>
      <c r="I346" s="1" t="s">
        <v>9282</v>
      </c>
      <c r="J346" s="1" t="s">
        <v>9283</v>
      </c>
      <c r="K346" s="1" t="s">
        <v>9284</v>
      </c>
      <c r="L346" s="1">
        <v>-12.0</v>
      </c>
      <c r="M346" s="1">
        <v>0.003</v>
      </c>
      <c r="N346" s="1">
        <v>11.463683333333334</v>
      </c>
      <c r="O346" s="1" t="s">
        <v>63</v>
      </c>
      <c r="P346" s="1" t="s">
        <v>9285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28</v>
      </c>
      <c r="B347" s="1" t="s">
        <v>17</v>
      </c>
      <c r="C347" s="3">
        <v>324.0</v>
      </c>
      <c r="D347" s="1">
        <v>0.0</v>
      </c>
      <c r="E347" s="1" t="s">
        <v>29</v>
      </c>
      <c r="F347" s="1" t="s">
        <v>18</v>
      </c>
      <c r="G347" s="1" t="s">
        <v>19</v>
      </c>
      <c r="H347" s="1" t="s">
        <v>9286</v>
      </c>
      <c r="I347" s="1" t="s">
        <v>9287</v>
      </c>
      <c r="J347" s="1" t="s">
        <v>9287</v>
      </c>
      <c r="K347" s="2"/>
      <c r="L347" s="1">
        <v>-7.0</v>
      </c>
      <c r="M347" s="1"/>
      <c r="N347" s="1">
        <v>7.934616666666667</v>
      </c>
      <c r="O347" s="1" t="s">
        <v>8111</v>
      </c>
      <c r="P347" s="1" t="s">
        <v>9288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16</v>
      </c>
      <c r="B348" s="1" t="s">
        <v>17</v>
      </c>
      <c r="C348" s="1">
        <v>528.0</v>
      </c>
      <c r="D348" s="1">
        <v>0.0</v>
      </c>
      <c r="E348" s="2"/>
      <c r="F348" s="1" t="s">
        <v>18</v>
      </c>
      <c r="G348" s="1" t="s">
        <v>19</v>
      </c>
      <c r="H348" s="1" t="s">
        <v>9289</v>
      </c>
      <c r="I348" s="1" t="s">
        <v>9290</v>
      </c>
      <c r="J348" s="1" t="s">
        <v>9290</v>
      </c>
      <c r="K348" s="2"/>
      <c r="L348" s="1">
        <v>-6.0</v>
      </c>
      <c r="M348" s="1"/>
      <c r="N348" s="1">
        <v>8.6923</v>
      </c>
      <c r="O348" s="1" t="s">
        <v>8111</v>
      </c>
      <c r="P348" s="1" t="s">
        <v>9291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48</v>
      </c>
      <c r="B349" s="1" t="s">
        <v>17</v>
      </c>
      <c r="C349" s="1">
        <v>20.0</v>
      </c>
      <c r="D349" s="1">
        <v>35.0</v>
      </c>
      <c r="E349" s="2"/>
      <c r="F349" s="1" t="s">
        <v>49</v>
      </c>
      <c r="G349" s="1" t="s">
        <v>24</v>
      </c>
      <c r="H349" s="1" t="s">
        <v>9292</v>
      </c>
      <c r="I349" s="1" t="s">
        <v>9293</v>
      </c>
      <c r="J349" s="1" t="s">
        <v>9293</v>
      </c>
      <c r="K349" s="2"/>
      <c r="L349" s="1">
        <v>-4.0</v>
      </c>
      <c r="M349" s="1"/>
      <c r="N349" s="1">
        <v>0.49548333333333333</v>
      </c>
      <c r="O349" s="1" t="s">
        <v>53</v>
      </c>
      <c r="P349" s="1" t="s">
        <v>9294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60</v>
      </c>
      <c r="B350" s="1" t="s">
        <v>17</v>
      </c>
      <c r="C350" s="1">
        <v>565.0</v>
      </c>
      <c r="D350" s="1">
        <v>112.0</v>
      </c>
      <c r="E350" s="2"/>
      <c r="F350" s="1" t="s">
        <v>49</v>
      </c>
      <c r="G350" s="1" t="s">
        <v>24</v>
      </c>
      <c r="H350" s="1" t="s">
        <v>9295</v>
      </c>
      <c r="I350" s="1" t="s">
        <v>9296</v>
      </c>
      <c r="J350" s="1" t="s">
        <v>9296</v>
      </c>
      <c r="K350" s="2"/>
      <c r="L350" s="1">
        <v>-4.0</v>
      </c>
      <c r="M350" s="1"/>
      <c r="N350" s="1">
        <v>14.461733333333333</v>
      </c>
      <c r="O350" s="1" t="s">
        <v>63</v>
      </c>
      <c r="P350" s="1" t="s">
        <v>9297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60</v>
      </c>
      <c r="B351" s="1" t="s">
        <v>17</v>
      </c>
      <c r="C351" s="3">
        <v>622.0</v>
      </c>
      <c r="D351" s="1">
        <v>0.0</v>
      </c>
      <c r="E351" s="1" t="s">
        <v>8238</v>
      </c>
      <c r="F351" s="1" t="s">
        <v>66</v>
      </c>
      <c r="G351" s="1" t="s">
        <v>19</v>
      </c>
      <c r="H351" s="1" t="s">
        <v>9298</v>
      </c>
      <c r="I351" s="1" t="s">
        <v>9299</v>
      </c>
      <c r="J351" s="1" t="s">
        <v>9300</v>
      </c>
      <c r="K351" s="1" t="s">
        <v>9301</v>
      </c>
      <c r="L351" s="1">
        <v>-13.0</v>
      </c>
      <c r="M351" s="1">
        <v>0.003183333333333333</v>
      </c>
      <c r="N351" s="1">
        <v>10.80195</v>
      </c>
      <c r="O351" s="1" t="s">
        <v>63</v>
      </c>
      <c r="P351" s="1" t="s">
        <v>9302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60</v>
      </c>
      <c r="B352" s="1" t="s">
        <v>17</v>
      </c>
      <c r="C352" s="1">
        <v>351.0</v>
      </c>
      <c r="D352" s="1">
        <v>0.0</v>
      </c>
      <c r="E352" s="1" t="s">
        <v>8238</v>
      </c>
      <c r="F352" s="1" t="s">
        <v>66</v>
      </c>
      <c r="G352" s="1" t="s">
        <v>19</v>
      </c>
      <c r="H352" s="1" t="s">
        <v>9303</v>
      </c>
      <c r="I352" s="1" t="s">
        <v>9304</v>
      </c>
      <c r="J352" s="1" t="s">
        <v>9305</v>
      </c>
      <c r="K352" s="1" t="s">
        <v>9306</v>
      </c>
      <c r="L352" s="1">
        <v>-3.0</v>
      </c>
      <c r="M352" s="1">
        <v>0.007533333333333334</v>
      </c>
      <c r="N352" s="1">
        <v>8.763916666666667</v>
      </c>
      <c r="O352" s="1" t="s">
        <v>63</v>
      </c>
      <c r="P352" s="1" t="s">
        <v>9307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28</v>
      </c>
      <c r="B353" s="1" t="s">
        <v>17</v>
      </c>
      <c r="C353" s="3">
        <v>329.0</v>
      </c>
      <c r="D353" s="1">
        <v>0.0</v>
      </c>
      <c r="E353" s="1" t="s">
        <v>29</v>
      </c>
      <c r="F353" s="1" t="s">
        <v>18</v>
      </c>
      <c r="G353" s="1" t="s">
        <v>19</v>
      </c>
      <c r="H353" s="1" t="s">
        <v>9308</v>
      </c>
      <c r="I353" s="1" t="s">
        <v>9309</v>
      </c>
      <c r="J353" s="1" t="s">
        <v>9309</v>
      </c>
      <c r="K353" s="2"/>
      <c r="L353" s="1">
        <v>-4.0</v>
      </c>
      <c r="M353" s="1"/>
      <c r="N353" s="1">
        <v>10.8348</v>
      </c>
      <c r="O353" s="1" t="s">
        <v>8111</v>
      </c>
      <c r="P353" s="1" t="s">
        <v>8552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16</v>
      </c>
      <c r="B354" s="1" t="s">
        <v>17</v>
      </c>
      <c r="C354" s="1">
        <v>553.0</v>
      </c>
      <c r="D354" s="1">
        <v>0.0</v>
      </c>
      <c r="E354" s="2"/>
      <c r="F354" s="1" t="s">
        <v>18</v>
      </c>
      <c r="G354" s="1" t="s">
        <v>19</v>
      </c>
      <c r="H354" s="1" t="s">
        <v>9310</v>
      </c>
      <c r="I354" s="1" t="s">
        <v>9311</v>
      </c>
      <c r="J354" s="1" t="s">
        <v>9311</v>
      </c>
      <c r="K354" s="2"/>
      <c r="L354" s="1">
        <v>0.0</v>
      </c>
      <c r="M354" s="1"/>
      <c r="N354" s="1">
        <v>14.009483333333334</v>
      </c>
      <c r="O354" s="1" t="s">
        <v>8111</v>
      </c>
      <c r="P354" s="1" t="s">
        <v>9312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60</v>
      </c>
      <c r="B355" s="1" t="s">
        <v>17</v>
      </c>
      <c r="C355" s="1">
        <v>329.0</v>
      </c>
      <c r="D355" s="1">
        <v>0.0</v>
      </c>
      <c r="E355" s="1" t="s">
        <v>8238</v>
      </c>
      <c r="F355" s="1" t="s">
        <v>66</v>
      </c>
      <c r="G355" s="1" t="s">
        <v>19</v>
      </c>
      <c r="H355" s="1" t="s">
        <v>9313</v>
      </c>
      <c r="I355" s="1" t="s">
        <v>9314</v>
      </c>
      <c r="J355" s="1" t="s">
        <v>9315</v>
      </c>
      <c r="K355" s="1" t="s">
        <v>9316</v>
      </c>
      <c r="L355" s="1">
        <v>-6.0</v>
      </c>
      <c r="M355" s="1">
        <v>0.010566666666666667</v>
      </c>
      <c r="N355" s="1">
        <v>5.915033333333334</v>
      </c>
      <c r="O355" s="1" t="s">
        <v>63</v>
      </c>
      <c r="P355" s="1" t="s">
        <v>9317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28</v>
      </c>
      <c r="B356" s="1" t="s">
        <v>17</v>
      </c>
      <c r="C356" s="1">
        <v>593.0</v>
      </c>
      <c r="D356" s="1">
        <v>0.0</v>
      </c>
      <c r="E356" s="1" t="s">
        <v>29</v>
      </c>
      <c r="F356" s="1" t="s">
        <v>18</v>
      </c>
      <c r="G356" s="1" t="s">
        <v>19</v>
      </c>
      <c r="H356" s="1" t="s">
        <v>9318</v>
      </c>
      <c r="I356" s="1" t="s">
        <v>9319</v>
      </c>
      <c r="J356" s="1" t="s">
        <v>9319</v>
      </c>
      <c r="K356" s="2"/>
      <c r="L356" s="1">
        <v>0.0</v>
      </c>
      <c r="M356" s="1"/>
      <c r="N356" s="1">
        <v>15.29695</v>
      </c>
      <c r="O356" s="1" t="s">
        <v>8111</v>
      </c>
      <c r="P356" s="1" t="s">
        <v>9320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48</v>
      </c>
      <c r="B357" s="1" t="s">
        <v>17</v>
      </c>
      <c r="C357" s="1">
        <v>249.0</v>
      </c>
      <c r="D357" s="1">
        <v>249.0</v>
      </c>
      <c r="E357" s="2"/>
      <c r="F357" s="1" t="s">
        <v>49</v>
      </c>
      <c r="G357" s="1" t="s">
        <v>24</v>
      </c>
      <c r="H357" s="1" t="s">
        <v>9321</v>
      </c>
      <c r="I357" s="1" t="s">
        <v>9322</v>
      </c>
      <c r="J357" s="1" t="s">
        <v>9322</v>
      </c>
      <c r="K357" s="2"/>
      <c r="L357" s="1">
        <v>5.0</v>
      </c>
      <c r="M357" s="1"/>
      <c r="N357" s="1">
        <v>10.229883333333333</v>
      </c>
      <c r="O357" s="1" t="s">
        <v>53</v>
      </c>
      <c r="P357" s="1" t="s">
        <v>9323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28</v>
      </c>
      <c r="B358" s="1" t="s">
        <v>17</v>
      </c>
      <c r="C358" s="1">
        <v>264.0</v>
      </c>
      <c r="D358" s="1">
        <v>0.0</v>
      </c>
      <c r="E358" s="1" t="s">
        <v>29</v>
      </c>
      <c r="F358" s="1" t="s">
        <v>18</v>
      </c>
      <c r="G358" s="1" t="s">
        <v>19</v>
      </c>
      <c r="H358" s="1" t="s">
        <v>9324</v>
      </c>
      <c r="I358" s="1" t="s">
        <v>9325</v>
      </c>
      <c r="J358" s="1" t="s">
        <v>9325</v>
      </c>
      <c r="K358" s="2"/>
      <c r="L358" s="1">
        <v>-8.0</v>
      </c>
      <c r="M358" s="1"/>
      <c r="N358" s="1">
        <v>6.287716666666666</v>
      </c>
      <c r="O358" s="1" t="s">
        <v>8111</v>
      </c>
      <c r="P358" s="1" t="s">
        <v>8894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60</v>
      </c>
      <c r="B359" s="1" t="s">
        <v>17</v>
      </c>
      <c r="C359" s="1">
        <v>558.0</v>
      </c>
      <c r="D359" s="1">
        <v>0.0</v>
      </c>
      <c r="E359" s="1" t="s">
        <v>29</v>
      </c>
      <c r="F359" s="1" t="s">
        <v>66</v>
      </c>
      <c r="G359" s="1" t="s">
        <v>19</v>
      </c>
      <c r="H359" s="1" t="s">
        <v>9326</v>
      </c>
      <c r="I359" s="1" t="s">
        <v>9327</v>
      </c>
      <c r="J359" s="1" t="s">
        <v>9328</v>
      </c>
      <c r="K359" s="1" t="s">
        <v>9329</v>
      </c>
      <c r="L359" s="1">
        <v>6.0</v>
      </c>
      <c r="M359" s="1">
        <v>0.96135</v>
      </c>
      <c r="N359" s="1">
        <v>9.536483333333333</v>
      </c>
      <c r="O359" s="1" t="s">
        <v>63</v>
      </c>
      <c r="P359" s="1" t="s">
        <v>9330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28</v>
      </c>
      <c r="B360" s="1" t="s">
        <v>17</v>
      </c>
      <c r="C360" s="1">
        <v>329.0</v>
      </c>
      <c r="D360" s="1">
        <v>0.0</v>
      </c>
      <c r="E360" s="1" t="s">
        <v>29</v>
      </c>
      <c r="F360" s="1" t="s">
        <v>18</v>
      </c>
      <c r="G360" s="1" t="s">
        <v>19</v>
      </c>
      <c r="H360" s="1" t="s">
        <v>9331</v>
      </c>
      <c r="I360" s="1" t="s">
        <v>9332</v>
      </c>
      <c r="J360" s="1" t="s">
        <v>9332</v>
      </c>
      <c r="K360" s="2"/>
      <c r="L360" s="1">
        <v>-6.0</v>
      </c>
      <c r="M360" s="1"/>
      <c r="N360" s="1">
        <v>8.070233333333332</v>
      </c>
      <c r="O360" s="1" t="s">
        <v>8111</v>
      </c>
      <c r="P360" s="1" t="s">
        <v>8552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60</v>
      </c>
      <c r="B361" s="1" t="s">
        <v>17</v>
      </c>
      <c r="C361" s="1">
        <v>300.0</v>
      </c>
      <c r="D361" s="1">
        <v>0.0</v>
      </c>
      <c r="E361" s="1" t="s">
        <v>8238</v>
      </c>
      <c r="F361" s="1" t="s">
        <v>66</v>
      </c>
      <c r="G361" s="1" t="s">
        <v>19</v>
      </c>
      <c r="H361" s="1" t="s">
        <v>9333</v>
      </c>
      <c r="I361" s="1" t="s">
        <v>9334</v>
      </c>
      <c r="J361" s="1" t="s">
        <v>9335</v>
      </c>
      <c r="K361" s="1" t="s">
        <v>9336</v>
      </c>
      <c r="L361" s="1">
        <v>-5.0</v>
      </c>
      <c r="M361" s="1">
        <v>0.0071</v>
      </c>
      <c r="N361" s="1">
        <v>29.567133333333334</v>
      </c>
      <c r="O361" s="1" t="s">
        <v>63</v>
      </c>
      <c r="P361" s="1" t="s">
        <v>9337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81</v>
      </c>
      <c r="B362" s="1" t="s">
        <v>17</v>
      </c>
      <c r="C362" s="1">
        <v>329.0</v>
      </c>
      <c r="D362" s="1">
        <v>0.0</v>
      </c>
      <c r="E362" s="1" t="s">
        <v>643</v>
      </c>
      <c r="F362" s="1" t="s">
        <v>18</v>
      </c>
      <c r="G362" s="1" t="s">
        <v>19</v>
      </c>
      <c r="H362" s="1" t="s">
        <v>9338</v>
      </c>
      <c r="I362" s="1" t="s">
        <v>9339</v>
      </c>
      <c r="J362" s="1" t="s">
        <v>9339</v>
      </c>
      <c r="K362" s="2"/>
      <c r="L362" s="1">
        <v>-8.0</v>
      </c>
      <c r="M362" s="1"/>
      <c r="N362" s="1">
        <v>6.811983333333333</v>
      </c>
      <c r="O362" s="1" t="s">
        <v>8111</v>
      </c>
      <c r="P362" s="1" t="s">
        <v>9340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16</v>
      </c>
      <c r="B363" s="1" t="s">
        <v>17</v>
      </c>
      <c r="C363" s="3">
        <v>528.0</v>
      </c>
      <c r="D363" s="1">
        <v>0.0</v>
      </c>
      <c r="E363" s="2"/>
      <c r="F363" s="1" t="s">
        <v>18</v>
      </c>
      <c r="G363" s="1" t="s">
        <v>19</v>
      </c>
      <c r="H363" s="1" t="s">
        <v>9341</v>
      </c>
      <c r="I363" s="1" t="s">
        <v>9342</v>
      </c>
      <c r="J363" s="1" t="s">
        <v>9342</v>
      </c>
      <c r="K363" s="2"/>
      <c r="L363" s="1">
        <v>-4.0</v>
      </c>
      <c r="M363" s="1"/>
      <c r="N363" s="1">
        <v>10.090183333333334</v>
      </c>
      <c r="O363" s="1" t="s">
        <v>8111</v>
      </c>
      <c r="P363" s="1" t="s">
        <v>9343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60</v>
      </c>
      <c r="B364" s="1" t="s">
        <v>17</v>
      </c>
      <c r="C364" s="1">
        <v>199.0</v>
      </c>
      <c r="D364" s="1">
        <v>50.0</v>
      </c>
      <c r="E364" s="2"/>
      <c r="F364" s="1" t="s">
        <v>49</v>
      </c>
      <c r="G364" s="1" t="s">
        <v>173</v>
      </c>
      <c r="H364" s="1" t="s">
        <v>9344</v>
      </c>
      <c r="I364" s="1" t="s">
        <v>9345</v>
      </c>
      <c r="J364" s="1" t="s">
        <v>9345</v>
      </c>
      <c r="K364" s="2"/>
      <c r="L364" s="1">
        <v>-11.0</v>
      </c>
      <c r="M364" s="1"/>
      <c r="N364" s="1">
        <v>7.500366666666666</v>
      </c>
      <c r="O364" s="1" t="s">
        <v>63</v>
      </c>
      <c r="P364" s="1" t="s">
        <v>9346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28</v>
      </c>
      <c r="B365" s="1" t="s">
        <v>17</v>
      </c>
      <c r="C365" s="1">
        <v>294.0</v>
      </c>
      <c r="D365" s="1">
        <v>0.0</v>
      </c>
      <c r="E365" s="1" t="s">
        <v>29</v>
      </c>
      <c r="F365" s="1" t="s">
        <v>18</v>
      </c>
      <c r="G365" s="1" t="s">
        <v>19</v>
      </c>
      <c r="H365" s="1" t="s">
        <v>9347</v>
      </c>
      <c r="I365" s="1" t="s">
        <v>9348</v>
      </c>
      <c r="J365" s="1" t="s">
        <v>9348</v>
      </c>
      <c r="K365" s="2"/>
      <c r="L365" s="1">
        <v>2.0</v>
      </c>
      <c r="M365" s="1"/>
      <c r="N365" s="1">
        <v>17.527416666666667</v>
      </c>
      <c r="O365" s="1" t="s">
        <v>8111</v>
      </c>
      <c r="P365" s="1" t="s">
        <v>9179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60</v>
      </c>
      <c r="B366" s="1" t="s">
        <v>17</v>
      </c>
      <c r="C366" s="1">
        <v>799.0</v>
      </c>
      <c r="D366" s="1">
        <v>0.0</v>
      </c>
      <c r="E366" s="1" t="s">
        <v>8662</v>
      </c>
      <c r="F366" s="1" t="s">
        <v>66</v>
      </c>
      <c r="G366" s="1" t="s">
        <v>19</v>
      </c>
      <c r="H366" s="1" t="s">
        <v>9349</v>
      </c>
      <c r="I366" s="1" t="s">
        <v>9350</v>
      </c>
      <c r="J366" s="1" t="s">
        <v>9351</v>
      </c>
      <c r="K366" s="1" t="s">
        <v>9352</v>
      </c>
      <c r="L366" s="1">
        <v>-2.0</v>
      </c>
      <c r="M366" s="1">
        <v>0.003416666666666667</v>
      </c>
      <c r="N366" s="1">
        <v>17.535683333333335</v>
      </c>
      <c r="O366" s="1" t="s">
        <v>63</v>
      </c>
      <c r="P366" s="1" t="s">
        <v>9353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28</v>
      </c>
      <c r="B367" s="1" t="s">
        <v>17</v>
      </c>
      <c r="C367" s="1">
        <v>529.0</v>
      </c>
      <c r="D367" s="1">
        <v>0.0</v>
      </c>
      <c r="E367" s="1" t="s">
        <v>29</v>
      </c>
      <c r="F367" s="1" t="s">
        <v>18</v>
      </c>
      <c r="G367" s="1" t="s">
        <v>19</v>
      </c>
      <c r="H367" s="1" t="s">
        <v>9354</v>
      </c>
      <c r="I367" s="1" t="s">
        <v>9355</v>
      </c>
      <c r="J367" s="1" t="s">
        <v>9355</v>
      </c>
      <c r="K367" s="2"/>
      <c r="L367" s="1">
        <v>-2.0</v>
      </c>
      <c r="M367" s="1"/>
      <c r="N367" s="1">
        <v>12.010183333333334</v>
      </c>
      <c r="O367" s="1" t="s">
        <v>8111</v>
      </c>
      <c r="P367" s="1" t="s">
        <v>9356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28</v>
      </c>
      <c r="B368" s="1" t="s">
        <v>17</v>
      </c>
      <c r="C368" s="1">
        <v>407.0</v>
      </c>
      <c r="D368" s="1">
        <v>0.0</v>
      </c>
      <c r="E368" s="1" t="s">
        <v>29</v>
      </c>
      <c r="F368" s="1" t="s">
        <v>18</v>
      </c>
      <c r="G368" s="1" t="s">
        <v>19</v>
      </c>
      <c r="H368" s="1" t="s">
        <v>9357</v>
      </c>
      <c r="I368" s="1" t="s">
        <v>9358</v>
      </c>
      <c r="J368" s="1" t="s">
        <v>9358</v>
      </c>
      <c r="K368" s="2"/>
      <c r="L368" s="1">
        <v>-5.0</v>
      </c>
      <c r="M368" s="1"/>
      <c r="N368" s="1">
        <v>9.514266666666666</v>
      </c>
      <c r="O368" s="1" t="s">
        <v>8111</v>
      </c>
      <c r="P368" s="1" t="s">
        <v>9359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28</v>
      </c>
      <c r="B369" s="1" t="s">
        <v>17</v>
      </c>
      <c r="C369" s="1">
        <v>289.0</v>
      </c>
      <c r="D369" s="1">
        <v>0.0</v>
      </c>
      <c r="E369" s="1" t="s">
        <v>29</v>
      </c>
      <c r="F369" s="1" t="s">
        <v>18</v>
      </c>
      <c r="G369" s="1" t="s">
        <v>19</v>
      </c>
      <c r="H369" s="1" t="s">
        <v>9360</v>
      </c>
      <c r="I369" s="1" t="s">
        <v>9361</v>
      </c>
      <c r="J369" s="1" t="s">
        <v>9361</v>
      </c>
      <c r="K369" s="2"/>
      <c r="L369" s="1">
        <v>-5.0</v>
      </c>
      <c r="M369" s="1"/>
      <c r="N369" s="1">
        <v>9.284466666666667</v>
      </c>
      <c r="O369" s="1" t="s">
        <v>8111</v>
      </c>
      <c r="P369" s="1" t="s">
        <v>9362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60</v>
      </c>
      <c r="B370" s="1" t="s">
        <v>17</v>
      </c>
      <c r="C370" s="1">
        <v>239.0</v>
      </c>
      <c r="D370" s="1">
        <v>50.0</v>
      </c>
      <c r="E370" s="2"/>
      <c r="F370" s="1" t="s">
        <v>49</v>
      </c>
      <c r="G370" s="1" t="s">
        <v>24</v>
      </c>
      <c r="H370" s="1" t="s">
        <v>9363</v>
      </c>
      <c r="I370" s="1" t="s">
        <v>9364</v>
      </c>
      <c r="J370" s="1" t="s">
        <v>9364</v>
      </c>
      <c r="K370" s="2"/>
      <c r="L370" s="1">
        <v>-16.0</v>
      </c>
      <c r="M370" s="1"/>
      <c r="N370" s="1">
        <v>2.7413333333333334</v>
      </c>
      <c r="O370" s="1" t="s">
        <v>63</v>
      </c>
      <c r="P370" s="1" t="s">
        <v>8728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28</v>
      </c>
      <c r="B371" s="1" t="s">
        <v>17</v>
      </c>
      <c r="C371" s="1">
        <v>329.0</v>
      </c>
      <c r="D371" s="1">
        <v>0.0</v>
      </c>
      <c r="E371" s="1" t="s">
        <v>29</v>
      </c>
      <c r="F371" s="1" t="s">
        <v>18</v>
      </c>
      <c r="G371" s="1" t="s">
        <v>19</v>
      </c>
      <c r="H371" s="1" t="s">
        <v>9365</v>
      </c>
      <c r="I371" s="1" t="s">
        <v>9366</v>
      </c>
      <c r="J371" s="1" t="s">
        <v>9366</v>
      </c>
      <c r="K371" s="2"/>
      <c r="L371" s="1">
        <v>4.0</v>
      </c>
      <c r="M371" s="1"/>
      <c r="N371" s="1">
        <v>20.661316666666668</v>
      </c>
      <c r="O371" s="1" t="s">
        <v>8111</v>
      </c>
      <c r="P371" s="1" t="s">
        <v>9367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28</v>
      </c>
      <c r="B372" s="1" t="s">
        <v>17</v>
      </c>
      <c r="C372" s="1">
        <v>399.0</v>
      </c>
      <c r="D372" s="1">
        <v>0.0</v>
      </c>
      <c r="E372" s="1" t="s">
        <v>29</v>
      </c>
      <c r="F372" s="1" t="s">
        <v>18</v>
      </c>
      <c r="G372" s="1" t="s">
        <v>19</v>
      </c>
      <c r="H372" s="1" t="s">
        <v>9368</v>
      </c>
      <c r="I372" s="1" t="s">
        <v>9369</v>
      </c>
      <c r="J372" s="1" t="s">
        <v>9369</v>
      </c>
      <c r="K372" s="2"/>
      <c r="L372" s="1">
        <v>0.0</v>
      </c>
      <c r="M372" s="1"/>
      <c r="N372" s="1">
        <v>14.714116666666667</v>
      </c>
      <c r="O372" s="1" t="s">
        <v>8111</v>
      </c>
      <c r="P372" s="1" t="s">
        <v>9370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28</v>
      </c>
      <c r="B373" s="1" t="s">
        <v>17</v>
      </c>
      <c r="C373" s="1">
        <v>658.0</v>
      </c>
      <c r="D373" s="1">
        <v>0.0</v>
      </c>
      <c r="E373" s="1" t="s">
        <v>29</v>
      </c>
      <c r="F373" s="1" t="s">
        <v>18</v>
      </c>
      <c r="G373" s="1" t="s">
        <v>19</v>
      </c>
      <c r="H373" s="1" t="s">
        <v>9371</v>
      </c>
      <c r="I373" s="1" t="s">
        <v>9372</v>
      </c>
      <c r="J373" s="1" t="s">
        <v>9372</v>
      </c>
      <c r="K373" s="2"/>
      <c r="L373" s="1">
        <v>-1.0</v>
      </c>
      <c r="M373" s="1"/>
      <c r="N373" s="1">
        <v>13.80975</v>
      </c>
      <c r="O373" s="1" t="s">
        <v>8111</v>
      </c>
      <c r="P373" s="1" t="s">
        <v>9373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81</v>
      </c>
      <c r="B374" s="1" t="s">
        <v>364</v>
      </c>
      <c r="C374" s="1">
        <v>274.0</v>
      </c>
      <c r="D374" s="1">
        <v>0.0</v>
      </c>
      <c r="E374" s="1" t="s">
        <v>1848</v>
      </c>
      <c r="F374" s="1" t="s">
        <v>18</v>
      </c>
      <c r="G374" s="1" t="s">
        <v>19</v>
      </c>
      <c r="H374" s="1" t="s">
        <v>9374</v>
      </c>
      <c r="I374" s="1" t="s">
        <v>9375</v>
      </c>
      <c r="J374" s="1" t="s">
        <v>9375</v>
      </c>
      <c r="K374" s="2"/>
      <c r="L374" s="1">
        <v>-4.0</v>
      </c>
      <c r="M374" s="1"/>
      <c r="N374" s="1">
        <v>10.55285</v>
      </c>
      <c r="O374" s="1" t="s">
        <v>8111</v>
      </c>
      <c r="P374" s="1" t="s">
        <v>9376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48</v>
      </c>
      <c r="B375" s="1" t="s">
        <v>17</v>
      </c>
      <c r="C375" s="1">
        <v>20.0</v>
      </c>
      <c r="D375" s="1">
        <v>35.0</v>
      </c>
      <c r="E375" s="2"/>
      <c r="F375" s="1" t="s">
        <v>49</v>
      </c>
      <c r="G375" s="1" t="s">
        <v>24</v>
      </c>
      <c r="H375" s="1" t="s">
        <v>9377</v>
      </c>
      <c r="I375" s="1" t="s">
        <v>9378</v>
      </c>
      <c r="J375" s="1" t="s">
        <v>9378</v>
      </c>
      <c r="K375" s="2"/>
      <c r="L375" s="1">
        <v>-3.0</v>
      </c>
      <c r="M375" s="1"/>
      <c r="N375" s="1">
        <v>1.31435</v>
      </c>
      <c r="O375" s="1" t="s">
        <v>53</v>
      </c>
      <c r="P375" s="1" t="s">
        <v>9379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60</v>
      </c>
      <c r="B376" s="1" t="s">
        <v>17</v>
      </c>
      <c r="C376" s="1">
        <v>119.0</v>
      </c>
      <c r="D376" s="1">
        <v>0.0</v>
      </c>
      <c r="E376" s="2"/>
      <c r="F376" s="1" t="s">
        <v>49</v>
      </c>
      <c r="G376" s="1" t="s">
        <v>173</v>
      </c>
      <c r="H376" s="1" t="s">
        <v>9380</v>
      </c>
      <c r="I376" s="1" t="s">
        <v>9381</v>
      </c>
      <c r="J376" s="1" t="s">
        <v>9381</v>
      </c>
      <c r="K376" s="2"/>
      <c r="L376" s="1">
        <v>-15.0</v>
      </c>
      <c r="M376" s="1"/>
      <c r="N376" s="1">
        <v>3.923966666666667</v>
      </c>
      <c r="O376" s="1" t="s">
        <v>63</v>
      </c>
      <c r="P376" s="1" t="s">
        <v>9382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60</v>
      </c>
      <c r="B377" s="1" t="s">
        <v>17</v>
      </c>
      <c r="C377" s="1">
        <v>1171.0</v>
      </c>
      <c r="D377" s="1">
        <v>0.0</v>
      </c>
      <c r="E377" s="1" t="s">
        <v>8662</v>
      </c>
      <c r="F377" s="1" t="s">
        <v>66</v>
      </c>
      <c r="G377" s="1" t="s">
        <v>19</v>
      </c>
      <c r="H377" s="1" t="s">
        <v>9383</v>
      </c>
      <c r="I377" s="1" t="s">
        <v>9384</v>
      </c>
      <c r="J377" s="1" t="s">
        <v>9385</v>
      </c>
      <c r="K377" s="1" t="s">
        <v>9386</v>
      </c>
      <c r="L377" s="1">
        <v>9.0</v>
      </c>
      <c r="M377" s="1">
        <v>0.00305</v>
      </c>
      <c r="N377" s="1">
        <v>17.83566666666667</v>
      </c>
      <c r="O377" s="1" t="s">
        <v>63</v>
      </c>
      <c r="P377" s="1" t="s">
        <v>9387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81</v>
      </c>
      <c r="B378" s="1" t="s">
        <v>17</v>
      </c>
      <c r="C378" s="1">
        <v>329.0</v>
      </c>
      <c r="D378" s="1">
        <v>0.0</v>
      </c>
      <c r="E378" s="1" t="s">
        <v>8369</v>
      </c>
      <c r="F378" s="1" t="s">
        <v>18</v>
      </c>
      <c r="G378" s="1" t="s">
        <v>19</v>
      </c>
      <c r="H378" s="1" t="s">
        <v>9388</v>
      </c>
      <c r="I378" s="1" t="s">
        <v>9389</v>
      </c>
      <c r="J378" s="1" t="s">
        <v>9389</v>
      </c>
      <c r="K378" s="2"/>
      <c r="L378" s="1">
        <v>-1.0</v>
      </c>
      <c r="M378" s="1"/>
      <c r="N378" s="1">
        <v>13.69805</v>
      </c>
      <c r="O378" s="1" t="s">
        <v>8111</v>
      </c>
      <c r="P378" s="1" t="s">
        <v>2372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16</v>
      </c>
      <c r="B379" s="1" t="s">
        <v>17</v>
      </c>
      <c r="C379" s="1">
        <v>658.0</v>
      </c>
      <c r="D379" s="1">
        <v>0.0</v>
      </c>
      <c r="E379" s="2"/>
      <c r="F379" s="1" t="s">
        <v>18</v>
      </c>
      <c r="G379" s="1" t="s">
        <v>19</v>
      </c>
      <c r="H379" s="1" t="s">
        <v>9390</v>
      </c>
      <c r="I379" s="1" t="s">
        <v>9391</v>
      </c>
      <c r="J379" s="1" t="s">
        <v>9391</v>
      </c>
      <c r="K379" s="2"/>
      <c r="L379" s="1">
        <v>15.0</v>
      </c>
      <c r="M379" s="1"/>
      <c r="N379" s="1">
        <v>30.57035</v>
      </c>
      <c r="O379" s="1" t="s">
        <v>8111</v>
      </c>
      <c r="P379" s="1" t="s">
        <v>9392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81</v>
      </c>
      <c r="B380" s="1" t="s">
        <v>17</v>
      </c>
      <c r="C380" s="3">
        <v>264.0</v>
      </c>
      <c r="D380" s="1">
        <v>0.0</v>
      </c>
      <c r="E380" s="1" t="s">
        <v>9393</v>
      </c>
      <c r="F380" s="1" t="s">
        <v>18</v>
      </c>
      <c r="G380" s="1" t="s">
        <v>19</v>
      </c>
      <c r="H380" s="1" t="s">
        <v>9394</v>
      </c>
      <c r="I380" s="1" t="s">
        <v>9395</v>
      </c>
      <c r="J380" s="1" t="s">
        <v>9395</v>
      </c>
      <c r="K380" s="2"/>
      <c r="L380" s="1">
        <v>10.0</v>
      </c>
      <c r="M380" s="1"/>
      <c r="N380" s="1">
        <v>25.600183333333334</v>
      </c>
      <c r="O380" s="1" t="s">
        <v>8111</v>
      </c>
      <c r="P380" s="1" t="s">
        <v>9396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60</v>
      </c>
      <c r="B381" s="1" t="s">
        <v>17</v>
      </c>
      <c r="C381" s="1">
        <v>1545.0</v>
      </c>
      <c r="D381" s="1">
        <v>0.0</v>
      </c>
      <c r="E381" s="1" t="s">
        <v>8662</v>
      </c>
      <c r="F381" s="1" t="s">
        <v>66</v>
      </c>
      <c r="G381" s="1" t="s">
        <v>24</v>
      </c>
      <c r="H381" s="1" t="s">
        <v>9397</v>
      </c>
      <c r="I381" s="1" t="s">
        <v>9398</v>
      </c>
      <c r="J381" s="1" t="s">
        <v>9399</v>
      </c>
      <c r="K381" s="1" t="s">
        <v>9400</v>
      </c>
      <c r="L381" s="1">
        <v>4.0</v>
      </c>
      <c r="M381" s="1">
        <v>0.0154</v>
      </c>
      <c r="N381" s="1">
        <v>20.49495</v>
      </c>
      <c r="O381" s="1" t="s">
        <v>63</v>
      </c>
      <c r="P381" s="1" t="s">
        <v>9401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60</v>
      </c>
      <c r="B382" s="1" t="s">
        <v>17</v>
      </c>
      <c r="C382" s="1">
        <v>249.0</v>
      </c>
      <c r="D382" s="1">
        <v>0.0</v>
      </c>
      <c r="E382" s="1" t="s">
        <v>8662</v>
      </c>
      <c r="F382" s="1" t="s">
        <v>66</v>
      </c>
      <c r="G382" s="1" t="s">
        <v>19</v>
      </c>
      <c r="H382" s="1" t="s">
        <v>9402</v>
      </c>
      <c r="I382" s="1" t="s">
        <v>9403</v>
      </c>
      <c r="J382" s="1" t="s">
        <v>9404</v>
      </c>
      <c r="K382" s="1" t="s">
        <v>9405</v>
      </c>
      <c r="L382" s="1">
        <v>-2.0</v>
      </c>
      <c r="M382" s="1">
        <v>0.0023833333333333332</v>
      </c>
      <c r="N382" s="1">
        <v>13.276683333333333</v>
      </c>
      <c r="O382" s="1" t="s">
        <v>63</v>
      </c>
      <c r="P382" s="1" t="s">
        <v>9406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60</v>
      </c>
      <c r="B383" s="1" t="s">
        <v>17</v>
      </c>
      <c r="C383" s="1">
        <v>336.0</v>
      </c>
      <c r="D383" s="1">
        <v>0.0</v>
      </c>
      <c r="E383" s="1" t="s">
        <v>29</v>
      </c>
      <c r="F383" s="1" t="s">
        <v>66</v>
      </c>
      <c r="G383" s="1" t="s">
        <v>19</v>
      </c>
      <c r="H383" s="1" t="s">
        <v>9407</v>
      </c>
      <c r="I383" s="1" t="s">
        <v>9408</v>
      </c>
      <c r="J383" s="1" t="s">
        <v>9409</v>
      </c>
      <c r="K383" s="1" t="s">
        <v>9410</v>
      </c>
      <c r="L383" s="1">
        <v>-6.0</v>
      </c>
      <c r="M383" s="1">
        <v>5.299933333333334</v>
      </c>
      <c r="N383" s="1">
        <v>12.913516666666666</v>
      </c>
      <c r="O383" s="1" t="s">
        <v>63</v>
      </c>
      <c r="P383" s="1" t="s">
        <v>9411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60</v>
      </c>
      <c r="B384" s="1" t="s">
        <v>17</v>
      </c>
      <c r="C384" s="1">
        <v>464.0</v>
      </c>
      <c r="D384" s="1">
        <v>0.0</v>
      </c>
      <c r="E384" s="1" t="s">
        <v>8662</v>
      </c>
      <c r="F384" s="1" t="s">
        <v>66</v>
      </c>
      <c r="G384" s="1" t="s">
        <v>19</v>
      </c>
      <c r="H384" s="1" t="s">
        <v>9412</v>
      </c>
      <c r="I384" s="1" t="s">
        <v>9413</v>
      </c>
      <c r="J384" s="1" t="s">
        <v>9414</v>
      </c>
      <c r="K384" s="1" t="s">
        <v>9415</v>
      </c>
      <c r="L384" s="1">
        <v>-14.0</v>
      </c>
      <c r="M384" s="1">
        <v>0.003033333333333333</v>
      </c>
      <c r="N384" s="1">
        <v>11.3197</v>
      </c>
      <c r="O384" s="1" t="s">
        <v>63</v>
      </c>
      <c r="P384" s="1" t="s">
        <v>9416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16</v>
      </c>
      <c r="B385" s="1" t="s">
        <v>17</v>
      </c>
      <c r="C385" s="3">
        <v>388.0</v>
      </c>
      <c r="D385" s="1">
        <v>0.0</v>
      </c>
      <c r="E385" s="2"/>
      <c r="F385" s="1" t="s">
        <v>18</v>
      </c>
      <c r="G385" s="1" t="s">
        <v>24</v>
      </c>
      <c r="H385" s="1" t="s">
        <v>9417</v>
      </c>
      <c r="I385" s="1" t="s">
        <v>9418</v>
      </c>
      <c r="J385" s="1" t="s">
        <v>9418</v>
      </c>
      <c r="K385" s="2"/>
      <c r="L385" s="1">
        <v>-2.0</v>
      </c>
      <c r="M385" s="1"/>
      <c r="N385" s="1">
        <v>12.632066666666667</v>
      </c>
      <c r="O385" s="1" t="s">
        <v>8111</v>
      </c>
      <c r="P385" s="1" t="s">
        <v>9419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16</v>
      </c>
      <c r="B386" s="1" t="s">
        <v>17</v>
      </c>
      <c r="C386" s="1">
        <v>329.0</v>
      </c>
      <c r="D386" s="1">
        <v>0.0</v>
      </c>
      <c r="E386" s="2"/>
      <c r="F386" s="1" t="s">
        <v>18</v>
      </c>
      <c r="G386" s="1" t="s">
        <v>19</v>
      </c>
      <c r="H386" s="1" t="s">
        <v>9420</v>
      </c>
      <c r="I386" s="1" t="s">
        <v>9421</v>
      </c>
      <c r="J386" s="1" t="s">
        <v>9421</v>
      </c>
      <c r="K386" s="2"/>
      <c r="L386" s="1">
        <v>0.0</v>
      </c>
      <c r="M386" s="1"/>
      <c r="N386" s="1">
        <v>15.638616666666667</v>
      </c>
      <c r="O386" s="1" t="s">
        <v>8111</v>
      </c>
      <c r="P386" s="1" t="s">
        <v>9106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16</v>
      </c>
      <c r="B387" s="1" t="s">
        <v>17</v>
      </c>
      <c r="C387" s="1">
        <v>712.0</v>
      </c>
      <c r="D387" s="1">
        <v>0.0</v>
      </c>
      <c r="E387" s="2"/>
      <c r="F387" s="1" t="s">
        <v>18</v>
      </c>
      <c r="G387" s="1" t="s">
        <v>19</v>
      </c>
      <c r="H387" s="1" t="s">
        <v>9422</v>
      </c>
      <c r="I387" s="1" t="s">
        <v>9423</v>
      </c>
      <c r="J387" s="1" t="s">
        <v>9423</v>
      </c>
      <c r="K387" s="2"/>
      <c r="L387" s="1">
        <v>1.0</v>
      </c>
      <c r="M387" s="1"/>
      <c r="N387" s="1">
        <v>16.1998</v>
      </c>
      <c r="O387" s="1" t="s">
        <v>8111</v>
      </c>
      <c r="P387" s="1" t="s">
        <v>9424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60</v>
      </c>
      <c r="B388" s="1" t="s">
        <v>17</v>
      </c>
      <c r="C388" s="1">
        <v>199.0</v>
      </c>
      <c r="D388" s="1">
        <v>50.0</v>
      </c>
      <c r="E388" s="2"/>
      <c r="F388" s="1" t="s">
        <v>49</v>
      </c>
      <c r="G388" s="1" t="s">
        <v>19</v>
      </c>
      <c r="H388" s="1" t="s">
        <v>9425</v>
      </c>
      <c r="I388" s="1" t="s">
        <v>9426</v>
      </c>
      <c r="J388" s="1" t="s">
        <v>9426</v>
      </c>
      <c r="K388" s="2"/>
      <c r="L388" s="1">
        <v>-13.0</v>
      </c>
      <c r="M388" s="1"/>
      <c r="N388" s="1">
        <v>23.1463</v>
      </c>
      <c r="O388" s="1" t="s">
        <v>63</v>
      </c>
      <c r="P388" s="1" t="s">
        <v>9346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60</v>
      </c>
      <c r="B389" s="1" t="s">
        <v>17</v>
      </c>
      <c r="C389" s="1">
        <v>543.0</v>
      </c>
      <c r="D389" s="1">
        <v>0.0</v>
      </c>
      <c r="E389" s="1" t="s">
        <v>8662</v>
      </c>
      <c r="F389" s="1" t="s">
        <v>66</v>
      </c>
      <c r="G389" s="1" t="s">
        <v>19</v>
      </c>
      <c r="H389" s="1" t="s">
        <v>9427</v>
      </c>
      <c r="I389" s="1" t="s">
        <v>9428</v>
      </c>
      <c r="J389" s="1" t="s">
        <v>9429</v>
      </c>
      <c r="K389" s="1" t="s">
        <v>9430</v>
      </c>
      <c r="L389" s="1">
        <v>-9.0</v>
      </c>
      <c r="M389" s="1">
        <v>0.0144</v>
      </c>
      <c r="N389" s="1">
        <v>27.447766666666666</v>
      </c>
      <c r="O389" s="1" t="s">
        <v>63</v>
      </c>
      <c r="P389" s="1" t="s">
        <v>9431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60</v>
      </c>
      <c r="B390" s="1" t="s">
        <v>17</v>
      </c>
      <c r="C390" s="1">
        <v>887.0</v>
      </c>
      <c r="D390" s="1">
        <v>0.0</v>
      </c>
      <c r="E390" s="1" t="s">
        <v>8662</v>
      </c>
      <c r="F390" s="1" t="s">
        <v>66</v>
      </c>
      <c r="G390" s="1" t="s">
        <v>19</v>
      </c>
      <c r="H390" s="1" t="s">
        <v>9432</v>
      </c>
      <c r="I390" s="1" t="s">
        <v>9433</v>
      </c>
      <c r="J390" s="1" t="s">
        <v>9434</v>
      </c>
      <c r="K390" s="1" t="s">
        <v>9435</v>
      </c>
      <c r="L390" s="1">
        <v>3.0</v>
      </c>
      <c r="M390" s="1">
        <v>466.93175</v>
      </c>
      <c r="N390" s="1">
        <v>557.3854833333334</v>
      </c>
      <c r="O390" s="1" t="s">
        <v>63</v>
      </c>
      <c r="P390" s="1" t="s">
        <v>9436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81</v>
      </c>
      <c r="B391" s="1" t="s">
        <v>17</v>
      </c>
      <c r="C391" s="1">
        <v>389.0</v>
      </c>
      <c r="D391" s="1">
        <v>0.0</v>
      </c>
      <c r="E391" s="1" t="s">
        <v>1891</v>
      </c>
      <c r="F391" s="1" t="s">
        <v>18</v>
      </c>
      <c r="G391" s="1" t="s">
        <v>19</v>
      </c>
      <c r="H391" s="1" t="s">
        <v>9437</v>
      </c>
      <c r="I391" s="1" t="s">
        <v>9438</v>
      </c>
      <c r="J391" s="1" t="s">
        <v>9438</v>
      </c>
      <c r="K391" s="2"/>
      <c r="L391" s="1">
        <v>-7.0</v>
      </c>
      <c r="M391" s="1"/>
      <c r="N391" s="1">
        <v>7.40545</v>
      </c>
      <c r="O391" s="1" t="s">
        <v>8111</v>
      </c>
      <c r="P391" s="1" t="s">
        <v>9439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81</v>
      </c>
      <c r="B392" s="1" t="s">
        <v>17</v>
      </c>
      <c r="C392" s="1">
        <v>593.0</v>
      </c>
      <c r="D392" s="1">
        <v>0.0</v>
      </c>
      <c r="E392" s="1" t="s">
        <v>1891</v>
      </c>
      <c r="F392" s="1" t="s">
        <v>18</v>
      </c>
      <c r="G392" s="1" t="s">
        <v>19</v>
      </c>
      <c r="H392" s="1" t="s">
        <v>9440</v>
      </c>
      <c r="I392" s="1" t="s">
        <v>9441</v>
      </c>
      <c r="J392" s="1" t="s">
        <v>9441</v>
      </c>
      <c r="K392" s="2"/>
      <c r="L392" s="1">
        <v>1.0</v>
      </c>
      <c r="M392" s="1"/>
      <c r="N392" s="1">
        <v>16.223533333333332</v>
      </c>
      <c r="O392" s="1" t="s">
        <v>8111</v>
      </c>
      <c r="P392" s="1" t="s">
        <v>9442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28</v>
      </c>
      <c r="B393" s="1" t="s">
        <v>17</v>
      </c>
      <c r="C393" s="3">
        <v>323.0</v>
      </c>
      <c r="D393" s="1">
        <v>0.0</v>
      </c>
      <c r="E393" s="1" t="s">
        <v>29</v>
      </c>
      <c r="F393" s="1" t="s">
        <v>18</v>
      </c>
      <c r="G393" s="1" t="s">
        <v>19</v>
      </c>
      <c r="H393" s="1" t="s">
        <v>9443</v>
      </c>
      <c r="I393" s="1" t="s">
        <v>9444</v>
      </c>
      <c r="J393" s="1" t="s">
        <v>9444</v>
      </c>
      <c r="K393" s="2"/>
      <c r="L393" s="1">
        <v>-7.0</v>
      </c>
      <c r="M393" s="1"/>
      <c r="N393" s="1">
        <v>7.440066666666667</v>
      </c>
      <c r="O393" s="1" t="s">
        <v>8111</v>
      </c>
      <c r="P393" s="1" t="s">
        <v>8182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81</v>
      </c>
      <c r="B394" s="1" t="s">
        <v>17</v>
      </c>
      <c r="C394" s="1">
        <v>329.0</v>
      </c>
      <c r="D394" s="1">
        <v>0.0</v>
      </c>
      <c r="E394" s="1" t="s">
        <v>1891</v>
      </c>
      <c r="F394" s="1" t="s">
        <v>18</v>
      </c>
      <c r="G394" s="1" t="s">
        <v>19</v>
      </c>
      <c r="H394" s="1" t="s">
        <v>9445</v>
      </c>
      <c r="I394" s="1" t="s">
        <v>9446</v>
      </c>
      <c r="J394" s="1" t="s">
        <v>9446</v>
      </c>
      <c r="K394" s="2"/>
      <c r="L394" s="1">
        <v>-8.0</v>
      </c>
      <c r="M394" s="1"/>
      <c r="N394" s="1">
        <v>6.086716666666667</v>
      </c>
      <c r="O394" s="1" t="s">
        <v>8111</v>
      </c>
      <c r="P394" s="1" t="s">
        <v>8130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81</v>
      </c>
      <c r="B395" s="1" t="s">
        <v>17</v>
      </c>
      <c r="C395" s="1">
        <v>329.0</v>
      </c>
      <c r="D395" s="1">
        <v>0.0</v>
      </c>
      <c r="E395" s="1" t="s">
        <v>5478</v>
      </c>
      <c r="F395" s="1" t="s">
        <v>18</v>
      </c>
      <c r="G395" s="1" t="s">
        <v>19</v>
      </c>
      <c r="H395" s="1" t="s">
        <v>9447</v>
      </c>
      <c r="I395" s="1" t="s">
        <v>9448</v>
      </c>
      <c r="J395" s="1" t="s">
        <v>9448</v>
      </c>
      <c r="K395" s="2"/>
      <c r="L395" s="1">
        <v>-7.0</v>
      </c>
      <c r="M395" s="1"/>
      <c r="N395" s="1">
        <v>7.8403</v>
      </c>
      <c r="O395" s="1" t="s">
        <v>8111</v>
      </c>
      <c r="P395" s="1" t="s">
        <v>5194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60</v>
      </c>
      <c r="B396" s="1" t="s">
        <v>17</v>
      </c>
      <c r="C396" s="1">
        <v>247.0</v>
      </c>
      <c r="D396" s="1">
        <v>62.0</v>
      </c>
      <c r="E396" s="2"/>
      <c r="F396" s="1" t="s">
        <v>49</v>
      </c>
      <c r="G396" s="1" t="s">
        <v>24</v>
      </c>
      <c r="H396" s="1" t="s">
        <v>9449</v>
      </c>
      <c r="I396" s="1" t="s">
        <v>9450</v>
      </c>
      <c r="J396" s="1" t="s">
        <v>9450</v>
      </c>
      <c r="K396" s="2"/>
      <c r="L396" s="1">
        <v>-9.0</v>
      </c>
      <c r="M396" s="1"/>
      <c r="N396" s="1">
        <v>10.096666666666666</v>
      </c>
      <c r="O396" s="1" t="s">
        <v>63</v>
      </c>
      <c r="P396" s="1" t="s">
        <v>8577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16</v>
      </c>
      <c r="B397" s="1" t="s">
        <v>17</v>
      </c>
      <c r="C397" s="3">
        <v>528.0</v>
      </c>
      <c r="D397" s="1">
        <v>0.0</v>
      </c>
      <c r="E397" s="2"/>
      <c r="F397" s="1" t="s">
        <v>18</v>
      </c>
      <c r="G397" s="1" t="s">
        <v>19</v>
      </c>
      <c r="H397" s="1" t="s">
        <v>9451</v>
      </c>
      <c r="I397" s="1" t="s">
        <v>9452</v>
      </c>
      <c r="J397" s="1" t="s">
        <v>9452</v>
      </c>
      <c r="K397" s="2"/>
      <c r="L397" s="1">
        <v>-4.0</v>
      </c>
      <c r="M397" s="1"/>
      <c r="N397" s="1">
        <v>10.160583333333333</v>
      </c>
      <c r="O397" s="1" t="s">
        <v>8111</v>
      </c>
      <c r="P397" s="1" t="s">
        <v>9453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60</v>
      </c>
      <c r="B398" s="1" t="s">
        <v>17</v>
      </c>
      <c r="C398" s="1">
        <v>285.0</v>
      </c>
      <c r="D398" s="1">
        <v>24.0</v>
      </c>
      <c r="E398" s="1" t="s">
        <v>8679</v>
      </c>
      <c r="F398" s="1" t="s">
        <v>66</v>
      </c>
      <c r="G398" s="1" t="s">
        <v>19</v>
      </c>
      <c r="H398" s="1" t="s">
        <v>9454</v>
      </c>
      <c r="I398" s="1" t="s">
        <v>9455</v>
      </c>
      <c r="J398" s="1" t="s">
        <v>9456</v>
      </c>
      <c r="K398" s="1" t="s">
        <v>9457</v>
      </c>
      <c r="L398" s="1">
        <v>0.0</v>
      </c>
      <c r="M398" s="1">
        <v>0.0025</v>
      </c>
      <c r="N398" s="1">
        <v>15.0982</v>
      </c>
      <c r="O398" s="1" t="s">
        <v>63</v>
      </c>
      <c r="P398" s="1" t="s">
        <v>9276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60</v>
      </c>
      <c r="B399" s="1" t="s">
        <v>17</v>
      </c>
      <c r="C399" s="3">
        <v>367.0</v>
      </c>
      <c r="D399" s="1">
        <v>0.0</v>
      </c>
      <c r="E399" s="1" t="s">
        <v>8679</v>
      </c>
      <c r="F399" s="1" t="s">
        <v>66</v>
      </c>
      <c r="G399" s="1" t="s">
        <v>19</v>
      </c>
      <c r="H399" s="1" t="s">
        <v>9458</v>
      </c>
      <c r="I399" s="1" t="s">
        <v>9459</v>
      </c>
      <c r="J399" s="1" t="s">
        <v>9460</v>
      </c>
      <c r="K399" s="1" t="s">
        <v>9461</v>
      </c>
      <c r="L399" s="1">
        <v>-14.0</v>
      </c>
      <c r="M399" s="1">
        <v>0.0028833333333333332</v>
      </c>
      <c r="N399" s="1">
        <v>11.890233333333333</v>
      </c>
      <c r="O399" s="1" t="s">
        <v>63</v>
      </c>
      <c r="P399" s="1" t="s">
        <v>9462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28</v>
      </c>
      <c r="B400" s="1" t="s">
        <v>17</v>
      </c>
      <c r="C400" s="3">
        <v>299.0</v>
      </c>
      <c r="D400" s="1">
        <v>0.0</v>
      </c>
      <c r="E400" s="1" t="s">
        <v>29</v>
      </c>
      <c r="F400" s="1" t="s">
        <v>18</v>
      </c>
      <c r="G400" s="1" t="s">
        <v>19</v>
      </c>
      <c r="H400" s="1" t="s">
        <v>9463</v>
      </c>
      <c r="I400" s="1" t="s">
        <v>9464</v>
      </c>
      <c r="J400" s="1" t="s">
        <v>9464</v>
      </c>
      <c r="K400" s="2"/>
      <c r="L400" s="1">
        <v>-7.0</v>
      </c>
      <c r="M400" s="1"/>
      <c r="N400" s="1">
        <v>7.23965</v>
      </c>
      <c r="O400" s="1" t="s">
        <v>8111</v>
      </c>
      <c r="P400" s="1" t="s">
        <v>9465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60</v>
      </c>
      <c r="B401" s="1" t="s">
        <v>17</v>
      </c>
      <c r="C401" s="1">
        <v>309.0</v>
      </c>
      <c r="D401" s="1">
        <v>0.0</v>
      </c>
      <c r="E401" s="1" t="s">
        <v>8679</v>
      </c>
      <c r="F401" s="1" t="s">
        <v>66</v>
      </c>
      <c r="G401" s="1" t="s">
        <v>19</v>
      </c>
      <c r="H401" s="1" t="s">
        <v>9466</v>
      </c>
      <c r="I401" s="1" t="s">
        <v>9467</v>
      </c>
      <c r="J401" s="1" t="s">
        <v>9468</v>
      </c>
      <c r="K401" s="1" t="s">
        <v>9469</v>
      </c>
      <c r="L401" s="1">
        <v>-1.0</v>
      </c>
      <c r="M401" s="1">
        <v>0.00255</v>
      </c>
      <c r="N401" s="1">
        <v>6.571166666666667</v>
      </c>
      <c r="O401" s="1" t="s">
        <v>63</v>
      </c>
      <c r="P401" s="1" t="s">
        <v>9470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16</v>
      </c>
      <c r="B402" s="1" t="s">
        <v>17</v>
      </c>
      <c r="C402" s="1">
        <v>364.0</v>
      </c>
      <c r="D402" s="1">
        <v>0.0</v>
      </c>
      <c r="E402" s="2"/>
      <c r="F402" s="1" t="s">
        <v>18</v>
      </c>
      <c r="G402" s="1" t="s">
        <v>19</v>
      </c>
      <c r="H402" s="1" t="s">
        <v>9471</v>
      </c>
      <c r="I402" s="1" t="s">
        <v>9472</v>
      </c>
      <c r="J402" s="1" t="s">
        <v>9472</v>
      </c>
      <c r="K402" s="2"/>
      <c r="L402" s="1">
        <v>-6.0</v>
      </c>
      <c r="M402" s="1"/>
      <c r="N402" s="1">
        <v>8.009716666666666</v>
      </c>
      <c r="O402" s="1" t="s">
        <v>8111</v>
      </c>
      <c r="P402" s="1" t="s">
        <v>9473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81</v>
      </c>
      <c r="B403" s="1" t="s">
        <v>17</v>
      </c>
      <c r="C403" s="1">
        <v>364.0</v>
      </c>
      <c r="D403" s="1">
        <v>0.0</v>
      </c>
      <c r="E403" s="1" t="s">
        <v>9474</v>
      </c>
      <c r="F403" s="1" t="s">
        <v>18</v>
      </c>
      <c r="G403" s="1" t="s">
        <v>19</v>
      </c>
      <c r="H403" s="1" t="s">
        <v>9475</v>
      </c>
      <c r="I403" s="1" t="s">
        <v>9476</v>
      </c>
      <c r="J403" s="1" t="s">
        <v>9476</v>
      </c>
      <c r="K403" s="2"/>
      <c r="L403" s="1">
        <v>-5.0</v>
      </c>
      <c r="M403" s="1"/>
      <c r="N403" s="1">
        <v>9.140366666666667</v>
      </c>
      <c r="O403" s="1" t="s">
        <v>8111</v>
      </c>
      <c r="P403" s="1" t="s">
        <v>9477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28</v>
      </c>
      <c r="B404" s="1" t="s">
        <v>17</v>
      </c>
      <c r="C404" s="1">
        <v>381.0</v>
      </c>
      <c r="D404" s="1">
        <v>0.0</v>
      </c>
      <c r="E404" s="1" t="s">
        <v>29</v>
      </c>
      <c r="F404" s="1" t="s">
        <v>18</v>
      </c>
      <c r="G404" s="1" t="s">
        <v>19</v>
      </c>
      <c r="H404" s="1" t="s">
        <v>9478</v>
      </c>
      <c r="I404" s="1" t="s">
        <v>9479</v>
      </c>
      <c r="J404" s="1" t="s">
        <v>9479</v>
      </c>
      <c r="K404" s="2"/>
      <c r="L404" s="1">
        <v>-5.0</v>
      </c>
      <c r="M404" s="1"/>
      <c r="N404" s="1">
        <v>9.1952</v>
      </c>
      <c r="O404" s="1" t="s">
        <v>8111</v>
      </c>
      <c r="P404" s="1" t="s">
        <v>9480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16</v>
      </c>
      <c r="B405" s="1" t="s">
        <v>17</v>
      </c>
      <c r="C405" s="1">
        <v>568.0</v>
      </c>
      <c r="D405" s="1">
        <v>0.0</v>
      </c>
      <c r="E405" s="2"/>
      <c r="F405" s="1" t="s">
        <v>18</v>
      </c>
      <c r="G405" s="1" t="s">
        <v>24</v>
      </c>
      <c r="H405" s="1" t="s">
        <v>9481</v>
      </c>
      <c r="I405" s="1" t="s">
        <v>9482</v>
      </c>
      <c r="J405" s="1" t="s">
        <v>9482</v>
      </c>
      <c r="K405" s="2"/>
      <c r="L405" s="1">
        <v>-4.0</v>
      </c>
      <c r="M405" s="1"/>
      <c r="N405" s="1">
        <v>10.56155</v>
      </c>
      <c r="O405" s="1" t="s">
        <v>8111</v>
      </c>
      <c r="P405" s="1" t="s">
        <v>9483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16</v>
      </c>
      <c r="B406" s="1" t="s">
        <v>17</v>
      </c>
      <c r="C406" s="3">
        <v>364.0</v>
      </c>
      <c r="D406" s="1">
        <v>0.0</v>
      </c>
      <c r="E406" s="2"/>
      <c r="F406" s="1" t="s">
        <v>18</v>
      </c>
      <c r="G406" s="1" t="s">
        <v>19</v>
      </c>
      <c r="H406" s="1" t="s">
        <v>9484</v>
      </c>
      <c r="I406" s="1" t="s">
        <v>9485</v>
      </c>
      <c r="J406" s="1" t="s">
        <v>9485</v>
      </c>
      <c r="K406" s="2"/>
      <c r="L406" s="1">
        <v>-6.0</v>
      </c>
      <c r="M406" s="1"/>
      <c r="N406" s="1">
        <v>8.066366666666667</v>
      </c>
      <c r="O406" s="1" t="s">
        <v>8111</v>
      </c>
      <c r="P406" s="1" t="s">
        <v>9486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60</v>
      </c>
      <c r="B407" s="1" t="s">
        <v>17</v>
      </c>
      <c r="C407" s="1">
        <v>235.0</v>
      </c>
      <c r="D407" s="1">
        <v>54.0</v>
      </c>
      <c r="E407" s="2"/>
      <c r="F407" s="1" t="s">
        <v>49</v>
      </c>
      <c r="G407" s="1" t="s">
        <v>24</v>
      </c>
      <c r="H407" s="1" t="s">
        <v>9487</v>
      </c>
      <c r="I407" s="1" t="s">
        <v>9488</v>
      </c>
      <c r="J407" s="1" t="s">
        <v>9488</v>
      </c>
      <c r="K407" s="2"/>
      <c r="L407" s="1">
        <v>-14.0</v>
      </c>
      <c r="M407" s="1"/>
      <c r="N407" s="1">
        <v>5.215016666666667</v>
      </c>
      <c r="O407" s="1" t="s">
        <v>63</v>
      </c>
      <c r="P407" s="1" t="s">
        <v>9489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28</v>
      </c>
      <c r="B408" s="1" t="s">
        <v>17</v>
      </c>
      <c r="C408" s="3">
        <v>1136.0</v>
      </c>
      <c r="D408" s="1">
        <v>0.0</v>
      </c>
      <c r="E408" s="1" t="s">
        <v>29</v>
      </c>
      <c r="F408" s="1" t="s">
        <v>18</v>
      </c>
      <c r="G408" s="1" t="s">
        <v>19</v>
      </c>
      <c r="H408" s="1" t="s">
        <v>9490</v>
      </c>
      <c r="I408" s="1" t="s">
        <v>9491</v>
      </c>
      <c r="J408" s="1" t="s">
        <v>9491</v>
      </c>
      <c r="K408" s="2"/>
      <c r="L408" s="1">
        <v>0.0</v>
      </c>
      <c r="M408" s="1"/>
      <c r="N408" s="1">
        <v>14.274866666666666</v>
      </c>
      <c r="O408" s="1" t="s">
        <v>8111</v>
      </c>
      <c r="P408" s="1" t="s">
        <v>9492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16</v>
      </c>
      <c r="B409" s="1" t="s">
        <v>17</v>
      </c>
      <c r="C409" s="3">
        <v>364.0</v>
      </c>
      <c r="D409" s="1">
        <v>0.0</v>
      </c>
      <c r="E409" s="2"/>
      <c r="F409" s="1" t="s">
        <v>18</v>
      </c>
      <c r="G409" s="1" t="s">
        <v>19</v>
      </c>
      <c r="H409" s="1" t="s">
        <v>9493</v>
      </c>
      <c r="I409" s="1" t="s">
        <v>9494</v>
      </c>
      <c r="J409" s="1" t="s">
        <v>9494</v>
      </c>
      <c r="K409" s="2"/>
      <c r="L409" s="1">
        <v>-2.0</v>
      </c>
      <c r="M409" s="1"/>
      <c r="N409" s="1">
        <v>12.643466666666667</v>
      </c>
      <c r="O409" s="1" t="s">
        <v>8111</v>
      </c>
      <c r="P409" s="1" t="s">
        <v>9495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28</v>
      </c>
      <c r="B410" s="1" t="s">
        <v>17</v>
      </c>
      <c r="C410" s="3">
        <v>1141.0</v>
      </c>
      <c r="D410" s="1">
        <v>0.0</v>
      </c>
      <c r="E410" s="1" t="s">
        <v>29</v>
      </c>
      <c r="F410" s="1" t="s">
        <v>18</v>
      </c>
      <c r="G410" s="1" t="s">
        <v>19</v>
      </c>
      <c r="H410" s="1" t="s">
        <v>9496</v>
      </c>
      <c r="I410" s="1" t="s">
        <v>9497</v>
      </c>
      <c r="J410" s="1" t="s">
        <v>9497</v>
      </c>
      <c r="K410" s="2"/>
      <c r="L410" s="1">
        <v>0.0</v>
      </c>
      <c r="M410" s="1"/>
      <c r="N410" s="1">
        <v>15.992883333333333</v>
      </c>
      <c r="O410" s="1" t="s">
        <v>8111</v>
      </c>
      <c r="P410" s="1" t="s">
        <v>9498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28</v>
      </c>
      <c r="B411" s="1" t="s">
        <v>17</v>
      </c>
      <c r="C411" s="1">
        <v>446.0</v>
      </c>
      <c r="D411" s="1">
        <v>0.0</v>
      </c>
      <c r="E411" s="1" t="s">
        <v>29</v>
      </c>
      <c r="F411" s="1" t="s">
        <v>18</v>
      </c>
      <c r="G411" s="1" t="s">
        <v>19</v>
      </c>
      <c r="H411" s="1" t="s">
        <v>9499</v>
      </c>
      <c r="I411" s="1" t="s">
        <v>9500</v>
      </c>
      <c r="J411" s="1" t="s">
        <v>9500</v>
      </c>
      <c r="K411" s="2"/>
      <c r="L411" s="1">
        <v>-7.0</v>
      </c>
      <c r="M411" s="1"/>
      <c r="N411" s="1">
        <v>7.41785</v>
      </c>
      <c r="O411" s="1" t="s">
        <v>8111</v>
      </c>
      <c r="P411" s="1" t="s">
        <v>9501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60</v>
      </c>
      <c r="B412" s="1" t="s">
        <v>17</v>
      </c>
      <c r="C412" s="1">
        <v>438.0</v>
      </c>
      <c r="D412" s="1">
        <v>110.0</v>
      </c>
      <c r="E412" s="2"/>
      <c r="F412" s="1" t="s">
        <v>49</v>
      </c>
      <c r="G412" s="1" t="s">
        <v>19</v>
      </c>
      <c r="H412" s="1" t="s">
        <v>9502</v>
      </c>
      <c r="I412" s="1" t="s">
        <v>9503</v>
      </c>
      <c r="J412" s="1" t="s">
        <v>9503</v>
      </c>
      <c r="K412" s="2"/>
      <c r="L412" s="1">
        <v>-11.0</v>
      </c>
      <c r="M412" s="1"/>
      <c r="N412" s="1">
        <v>8.251533333333333</v>
      </c>
      <c r="O412" s="1" t="s">
        <v>63</v>
      </c>
      <c r="P412" s="1" t="s">
        <v>9504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16</v>
      </c>
      <c r="B413" s="1" t="s">
        <v>17</v>
      </c>
      <c r="C413" s="1">
        <v>876.0</v>
      </c>
      <c r="D413" s="1">
        <v>0.0</v>
      </c>
      <c r="E413" s="2"/>
      <c r="F413" s="1" t="s">
        <v>18</v>
      </c>
      <c r="G413" s="1" t="s">
        <v>19</v>
      </c>
      <c r="H413" s="1" t="s">
        <v>9505</v>
      </c>
      <c r="I413" s="1" t="s">
        <v>9506</v>
      </c>
      <c r="J413" s="1" t="s">
        <v>9506</v>
      </c>
      <c r="K413" s="2"/>
      <c r="L413" s="1">
        <v>0.0</v>
      </c>
      <c r="M413" s="1"/>
      <c r="N413" s="1">
        <v>15.258966666666666</v>
      </c>
      <c r="O413" s="1" t="s">
        <v>8111</v>
      </c>
      <c r="P413" s="1" t="s">
        <v>9507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16</v>
      </c>
      <c r="B414" s="1" t="s">
        <v>17</v>
      </c>
      <c r="C414" s="1">
        <v>723.0</v>
      </c>
      <c r="D414" s="1">
        <v>0.0</v>
      </c>
      <c r="E414" s="2"/>
      <c r="F414" s="1" t="s">
        <v>18</v>
      </c>
      <c r="G414" s="1" t="s">
        <v>24</v>
      </c>
      <c r="H414" s="1" t="s">
        <v>9508</v>
      </c>
      <c r="I414" s="1" t="s">
        <v>9509</v>
      </c>
      <c r="J414" s="1" t="s">
        <v>9509</v>
      </c>
      <c r="K414" s="2"/>
      <c r="L414" s="1">
        <v>-3.0</v>
      </c>
      <c r="M414" s="1"/>
      <c r="N414" s="1">
        <v>11.4447</v>
      </c>
      <c r="O414" s="1" t="s">
        <v>8111</v>
      </c>
      <c r="P414" s="1" t="s">
        <v>9510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28</v>
      </c>
      <c r="B415" s="1" t="s">
        <v>17</v>
      </c>
      <c r="C415" s="1">
        <v>264.0</v>
      </c>
      <c r="D415" s="1">
        <v>0.0</v>
      </c>
      <c r="E415" s="1" t="s">
        <v>29</v>
      </c>
      <c r="F415" s="1" t="s">
        <v>18</v>
      </c>
      <c r="G415" s="1" t="s">
        <v>19</v>
      </c>
      <c r="H415" s="1" t="s">
        <v>9511</v>
      </c>
      <c r="I415" s="1" t="s">
        <v>9512</v>
      </c>
      <c r="J415" s="1" t="s">
        <v>9512</v>
      </c>
      <c r="K415" s="2"/>
      <c r="L415" s="1">
        <v>-6.0</v>
      </c>
      <c r="M415" s="1"/>
      <c r="N415" s="1">
        <v>8.340766666666667</v>
      </c>
      <c r="O415" s="1" t="s">
        <v>8111</v>
      </c>
      <c r="P415" s="1" t="s">
        <v>9513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48</v>
      </c>
      <c r="B416" s="1" t="s">
        <v>17</v>
      </c>
      <c r="C416" s="3">
        <v>249.0</v>
      </c>
      <c r="D416" s="1">
        <v>0.0</v>
      </c>
      <c r="E416" s="2"/>
      <c r="F416" s="1" t="s">
        <v>49</v>
      </c>
      <c r="G416" s="1" t="s">
        <v>24</v>
      </c>
      <c r="H416" s="1" t="s">
        <v>9514</v>
      </c>
      <c r="I416" s="1" t="s">
        <v>9515</v>
      </c>
      <c r="J416" s="1" t="s">
        <v>9515</v>
      </c>
      <c r="K416" s="2"/>
      <c r="L416" s="1">
        <v>1.0</v>
      </c>
      <c r="M416" s="1"/>
      <c r="N416" s="1">
        <v>6.442566666666667</v>
      </c>
      <c r="O416" s="1" t="s">
        <v>53</v>
      </c>
      <c r="P416" s="1" t="s">
        <v>9516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48</v>
      </c>
      <c r="B417" s="1" t="s">
        <v>17</v>
      </c>
      <c r="C417" s="3">
        <v>309.0</v>
      </c>
      <c r="D417" s="1">
        <v>0.0</v>
      </c>
      <c r="E417" s="2"/>
      <c r="F417" s="1" t="s">
        <v>49</v>
      </c>
      <c r="G417" s="1" t="s">
        <v>24</v>
      </c>
      <c r="H417" s="1" t="s">
        <v>9517</v>
      </c>
      <c r="I417" s="1" t="s">
        <v>9518</v>
      </c>
      <c r="J417" s="1" t="s">
        <v>9518</v>
      </c>
      <c r="K417" s="2"/>
      <c r="L417" s="1">
        <v>2.0</v>
      </c>
      <c r="M417" s="1"/>
      <c r="N417" s="1">
        <v>7.543</v>
      </c>
      <c r="O417" s="1" t="s">
        <v>53</v>
      </c>
      <c r="P417" s="1" t="s">
        <v>9519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16</v>
      </c>
      <c r="B418" s="1" t="s">
        <v>17</v>
      </c>
      <c r="C418" s="3">
        <v>364.0</v>
      </c>
      <c r="D418" s="1">
        <v>0.0</v>
      </c>
      <c r="E418" s="2"/>
      <c r="F418" s="1" t="s">
        <v>18</v>
      </c>
      <c r="G418" s="1" t="s">
        <v>19</v>
      </c>
      <c r="H418" s="1" t="s">
        <v>9520</v>
      </c>
      <c r="I418" s="1" t="s">
        <v>9521</v>
      </c>
      <c r="J418" s="1" t="s">
        <v>9521</v>
      </c>
      <c r="K418" s="2"/>
      <c r="L418" s="1">
        <v>-4.0</v>
      </c>
      <c r="M418" s="1"/>
      <c r="N418" s="1">
        <v>10.940016666666667</v>
      </c>
      <c r="O418" s="1" t="s">
        <v>8111</v>
      </c>
      <c r="P418" s="1" t="s">
        <v>9522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28</v>
      </c>
      <c r="B419" s="1" t="s">
        <v>17</v>
      </c>
      <c r="C419" s="1">
        <v>299.0</v>
      </c>
      <c r="D419" s="1">
        <v>0.0</v>
      </c>
      <c r="E419" s="1" t="s">
        <v>29</v>
      </c>
      <c r="F419" s="1" t="s">
        <v>18</v>
      </c>
      <c r="G419" s="1" t="s">
        <v>19</v>
      </c>
      <c r="H419" s="1" t="s">
        <v>9523</v>
      </c>
      <c r="I419" s="1" t="s">
        <v>9524</v>
      </c>
      <c r="J419" s="1" t="s">
        <v>9524</v>
      </c>
      <c r="K419" s="2"/>
      <c r="L419" s="1">
        <v>-4.0</v>
      </c>
      <c r="M419" s="1"/>
      <c r="N419" s="1">
        <v>10.45685</v>
      </c>
      <c r="O419" s="1" t="s">
        <v>8111</v>
      </c>
      <c r="P419" s="1" t="s">
        <v>9525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81</v>
      </c>
      <c r="B420" s="1" t="s">
        <v>17</v>
      </c>
      <c r="C420" s="1">
        <v>423.0</v>
      </c>
      <c r="D420" s="1">
        <v>0.0</v>
      </c>
      <c r="E420" s="1" t="s">
        <v>958</v>
      </c>
      <c r="F420" s="1" t="s">
        <v>18</v>
      </c>
      <c r="G420" s="1" t="s">
        <v>19</v>
      </c>
      <c r="H420" s="1" t="s">
        <v>9526</v>
      </c>
      <c r="I420" s="1" t="s">
        <v>9527</v>
      </c>
      <c r="J420" s="1" t="s">
        <v>9527</v>
      </c>
      <c r="K420" s="2"/>
      <c r="L420" s="1">
        <v>-6.0</v>
      </c>
      <c r="M420" s="1"/>
      <c r="N420" s="1">
        <v>8.975266666666666</v>
      </c>
      <c r="O420" s="1" t="s">
        <v>8111</v>
      </c>
      <c r="P420" s="1" t="s">
        <v>9528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60</v>
      </c>
      <c r="B421" s="1" t="s">
        <v>17</v>
      </c>
      <c r="C421" s="1">
        <v>807.0</v>
      </c>
      <c r="D421" s="1">
        <v>0.0</v>
      </c>
      <c r="E421" s="1" t="s">
        <v>8679</v>
      </c>
      <c r="F421" s="1" t="s">
        <v>66</v>
      </c>
      <c r="G421" s="1" t="s">
        <v>19</v>
      </c>
      <c r="H421" s="1" t="s">
        <v>9529</v>
      </c>
      <c r="I421" s="1" t="s">
        <v>9530</v>
      </c>
      <c r="J421" s="1" t="s">
        <v>9531</v>
      </c>
      <c r="K421" s="1" t="s">
        <v>9532</v>
      </c>
      <c r="L421" s="1">
        <v>-14.0</v>
      </c>
      <c r="M421" s="1">
        <v>0.003533333333333333</v>
      </c>
      <c r="N421" s="1">
        <v>12.38705</v>
      </c>
      <c r="O421" s="1" t="s">
        <v>63</v>
      </c>
      <c r="P421" s="1" t="s">
        <v>9533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48</v>
      </c>
      <c r="B422" s="1" t="s">
        <v>17</v>
      </c>
      <c r="C422" s="1">
        <v>59.0</v>
      </c>
      <c r="D422" s="1">
        <v>0.0</v>
      </c>
      <c r="E422" s="2"/>
      <c r="F422" s="1" t="s">
        <v>49</v>
      </c>
      <c r="G422" s="1" t="s">
        <v>24</v>
      </c>
      <c r="H422" s="1" t="s">
        <v>9534</v>
      </c>
      <c r="I422" s="1" t="s">
        <v>9535</v>
      </c>
      <c r="J422" s="1" t="s">
        <v>9535</v>
      </c>
      <c r="K422" s="2"/>
      <c r="L422" s="1">
        <v>-4.0</v>
      </c>
      <c r="M422" s="1"/>
      <c r="N422" s="1">
        <v>0.33541666666666664</v>
      </c>
      <c r="O422" s="1" t="s">
        <v>53</v>
      </c>
      <c r="P422" s="1" t="s">
        <v>9536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28</v>
      </c>
      <c r="B423" s="1" t="s">
        <v>17</v>
      </c>
      <c r="C423" s="1">
        <v>394.0</v>
      </c>
      <c r="D423" s="1">
        <v>0.0</v>
      </c>
      <c r="E423" s="1" t="s">
        <v>29</v>
      </c>
      <c r="F423" s="1" t="s">
        <v>18</v>
      </c>
      <c r="G423" s="1" t="s">
        <v>19</v>
      </c>
      <c r="H423" s="1" t="s">
        <v>9537</v>
      </c>
      <c r="I423" s="1" t="s">
        <v>9538</v>
      </c>
      <c r="J423" s="1" t="s">
        <v>9538</v>
      </c>
      <c r="K423" s="2"/>
      <c r="L423" s="1">
        <v>-5.0</v>
      </c>
      <c r="M423" s="1"/>
      <c r="N423" s="1">
        <v>9.483033333333333</v>
      </c>
      <c r="O423" s="1" t="s">
        <v>8111</v>
      </c>
      <c r="P423" s="1" t="s">
        <v>9027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16</v>
      </c>
      <c r="B424" s="1" t="s">
        <v>17</v>
      </c>
      <c r="C424" s="3">
        <v>758.0</v>
      </c>
      <c r="D424" s="1">
        <v>0.0</v>
      </c>
      <c r="E424" s="2"/>
      <c r="F424" s="1" t="s">
        <v>18</v>
      </c>
      <c r="G424" s="1" t="s">
        <v>19</v>
      </c>
      <c r="H424" s="1" t="s">
        <v>9539</v>
      </c>
      <c r="I424" s="1" t="s">
        <v>9540</v>
      </c>
      <c r="J424" s="1" t="s">
        <v>9540</v>
      </c>
      <c r="K424" s="2"/>
      <c r="L424" s="1">
        <v>-4.0</v>
      </c>
      <c r="M424" s="1"/>
      <c r="N424" s="1">
        <v>10.950266666666666</v>
      </c>
      <c r="O424" s="1" t="s">
        <v>8111</v>
      </c>
      <c r="P424" s="1" t="s">
        <v>9541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60</v>
      </c>
      <c r="B425" s="1" t="s">
        <v>17</v>
      </c>
      <c r="C425" s="1">
        <v>349.0</v>
      </c>
      <c r="D425" s="1">
        <v>0.0</v>
      </c>
      <c r="E425" s="1" t="s">
        <v>8679</v>
      </c>
      <c r="F425" s="1" t="s">
        <v>66</v>
      </c>
      <c r="G425" s="1" t="s">
        <v>19</v>
      </c>
      <c r="H425" s="1" t="s">
        <v>9542</v>
      </c>
      <c r="I425" s="1" t="s">
        <v>9543</v>
      </c>
      <c r="J425" s="1" t="s">
        <v>9544</v>
      </c>
      <c r="K425" s="1" t="s">
        <v>9545</v>
      </c>
      <c r="L425" s="1">
        <v>-15.0</v>
      </c>
      <c r="M425" s="1">
        <v>0.0035166666666666666</v>
      </c>
      <c r="N425" s="1">
        <v>4.180916666666667</v>
      </c>
      <c r="O425" s="1" t="s">
        <v>63</v>
      </c>
      <c r="P425" s="1" t="s">
        <v>8262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48</v>
      </c>
      <c r="B426" s="1" t="s">
        <v>17</v>
      </c>
      <c r="C426" s="1">
        <v>309.0</v>
      </c>
      <c r="D426" s="1">
        <v>0.0</v>
      </c>
      <c r="E426" s="2"/>
      <c r="F426" s="1" t="s">
        <v>49</v>
      </c>
      <c r="G426" s="1" t="s">
        <v>24</v>
      </c>
      <c r="H426" s="1" t="s">
        <v>9546</v>
      </c>
      <c r="I426" s="1" t="s">
        <v>9547</v>
      </c>
      <c r="J426" s="1" t="s">
        <v>9547</v>
      </c>
      <c r="K426" s="2"/>
      <c r="L426" s="1">
        <v>-4.0</v>
      </c>
      <c r="M426" s="1"/>
      <c r="N426" s="1">
        <v>0.45503333333333335</v>
      </c>
      <c r="O426" s="1" t="s">
        <v>53</v>
      </c>
      <c r="P426" s="1" t="s">
        <v>9548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16</v>
      </c>
      <c r="B427" s="1" t="s">
        <v>17</v>
      </c>
      <c r="C427" s="1">
        <v>264.0</v>
      </c>
      <c r="D427" s="1">
        <v>0.0</v>
      </c>
      <c r="E427" s="2"/>
      <c r="F427" s="1" t="s">
        <v>18</v>
      </c>
      <c r="G427" s="1" t="s">
        <v>19</v>
      </c>
      <c r="H427" s="1" t="s">
        <v>9549</v>
      </c>
      <c r="I427" s="1" t="s">
        <v>9550</v>
      </c>
      <c r="J427" s="1" t="s">
        <v>9550</v>
      </c>
      <c r="K427" s="2"/>
      <c r="L427" s="1">
        <v>-4.0</v>
      </c>
      <c r="M427" s="1"/>
      <c r="N427" s="1">
        <v>10.768533333333334</v>
      </c>
      <c r="O427" s="1" t="s">
        <v>8111</v>
      </c>
      <c r="P427" s="1" t="s">
        <v>9551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60</v>
      </c>
      <c r="B428" s="1" t="s">
        <v>17</v>
      </c>
      <c r="C428" s="3">
        <v>265.0</v>
      </c>
      <c r="D428" s="1">
        <v>61.0</v>
      </c>
      <c r="E428" s="2"/>
      <c r="F428" s="1" t="s">
        <v>49</v>
      </c>
      <c r="G428" s="1" t="s">
        <v>19</v>
      </c>
      <c r="H428" s="1" t="s">
        <v>9552</v>
      </c>
      <c r="I428" s="1" t="s">
        <v>9553</v>
      </c>
      <c r="J428" s="1" t="s">
        <v>9553</v>
      </c>
      <c r="K428" s="2"/>
      <c r="L428" s="1">
        <v>-11.0</v>
      </c>
      <c r="M428" s="1"/>
      <c r="N428" s="1">
        <v>8.31775</v>
      </c>
      <c r="O428" s="1" t="s">
        <v>63</v>
      </c>
      <c r="P428" s="1" t="s">
        <v>9554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16</v>
      </c>
      <c r="B429" s="1" t="s">
        <v>17</v>
      </c>
      <c r="C429" s="3">
        <v>762.0</v>
      </c>
      <c r="D429" s="1">
        <v>0.0</v>
      </c>
      <c r="E429" s="2"/>
      <c r="F429" s="1" t="s">
        <v>18</v>
      </c>
      <c r="G429" s="1" t="s">
        <v>19</v>
      </c>
      <c r="H429" s="1" t="s">
        <v>9555</v>
      </c>
      <c r="I429" s="1" t="s">
        <v>9556</v>
      </c>
      <c r="J429" s="1" t="s">
        <v>9556</v>
      </c>
      <c r="K429" s="2"/>
      <c r="L429" s="1">
        <v>-4.0</v>
      </c>
      <c r="M429" s="1"/>
      <c r="N429" s="1">
        <v>10.253533333333333</v>
      </c>
      <c r="O429" s="1" t="s">
        <v>8111</v>
      </c>
      <c r="P429" s="1" t="s">
        <v>9557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16</v>
      </c>
      <c r="B430" s="1" t="s">
        <v>17</v>
      </c>
      <c r="C430" s="1">
        <v>986.0</v>
      </c>
      <c r="D430" s="1">
        <v>0.0</v>
      </c>
      <c r="E430" s="2"/>
      <c r="F430" s="1" t="s">
        <v>18</v>
      </c>
      <c r="G430" s="1" t="s">
        <v>19</v>
      </c>
      <c r="H430" s="1" t="s">
        <v>9558</v>
      </c>
      <c r="I430" s="1" t="s">
        <v>9559</v>
      </c>
      <c r="J430" s="1" t="s">
        <v>9559</v>
      </c>
      <c r="K430" s="2"/>
      <c r="L430" s="1">
        <v>-1.0</v>
      </c>
      <c r="M430" s="1"/>
      <c r="N430" s="1">
        <v>13.650366666666667</v>
      </c>
      <c r="O430" s="1" t="s">
        <v>8111</v>
      </c>
      <c r="P430" s="1" t="s">
        <v>9560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60</v>
      </c>
      <c r="B431" s="1" t="s">
        <v>17</v>
      </c>
      <c r="C431" s="1">
        <v>309.0</v>
      </c>
      <c r="D431" s="1">
        <v>0.0</v>
      </c>
      <c r="E431" s="1" t="s">
        <v>8679</v>
      </c>
      <c r="F431" s="1" t="s">
        <v>66</v>
      </c>
      <c r="G431" s="1" t="s">
        <v>24</v>
      </c>
      <c r="H431" s="1" t="s">
        <v>9561</v>
      </c>
      <c r="I431" s="1" t="s">
        <v>9562</v>
      </c>
      <c r="J431" s="1" t="s">
        <v>9563</v>
      </c>
      <c r="K431" s="1" t="s">
        <v>9564</v>
      </c>
      <c r="L431" s="1">
        <v>-7.0</v>
      </c>
      <c r="M431" s="1">
        <v>0.0027</v>
      </c>
      <c r="N431" s="1">
        <v>4.691233333333333</v>
      </c>
      <c r="O431" s="1" t="s">
        <v>63</v>
      </c>
      <c r="P431" s="1" t="s">
        <v>8572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81</v>
      </c>
      <c r="B432" s="1" t="s">
        <v>17</v>
      </c>
      <c r="C432" s="1">
        <v>329.0</v>
      </c>
      <c r="D432" s="1">
        <v>0.0</v>
      </c>
      <c r="E432" s="1" t="s">
        <v>8369</v>
      </c>
      <c r="F432" s="1" t="s">
        <v>18</v>
      </c>
      <c r="G432" s="1" t="s">
        <v>19</v>
      </c>
      <c r="H432" s="1" t="s">
        <v>9565</v>
      </c>
      <c r="I432" s="1" t="s">
        <v>9566</v>
      </c>
      <c r="J432" s="1" t="s">
        <v>9566</v>
      </c>
      <c r="K432" s="2"/>
      <c r="L432" s="1">
        <v>-8.0</v>
      </c>
      <c r="M432" s="1"/>
      <c r="N432" s="1">
        <v>6.992516666666667</v>
      </c>
      <c r="O432" s="1" t="s">
        <v>8111</v>
      </c>
      <c r="P432" s="1" t="s">
        <v>9567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60</v>
      </c>
      <c r="B433" s="1" t="s">
        <v>17</v>
      </c>
      <c r="C433" s="3">
        <v>448.0</v>
      </c>
      <c r="D433" s="1">
        <v>0.0</v>
      </c>
      <c r="E433" s="1" t="s">
        <v>8679</v>
      </c>
      <c r="F433" s="1" t="s">
        <v>66</v>
      </c>
      <c r="G433" s="1" t="s">
        <v>19</v>
      </c>
      <c r="H433" s="1" t="s">
        <v>9568</v>
      </c>
      <c r="I433" s="1" t="s">
        <v>9569</v>
      </c>
      <c r="J433" s="1" t="s">
        <v>9570</v>
      </c>
      <c r="K433" s="1" t="s">
        <v>9571</v>
      </c>
      <c r="L433" s="1">
        <v>10.0</v>
      </c>
      <c r="M433" s="1">
        <v>0.005566666666666667</v>
      </c>
      <c r="N433" s="1">
        <v>11.806733333333334</v>
      </c>
      <c r="O433" s="1" t="s">
        <v>63</v>
      </c>
      <c r="P433" s="1" t="s">
        <v>9572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16</v>
      </c>
      <c r="B434" s="1" t="s">
        <v>17</v>
      </c>
      <c r="C434" s="1">
        <v>413.0</v>
      </c>
      <c r="D434" s="1">
        <v>0.0</v>
      </c>
      <c r="E434" s="2"/>
      <c r="F434" s="1" t="s">
        <v>18</v>
      </c>
      <c r="G434" s="1" t="s">
        <v>19</v>
      </c>
      <c r="H434" s="1" t="s">
        <v>9573</v>
      </c>
      <c r="I434" s="1" t="s">
        <v>9574</v>
      </c>
      <c r="J434" s="1" t="s">
        <v>9574</v>
      </c>
      <c r="K434" s="2"/>
      <c r="L434" s="1">
        <v>-6.0</v>
      </c>
      <c r="M434" s="1"/>
      <c r="N434" s="1">
        <v>8.062916666666666</v>
      </c>
      <c r="O434" s="1" t="s">
        <v>8111</v>
      </c>
      <c r="P434" s="1" t="s">
        <v>9575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60</v>
      </c>
      <c r="B435" s="1" t="s">
        <v>17</v>
      </c>
      <c r="C435" s="1">
        <v>523.0</v>
      </c>
      <c r="D435" s="1">
        <v>0.0</v>
      </c>
      <c r="E435" s="1" t="s">
        <v>8679</v>
      </c>
      <c r="F435" s="1" t="s">
        <v>66</v>
      </c>
      <c r="G435" s="1" t="s">
        <v>19</v>
      </c>
      <c r="H435" s="1" t="s">
        <v>9576</v>
      </c>
      <c r="I435" s="1" t="s">
        <v>9577</v>
      </c>
      <c r="J435" s="1" t="s">
        <v>9578</v>
      </c>
      <c r="K435" s="1" t="s">
        <v>9579</v>
      </c>
      <c r="L435" s="1">
        <v>-2.0</v>
      </c>
      <c r="M435" s="1">
        <v>0.0043</v>
      </c>
      <c r="N435" s="1">
        <v>21.835933333333333</v>
      </c>
      <c r="O435" s="1" t="s">
        <v>63</v>
      </c>
      <c r="P435" s="1" t="s">
        <v>9580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81</v>
      </c>
      <c r="B436" s="1" t="s">
        <v>17</v>
      </c>
      <c r="C436" s="1">
        <v>588.0</v>
      </c>
      <c r="D436" s="1">
        <v>0.0</v>
      </c>
      <c r="E436" s="1" t="s">
        <v>1198</v>
      </c>
      <c r="F436" s="1" t="s">
        <v>18</v>
      </c>
      <c r="G436" s="1" t="s">
        <v>19</v>
      </c>
      <c r="H436" s="1" t="s">
        <v>9581</v>
      </c>
      <c r="I436" s="1" t="s">
        <v>9582</v>
      </c>
      <c r="J436" s="1" t="s">
        <v>9582</v>
      </c>
      <c r="K436" s="2"/>
      <c r="L436" s="1">
        <v>-1.0</v>
      </c>
      <c r="M436" s="1"/>
      <c r="N436" s="1">
        <v>13.045433333333333</v>
      </c>
      <c r="O436" s="1" t="s">
        <v>8111</v>
      </c>
      <c r="P436" s="1" t="s">
        <v>9583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60</v>
      </c>
      <c r="B437" s="1" t="s">
        <v>17</v>
      </c>
      <c r="C437" s="1">
        <v>354.0</v>
      </c>
      <c r="D437" s="1">
        <v>0.0</v>
      </c>
      <c r="E437" s="1" t="s">
        <v>8679</v>
      </c>
      <c r="F437" s="1" t="s">
        <v>66</v>
      </c>
      <c r="G437" s="1" t="s">
        <v>19</v>
      </c>
      <c r="H437" s="1" t="s">
        <v>9584</v>
      </c>
      <c r="I437" s="1" t="s">
        <v>9585</v>
      </c>
      <c r="J437" s="1" t="s">
        <v>9586</v>
      </c>
      <c r="K437" s="1" t="s">
        <v>9587</v>
      </c>
      <c r="L437" s="1">
        <v>-9.0</v>
      </c>
      <c r="M437" s="1">
        <v>0.0028333333333333335</v>
      </c>
      <c r="N437" s="1">
        <v>6.3366</v>
      </c>
      <c r="O437" s="1" t="s">
        <v>63</v>
      </c>
      <c r="P437" s="1" t="s">
        <v>9588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60</v>
      </c>
      <c r="B438" s="1" t="s">
        <v>17</v>
      </c>
      <c r="C438" s="1">
        <v>493.0</v>
      </c>
      <c r="D438" s="1">
        <v>61.0</v>
      </c>
      <c r="E438" s="2"/>
      <c r="F438" s="1" t="s">
        <v>49</v>
      </c>
      <c r="G438" s="1" t="s">
        <v>19</v>
      </c>
      <c r="H438" s="1" t="s">
        <v>9589</v>
      </c>
      <c r="I438" s="1" t="s">
        <v>9590</v>
      </c>
      <c r="J438" s="1" t="s">
        <v>9590</v>
      </c>
      <c r="K438" s="2"/>
      <c r="L438" s="1">
        <v>-4.0</v>
      </c>
      <c r="M438" s="1"/>
      <c r="N438" s="1">
        <v>42.4717</v>
      </c>
      <c r="O438" s="1" t="s">
        <v>63</v>
      </c>
      <c r="P438" s="1" t="s">
        <v>9591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48</v>
      </c>
      <c r="B439" s="1" t="s">
        <v>17</v>
      </c>
      <c r="C439" s="1">
        <v>49.0</v>
      </c>
      <c r="D439" s="1">
        <v>0.0</v>
      </c>
      <c r="E439" s="2"/>
      <c r="F439" s="1" t="s">
        <v>49</v>
      </c>
      <c r="G439" s="1" t="s">
        <v>24</v>
      </c>
      <c r="H439" s="1" t="s">
        <v>9592</v>
      </c>
      <c r="I439" s="1" t="s">
        <v>9593</v>
      </c>
      <c r="J439" s="1" t="s">
        <v>9593</v>
      </c>
      <c r="K439" s="2"/>
      <c r="L439" s="1">
        <v>-3.0</v>
      </c>
      <c r="M439" s="1"/>
      <c r="N439" s="1">
        <v>1.987</v>
      </c>
      <c r="O439" s="1" t="s">
        <v>53</v>
      </c>
      <c r="P439" s="1" t="s">
        <v>9594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60</v>
      </c>
      <c r="B440" s="1" t="s">
        <v>17</v>
      </c>
      <c r="C440" s="1">
        <v>374.0</v>
      </c>
      <c r="D440" s="1">
        <v>0.0</v>
      </c>
      <c r="E440" s="1" t="s">
        <v>8679</v>
      </c>
      <c r="F440" s="1" t="s">
        <v>66</v>
      </c>
      <c r="G440" s="1" t="s">
        <v>19</v>
      </c>
      <c r="H440" s="1" t="s">
        <v>9595</v>
      </c>
      <c r="I440" s="1" t="s">
        <v>9596</v>
      </c>
      <c r="J440" s="1" t="s">
        <v>9597</v>
      </c>
      <c r="K440" s="1" t="s">
        <v>9598</v>
      </c>
      <c r="L440" s="1">
        <v>14.0</v>
      </c>
      <c r="M440" s="1">
        <v>0.00335</v>
      </c>
      <c r="N440" s="1">
        <v>17.310116666666666</v>
      </c>
      <c r="O440" s="1" t="s">
        <v>63</v>
      </c>
      <c r="P440" s="1" t="s">
        <v>9599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28</v>
      </c>
      <c r="B441" s="1" t="s">
        <v>17</v>
      </c>
      <c r="C441" s="3">
        <v>329.0</v>
      </c>
      <c r="D441" s="1">
        <v>0.0</v>
      </c>
      <c r="E441" s="1" t="s">
        <v>29</v>
      </c>
      <c r="F441" s="1" t="s">
        <v>18</v>
      </c>
      <c r="G441" s="1" t="s">
        <v>19</v>
      </c>
      <c r="H441" s="1" t="s">
        <v>9600</v>
      </c>
      <c r="I441" s="1" t="s">
        <v>9601</v>
      </c>
      <c r="J441" s="1" t="s">
        <v>9601</v>
      </c>
      <c r="K441" s="2"/>
      <c r="L441" s="1">
        <v>-4.0</v>
      </c>
      <c r="M441" s="1"/>
      <c r="N441" s="1">
        <v>10.0009</v>
      </c>
      <c r="O441" s="1" t="s">
        <v>8111</v>
      </c>
      <c r="P441" s="1" t="s">
        <v>9602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60</v>
      </c>
      <c r="B442" s="1" t="s">
        <v>17</v>
      </c>
      <c r="C442" s="3">
        <v>573.0</v>
      </c>
      <c r="D442" s="1">
        <v>0.0</v>
      </c>
      <c r="E442" s="1" t="s">
        <v>8679</v>
      </c>
      <c r="F442" s="1" t="s">
        <v>66</v>
      </c>
      <c r="G442" s="1" t="s">
        <v>24</v>
      </c>
      <c r="H442" s="1" t="s">
        <v>9603</v>
      </c>
      <c r="I442" s="1" t="s">
        <v>9604</v>
      </c>
      <c r="J442" s="1" t="s">
        <v>9605</v>
      </c>
      <c r="K442" s="1" t="s">
        <v>9606</v>
      </c>
      <c r="L442" s="1">
        <v>3.0</v>
      </c>
      <c r="M442" s="1">
        <v>0.002616666666666667</v>
      </c>
      <c r="N442" s="1">
        <v>23.814233333333334</v>
      </c>
      <c r="O442" s="1" t="s">
        <v>63</v>
      </c>
      <c r="P442" s="1" t="s">
        <v>9607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16</v>
      </c>
      <c r="B443" s="1" t="s">
        <v>17</v>
      </c>
      <c r="C443" s="1">
        <v>433.0</v>
      </c>
      <c r="D443" s="1">
        <v>0.0</v>
      </c>
      <c r="E443" s="2"/>
      <c r="F443" s="1" t="s">
        <v>18</v>
      </c>
      <c r="G443" s="1" t="s">
        <v>19</v>
      </c>
      <c r="H443" s="1" t="s">
        <v>9608</v>
      </c>
      <c r="I443" s="1" t="s">
        <v>9609</v>
      </c>
      <c r="J443" s="1" t="s">
        <v>9609</v>
      </c>
      <c r="K443" s="2"/>
      <c r="L443" s="1">
        <v>-5.0</v>
      </c>
      <c r="M443" s="1"/>
      <c r="N443" s="1">
        <v>9.376133333333334</v>
      </c>
      <c r="O443" s="1" t="s">
        <v>8111</v>
      </c>
      <c r="P443" s="1" t="s">
        <v>9610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28</v>
      </c>
      <c r="B444" s="1" t="s">
        <v>17</v>
      </c>
      <c r="C444" s="1">
        <v>502.0</v>
      </c>
      <c r="D444" s="1">
        <v>0.0</v>
      </c>
      <c r="E444" s="1" t="s">
        <v>29</v>
      </c>
      <c r="F444" s="1" t="s">
        <v>18</v>
      </c>
      <c r="G444" s="1" t="s">
        <v>19</v>
      </c>
      <c r="H444" s="1" t="s">
        <v>9611</v>
      </c>
      <c r="I444" s="1" t="s">
        <v>9612</v>
      </c>
      <c r="J444" s="1" t="s">
        <v>9612</v>
      </c>
      <c r="K444" s="2"/>
      <c r="L444" s="1">
        <v>-4.0</v>
      </c>
      <c r="M444" s="1"/>
      <c r="N444" s="1">
        <v>15.92885</v>
      </c>
      <c r="O444" s="1" t="s">
        <v>8111</v>
      </c>
      <c r="P444" s="1" t="s">
        <v>9613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48</v>
      </c>
      <c r="B445" s="1" t="s">
        <v>17</v>
      </c>
      <c r="C445" s="1">
        <v>309.0</v>
      </c>
      <c r="D445" s="1">
        <v>0.0</v>
      </c>
      <c r="E445" s="2"/>
      <c r="F445" s="1" t="s">
        <v>49</v>
      </c>
      <c r="G445" s="1" t="s">
        <v>24</v>
      </c>
      <c r="H445" s="1" t="s">
        <v>9614</v>
      </c>
      <c r="I445" s="1" t="s">
        <v>9615</v>
      </c>
      <c r="J445" s="1" t="s">
        <v>9615</v>
      </c>
      <c r="K445" s="2"/>
      <c r="L445" s="1">
        <v>0.0</v>
      </c>
      <c r="M445" s="1"/>
      <c r="N445" s="1">
        <v>5.5569</v>
      </c>
      <c r="O445" s="1" t="s">
        <v>53</v>
      </c>
      <c r="P445" s="1" t="s">
        <v>9616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28</v>
      </c>
      <c r="B446" s="1" t="s">
        <v>17</v>
      </c>
      <c r="C446" s="1">
        <v>264.0</v>
      </c>
      <c r="D446" s="1">
        <v>0.0</v>
      </c>
      <c r="E446" s="1" t="s">
        <v>29</v>
      </c>
      <c r="F446" s="1" t="s">
        <v>18</v>
      </c>
      <c r="G446" s="1" t="s">
        <v>19</v>
      </c>
      <c r="H446" s="1" t="s">
        <v>9617</v>
      </c>
      <c r="I446" s="1" t="s">
        <v>9618</v>
      </c>
      <c r="J446" s="1" t="s">
        <v>9618</v>
      </c>
      <c r="K446" s="2"/>
      <c r="L446" s="1">
        <v>-3.0</v>
      </c>
      <c r="M446" s="1"/>
      <c r="N446" s="1">
        <v>11.625</v>
      </c>
      <c r="O446" s="1" t="s">
        <v>8111</v>
      </c>
      <c r="P446" s="1" t="s">
        <v>8594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60</v>
      </c>
      <c r="B447" s="1" t="s">
        <v>17</v>
      </c>
      <c r="C447" s="1">
        <v>763.0</v>
      </c>
      <c r="D447" s="1">
        <v>0.0</v>
      </c>
      <c r="E447" s="1" t="s">
        <v>8679</v>
      </c>
      <c r="F447" s="1" t="s">
        <v>66</v>
      </c>
      <c r="G447" s="1" t="s">
        <v>19</v>
      </c>
      <c r="H447" s="1" t="s">
        <v>9619</v>
      </c>
      <c r="I447" s="1" t="s">
        <v>9620</v>
      </c>
      <c r="J447" s="1" t="s">
        <v>9621</v>
      </c>
      <c r="K447" s="1" t="s">
        <v>9622</v>
      </c>
      <c r="L447" s="1">
        <v>21.0</v>
      </c>
      <c r="M447" s="1">
        <v>0.0027333333333333333</v>
      </c>
      <c r="N447" s="1">
        <v>82.69233333333334</v>
      </c>
      <c r="O447" s="1" t="s">
        <v>63</v>
      </c>
      <c r="P447" s="1" t="s">
        <v>9623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16</v>
      </c>
      <c r="B448" s="1" t="s">
        <v>17</v>
      </c>
      <c r="C448" s="1">
        <v>329.0</v>
      </c>
      <c r="D448" s="1">
        <v>0.0</v>
      </c>
      <c r="E448" s="2"/>
      <c r="F448" s="1" t="s">
        <v>18</v>
      </c>
      <c r="G448" s="1" t="s">
        <v>19</v>
      </c>
      <c r="H448" s="1" t="s">
        <v>9624</v>
      </c>
      <c r="I448" s="1" t="s">
        <v>9625</v>
      </c>
      <c r="J448" s="1" t="s">
        <v>9625</v>
      </c>
      <c r="K448" s="2"/>
      <c r="L448" s="1">
        <v>-4.0</v>
      </c>
      <c r="M448" s="1"/>
      <c r="N448" s="1">
        <v>10.561383333333334</v>
      </c>
      <c r="O448" s="1" t="s">
        <v>8111</v>
      </c>
      <c r="P448" s="1" t="s">
        <v>9626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16</v>
      </c>
      <c r="B449" s="1" t="s">
        <v>17</v>
      </c>
      <c r="C449" s="1">
        <v>596.0</v>
      </c>
      <c r="D449" s="1">
        <v>0.0</v>
      </c>
      <c r="E449" s="2"/>
      <c r="F449" s="1" t="s">
        <v>18</v>
      </c>
      <c r="G449" s="1" t="s">
        <v>19</v>
      </c>
      <c r="H449" s="1" t="s">
        <v>9627</v>
      </c>
      <c r="I449" s="1" t="s">
        <v>9628</v>
      </c>
      <c r="J449" s="1" t="s">
        <v>9628</v>
      </c>
      <c r="K449" s="2"/>
      <c r="L449" s="1">
        <v>-2.0</v>
      </c>
      <c r="M449" s="1"/>
      <c r="N449" s="1">
        <v>12.318833333333334</v>
      </c>
      <c r="O449" s="1" t="s">
        <v>8111</v>
      </c>
      <c r="P449" s="1" t="s">
        <v>9629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48</v>
      </c>
      <c r="B450" s="1" t="s">
        <v>17</v>
      </c>
      <c r="C450" s="1">
        <v>498.0</v>
      </c>
      <c r="D450" s="1">
        <v>0.0</v>
      </c>
      <c r="E450" s="2"/>
      <c r="F450" s="1" t="s">
        <v>49</v>
      </c>
      <c r="G450" s="1" t="s">
        <v>24</v>
      </c>
      <c r="H450" s="1" t="s">
        <v>9630</v>
      </c>
      <c r="I450" s="1" t="s">
        <v>9631</v>
      </c>
      <c r="J450" s="1" t="s">
        <v>9631</v>
      </c>
      <c r="K450" s="2"/>
      <c r="L450" s="1">
        <v>-3.0</v>
      </c>
      <c r="M450" s="1"/>
      <c r="N450" s="1">
        <v>1.3384166666666666</v>
      </c>
      <c r="O450" s="1" t="s">
        <v>53</v>
      </c>
      <c r="P450" s="1" t="s">
        <v>9632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28</v>
      </c>
      <c r="B451" s="1" t="s">
        <v>17</v>
      </c>
      <c r="C451" s="1">
        <v>313.0</v>
      </c>
      <c r="D451" s="1">
        <v>0.0</v>
      </c>
      <c r="E451" s="1" t="s">
        <v>29</v>
      </c>
      <c r="F451" s="1" t="s">
        <v>18</v>
      </c>
      <c r="G451" s="1" t="s">
        <v>19</v>
      </c>
      <c r="H451" s="1" t="s">
        <v>9633</v>
      </c>
      <c r="I451" s="1" t="s">
        <v>9634</v>
      </c>
      <c r="J451" s="1" t="s">
        <v>9634</v>
      </c>
      <c r="K451" s="2"/>
      <c r="L451" s="1">
        <v>-7.0</v>
      </c>
      <c r="M451" s="1"/>
      <c r="N451" s="1">
        <v>7.8882</v>
      </c>
      <c r="O451" s="1" t="s">
        <v>8111</v>
      </c>
      <c r="P451" s="1" t="s">
        <v>9635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81</v>
      </c>
      <c r="B452" s="1" t="s">
        <v>17</v>
      </c>
      <c r="C452" s="1">
        <v>329.0</v>
      </c>
      <c r="D452" s="1">
        <v>0.0</v>
      </c>
      <c r="E452" s="1" t="s">
        <v>9636</v>
      </c>
      <c r="F452" s="1" t="s">
        <v>18</v>
      </c>
      <c r="G452" s="1" t="s">
        <v>19</v>
      </c>
      <c r="H452" s="1" t="s">
        <v>9637</v>
      </c>
      <c r="I452" s="1" t="s">
        <v>9638</v>
      </c>
      <c r="J452" s="1" t="s">
        <v>9638</v>
      </c>
      <c r="K452" s="2"/>
      <c r="L452" s="1">
        <v>-5.0</v>
      </c>
      <c r="M452" s="1"/>
      <c r="N452" s="1">
        <v>9.169216666666667</v>
      </c>
      <c r="O452" s="1" t="s">
        <v>8111</v>
      </c>
      <c r="P452" s="1" t="s">
        <v>697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60</v>
      </c>
      <c r="B453" s="1" t="s">
        <v>17</v>
      </c>
      <c r="C453" s="1">
        <v>296.0</v>
      </c>
      <c r="D453" s="1">
        <v>13.0</v>
      </c>
      <c r="E453" s="1" t="s">
        <v>8679</v>
      </c>
      <c r="F453" s="1" t="s">
        <v>66</v>
      </c>
      <c r="G453" s="1" t="s">
        <v>19</v>
      </c>
      <c r="H453" s="1" t="s">
        <v>9639</v>
      </c>
      <c r="I453" s="1" t="s">
        <v>9640</v>
      </c>
      <c r="J453" s="1" t="s">
        <v>9641</v>
      </c>
      <c r="K453" s="1" t="s">
        <v>9642</v>
      </c>
      <c r="L453" s="1">
        <v>-4.0</v>
      </c>
      <c r="M453" s="1">
        <v>0.0024833333333333335</v>
      </c>
      <c r="N453" s="1">
        <v>8.904133333333334</v>
      </c>
      <c r="O453" s="1" t="s">
        <v>63</v>
      </c>
      <c r="P453" s="1" t="s">
        <v>9643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60</v>
      </c>
      <c r="B454" s="1" t="s">
        <v>17</v>
      </c>
      <c r="C454" s="1">
        <v>354.0</v>
      </c>
      <c r="D454" s="1">
        <v>0.0</v>
      </c>
      <c r="E454" s="1" t="s">
        <v>8679</v>
      </c>
      <c r="F454" s="1" t="s">
        <v>66</v>
      </c>
      <c r="G454" s="1" t="s">
        <v>19</v>
      </c>
      <c r="H454" s="1" t="s">
        <v>9644</v>
      </c>
      <c r="I454" s="1" t="s">
        <v>9645</v>
      </c>
      <c r="J454" s="1" t="s">
        <v>9646</v>
      </c>
      <c r="K454" s="1" t="s">
        <v>9647</v>
      </c>
      <c r="L454" s="1">
        <v>-1.0</v>
      </c>
      <c r="M454" s="1">
        <v>0.00675</v>
      </c>
      <c r="N454" s="1">
        <v>12.637733333333333</v>
      </c>
      <c r="O454" s="1" t="s">
        <v>63</v>
      </c>
      <c r="P454" s="1" t="s">
        <v>9648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28</v>
      </c>
      <c r="B455" s="1" t="s">
        <v>17</v>
      </c>
      <c r="C455" s="1">
        <v>380.0</v>
      </c>
      <c r="D455" s="1">
        <v>0.0</v>
      </c>
      <c r="E455" s="1" t="s">
        <v>29</v>
      </c>
      <c r="F455" s="1" t="s">
        <v>18</v>
      </c>
      <c r="G455" s="1" t="s">
        <v>19</v>
      </c>
      <c r="H455" s="1" t="s">
        <v>9649</v>
      </c>
      <c r="I455" s="1" t="s">
        <v>9650</v>
      </c>
      <c r="J455" s="1" t="s">
        <v>9650</v>
      </c>
      <c r="K455" s="2"/>
      <c r="L455" s="1">
        <v>-1.0</v>
      </c>
      <c r="M455" s="1"/>
      <c r="N455" s="1">
        <v>13.4228</v>
      </c>
      <c r="O455" s="1" t="s">
        <v>8111</v>
      </c>
      <c r="P455" s="1" t="s">
        <v>9651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48</v>
      </c>
      <c r="B456" s="1" t="s">
        <v>17</v>
      </c>
      <c r="C456" s="1">
        <v>20.0</v>
      </c>
      <c r="D456" s="1">
        <v>35.0</v>
      </c>
      <c r="E456" s="2"/>
      <c r="F456" s="1" t="s">
        <v>49</v>
      </c>
      <c r="G456" s="1" t="s">
        <v>24</v>
      </c>
      <c r="H456" s="1" t="s">
        <v>9652</v>
      </c>
      <c r="I456" s="1" t="s">
        <v>9653</v>
      </c>
      <c r="J456" s="1" t="s">
        <v>9653</v>
      </c>
      <c r="K456" s="2"/>
      <c r="L456" s="1">
        <v>-4.0</v>
      </c>
      <c r="M456" s="1"/>
      <c r="N456" s="1">
        <v>0.17075</v>
      </c>
      <c r="O456" s="1" t="s">
        <v>53</v>
      </c>
      <c r="P456" s="1" t="s">
        <v>9654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28</v>
      </c>
      <c r="B457" s="1" t="s">
        <v>17</v>
      </c>
      <c r="C457" s="3">
        <v>768.0</v>
      </c>
      <c r="D457" s="1">
        <v>0.0</v>
      </c>
      <c r="E457" s="1" t="s">
        <v>29</v>
      </c>
      <c r="F457" s="1" t="s">
        <v>18</v>
      </c>
      <c r="G457" s="1" t="s">
        <v>19</v>
      </c>
      <c r="H457" s="1" t="s">
        <v>9655</v>
      </c>
      <c r="I457" s="1" t="s">
        <v>9656</v>
      </c>
      <c r="J457" s="1" t="s">
        <v>9656</v>
      </c>
      <c r="K457" s="2"/>
      <c r="L457" s="1">
        <v>0.0</v>
      </c>
      <c r="M457" s="1"/>
      <c r="N457" s="1">
        <v>14.438416666666667</v>
      </c>
      <c r="O457" s="1" t="s">
        <v>8111</v>
      </c>
      <c r="P457" s="1" t="s">
        <v>9657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81</v>
      </c>
      <c r="B458" s="1" t="s">
        <v>17</v>
      </c>
      <c r="C458" s="1">
        <v>329.0</v>
      </c>
      <c r="D458" s="1">
        <v>0.0</v>
      </c>
      <c r="E458" s="1" t="s">
        <v>9636</v>
      </c>
      <c r="F458" s="1" t="s">
        <v>18</v>
      </c>
      <c r="G458" s="1" t="s">
        <v>19</v>
      </c>
      <c r="H458" s="1" t="s">
        <v>9658</v>
      </c>
      <c r="I458" s="1" t="s">
        <v>9659</v>
      </c>
      <c r="J458" s="1" t="s">
        <v>9659</v>
      </c>
      <c r="K458" s="2"/>
      <c r="L458" s="1">
        <v>-3.0</v>
      </c>
      <c r="M458" s="1"/>
      <c r="N458" s="1">
        <v>11.724983333333334</v>
      </c>
      <c r="O458" s="1" t="s">
        <v>8111</v>
      </c>
      <c r="P458" s="1" t="s">
        <v>9660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16</v>
      </c>
      <c r="B459" s="1" t="s">
        <v>17</v>
      </c>
      <c r="C459" s="1">
        <v>264.0</v>
      </c>
      <c r="D459" s="1">
        <v>0.0</v>
      </c>
      <c r="E459" s="2"/>
      <c r="F459" s="1" t="s">
        <v>18</v>
      </c>
      <c r="G459" s="1" t="s">
        <v>19</v>
      </c>
      <c r="H459" s="1" t="s">
        <v>9661</v>
      </c>
      <c r="I459" s="1" t="s">
        <v>9662</v>
      </c>
      <c r="J459" s="1" t="s">
        <v>9662</v>
      </c>
      <c r="K459" s="2"/>
      <c r="L459" s="1">
        <v>9.0</v>
      </c>
      <c r="M459" s="1"/>
      <c r="N459" s="1">
        <v>24.326166666666666</v>
      </c>
      <c r="O459" s="1" t="s">
        <v>8111</v>
      </c>
      <c r="P459" s="1" t="s">
        <v>9663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48</v>
      </c>
      <c r="B460" s="1" t="s">
        <v>17</v>
      </c>
      <c r="C460" s="1">
        <v>240.0</v>
      </c>
      <c r="D460" s="1">
        <v>420.0</v>
      </c>
      <c r="E460" s="2"/>
      <c r="F460" s="1" t="s">
        <v>49</v>
      </c>
      <c r="G460" s="1" t="s">
        <v>24</v>
      </c>
      <c r="H460" s="1" t="s">
        <v>9664</v>
      </c>
      <c r="I460" s="1" t="s">
        <v>9665</v>
      </c>
      <c r="J460" s="1" t="s">
        <v>9665</v>
      </c>
      <c r="K460" s="2"/>
      <c r="L460" s="1">
        <v>-4.0</v>
      </c>
      <c r="M460" s="1"/>
      <c r="N460" s="1">
        <v>0.64505</v>
      </c>
      <c r="O460" s="1" t="s">
        <v>53</v>
      </c>
      <c r="P460" s="1" t="s">
        <v>9666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28</v>
      </c>
      <c r="B461" s="1" t="s">
        <v>17</v>
      </c>
      <c r="C461" s="3">
        <v>264.0</v>
      </c>
      <c r="D461" s="1">
        <v>0.0</v>
      </c>
      <c r="E461" s="1" t="s">
        <v>29</v>
      </c>
      <c r="F461" s="1" t="s">
        <v>18</v>
      </c>
      <c r="G461" s="1" t="s">
        <v>19</v>
      </c>
      <c r="H461" s="1" t="s">
        <v>9667</v>
      </c>
      <c r="I461" s="1" t="s">
        <v>9668</v>
      </c>
      <c r="J461" s="1" t="s">
        <v>9668</v>
      </c>
      <c r="K461" s="2"/>
      <c r="L461" s="1">
        <v>-6.0</v>
      </c>
      <c r="M461" s="1"/>
      <c r="N461" s="1">
        <v>8.045366666666666</v>
      </c>
      <c r="O461" s="1" t="s">
        <v>8111</v>
      </c>
      <c r="P461" s="1" t="s">
        <v>8594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48</v>
      </c>
      <c r="B462" s="1" t="s">
        <v>17</v>
      </c>
      <c r="C462" s="3">
        <v>309.0</v>
      </c>
      <c r="D462" s="1">
        <v>0.0</v>
      </c>
      <c r="E462" s="2"/>
      <c r="F462" s="1" t="s">
        <v>49</v>
      </c>
      <c r="G462" s="1" t="s">
        <v>24</v>
      </c>
      <c r="H462" s="1" t="s">
        <v>9669</v>
      </c>
      <c r="I462" s="1" t="s">
        <v>9670</v>
      </c>
      <c r="J462" s="1" t="s">
        <v>9670</v>
      </c>
      <c r="K462" s="2"/>
      <c r="L462" s="1">
        <v>-1.0</v>
      </c>
      <c r="M462" s="1"/>
      <c r="N462" s="1">
        <v>3.349816666666667</v>
      </c>
      <c r="O462" s="1" t="s">
        <v>53</v>
      </c>
      <c r="P462" s="1" t="s">
        <v>9671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81</v>
      </c>
      <c r="B463" s="1" t="s">
        <v>17</v>
      </c>
      <c r="C463" s="1">
        <v>693.0</v>
      </c>
      <c r="D463" s="1">
        <v>0.0</v>
      </c>
      <c r="E463" s="1" t="s">
        <v>9672</v>
      </c>
      <c r="F463" s="1" t="s">
        <v>18</v>
      </c>
      <c r="G463" s="1" t="s">
        <v>19</v>
      </c>
      <c r="H463" s="1" t="s">
        <v>9673</v>
      </c>
      <c r="I463" s="1" t="s">
        <v>9674</v>
      </c>
      <c r="J463" s="1" t="s">
        <v>9674</v>
      </c>
      <c r="K463" s="2"/>
      <c r="L463" s="1">
        <v>6.0</v>
      </c>
      <c r="M463" s="1"/>
      <c r="N463" s="1">
        <v>21.1767</v>
      </c>
      <c r="O463" s="1" t="s">
        <v>8111</v>
      </c>
      <c r="P463" s="1" t="s">
        <v>9675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16</v>
      </c>
      <c r="B464" s="1" t="s">
        <v>17</v>
      </c>
      <c r="C464" s="1">
        <v>323.0</v>
      </c>
      <c r="D464" s="1">
        <v>0.0</v>
      </c>
      <c r="E464" s="2"/>
      <c r="F464" s="1" t="s">
        <v>18</v>
      </c>
      <c r="G464" s="1" t="s">
        <v>19</v>
      </c>
      <c r="H464" s="1" t="s">
        <v>9676</v>
      </c>
      <c r="I464" s="1" t="s">
        <v>9677</v>
      </c>
      <c r="J464" s="1" t="s">
        <v>9677</v>
      </c>
      <c r="K464" s="2"/>
      <c r="L464" s="1">
        <v>-1.0</v>
      </c>
      <c r="M464" s="1"/>
      <c r="N464" s="1">
        <v>13.545866666666667</v>
      </c>
      <c r="O464" s="1" t="s">
        <v>8111</v>
      </c>
      <c r="P464" s="1" t="s">
        <v>9678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28</v>
      </c>
      <c r="B465" s="1" t="s">
        <v>17</v>
      </c>
      <c r="C465" s="3">
        <v>264.0</v>
      </c>
      <c r="D465" s="1">
        <v>0.0</v>
      </c>
      <c r="E465" s="1" t="s">
        <v>29</v>
      </c>
      <c r="F465" s="1" t="s">
        <v>18</v>
      </c>
      <c r="G465" s="1" t="s">
        <v>19</v>
      </c>
      <c r="H465" s="1" t="s">
        <v>9679</v>
      </c>
      <c r="I465" s="1" t="s">
        <v>9680</v>
      </c>
      <c r="J465" s="1" t="s">
        <v>9680</v>
      </c>
      <c r="K465" s="2"/>
      <c r="L465" s="1">
        <v>4.0</v>
      </c>
      <c r="M465" s="1"/>
      <c r="N465" s="1">
        <v>50.4497</v>
      </c>
      <c r="O465" s="1" t="s">
        <v>8111</v>
      </c>
      <c r="P465" s="1" t="s">
        <v>9681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48</v>
      </c>
      <c r="B466" s="1" t="s">
        <v>17</v>
      </c>
      <c r="C466" s="1">
        <v>119.0</v>
      </c>
      <c r="D466" s="1">
        <v>0.0</v>
      </c>
      <c r="E466" s="2"/>
      <c r="F466" s="1" t="s">
        <v>49</v>
      </c>
      <c r="G466" s="1" t="s">
        <v>24</v>
      </c>
      <c r="H466" s="1" t="s">
        <v>9682</v>
      </c>
      <c r="I466" s="1" t="s">
        <v>9683</v>
      </c>
      <c r="J466" s="1" t="s">
        <v>9683</v>
      </c>
      <c r="K466" s="2"/>
      <c r="L466" s="1">
        <v>0.0</v>
      </c>
      <c r="M466" s="1"/>
      <c r="N466" s="1">
        <v>4.4085</v>
      </c>
      <c r="O466" s="1" t="s">
        <v>53</v>
      </c>
      <c r="P466" s="1" t="s">
        <v>9684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16</v>
      </c>
      <c r="B467" s="1" t="s">
        <v>17</v>
      </c>
      <c r="C467" s="1">
        <v>540.0</v>
      </c>
      <c r="D467" s="1">
        <v>0.0</v>
      </c>
      <c r="E467" s="2"/>
      <c r="F467" s="1" t="s">
        <v>18</v>
      </c>
      <c r="G467" s="1" t="s">
        <v>19</v>
      </c>
      <c r="H467" s="1" t="s">
        <v>9685</v>
      </c>
      <c r="I467" s="1" t="s">
        <v>9686</v>
      </c>
      <c r="J467" s="1" t="s">
        <v>9686</v>
      </c>
      <c r="K467" s="2"/>
      <c r="L467" s="1">
        <v>0.0</v>
      </c>
      <c r="M467" s="1"/>
      <c r="N467" s="1">
        <v>14.992233333333333</v>
      </c>
      <c r="O467" s="1" t="s">
        <v>8111</v>
      </c>
      <c r="P467" s="1" t="s">
        <v>9687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28</v>
      </c>
      <c r="B468" s="1" t="s">
        <v>17</v>
      </c>
      <c r="C468" s="3">
        <v>289.0</v>
      </c>
      <c r="D468" s="1">
        <v>0.0</v>
      </c>
      <c r="E468" s="1" t="s">
        <v>29</v>
      </c>
      <c r="F468" s="1" t="s">
        <v>18</v>
      </c>
      <c r="G468" s="1" t="s">
        <v>19</v>
      </c>
      <c r="H468" s="1" t="s">
        <v>9688</v>
      </c>
      <c r="I468" s="1" t="s">
        <v>9689</v>
      </c>
      <c r="J468" s="1" t="s">
        <v>9689</v>
      </c>
      <c r="K468" s="2"/>
      <c r="L468" s="1">
        <v>5.0</v>
      </c>
      <c r="M468" s="1"/>
      <c r="N468" s="1">
        <v>20.184216666666668</v>
      </c>
      <c r="O468" s="1" t="s">
        <v>8111</v>
      </c>
      <c r="P468" s="1" t="s">
        <v>9690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48</v>
      </c>
      <c r="B469" s="1" t="s">
        <v>17</v>
      </c>
      <c r="C469" s="1">
        <v>249.0</v>
      </c>
      <c r="D469" s="1">
        <v>0.0</v>
      </c>
      <c r="E469" s="2"/>
      <c r="F469" s="1" t="s">
        <v>49</v>
      </c>
      <c r="G469" s="1" t="s">
        <v>24</v>
      </c>
      <c r="H469" s="1" t="s">
        <v>9691</v>
      </c>
      <c r="I469" s="1" t="s">
        <v>9692</v>
      </c>
      <c r="J469" s="1" t="s">
        <v>9692</v>
      </c>
      <c r="K469" s="2"/>
      <c r="L469" s="1">
        <v>9.0</v>
      </c>
      <c r="M469" s="1"/>
      <c r="N469" s="1">
        <v>14.988816666666667</v>
      </c>
      <c r="O469" s="1" t="s">
        <v>53</v>
      </c>
      <c r="P469" s="1" t="s">
        <v>9693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16</v>
      </c>
      <c r="B470" s="1" t="s">
        <v>17</v>
      </c>
      <c r="C470" s="1">
        <v>833.0</v>
      </c>
      <c r="D470" s="1">
        <v>0.0</v>
      </c>
      <c r="E470" s="2"/>
      <c r="F470" s="1" t="s">
        <v>18</v>
      </c>
      <c r="G470" s="1" t="s">
        <v>24</v>
      </c>
      <c r="H470" s="1" t="s">
        <v>9694</v>
      </c>
      <c r="I470" s="1" t="s">
        <v>9695</v>
      </c>
      <c r="J470" s="1" t="s">
        <v>9695</v>
      </c>
      <c r="K470" s="2"/>
      <c r="L470" s="1">
        <v>9.0</v>
      </c>
      <c r="M470" s="1"/>
      <c r="N470" s="1">
        <v>24.54175</v>
      </c>
      <c r="O470" s="1" t="s">
        <v>8111</v>
      </c>
      <c r="P470" s="1" t="s">
        <v>9696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16</v>
      </c>
      <c r="B471" s="1" t="s">
        <v>17</v>
      </c>
      <c r="C471" s="1">
        <v>329.0</v>
      </c>
      <c r="D471" s="1">
        <v>0.0</v>
      </c>
      <c r="E471" s="2"/>
      <c r="F471" s="1" t="s">
        <v>18</v>
      </c>
      <c r="G471" s="1" t="s">
        <v>19</v>
      </c>
      <c r="H471" s="1" t="s">
        <v>9697</v>
      </c>
      <c r="I471" s="1" t="s">
        <v>9698</v>
      </c>
      <c r="J471" s="1" t="s">
        <v>9698</v>
      </c>
      <c r="K471" s="2"/>
      <c r="L471" s="1">
        <v>6.0</v>
      </c>
      <c r="M471" s="1"/>
      <c r="N471" s="1">
        <v>21.854316666666666</v>
      </c>
      <c r="O471" s="1" t="s">
        <v>8111</v>
      </c>
      <c r="P471" s="1" t="s">
        <v>9699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16</v>
      </c>
      <c r="B472" s="1" t="s">
        <v>17</v>
      </c>
      <c r="C472" s="1">
        <v>264.0</v>
      </c>
      <c r="D472" s="1">
        <v>0.0</v>
      </c>
      <c r="E472" s="2"/>
      <c r="F472" s="1" t="s">
        <v>18</v>
      </c>
      <c r="G472" s="1" t="s">
        <v>19</v>
      </c>
      <c r="H472" s="1" t="s">
        <v>9700</v>
      </c>
      <c r="I472" s="1" t="s">
        <v>9701</v>
      </c>
      <c r="J472" s="1" t="s">
        <v>9701</v>
      </c>
      <c r="K472" s="2"/>
      <c r="L472" s="1">
        <v>4.0</v>
      </c>
      <c r="M472" s="1"/>
      <c r="N472" s="1">
        <v>19.431916666666666</v>
      </c>
      <c r="O472" s="1" t="s">
        <v>8111</v>
      </c>
      <c r="P472" s="1" t="s">
        <v>9663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28</v>
      </c>
      <c r="B473" s="1" t="s">
        <v>17</v>
      </c>
      <c r="C473" s="1">
        <v>1341.0</v>
      </c>
      <c r="D473" s="1">
        <v>0.0</v>
      </c>
      <c r="E473" s="1" t="s">
        <v>29</v>
      </c>
      <c r="F473" s="1" t="s">
        <v>18</v>
      </c>
      <c r="G473" s="1" t="s">
        <v>19</v>
      </c>
      <c r="H473" s="1" t="s">
        <v>9702</v>
      </c>
      <c r="I473" s="1" t="s">
        <v>9703</v>
      </c>
      <c r="J473" s="1" t="s">
        <v>9703</v>
      </c>
      <c r="K473" s="2"/>
      <c r="L473" s="1">
        <v>9.0</v>
      </c>
      <c r="M473" s="1"/>
      <c r="N473" s="1">
        <v>24.37135</v>
      </c>
      <c r="O473" s="1" t="s">
        <v>8111</v>
      </c>
      <c r="P473" s="1" t="s">
        <v>9704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60</v>
      </c>
      <c r="B474" s="1" t="s">
        <v>17</v>
      </c>
      <c r="C474" s="3">
        <v>494.0</v>
      </c>
      <c r="D474" s="1">
        <v>0.0</v>
      </c>
      <c r="E474" s="1" t="s">
        <v>29</v>
      </c>
      <c r="F474" s="1" t="s">
        <v>66</v>
      </c>
      <c r="G474" s="1" t="s">
        <v>19</v>
      </c>
      <c r="H474" s="1" t="s">
        <v>9705</v>
      </c>
      <c r="I474" s="1" t="s">
        <v>9706</v>
      </c>
      <c r="J474" s="1" t="s">
        <v>9707</v>
      </c>
      <c r="K474" s="1" t="s">
        <v>9708</v>
      </c>
      <c r="L474" s="1">
        <v>11.0</v>
      </c>
      <c r="M474" s="1">
        <v>23.607533333333333</v>
      </c>
      <c r="N474" s="1">
        <v>35.9756</v>
      </c>
      <c r="O474" s="1" t="s">
        <v>63</v>
      </c>
      <c r="P474" s="1" t="s">
        <v>9709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16</v>
      </c>
      <c r="B475" s="1" t="s">
        <v>17</v>
      </c>
      <c r="C475" s="3">
        <v>612.0</v>
      </c>
      <c r="D475" s="1">
        <v>0.0</v>
      </c>
      <c r="E475" s="2"/>
      <c r="F475" s="1" t="s">
        <v>18</v>
      </c>
      <c r="G475" s="1" t="s">
        <v>19</v>
      </c>
      <c r="H475" s="1" t="s">
        <v>9710</v>
      </c>
      <c r="I475" s="1" t="s">
        <v>9711</v>
      </c>
      <c r="J475" s="1" t="s">
        <v>9711</v>
      </c>
      <c r="K475" s="2"/>
      <c r="L475" s="1">
        <v>-1.0</v>
      </c>
      <c r="M475" s="1"/>
      <c r="N475" s="1">
        <v>13.944966666666666</v>
      </c>
      <c r="O475" s="1" t="s">
        <v>8111</v>
      </c>
      <c r="P475" s="1" t="s">
        <v>9712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60</v>
      </c>
      <c r="B476" s="1" t="s">
        <v>17</v>
      </c>
      <c r="C476" s="3">
        <v>258.0</v>
      </c>
      <c r="D476" s="1">
        <v>0.0</v>
      </c>
      <c r="E476" s="1" t="s">
        <v>29</v>
      </c>
      <c r="F476" s="1" t="s">
        <v>66</v>
      </c>
      <c r="G476" s="1" t="s">
        <v>19</v>
      </c>
      <c r="H476" s="1" t="s">
        <v>9713</v>
      </c>
      <c r="I476" s="1" t="s">
        <v>9714</v>
      </c>
      <c r="J476" s="1" t="s">
        <v>9715</v>
      </c>
      <c r="K476" s="1" t="s">
        <v>9716</v>
      </c>
      <c r="L476" s="1">
        <v>3.0</v>
      </c>
      <c r="M476" s="1">
        <v>51.28353333333333</v>
      </c>
      <c r="N476" s="1">
        <v>53.5901</v>
      </c>
      <c r="O476" s="1" t="s">
        <v>63</v>
      </c>
      <c r="P476" s="1" t="s">
        <v>9717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81</v>
      </c>
      <c r="B477" s="1" t="s">
        <v>17</v>
      </c>
      <c r="C477" s="1">
        <v>379.0</v>
      </c>
      <c r="D477" s="1">
        <v>0.0</v>
      </c>
      <c r="E477" s="1" t="s">
        <v>9718</v>
      </c>
      <c r="F477" s="1" t="s">
        <v>18</v>
      </c>
      <c r="G477" s="1" t="s">
        <v>19</v>
      </c>
      <c r="H477" s="1" t="s">
        <v>9719</v>
      </c>
      <c r="I477" s="1" t="s">
        <v>9720</v>
      </c>
      <c r="J477" s="1" t="s">
        <v>9720</v>
      </c>
      <c r="K477" s="2"/>
      <c r="L477" s="1">
        <v>-1.0</v>
      </c>
      <c r="M477" s="1"/>
      <c r="N477" s="1">
        <v>13.37285</v>
      </c>
      <c r="O477" s="1" t="s">
        <v>8111</v>
      </c>
      <c r="P477" s="1" t="s">
        <v>9721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28</v>
      </c>
      <c r="B478" s="1" t="s">
        <v>17</v>
      </c>
      <c r="C478" s="1">
        <v>329.0</v>
      </c>
      <c r="D478" s="1">
        <v>0.0</v>
      </c>
      <c r="E478" s="1" t="s">
        <v>29</v>
      </c>
      <c r="F478" s="1" t="s">
        <v>18</v>
      </c>
      <c r="G478" s="1" t="s">
        <v>19</v>
      </c>
      <c r="H478" s="1" t="s">
        <v>9722</v>
      </c>
      <c r="I478" s="1" t="s">
        <v>9723</v>
      </c>
      <c r="J478" s="1" t="s">
        <v>9723</v>
      </c>
      <c r="K478" s="2"/>
      <c r="L478" s="1">
        <v>-2.0</v>
      </c>
      <c r="M478" s="1"/>
      <c r="N478" s="1">
        <v>12.260516666666666</v>
      </c>
      <c r="O478" s="1" t="s">
        <v>8111</v>
      </c>
      <c r="P478" s="1" t="s">
        <v>8452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48</v>
      </c>
      <c r="B479" s="1" t="s">
        <v>17</v>
      </c>
      <c r="C479" s="1">
        <v>309.0</v>
      </c>
      <c r="D479" s="1">
        <v>0.0</v>
      </c>
      <c r="E479" s="2"/>
      <c r="F479" s="1" t="s">
        <v>49</v>
      </c>
      <c r="G479" s="1" t="s">
        <v>24</v>
      </c>
      <c r="H479" s="1" t="s">
        <v>9724</v>
      </c>
      <c r="I479" s="1" t="s">
        <v>9725</v>
      </c>
      <c r="J479" s="1" t="s">
        <v>9725</v>
      </c>
      <c r="K479" s="2"/>
      <c r="L479" s="1">
        <v>3.0</v>
      </c>
      <c r="M479" s="1"/>
      <c r="N479" s="1">
        <v>8.68655</v>
      </c>
      <c r="O479" s="1" t="s">
        <v>53</v>
      </c>
      <c r="P479" s="1" t="s">
        <v>9726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60</v>
      </c>
      <c r="B480" s="1" t="s">
        <v>17</v>
      </c>
      <c r="C480" s="1">
        <v>723.0</v>
      </c>
      <c r="D480" s="1">
        <v>0.0</v>
      </c>
      <c r="E480" s="1" t="s">
        <v>29</v>
      </c>
      <c r="F480" s="1" t="s">
        <v>66</v>
      </c>
      <c r="G480" s="1" t="s">
        <v>19</v>
      </c>
      <c r="H480" s="1" t="s">
        <v>9727</v>
      </c>
      <c r="I480" s="1" t="s">
        <v>9728</v>
      </c>
      <c r="J480" s="1" t="s">
        <v>9729</v>
      </c>
      <c r="K480" s="1" t="s">
        <v>9730</v>
      </c>
      <c r="L480" s="1">
        <v>9.0</v>
      </c>
      <c r="M480" s="1">
        <v>4.008133333333333</v>
      </c>
      <c r="N480" s="1">
        <v>16.8071</v>
      </c>
      <c r="O480" s="1" t="s">
        <v>63</v>
      </c>
      <c r="P480" s="1" t="s">
        <v>9731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16</v>
      </c>
      <c r="B481" s="1" t="s">
        <v>17</v>
      </c>
      <c r="C481" s="3">
        <v>378.0</v>
      </c>
      <c r="D481" s="1">
        <v>0.0</v>
      </c>
      <c r="E481" s="2"/>
      <c r="F481" s="1" t="s">
        <v>18</v>
      </c>
      <c r="G481" s="1" t="s">
        <v>19</v>
      </c>
      <c r="H481" s="1" t="s">
        <v>9732</v>
      </c>
      <c r="I481" s="1" t="s">
        <v>9733</v>
      </c>
      <c r="J481" s="1" t="s">
        <v>9733</v>
      </c>
      <c r="K481" s="2"/>
      <c r="L481" s="1">
        <v>0.0</v>
      </c>
      <c r="M481" s="1"/>
      <c r="N481" s="1">
        <v>15.916783333333333</v>
      </c>
      <c r="O481" s="1" t="s">
        <v>8111</v>
      </c>
      <c r="P481" s="1" t="s">
        <v>9734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48</v>
      </c>
      <c r="B482" s="1" t="s">
        <v>17</v>
      </c>
      <c r="C482" s="3">
        <v>118.0</v>
      </c>
      <c r="D482" s="1">
        <v>0.0</v>
      </c>
      <c r="E482" s="2"/>
      <c r="F482" s="1" t="s">
        <v>49</v>
      </c>
      <c r="G482" s="1" t="s">
        <v>24</v>
      </c>
      <c r="H482" s="1" t="s">
        <v>9735</v>
      </c>
      <c r="I482" s="1" t="s">
        <v>9736</v>
      </c>
      <c r="J482" s="1" t="s">
        <v>9736</v>
      </c>
      <c r="K482" s="2"/>
      <c r="L482" s="1">
        <v>-4.0</v>
      </c>
      <c r="M482" s="1"/>
      <c r="N482" s="1">
        <v>0.3873</v>
      </c>
      <c r="O482" s="1" t="s">
        <v>53</v>
      </c>
      <c r="P482" s="1" t="s">
        <v>9737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60</v>
      </c>
      <c r="B483" s="1" t="s">
        <v>17</v>
      </c>
      <c r="C483" s="1">
        <v>247.0</v>
      </c>
      <c r="D483" s="1">
        <v>62.0</v>
      </c>
      <c r="E483" s="2"/>
      <c r="F483" s="1" t="s">
        <v>49</v>
      </c>
      <c r="G483" s="1" t="s">
        <v>19</v>
      </c>
      <c r="H483" s="1" t="s">
        <v>9738</v>
      </c>
      <c r="I483" s="1" t="s">
        <v>9739</v>
      </c>
      <c r="J483" s="1" t="s">
        <v>9739</v>
      </c>
      <c r="K483" s="2"/>
      <c r="L483" s="1">
        <v>-9.0</v>
      </c>
      <c r="M483" s="1"/>
      <c r="N483" s="1">
        <v>8.281383333333334</v>
      </c>
      <c r="O483" s="1" t="s">
        <v>63</v>
      </c>
      <c r="P483" s="1" t="s">
        <v>8888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60</v>
      </c>
      <c r="B484" s="1" t="s">
        <v>17</v>
      </c>
      <c r="C484" s="1">
        <v>0.0</v>
      </c>
      <c r="D484" s="1">
        <v>1226.0</v>
      </c>
      <c r="E484" s="2"/>
      <c r="F484" s="1" t="s">
        <v>49</v>
      </c>
      <c r="G484" s="1" t="s">
        <v>19</v>
      </c>
      <c r="H484" s="1" t="s">
        <v>9740</v>
      </c>
      <c r="I484" s="1" t="s">
        <v>9741</v>
      </c>
      <c r="J484" s="1" t="s">
        <v>9741</v>
      </c>
      <c r="K484" s="2"/>
      <c r="L484" s="1">
        <v>-2.0</v>
      </c>
      <c r="M484" s="1"/>
      <c r="N484" s="1">
        <v>16.513566666666666</v>
      </c>
      <c r="O484" s="1" t="s">
        <v>63</v>
      </c>
      <c r="P484" s="1" t="s">
        <v>9742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48</v>
      </c>
      <c r="B485" s="1" t="s">
        <v>17</v>
      </c>
      <c r="C485" s="1">
        <v>555.0</v>
      </c>
      <c r="D485" s="1">
        <v>0.0</v>
      </c>
      <c r="E485" s="2"/>
      <c r="F485" s="1" t="s">
        <v>49</v>
      </c>
      <c r="G485" s="1" t="s">
        <v>24</v>
      </c>
      <c r="H485" s="1" t="s">
        <v>9743</v>
      </c>
      <c r="I485" s="1" t="s">
        <v>9744</v>
      </c>
      <c r="J485" s="1" t="s">
        <v>9744</v>
      </c>
      <c r="K485" s="2"/>
      <c r="L485" s="1">
        <v>0.0</v>
      </c>
      <c r="M485" s="1"/>
      <c r="N485" s="1">
        <v>4.079583333333333</v>
      </c>
      <c r="O485" s="1" t="s">
        <v>53</v>
      </c>
      <c r="P485" s="1" t="s">
        <v>9745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60</v>
      </c>
      <c r="B486" s="1" t="s">
        <v>17</v>
      </c>
      <c r="C486" s="1">
        <v>292.0</v>
      </c>
      <c r="D486" s="1">
        <v>14.0</v>
      </c>
      <c r="E486" s="1" t="s">
        <v>29</v>
      </c>
      <c r="F486" s="1" t="s">
        <v>66</v>
      </c>
      <c r="G486" s="1" t="s">
        <v>19</v>
      </c>
      <c r="H486" s="1" t="s">
        <v>9746</v>
      </c>
      <c r="I486" s="1" t="s">
        <v>9747</v>
      </c>
      <c r="J486" s="1" t="s">
        <v>9748</v>
      </c>
      <c r="K486" s="1" t="s">
        <v>9749</v>
      </c>
      <c r="L486" s="1">
        <v>-4.0</v>
      </c>
      <c r="M486" s="1">
        <v>4.1071333333333335</v>
      </c>
      <c r="N486" s="1">
        <v>12.953116666666666</v>
      </c>
      <c r="O486" s="1" t="s">
        <v>63</v>
      </c>
      <c r="P486" s="1" t="s">
        <v>8528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16</v>
      </c>
      <c r="B487" s="1" t="s">
        <v>364</v>
      </c>
      <c r="C487" s="3">
        <v>638.0</v>
      </c>
      <c r="D487" s="1">
        <v>0.0</v>
      </c>
      <c r="E487" s="2"/>
      <c r="F487" s="1" t="s">
        <v>18</v>
      </c>
      <c r="G487" s="1" t="s">
        <v>24</v>
      </c>
      <c r="H487" s="1" t="s">
        <v>9750</v>
      </c>
      <c r="I487" s="1" t="s">
        <v>9751</v>
      </c>
      <c r="J487" s="1" t="s">
        <v>9751</v>
      </c>
      <c r="K487" s="2"/>
      <c r="L487" s="1">
        <v>0.0</v>
      </c>
      <c r="M487" s="1"/>
      <c r="N487" s="1">
        <v>15.616066666666667</v>
      </c>
      <c r="O487" s="1" t="s">
        <v>8111</v>
      </c>
      <c r="P487" s="1" t="s">
        <v>9752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48</v>
      </c>
      <c r="B488" s="1" t="s">
        <v>17</v>
      </c>
      <c r="C488" s="3">
        <v>907.0</v>
      </c>
      <c r="D488" s="1">
        <v>0.0</v>
      </c>
      <c r="E488" s="2"/>
      <c r="F488" s="1" t="s">
        <v>49</v>
      </c>
      <c r="G488" s="1" t="s">
        <v>24</v>
      </c>
      <c r="H488" s="1" t="s">
        <v>9753</v>
      </c>
      <c r="I488" s="1" t="s">
        <v>9754</v>
      </c>
      <c r="J488" s="1" t="s">
        <v>9754</v>
      </c>
      <c r="K488" s="2"/>
      <c r="L488" s="1">
        <v>-2.0</v>
      </c>
      <c r="M488" s="1"/>
      <c r="N488" s="1">
        <v>2.6371333333333333</v>
      </c>
      <c r="O488" s="1" t="s">
        <v>53</v>
      </c>
      <c r="P488" s="1" t="s">
        <v>9755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16</v>
      </c>
      <c r="B489" s="1" t="s">
        <v>364</v>
      </c>
      <c r="C489" s="1">
        <v>264.0</v>
      </c>
      <c r="D489" s="1">
        <v>0.0</v>
      </c>
      <c r="E489" s="2"/>
      <c r="F489" s="1" t="s">
        <v>18</v>
      </c>
      <c r="G489" s="1" t="s">
        <v>19</v>
      </c>
      <c r="H489" s="1" t="s">
        <v>9756</v>
      </c>
      <c r="I489" s="1" t="s">
        <v>9757</v>
      </c>
      <c r="J489" s="1" t="s">
        <v>9757</v>
      </c>
      <c r="K489" s="2"/>
      <c r="L489" s="1">
        <v>-2.0</v>
      </c>
      <c r="M489" s="1"/>
      <c r="N489" s="1">
        <v>12.644516666666666</v>
      </c>
      <c r="O489" s="1" t="s">
        <v>8111</v>
      </c>
      <c r="P489" s="1" t="s">
        <v>9758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16</v>
      </c>
      <c r="B490" s="1" t="s">
        <v>364</v>
      </c>
      <c r="C490" s="1">
        <v>264.0</v>
      </c>
      <c r="D490" s="1">
        <v>0.0</v>
      </c>
      <c r="E490" s="2"/>
      <c r="F490" s="1" t="s">
        <v>18</v>
      </c>
      <c r="G490" s="1" t="s">
        <v>19</v>
      </c>
      <c r="H490" s="1" t="s">
        <v>9759</v>
      </c>
      <c r="I490" s="1" t="s">
        <v>9760</v>
      </c>
      <c r="J490" s="1" t="s">
        <v>9760</v>
      </c>
      <c r="K490" s="2"/>
      <c r="L490" s="1">
        <v>-1.0</v>
      </c>
      <c r="M490" s="1"/>
      <c r="N490" s="1">
        <v>13.278083333333333</v>
      </c>
      <c r="O490" s="1" t="s">
        <v>8111</v>
      </c>
      <c r="P490" s="1" t="s">
        <v>8632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28</v>
      </c>
      <c r="B491" s="1" t="s">
        <v>17</v>
      </c>
      <c r="C491" s="1">
        <v>294.0</v>
      </c>
      <c r="D491" s="1">
        <v>0.0</v>
      </c>
      <c r="E491" s="1" t="s">
        <v>29</v>
      </c>
      <c r="F491" s="1" t="s">
        <v>18</v>
      </c>
      <c r="G491" s="1" t="s">
        <v>19</v>
      </c>
      <c r="H491" s="1" t="s">
        <v>9761</v>
      </c>
      <c r="I491" s="1" t="s">
        <v>9762</v>
      </c>
      <c r="J491" s="1" t="s">
        <v>9762</v>
      </c>
      <c r="K491" s="2"/>
      <c r="L491" s="1">
        <v>-1.0</v>
      </c>
      <c r="M491" s="1"/>
      <c r="N491" s="1">
        <v>13.479116666666666</v>
      </c>
      <c r="O491" s="1" t="s">
        <v>8111</v>
      </c>
      <c r="P491" s="1" t="s">
        <v>9763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60</v>
      </c>
      <c r="B492" s="1" t="s">
        <v>17</v>
      </c>
      <c r="C492" s="1">
        <v>238.0</v>
      </c>
      <c r="D492" s="1">
        <v>11.0</v>
      </c>
      <c r="E492" s="1" t="s">
        <v>8238</v>
      </c>
      <c r="F492" s="1" t="s">
        <v>66</v>
      </c>
      <c r="G492" s="1" t="s">
        <v>19</v>
      </c>
      <c r="H492" s="1" t="s">
        <v>9764</v>
      </c>
      <c r="I492" s="1" t="s">
        <v>9765</v>
      </c>
      <c r="J492" s="1" t="s">
        <v>9766</v>
      </c>
      <c r="K492" s="1" t="s">
        <v>9767</v>
      </c>
      <c r="L492" s="1">
        <v>-3.0</v>
      </c>
      <c r="M492" s="1">
        <v>0.002266666666666667</v>
      </c>
      <c r="N492" s="1">
        <v>13.090266666666666</v>
      </c>
      <c r="O492" s="1" t="s">
        <v>63</v>
      </c>
      <c r="P492" s="1" t="s">
        <v>9006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28</v>
      </c>
      <c r="B493" s="1" t="s">
        <v>17</v>
      </c>
      <c r="C493" s="1">
        <v>314.0</v>
      </c>
      <c r="D493" s="1">
        <v>0.0</v>
      </c>
      <c r="E493" s="1" t="s">
        <v>29</v>
      </c>
      <c r="F493" s="1" t="s">
        <v>18</v>
      </c>
      <c r="G493" s="1" t="s">
        <v>19</v>
      </c>
      <c r="H493" s="1" t="s">
        <v>9768</v>
      </c>
      <c r="I493" s="1" t="s">
        <v>9769</v>
      </c>
      <c r="J493" s="1" t="s">
        <v>9769</v>
      </c>
      <c r="K493" s="2"/>
      <c r="L493" s="1">
        <v>-7.0</v>
      </c>
      <c r="M493" s="1"/>
      <c r="N493" s="1">
        <v>7.443883333333333</v>
      </c>
      <c r="O493" s="1" t="s">
        <v>8111</v>
      </c>
      <c r="P493" s="1" t="s">
        <v>9770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16</v>
      </c>
      <c r="B494" s="1" t="s">
        <v>17</v>
      </c>
      <c r="C494" s="1">
        <v>319.0</v>
      </c>
      <c r="D494" s="1">
        <v>0.0</v>
      </c>
      <c r="E494" s="2"/>
      <c r="F494" s="1" t="s">
        <v>18</v>
      </c>
      <c r="G494" s="1" t="s">
        <v>19</v>
      </c>
      <c r="H494" s="1" t="s">
        <v>9771</v>
      </c>
      <c r="I494" s="1" t="s">
        <v>9772</v>
      </c>
      <c r="J494" s="1" t="s">
        <v>9772</v>
      </c>
      <c r="K494" s="2"/>
      <c r="L494" s="1">
        <v>-2.0</v>
      </c>
      <c r="M494" s="1"/>
      <c r="N494" s="1">
        <v>12.869566666666667</v>
      </c>
      <c r="O494" s="1" t="s">
        <v>8111</v>
      </c>
      <c r="P494" s="1" t="s">
        <v>9773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28</v>
      </c>
      <c r="B495" s="1" t="s">
        <v>17</v>
      </c>
      <c r="C495" s="1">
        <v>329.0</v>
      </c>
      <c r="D495" s="1">
        <v>0.0</v>
      </c>
      <c r="E495" s="1" t="s">
        <v>29</v>
      </c>
      <c r="F495" s="1" t="s">
        <v>18</v>
      </c>
      <c r="G495" s="1" t="s">
        <v>19</v>
      </c>
      <c r="H495" s="1" t="s">
        <v>9774</v>
      </c>
      <c r="I495" s="1" t="s">
        <v>9775</v>
      </c>
      <c r="J495" s="1" t="s">
        <v>9775</v>
      </c>
      <c r="K495" s="2"/>
      <c r="L495" s="1">
        <v>-8.0</v>
      </c>
      <c r="M495" s="1"/>
      <c r="N495" s="1">
        <v>6.8171333333333335</v>
      </c>
      <c r="O495" s="1" t="s">
        <v>8111</v>
      </c>
      <c r="P495" s="1" t="s">
        <v>9776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28</v>
      </c>
      <c r="B496" s="1" t="s">
        <v>17</v>
      </c>
      <c r="C496" s="1">
        <v>618.0</v>
      </c>
      <c r="D496" s="1">
        <v>0.0</v>
      </c>
      <c r="E496" s="1" t="s">
        <v>29</v>
      </c>
      <c r="F496" s="1" t="s">
        <v>18</v>
      </c>
      <c r="G496" s="1" t="s">
        <v>19</v>
      </c>
      <c r="H496" s="1" t="s">
        <v>9777</v>
      </c>
      <c r="I496" s="1" t="s">
        <v>9778</v>
      </c>
      <c r="J496" s="1" t="s">
        <v>9778</v>
      </c>
      <c r="K496" s="2"/>
      <c r="L496" s="1">
        <v>-1.0</v>
      </c>
      <c r="M496" s="1"/>
      <c r="N496" s="1">
        <v>13.172466666666667</v>
      </c>
      <c r="O496" s="1" t="s">
        <v>8111</v>
      </c>
      <c r="P496" s="1" t="s">
        <v>9779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16</v>
      </c>
      <c r="B497" s="1" t="s">
        <v>17</v>
      </c>
      <c r="C497" s="1">
        <v>264.0</v>
      </c>
      <c r="D497" s="1">
        <v>0.0</v>
      </c>
      <c r="E497" s="2"/>
      <c r="F497" s="1" t="s">
        <v>18</v>
      </c>
      <c r="G497" s="1" t="s">
        <v>19</v>
      </c>
      <c r="H497" s="1" t="s">
        <v>9780</v>
      </c>
      <c r="I497" s="1" t="s">
        <v>9781</v>
      </c>
      <c r="J497" s="1" t="s">
        <v>9781</v>
      </c>
      <c r="K497" s="2"/>
      <c r="L497" s="1">
        <v>1.0</v>
      </c>
      <c r="M497" s="1"/>
      <c r="N497" s="1">
        <v>16.3012</v>
      </c>
      <c r="O497" s="1" t="s">
        <v>8111</v>
      </c>
      <c r="P497" s="1" t="s">
        <v>9782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16</v>
      </c>
      <c r="B498" s="1" t="s">
        <v>17</v>
      </c>
      <c r="C498" s="3">
        <v>593.0</v>
      </c>
      <c r="D498" s="1">
        <v>0.0</v>
      </c>
      <c r="E498" s="2"/>
      <c r="F498" s="1" t="s">
        <v>18</v>
      </c>
      <c r="G498" s="1" t="s">
        <v>19</v>
      </c>
      <c r="H498" s="1" t="s">
        <v>9783</v>
      </c>
      <c r="I498" s="1" t="s">
        <v>9784</v>
      </c>
      <c r="J498" s="1" t="s">
        <v>9784</v>
      </c>
      <c r="K498" s="2"/>
      <c r="L498" s="1">
        <v>-2.0</v>
      </c>
      <c r="M498" s="1"/>
      <c r="N498" s="1">
        <v>14.579016666666666</v>
      </c>
      <c r="O498" s="1" t="s">
        <v>8111</v>
      </c>
      <c r="P498" s="1" t="s">
        <v>9785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48</v>
      </c>
      <c r="B499" s="1" t="s">
        <v>17</v>
      </c>
      <c r="C499" s="1">
        <v>49.0</v>
      </c>
      <c r="D499" s="1">
        <v>0.0</v>
      </c>
      <c r="E499" s="2"/>
      <c r="F499" s="1" t="s">
        <v>49</v>
      </c>
      <c r="G499" s="1" t="s">
        <v>24</v>
      </c>
      <c r="H499" s="1" t="s">
        <v>9786</v>
      </c>
      <c r="I499" s="1" t="s">
        <v>9787</v>
      </c>
      <c r="J499" s="1" t="s">
        <v>9787</v>
      </c>
      <c r="K499" s="2"/>
      <c r="L499" s="1">
        <v>-1.0</v>
      </c>
      <c r="M499" s="1"/>
      <c r="N499" s="1">
        <v>3.36175</v>
      </c>
      <c r="O499" s="1" t="s">
        <v>53</v>
      </c>
      <c r="P499" s="1" t="s">
        <v>9788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28</v>
      </c>
      <c r="B500" s="1" t="s">
        <v>17</v>
      </c>
      <c r="C500" s="1">
        <v>537.0</v>
      </c>
      <c r="D500" s="1">
        <v>0.0</v>
      </c>
      <c r="E500" s="1" t="s">
        <v>29</v>
      </c>
      <c r="F500" s="1" t="s">
        <v>18</v>
      </c>
      <c r="G500" s="1" t="s">
        <v>19</v>
      </c>
      <c r="H500" s="1" t="s">
        <v>9789</v>
      </c>
      <c r="I500" s="1" t="s">
        <v>9790</v>
      </c>
      <c r="J500" s="1" t="s">
        <v>9790</v>
      </c>
      <c r="K500" s="2"/>
      <c r="L500" s="1">
        <v>-4.0</v>
      </c>
      <c r="M500" s="1"/>
      <c r="N500" s="1">
        <v>10.830016666666667</v>
      </c>
      <c r="O500" s="1" t="s">
        <v>8111</v>
      </c>
      <c r="P500" s="1" t="s">
        <v>9791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16</v>
      </c>
      <c r="B501" s="1" t="s">
        <v>17</v>
      </c>
      <c r="C501" s="1">
        <v>585.0</v>
      </c>
      <c r="D501" s="1">
        <v>0.0</v>
      </c>
      <c r="E501" s="2"/>
      <c r="F501" s="1" t="s">
        <v>18</v>
      </c>
      <c r="G501" s="1" t="s">
        <v>19</v>
      </c>
      <c r="H501" s="1" t="s">
        <v>9792</v>
      </c>
      <c r="I501" s="1" t="s">
        <v>9793</v>
      </c>
      <c r="J501" s="1" t="s">
        <v>9793</v>
      </c>
      <c r="K501" s="2"/>
      <c r="L501" s="1">
        <v>-2.0</v>
      </c>
      <c r="M501" s="1"/>
      <c r="N501" s="1">
        <v>12.672333333333333</v>
      </c>
      <c r="O501" s="1" t="s">
        <v>8111</v>
      </c>
      <c r="P501" s="1" t="s">
        <v>9794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28</v>
      </c>
      <c r="B502" s="1" t="s">
        <v>17</v>
      </c>
      <c r="C502" s="1">
        <v>647.0</v>
      </c>
      <c r="D502" s="1">
        <v>0.0</v>
      </c>
      <c r="E502" s="1" t="s">
        <v>29</v>
      </c>
      <c r="F502" s="1" t="s">
        <v>18</v>
      </c>
      <c r="G502" s="1" t="s">
        <v>19</v>
      </c>
      <c r="H502" s="1" t="s">
        <v>9795</v>
      </c>
      <c r="I502" s="1" t="s">
        <v>9796</v>
      </c>
      <c r="J502" s="1" t="s">
        <v>9796</v>
      </c>
      <c r="K502" s="2"/>
      <c r="L502" s="1">
        <v>-1.0</v>
      </c>
      <c r="M502" s="1"/>
      <c r="N502" s="1">
        <v>13.597816666666667</v>
      </c>
      <c r="O502" s="1" t="s">
        <v>8111</v>
      </c>
      <c r="P502" s="1" t="s">
        <v>9797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60</v>
      </c>
      <c r="B503" s="1" t="s">
        <v>17</v>
      </c>
      <c r="C503" s="3">
        <v>408.0</v>
      </c>
      <c r="D503" s="1">
        <v>100.0</v>
      </c>
      <c r="E503" s="2"/>
      <c r="F503" s="1" t="s">
        <v>49</v>
      </c>
      <c r="G503" s="1" t="s">
        <v>19</v>
      </c>
      <c r="H503" s="1" t="s">
        <v>9798</v>
      </c>
      <c r="I503" s="1" t="s">
        <v>9799</v>
      </c>
      <c r="J503" s="1" t="s">
        <v>9799</v>
      </c>
      <c r="K503" s="2"/>
      <c r="L503" s="1">
        <v>-11.0</v>
      </c>
      <c r="M503" s="1"/>
      <c r="N503" s="1">
        <v>7.53155</v>
      </c>
      <c r="O503" s="1" t="s">
        <v>63</v>
      </c>
      <c r="P503" s="1" t="s">
        <v>9800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16</v>
      </c>
      <c r="B504" s="1" t="s">
        <v>17</v>
      </c>
      <c r="C504" s="1">
        <v>264.0</v>
      </c>
      <c r="D504" s="1">
        <v>0.0</v>
      </c>
      <c r="E504" s="2"/>
      <c r="F504" s="1" t="s">
        <v>18</v>
      </c>
      <c r="G504" s="1" t="s">
        <v>19</v>
      </c>
      <c r="H504" s="1" t="s">
        <v>9801</v>
      </c>
      <c r="I504" s="1" t="s">
        <v>9802</v>
      </c>
      <c r="J504" s="1" t="s">
        <v>9802</v>
      </c>
      <c r="K504" s="2"/>
      <c r="L504" s="1">
        <v>5.0</v>
      </c>
      <c r="M504" s="1"/>
      <c r="N504" s="1">
        <v>20.091866666666668</v>
      </c>
      <c r="O504" s="1" t="s">
        <v>8111</v>
      </c>
      <c r="P504" s="1" t="s">
        <v>8154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81</v>
      </c>
      <c r="B505" s="1" t="s">
        <v>17</v>
      </c>
      <c r="C505" s="1">
        <v>618.0</v>
      </c>
      <c r="D505" s="1">
        <v>0.0</v>
      </c>
      <c r="E505" s="1" t="s">
        <v>643</v>
      </c>
      <c r="F505" s="1" t="s">
        <v>18</v>
      </c>
      <c r="G505" s="1" t="s">
        <v>19</v>
      </c>
      <c r="H505" s="1" t="s">
        <v>9803</v>
      </c>
      <c r="I505" s="1" t="s">
        <v>9804</v>
      </c>
      <c r="J505" s="1" t="s">
        <v>9804</v>
      </c>
      <c r="K505" s="2"/>
      <c r="L505" s="1">
        <v>1.0</v>
      </c>
      <c r="M505" s="1"/>
      <c r="N505" s="1">
        <v>16.910166666666665</v>
      </c>
      <c r="O505" s="1" t="s">
        <v>8111</v>
      </c>
      <c r="P505" s="1" t="s">
        <v>9805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60</v>
      </c>
      <c r="B506" s="1" t="s">
        <v>17</v>
      </c>
      <c r="C506" s="1">
        <v>319.0</v>
      </c>
      <c r="D506" s="1">
        <v>75.0</v>
      </c>
      <c r="E506" s="2"/>
      <c r="F506" s="1" t="s">
        <v>49</v>
      </c>
      <c r="G506" s="1" t="s">
        <v>19</v>
      </c>
      <c r="H506" s="1" t="s">
        <v>9806</v>
      </c>
      <c r="I506" s="1" t="s">
        <v>9807</v>
      </c>
      <c r="J506" s="1" t="s">
        <v>9807</v>
      </c>
      <c r="K506" s="2"/>
      <c r="L506" s="1">
        <v>-7.0</v>
      </c>
      <c r="M506" s="1"/>
      <c r="N506" s="1">
        <v>11.816266666666667</v>
      </c>
      <c r="O506" s="1" t="s">
        <v>63</v>
      </c>
      <c r="P506" s="1" t="s">
        <v>9808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28</v>
      </c>
      <c r="B507" s="1" t="s">
        <v>17</v>
      </c>
      <c r="C507" s="3">
        <v>314.0</v>
      </c>
      <c r="D507" s="1">
        <v>0.0</v>
      </c>
      <c r="E507" s="1" t="s">
        <v>29</v>
      </c>
      <c r="F507" s="1" t="s">
        <v>18</v>
      </c>
      <c r="G507" s="1" t="s">
        <v>19</v>
      </c>
      <c r="H507" s="1" t="s">
        <v>9809</v>
      </c>
      <c r="I507" s="1" t="s">
        <v>9810</v>
      </c>
      <c r="J507" s="1" t="s">
        <v>9810</v>
      </c>
      <c r="K507" s="2"/>
      <c r="L507" s="1">
        <v>-8.0</v>
      </c>
      <c r="M507" s="1"/>
      <c r="N507" s="1">
        <v>6.3460833333333335</v>
      </c>
      <c r="O507" s="1" t="s">
        <v>8111</v>
      </c>
      <c r="P507" s="1" t="s">
        <v>9811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81</v>
      </c>
      <c r="B508" s="1" t="s">
        <v>17</v>
      </c>
      <c r="C508" s="1">
        <v>777.0</v>
      </c>
      <c r="D508" s="1">
        <v>0.0</v>
      </c>
      <c r="E508" s="1" t="s">
        <v>9812</v>
      </c>
      <c r="F508" s="1" t="s">
        <v>18</v>
      </c>
      <c r="G508" s="1" t="s">
        <v>19</v>
      </c>
      <c r="H508" s="1" t="s">
        <v>9813</v>
      </c>
      <c r="I508" s="1" t="s">
        <v>9814</v>
      </c>
      <c r="J508" s="1" t="s">
        <v>9814</v>
      </c>
      <c r="K508" s="2"/>
      <c r="L508" s="1">
        <v>0.0</v>
      </c>
      <c r="M508" s="1"/>
      <c r="N508" s="1">
        <v>17.078866666666666</v>
      </c>
      <c r="O508" s="1" t="s">
        <v>8111</v>
      </c>
      <c r="P508" s="1" t="s">
        <v>9815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60</v>
      </c>
      <c r="B509" s="1" t="s">
        <v>17</v>
      </c>
      <c r="C509" s="1">
        <v>248.0</v>
      </c>
      <c r="D509" s="1">
        <v>0.0</v>
      </c>
      <c r="E509" s="2"/>
      <c r="F509" s="1" t="s">
        <v>49</v>
      </c>
      <c r="G509" s="1" t="s">
        <v>173</v>
      </c>
      <c r="H509" s="1" t="s">
        <v>9816</v>
      </c>
      <c r="I509" s="1" t="s">
        <v>9817</v>
      </c>
      <c r="J509" s="1" t="s">
        <v>9817</v>
      </c>
      <c r="K509" s="2"/>
      <c r="L509" s="1">
        <v>-7.0</v>
      </c>
      <c r="M509" s="1"/>
      <c r="N509" s="1">
        <v>12.106733333333333</v>
      </c>
      <c r="O509" s="1" t="s">
        <v>63</v>
      </c>
      <c r="P509" s="1" t="s">
        <v>9818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60</v>
      </c>
      <c r="B510" s="1" t="s">
        <v>17</v>
      </c>
      <c r="C510" s="1">
        <v>496.0</v>
      </c>
      <c r="D510" s="1">
        <v>0.0</v>
      </c>
      <c r="E510" s="1" t="s">
        <v>8238</v>
      </c>
      <c r="F510" s="1" t="s">
        <v>66</v>
      </c>
      <c r="G510" s="1" t="s">
        <v>24</v>
      </c>
      <c r="H510" s="1" t="s">
        <v>9819</v>
      </c>
      <c r="I510" s="1" t="s">
        <v>9820</v>
      </c>
      <c r="J510" s="1" t="s">
        <v>9821</v>
      </c>
      <c r="K510" s="1" t="s">
        <v>9822</v>
      </c>
      <c r="L510" s="1">
        <v>2.0</v>
      </c>
      <c r="M510" s="1">
        <v>0.00255</v>
      </c>
      <c r="N510" s="1">
        <v>18.96115</v>
      </c>
      <c r="O510" s="1" t="s">
        <v>63</v>
      </c>
      <c r="P510" s="1" t="s">
        <v>9823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60</v>
      </c>
      <c r="B511" s="1" t="s">
        <v>17</v>
      </c>
      <c r="C511" s="1">
        <v>319.0</v>
      </c>
      <c r="D511" s="1">
        <v>75.0</v>
      </c>
      <c r="E511" s="2"/>
      <c r="F511" s="1" t="s">
        <v>49</v>
      </c>
      <c r="G511" s="1" t="s">
        <v>24</v>
      </c>
      <c r="H511" s="1" t="s">
        <v>9824</v>
      </c>
      <c r="I511" s="1" t="s">
        <v>9825</v>
      </c>
      <c r="J511" s="1" t="s">
        <v>9825</v>
      </c>
      <c r="K511" s="2"/>
      <c r="L511" s="1">
        <v>-8.0</v>
      </c>
      <c r="M511" s="1"/>
      <c r="N511" s="1">
        <v>10.9356</v>
      </c>
      <c r="O511" s="1" t="s">
        <v>63</v>
      </c>
      <c r="P511" s="1" t="s">
        <v>9826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16</v>
      </c>
      <c r="B512" s="1" t="s">
        <v>17</v>
      </c>
      <c r="C512" s="3">
        <v>331.0</v>
      </c>
      <c r="D512" s="1">
        <v>0.0</v>
      </c>
      <c r="E512" s="2"/>
      <c r="F512" s="1" t="s">
        <v>18</v>
      </c>
      <c r="G512" s="1" t="s">
        <v>19</v>
      </c>
      <c r="H512" s="1" t="s">
        <v>9827</v>
      </c>
      <c r="I512" s="1" t="s">
        <v>9828</v>
      </c>
      <c r="J512" s="1" t="s">
        <v>9828</v>
      </c>
      <c r="K512" s="2"/>
      <c r="L512" s="1">
        <v>3.0</v>
      </c>
      <c r="M512" s="1"/>
      <c r="N512" s="1">
        <v>18.061366666666668</v>
      </c>
      <c r="O512" s="1" t="s">
        <v>8111</v>
      </c>
      <c r="P512" s="1" t="s">
        <v>9829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16</v>
      </c>
      <c r="B513" s="1" t="s">
        <v>17</v>
      </c>
      <c r="C513" s="1">
        <v>610.0</v>
      </c>
      <c r="D513" s="1">
        <v>0.0</v>
      </c>
      <c r="E513" s="2"/>
      <c r="F513" s="1" t="s">
        <v>18</v>
      </c>
      <c r="G513" s="1" t="s">
        <v>19</v>
      </c>
      <c r="H513" s="1" t="s">
        <v>9830</v>
      </c>
      <c r="I513" s="1" t="s">
        <v>9831</v>
      </c>
      <c r="J513" s="1" t="s">
        <v>9831</v>
      </c>
      <c r="K513" s="2"/>
      <c r="L513" s="1">
        <v>0.0</v>
      </c>
      <c r="M513" s="1"/>
      <c r="N513" s="1">
        <v>14.674316666666666</v>
      </c>
      <c r="O513" s="1" t="s">
        <v>8111</v>
      </c>
      <c r="P513" s="1" t="s">
        <v>9832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81</v>
      </c>
      <c r="B514" s="1" t="s">
        <v>17</v>
      </c>
      <c r="C514" s="1">
        <v>553.0</v>
      </c>
      <c r="D514" s="1">
        <v>0.0</v>
      </c>
      <c r="E514" s="1" t="s">
        <v>9833</v>
      </c>
      <c r="F514" s="1" t="s">
        <v>18</v>
      </c>
      <c r="G514" s="1" t="s">
        <v>19</v>
      </c>
      <c r="H514" s="1" t="s">
        <v>9834</v>
      </c>
      <c r="I514" s="1" t="s">
        <v>9835</v>
      </c>
      <c r="J514" s="1" t="s">
        <v>9835</v>
      </c>
      <c r="K514" s="2"/>
      <c r="L514" s="1">
        <v>-1.0</v>
      </c>
      <c r="M514" s="1"/>
      <c r="N514" s="1">
        <v>13.214866666666667</v>
      </c>
      <c r="O514" s="1" t="s">
        <v>8111</v>
      </c>
      <c r="P514" s="1" t="s">
        <v>9836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48</v>
      </c>
      <c r="B515" s="1" t="s">
        <v>17</v>
      </c>
      <c r="C515" s="1">
        <v>498.0</v>
      </c>
      <c r="D515" s="1">
        <v>0.0</v>
      </c>
      <c r="E515" s="2"/>
      <c r="F515" s="1" t="s">
        <v>49</v>
      </c>
      <c r="G515" s="1" t="s">
        <v>24</v>
      </c>
      <c r="H515" s="1" t="s">
        <v>9837</v>
      </c>
      <c r="I515" s="1" t="s">
        <v>9838</v>
      </c>
      <c r="J515" s="1" t="s">
        <v>9838</v>
      </c>
      <c r="K515" s="2"/>
      <c r="L515" s="1">
        <v>-1.0</v>
      </c>
      <c r="M515" s="1"/>
      <c r="N515" s="1">
        <v>3.5418166666666666</v>
      </c>
      <c r="O515" s="1" t="s">
        <v>53</v>
      </c>
      <c r="P515" s="1" t="s">
        <v>9839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28</v>
      </c>
      <c r="B516" s="1" t="s">
        <v>17</v>
      </c>
      <c r="C516" s="1">
        <v>439.0</v>
      </c>
      <c r="D516" s="1">
        <v>0.0</v>
      </c>
      <c r="E516" s="1" t="s">
        <v>29</v>
      </c>
      <c r="F516" s="1" t="s">
        <v>18</v>
      </c>
      <c r="G516" s="1" t="s">
        <v>19</v>
      </c>
      <c r="H516" s="1" t="s">
        <v>9840</v>
      </c>
      <c r="I516" s="1" t="s">
        <v>9841</v>
      </c>
      <c r="J516" s="1" t="s">
        <v>9841</v>
      </c>
      <c r="K516" s="2"/>
      <c r="L516" s="1">
        <v>0.0</v>
      </c>
      <c r="M516" s="1"/>
      <c r="N516" s="1">
        <v>14.650533333333334</v>
      </c>
      <c r="O516" s="1" t="s">
        <v>8111</v>
      </c>
      <c r="P516" s="1" t="s">
        <v>9842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16</v>
      </c>
      <c r="B517" s="1" t="s">
        <v>17</v>
      </c>
      <c r="C517" s="1">
        <v>698.0</v>
      </c>
      <c r="D517" s="1">
        <v>0.0</v>
      </c>
      <c r="E517" s="2"/>
      <c r="F517" s="1" t="s">
        <v>18</v>
      </c>
      <c r="G517" s="1" t="s">
        <v>19</v>
      </c>
      <c r="H517" s="1" t="s">
        <v>9843</v>
      </c>
      <c r="I517" s="1" t="s">
        <v>9844</v>
      </c>
      <c r="J517" s="1" t="s">
        <v>9844</v>
      </c>
      <c r="K517" s="2"/>
      <c r="L517" s="1">
        <v>0.0</v>
      </c>
      <c r="M517" s="1"/>
      <c r="N517" s="1">
        <v>15.524116666666666</v>
      </c>
      <c r="O517" s="1" t="s">
        <v>8111</v>
      </c>
      <c r="P517" s="1" t="s">
        <v>9845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16</v>
      </c>
      <c r="B518" s="1" t="s">
        <v>17</v>
      </c>
      <c r="C518" s="1">
        <v>598.0</v>
      </c>
      <c r="D518" s="1">
        <v>0.0</v>
      </c>
      <c r="E518" s="2"/>
      <c r="F518" s="1" t="s">
        <v>18</v>
      </c>
      <c r="G518" s="1" t="s">
        <v>19</v>
      </c>
      <c r="H518" s="1" t="s">
        <v>9846</v>
      </c>
      <c r="I518" s="1" t="s">
        <v>9847</v>
      </c>
      <c r="J518" s="1" t="s">
        <v>9847</v>
      </c>
      <c r="K518" s="2"/>
      <c r="L518" s="1">
        <v>-3.0</v>
      </c>
      <c r="M518" s="1"/>
      <c r="N518" s="1">
        <v>11.520916666666666</v>
      </c>
      <c r="O518" s="1" t="s">
        <v>8111</v>
      </c>
      <c r="P518" s="1" t="s">
        <v>9848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60</v>
      </c>
      <c r="B519" s="1" t="s">
        <v>17</v>
      </c>
      <c r="C519" s="1">
        <v>418.0</v>
      </c>
      <c r="D519" s="1">
        <v>0.0</v>
      </c>
      <c r="E519" s="1" t="s">
        <v>29</v>
      </c>
      <c r="F519" s="1" t="s">
        <v>66</v>
      </c>
      <c r="G519" s="1" t="s">
        <v>19</v>
      </c>
      <c r="H519" s="1" t="s">
        <v>9849</v>
      </c>
      <c r="I519" s="1" t="s">
        <v>9850</v>
      </c>
      <c r="J519" s="1" t="s">
        <v>9851</v>
      </c>
      <c r="K519" s="1" t="s">
        <v>9852</v>
      </c>
      <c r="L519" s="1">
        <v>-9.0</v>
      </c>
      <c r="M519" s="1">
        <v>1.1547833333333333</v>
      </c>
      <c r="N519" s="1">
        <v>11.484933333333334</v>
      </c>
      <c r="O519" s="1" t="s">
        <v>63</v>
      </c>
      <c r="P519" s="1" t="s">
        <v>9853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16</v>
      </c>
      <c r="B520" s="1" t="s">
        <v>17</v>
      </c>
      <c r="C520" s="1">
        <v>264.0</v>
      </c>
      <c r="D520" s="1">
        <v>0.0</v>
      </c>
      <c r="E520" s="2"/>
      <c r="F520" s="1" t="s">
        <v>18</v>
      </c>
      <c r="G520" s="1" t="s">
        <v>19</v>
      </c>
      <c r="H520" s="1" t="s">
        <v>9854</v>
      </c>
      <c r="I520" s="1" t="s">
        <v>9855</v>
      </c>
      <c r="J520" s="1" t="s">
        <v>9855</v>
      </c>
      <c r="K520" s="2"/>
      <c r="L520" s="1">
        <v>-6.0</v>
      </c>
      <c r="M520" s="1"/>
      <c r="N520" s="1">
        <v>8.423533333333333</v>
      </c>
      <c r="O520" s="1" t="s">
        <v>8111</v>
      </c>
      <c r="P520" s="1" t="s">
        <v>9856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60</v>
      </c>
      <c r="B521" s="1" t="s">
        <v>17</v>
      </c>
      <c r="C521" s="1">
        <v>523.0</v>
      </c>
      <c r="D521" s="1">
        <v>0.0</v>
      </c>
      <c r="E521" s="1" t="s">
        <v>29</v>
      </c>
      <c r="F521" s="1" t="s">
        <v>66</v>
      </c>
      <c r="G521" s="1" t="s">
        <v>19</v>
      </c>
      <c r="H521" s="1" t="s">
        <v>9857</v>
      </c>
      <c r="I521" s="1" t="s">
        <v>9858</v>
      </c>
      <c r="J521" s="1" t="s">
        <v>9859</v>
      </c>
      <c r="K521" s="1" t="s">
        <v>9860</v>
      </c>
      <c r="L521" s="1">
        <v>-12.0</v>
      </c>
      <c r="M521" s="1">
        <v>2.02835</v>
      </c>
      <c r="N521" s="1">
        <v>11.4919</v>
      </c>
      <c r="O521" s="1" t="s">
        <v>63</v>
      </c>
      <c r="P521" s="1" t="s">
        <v>9861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28</v>
      </c>
      <c r="B522" s="3" t="s">
        <v>17</v>
      </c>
      <c r="C522" s="1">
        <v>264.0</v>
      </c>
      <c r="D522" s="1">
        <v>0.0</v>
      </c>
      <c r="E522" s="1" t="s">
        <v>29</v>
      </c>
      <c r="F522" s="1" t="s">
        <v>18</v>
      </c>
      <c r="G522" s="1" t="s">
        <v>19</v>
      </c>
      <c r="H522" s="1" t="s">
        <v>9862</v>
      </c>
      <c r="I522" s="1" t="s">
        <v>9863</v>
      </c>
      <c r="J522" s="1" t="s">
        <v>9863</v>
      </c>
      <c r="K522" s="2"/>
      <c r="L522" s="1">
        <v>-6.0</v>
      </c>
      <c r="M522" s="1"/>
      <c r="N522" s="1">
        <v>8.816783333333333</v>
      </c>
      <c r="O522" s="1" t="s">
        <v>8111</v>
      </c>
      <c r="P522" s="1" t="s">
        <v>9864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48</v>
      </c>
      <c r="B523" s="1" t="s">
        <v>17</v>
      </c>
      <c r="C523" s="3">
        <v>918.0</v>
      </c>
      <c r="D523" s="1">
        <v>0.0</v>
      </c>
      <c r="E523" s="2"/>
      <c r="F523" s="1" t="s">
        <v>49</v>
      </c>
      <c r="G523" s="1" t="s">
        <v>24</v>
      </c>
      <c r="H523" s="1" t="s">
        <v>9865</v>
      </c>
      <c r="I523" s="1" t="s">
        <v>9866</v>
      </c>
      <c r="J523" s="1" t="s">
        <v>9866</v>
      </c>
      <c r="K523" s="2"/>
      <c r="L523" s="1">
        <v>-4.0</v>
      </c>
      <c r="M523" s="1"/>
      <c r="N523" s="1">
        <v>0.4292</v>
      </c>
      <c r="O523" s="1" t="s">
        <v>53</v>
      </c>
      <c r="P523" s="1" t="s">
        <v>9867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16</v>
      </c>
      <c r="B524" s="1" t="s">
        <v>17</v>
      </c>
      <c r="C524" s="1">
        <v>329.0</v>
      </c>
      <c r="D524" s="1">
        <v>0.0</v>
      </c>
      <c r="E524" s="2"/>
      <c r="F524" s="1" t="s">
        <v>18</v>
      </c>
      <c r="G524" s="1" t="s">
        <v>24</v>
      </c>
      <c r="H524" s="1" t="s">
        <v>9868</v>
      </c>
      <c r="I524" s="1" t="s">
        <v>9869</v>
      </c>
      <c r="J524" s="1" t="s">
        <v>9869</v>
      </c>
      <c r="K524" s="2"/>
      <c r="L524" s="1">
        <v>-6.0</v>
      </c>
      <c r="M524" s="1"/>
      <c r="N524" s="1">
        <v>8.970333333333333</v>
      </c>
      <c r="O524" s="1" t="s">
        <v>8111</v>
      </c>
      <c r="P524" s="1" t="s">
        <v>9870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81</v>
      </c>
      <c r="B525" s="1" t="s">
        <v>17</v>
      </c>
      <c r="C525" s="1">
        <v>788.0</v>
      </c>
      <c r="D525" s="1">
        <v>0.0</v>
      </c>
      <c r="E525" s="2"/>
      <c r="F525" s="1" t="s">
        <v>49</v>
      </c>
      <c r="G525" s="1" t="s">
        <v>19</v>
      </c>
      <c r="H525" s="1" t="s">
        <v>9871</v>
      </c>
      <c r="I525" s="1" t="s">
        <v>9872</v>
      </c>
      <c r="J525" s="1" t="s">
        <v>9872</v>
      </c>
      <c r="K525" s="2"/>
      <c r="L525" s="1">
        <v>1.0</v>
      </c>
      <c r="M525" s="1"/>
      <c r="N525" s="1">
        <v>16.764566666666667</v>
      </c>
      <c r="O525" s="1" t="s">
        <v>8111</v>
      </c>
      <c r="P525" s="1" t="s">
        <v>9873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60</v>
      </c>
      <c r="B526" s="1" t="s">
        <v>17</v>
      </c>
      <c r="C526" s="1">
        <v>299.0</v>
      </c>
      <c r="D526" s="1">
        <v>70.0</v>
      </c>
      <c r="E526" s="2"/>
      <c r="F526" s="1" t="s">
        <v>49</v>
      </c>
      <c r="G526" s="1" t="s">
        <v>19</v>
      </c>
      <c r="H526" s="1" t="s">
        <v>9874</v>
      </c>
      <c r="I526" s="1" t="s">
        <v>9875</v>
      </c>
      <c r="J526" s="1" t="s">
        <v>9875</v>
      </c>
      <c r="K526" s="2"/>
      <c r="L526" s="1">
        <v>-5.0</v>
      </c>
      <c r="M526" s="1"/>
      <c r="N526" s="1">
        <v>30.523833333333332</v>
      </c>
      <c r="O526" s="1" t="s">
        <v>63</v>
      </c>
      <c r="P526" s="1" t="s">
        <v>9876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60</v>
      </c>
      <c r="B527" s="1" t="s">
        <v>17</v>
      </c>
      <c r="C527" s="1">
        <v>275.0</v>
      </c>
      <c r="D527" s="1">
        <v>69.0</v>
      </c>
      <c r="E527" s="2"/>
      <c r="F527" s="1" t="s">
        <v>49</v>
      </c>
      <c r="G527" s="1" t="s">
        <v>173</v>
      </c>
      <c r="H527" s="1" t="s">
        <v>9877</v>
      </c>
      <c r="I527" s="1" t="s">
        <v>9878</v>
      </c>
      <c r="J527" s="1" t="s">
        <v>9878</v>
      </c>
      <c r="K527" s="2"/>
      <c r="L527" s="1">
        <v>-6.0</v>
      </c>
      <c r="M527" s="1"/>
      <c r="N527" s="1">
        <v>12.366266666666666</v>
      </c>
      <c r="O527" s="1" t="s">
        <v>63</v>
      </c>
      <c r="P527" s="1" t="s">
        <v>9879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48</v>
      </c>
      <c r="B528" s="1" t="s">
        <v>17</v>
      </c>
      <c r="C528" s="1">
        <v>119.0</v>
      </c>
      <c r="D528" s="1">
        <v>0.0</v>
      </c>
      <c r="E528" s="2"/>
      <c r="F528" s="1" t="s">
        <v>49</v>
      </c>
      <c r="G528" s="1" t="s">
        <v>24</v>
      </c>
      <c r="H528" s="1" t="s">
        <v>9880</v>
      </c>
      <c r="I528" s="1" t="s">
        <v>9881</v>
      </c>
      <c r="J528" s="1" t="s">
        <v>9881</v>
      </c>
      <c r="K528" s="2"/>
      <c r="L528" s="1">
        <v>6.0</v>
      </c>
      <c r="M528" s="1"/>
      <c r="N528" s="1">
        <v>11.107633333333334</v>
      </c>
      <c r="O528" s="1" t="s">
        <v>53</v>
      </c>
      <c r="P528" s="1" t="s">
        <v>9882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48</v>
      </c>
      <c r="B529" s="1" t="s">
        <v>17</v>
      </c>
      <c r="C529" s="1">
        <v>468.0</v>
      </c>
      <c r="D529" s="1">
        <v>0.0</v>
      </c>
      <c r="E529" s="2"/>
      <c r="F529" s="1" t="s">
        <v>49</v>
      </c>
      <c r="G529" s="1" t="s">
        <v>24</v>
      </c>
      <c r="H529" s="1" t="s">
        <v>9883</v>
      </c>
      <c r="I529" s="1" t="s">
        <v>9884</v>
      </c>
      <c r="J529" s="1" t="s">
        <v>9884</v>
      </c>
      <c r="K529" s="2"/>
      <c r="L529" s="1">
        <v>6.0</v>
      </c>
      <c r="M529" s="1"/>
      <c r="N529" s="1">
        <v>11.675166666666666</v>
      </c>
      <c r="O529" s="1" t="s">
        <v>53</v>
      </c>
      <c r="P529" s="1" t="s">
        <v>9885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16</v>
      </c>
      <c r="B530" s="1" t="s">
        <v>17</v>
      </c>
      <c r="C530" s="1">
        <v>538.0</v>
      </c>
      <c r="D530" s="1">
        <v>0.0</v>
      </c>
      <c r="E530" s="2"/>
      <c r="F530" s="1" t="s">
        <v>18</v>
      </c>
      <c r="G530" s="1" t="s">
        <v>24</v>
      </c>
      <c r="H530" s="1" t="s">
        <v>9886</v>
      </c>
      <c r="I530" s="1" t="s">
        <v>9887</v>
      </c>
      <c r="J530" s="1" t="s">
        <v>9887</v>
      </c>
      <c r="K530" s="2"/>
      <c r="L530" s="1">
        <v>-5.0</v>
      </c>
      <c r="M530" s="1"/>
      <c r="N530" s="1">
        <v>9.110766666666667</v>
      </c>
      <c r="O530" s="1" t="s">
        <v>8111</v>
      </c>
      <c r="P530" s="1" t="s">
        <v>9888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28</v>
      </c>
      <c r="B531" s="1" t="s">
        <v>17</v>
      </c>
      <c r="C531" s="1">
        <v>329.0</v>
      </c>
      <c r="D531" s="1">
        <v>0.0</v>
      </c>
      <c r="E531" s="1" t="s">
        <v>29</v>
      </c>
      <c r="F531" s="1" t="s">
        <v>18</v>
      </c>
      <c r="G531" s="1" t="s">
        <v>19</v>
      </c>
      <c r="H531" s="1" t="s">
        <v>9889</v>
      </c>
      <c r="I531" s="1" t="s">
        <v>9890</v>
      </c>
      <c r="J531" s="1" t="s">
        <v>9890</v>
      </c>
      <c r="K531" s="2"/>
      <c r="L531" s="1">
        <v>-4.0</v>
      </c>
      <c r="M531" s="1"/>
      <c r="N531" s="1">
        <v>10.13905</v>
      </c>
      <c r="O531" s="1" t="s">
        <v>8111</v>
      </c>
      <c r="P531" s="1" t="s">
        <v>9242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16</v>
      </c>
      <c r="B532" s="1" t="s">
        <v>17</v>
      </c>
      <c r="C532" s="1">
        <v>264.0</v>
      </c>
      <c r="D532" s="1">
        <v>0.0</v>
      </c>
      <c r="E532" s="2"/>
      <c r="F532" s="1" t="s">
        <v>18</v>
      </c>
      <c r="G532" s="1" t="s">
        <v>19</v>
      </c>
      <c r="H532" s="1" t="s">
        <v>9891</v>
      </c>
      <c r="I532" s="1" t="s">
        <v>9892</v>
      </c>
      <c r="J532" s="1" t="s">
        <v>9892</v>
      </c>
      <c r="K532" s="2"/>
      <c r="L532" s="1">
        <v>-1.0</v>
      </c>
      <c r="M532" s="1"/>
      <c r="N532" s="1">
        <v>13.55015</v>
      </c>
      <c r="O532" s="1" t="s">
        <v>8111</v>
      </c>
      <c r="P532" s="1" t="s">
        <v>9893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16</v>
      </c>
      <c r="B533" s="1" t="s">
        <v>17</v>
      </c>
      <c r="C533" s="1">
        <v>394.0</v>
      </c>
      <c r="D533" s="1">
        <v>0.0</v>
      </c>
      <c r="E533" s="2"/>
      <c r="F533" s="1" t="s">
        <v>18</v>
      </c>
      <c r="G533" s="1" t="s">
        <v>19</v>
      </c>
      <c r="H533" s="1" t="s">
        <v>9894</v>
      </c>
      <c r="I533" s="1" t="s">
        <v>9895</v>
      </c>
      <c r="J533" s="1" t="s">
        <v>9895</v>
      </c>
      <c r="K533" s="2"/>
      <c r="L533" s="1">
        <v>-3.0</v>
      </c>
      <c r="M533" s="1"/>
      <c r="N533" s="1">
        <v>11.5508</v>
      </c>
      <c r="O533" s="1" t="s">
        <v>8111</v>
      </c>
      <c r="P533" s="1" t="s">
        <v>9896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81</v>
      </c>
      <c r="B534" s="1" t="s">
        <v>17</v>
      </c>
      <c r="C534" s="1">
        <v>329.0</v>
      </c>
      <c r="D534" s="1">
        <v>0.0</v>
      </c>
      <c r="E534" s="1" t="s">
        <v>1871</v>
      </c>
      <c r="F534" s="1" t="s">
        <v>18</v>
      </c>
      <c r="G534" s="1" t="s">
        <v>19</v>
      </c>
      <c r="H534" s="1" t="s">
        <v>9897</v>
      </c>
      <c r="I534" s="1" t="s">
        <v>9898</v>
      </c>
      <c r="J534" s="1" t="s">
        <v>9898</v>
      </c>
      <c r="K534" s="2"/>
      <c r="L534" s="1">
        <v>-5.0</v>
      </c>
      <c r="M534" s="1"/>
      <c r="N534" s="1">
        <v>9.9295</v>
      </c>
      <c r="O534" s="1" t="s">
        <v>8111</v>
      </c>
      <c r="P534" s="1" t="s">
        <v>85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16</v>
      </c>
      <c r="B535" s="1" t="s">
        <v>17</v>
      </c>
      <c r="C535" s="1">
        <v>364.0</v>
      </c>
      <c r="D535" s="1">
        <v>0.0</v>
      </c>
      <c r="E535" s="2"/>
      <c r="F535" s="1" t="s">
        <v>18</v>
      </c>
      <c r="G535" s="1" t="s">
        <v>19</v>
      </c>
      <c r="H535" s="1" t="s">
        <v>9899</v>
      </c>
      <c r="I535" s="1" t="s">
        <v>9900</v>
      </c>
      <c r="J535" s="1" t="s">
        <v>9900</v>
      </c>
      <c r="K535" s="2"/>
      <c r="L535" s="1">
        <v>1.0</v>
      </c>
      <c r="M535" s="1"/>
      <c r="N535" s="1">
        <v>16.756016666666667</v>
      </c>
      <c r="O535" s="1" t="s">
        <v>8111</v>
      </c>
      <c r="P535" s="1" t="s">
        <v>9901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81</v>
      </c>
      <c r="B536" s="1" t="s">
        <v>17</v>
      </c>
      <c r="C536" s="1">
        <v>326.0</v>
      </c>
      <c r="D536" s="1">
        <v>0.0</v>
      </c>
      <c r="E536" s="2"/>
      <c r="F536" s="1" t="s">
        <v>49</v>
      </c>
      <c r="G536" s="1" t="s">
        <v>19</v>
      </c>
      <c r="H536" s="1" t="s">
        <v>9902</v>
      </c>
      <c r="I536" s="1" t="s">
        <v>9903</v>
      </c>
      <c r="J536" s="1" t="s">
        <v>9903</v>
      </c>
      <c r="K536" s="2"/>
      <c r="L536" s="1">
        <v>3.0</v>
      </c>
      <c r="M536" s="1"/>
      <c r="N536" s="1">
        <v>18.851616666666665</v>
      </c>
      <c r="O536" s="1" t="s">
        <v>8111</v>
      </c>
      <c r="P536" s="1" t="s">
        <v>9904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28</v>
      </c>
      <c r="B537" s="1" t="s">
        <v>17</v>
      </c>
      <c r="C537" s="1">
        <v>1320.0</v>
      </c>
      <c r="D537" s="1">
        <v>0.0</v>
      </c>
      <c r="E537" s="1" t="s">
        <v>29</v>
      </c>
      <c r="F537" s="1" t="s">
        <v>18</v>
      </c>
      <c r="G537" s="1" t="s">
        <v>19</v>
      </c>
      <c r="H537" s="1" t="s">
        <v>9905</v>
      </c>
      <c r="I537" s="1" t="s">
        <v>9906</v>
      </c>
      <c r="J537" s="1" t="s">
        <v>9906</v>
      </c>
      <c r="K537" s="2"/>
      <c r="L537" s="1">
        <v>5.0</v>
      </c>
      <c r="M537" s="1"/>
      <c r="N537" s="1">
        <v>20.43065</v>
      </c>
      <c r="O537" s="1" t="s">
        <v>8111</v>
      </c>
      <c r="P537" s="1" t="s">
        <v>9907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16</v>
      </c>
      <c r="B538" s="1" t="s">
        <v>17</v>
      </c>
      <c r="C538" s="3">
        <v>319.0</v>
      </c>
      <c r="D538" s="1">
        <v>0.0</v>
      </c>
      <c r="E538" s="2"/>
      <c r="F538" s="1" t="s">
        <v>18</v>
      </c>
      <c r="G538" s="1" t="s">
        <v>19</v>
      </c>
      <c r="H538" s="1" t="s">
        <v>9908</v>
      </c>
      <c r="I538" s="1" t="s">
        <v>9909</v>
      </c>
      <c r="J538" s="1" t="s">
        <v>9909</v>
      </c>
      <c r="K538" s="2"/>
      <c r="L538" s="1">
        <v>2.0</v>
      </c>
      <c r="M538" s="1"/>
      <c r="N538" s="1">
        <v>17.405316666666668</v>
      </c>
      <c r="O538" s="1" t="s">
        <v>8111</v>
      </c>
      <c r="P538" s="1" t="s">
        <v>9910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16</v>
      </c>
      <c r="B539" s="1" t="s">
        <v>17</v>
      </c>
      <c r="C539" s="1">
        <v>434.0</v>
      </c>
      <c r="D539" s="1">
        <v>0.0</v>
      </c>
      <c r="E539" s="2"/>
      <c r="F539" s="1" t="s">
        <v>18</v>
      </c>
      <c r="G539" s="1" t="s">
        <v>19</v>
      </c>
      <c r="H539" s="1" t="s">
        <v>9911</v>
      </c>
      <c r="I539" s="1" t="s">
        <v>9912</v>
      </c>
      <c r="J539" s="1" t="s">
        <v>9912</v>
      </c>
      <c r="K539" s="2"/>
      <c r="L539" s="1">
        <v>-2.0</v>
      </c>
      <c r="M539" s="1"/>
      <c r="N539" s="1">
        <v>12.332016666666666</v>
      </c>
      <c r="O539" s="1" t="s">
        <v>8111</v>
      </c>
      <c r="P539" s="1" t="s">
        <v>9913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16</v>
      </c>
      <c r="B540" s="1" t="s">
        <v>17</v>
      </c>
      <c r="C540" s="1">
        <v>259.0</v>
      </c>
      <c r="D540" s="1">
        <v>0.0</v>
      </c>
      <c r="E540" s="2"/>
      <c r="F540" s="1" t="s">
        <v>18</v>
      </c>
      <c r="G540" s="1" t="s">
        <v>19</v>
      </c>
      <c r="H540" s="1" t="s">
        <v>9914</v>
      </c>
      <c r="I540" s="1" t="s">
        <v>9915</v>
      </c>
      <c r="J540" s="1" t="s">
        <v>9915</v>
      </c>
      <c r="K540" s="2"/>
      <c r="L540" s="1">
        <v>-6.0</v>
      </c>
      <c r="M540" s="1"/>
      <c r="N540" s="1">
        <v>8.67975</v>
      </c>
      <c r="O540" s="1" t="s">
        <v>8111</v>
      </c>
      <c r="P540" s="1" t="s">
        <v>9916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81</v>
      </c>
      <c r="B541" s="1" t="s">
        <v>17</v>
      </c>
      <c r="C541" s="1">
        <v>352.0</v>
      </c>
      <c r="D541" s="1">
        <v>0.0</v>
      </c>
      <c r="E541" s="1" t="s">
        <v>9917</v>
      </c>
      <c r="F541" s="1" t="s">
        <v>18</v>
      </c>
      <c r="G541" s="1" t="s">
        <v>19</v>
      </c>
      <c r="H541" s="1" t="s">
        <v>9918</v>
      </c>
      <c r="I541" s="1" t="s">
        <v>9919</v>
      </c>
      <c r="J541" s="1" t="s">
        <v>9919</v>
      </c>
      <c r="K541" s="2"/>
      <c r="L541" s="1">
        <v>-1.0</v>
      </c>
      <c r="M541" s="1"/>
      <c r="N541" s="1">
        <v>13.861766666666666</v>
      </c>
      <c r="O541" s="1" t="s">
        <v>8111</v>
      </c>
      <c r="P541" s="1" t="s">
        <v>9920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60</v>
      </c>
      <c r="B542" s="1" t="s">
        <v>17</v>
      </c>
      <c r="C542" s="1">
        <v>598.0</v>
      </c>
      <c r="D542" s="1">
        <v>150.0</v>
      </c>
      <c r="E542" s="2"/>
      <c r="F542" s="1" t="s">
        <v>49</v>
      </c>
      <c r="G542" s="1" t="s">
        <v>19</v>
      </c>
      <c r="H542" s="1" t="s">
        <v>9921</v>
      </c>
      <c r="I542" s="1" t="s">
        <v>9922</v>
      </c>
      <c r="J542" s="1" t="s">
        <v>9922</v>
      </c>
      <c r="K542" s="2"/>
      <c r="L542" s="1">
        <v>-2.0</v>
      </c>
      <c r="M542" s="1"/>
      <c r="N542" s="1">
        <v>16.078216666666666</v>
      </c>
      <c r="O542" s="1" t="s">
        <v>63</v>
      </c>
      <c r="P542" s="1" t="s">
        <v>9923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48</v>
      </c>
      <c r="B543" s="1" t="s">
        <v>17</v>
      </c>
      <c r="C543" s="3">
        <v>55.0</v>
      </c>
      <c r="D543" s="1">
        <v>0.0</v>
      </c>
      <c r="E543" s="2"/>
      <c r="F543" s="1" t="s">
        <v>49</v>
      </c>
      <c r="G543" s="1" t="s">
        <v>24</v>
      </c>
      <c r="H543" s="1" t="s">
        <v>9924</v>
      </c>
      <c r="I543" s="1" t="s">
        <v>9925</v>
      </c>
      <c r="J543" s="1" t="s">
        <v>9925</v>
      </c>
      <c r="K543" s="2"/>
      <c r="L543" s="1">
        <v>-4.0</v>
      </c>
      <c r="M543" s="1"/>
      <c r="N543" s="1">
        <v>0.9876333333333334</v>
      </c>
      <c r="O543" s="1" t="s">
        <v>53</v>
      </c>
      <c r="P543" s="1" t="s">
        <v>9926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48</v>
      </c>
      <c r="B544" s="1" t="s">
        <v>17</v>
      </c>
      <c r="C544" s="3">
        <v>249.0</v>
      </c>
      <c r="D544" s="1">
        <v>0.0</v>
      </c>
      <c r="E544" s="2"/>
      <c r="F544" s="1" t="s">
        <v>49</v>
      </c>
      <c r="G544" s="1" t="s">
        <v>24</v>
      </c>
      <c r="H544" s="1" t="s">
        <v>9927</v>
      </c>
      <c r="I544" s="1" t="s">
        <v>9928</v>
      </c>
      <c r="J544" s="1" t="s">
        <v>9928</v>
      </c>
      <c r="K544" s="2"/>
      <c r="L544" s="1">
        <v>-3.0</v>
      </c>
      <c r="M544" s="1"/>
      <c r="N544" s="1">
        <v>1.8294833333333334</v>
      </c>
      <c r="O544" s="1" t="s">
        <v>53</v>
      </c>
      <c r="P544" s="1" t="s">
        <v>9929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16</v>
      </c>
      <c r="B545" s="1" t="s">
        <v>17</v>
      </c>
      <c r="C545" s="1">
        <v>329.0</v>
      </c>
      <c r="D545" s="1">
        <v>0.0</v>
      </c>
      <c r="E545" s="2"/>
      <c r="F545" s="1" t="s">
        <v>18</v>
      </c>
      <c r="G545" s="1" t="s">
        <v>19</v>
      </c>
      <c r="H545" s="1" t="s">
        <v>9930</v>
      </c>
      <c r="I545" s="1" t="s">
        <v>9931</v>
      </c>
      <c r="J545" s="1" t="s">
        <v>9931</v>
      </c>
      <c r="K545" s="2"/>
      <c r="L545" s="1">
        <v>-7.0</v>
      </c>
      <c r="M545" s="1"/>
      <c r="N545" s="1">
        <v>7.940816666666667</v>
      </c>
      <c r="O545" s="1" t="s">
        <v>8111</v>
      </c>
      <c r="P545" s="1" t="s">
        <v>9932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60</v>
      </c>
      <c r="B546" s="1" t="s">
        <v>17</v>
      </c>
      <c r="C546" s="1">
        <v>712.0</v>
      </c>
      <c r="D546" s="1">
        <v>0.0</v>
      </c>
      <c r="E546" s="1" t="s">
        <v>9933</v>
      </c>
      <c r="F546" s="1" t="s">
        <v>66</v>
      </c>
      <c r="G546" s="1" t="s">
        <v>19</v>
      </c>
      <c r="H546" s="1" t="s">
        <v>9934</v>
      </c>
      <c r="I546" s="1" t="s">
        <v>9935</v>
      </c>
      <c r="J546" s="1" t="s">
        <v>9936</v>
      </c>
      <c r="K546" s="1" t="s">
        <v>9937</v>
      </c>
      <c r="L546" s="1">
        <v>-4.0</v>
      </c>
      <c r="M546" s="1">
        <v>0.0022</v>
      </c>
      <c r="N546" s="1">
        <v>15.772766666666667</v>
      </c>
      <c r="O546" s="1" t="s">
        <v>63</v>
      </c>
      <c r="P546" s="1" t="s">
        <v>9938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81</v>
      </c>
      <c r="B547" s="1" t="s">
        <v>17</v>
      </c>
      <c r="C547" s="1">
        <v>349.0</v>
      </c>
      <c r="D547" s="1">
        <v>0.0</v>
      </c>
      <c r="E547" s="1" t="s">
        <v>3093</v>
      </c>
      <c r="F547" s="1" t="s">
        <v>18</v>
      </c>
      <c r="G547" s="1" t="s">
        <v>19</v>
      </c>
      <c r="H547" s="1" t="s">
        <v>9939</v>
      </c>
      <c r="I547" s="1" t="s">
        <v>9940</v>
      </c>
      <c r="J547" s="1" t="s">
        <v>9940</v>
      </c>
      <c r="K547" s="2"/>
      <c r="L547" s="1">
        <v>-2.0</v>
      </c>
      <c r="M547" s="1"/>
      <c r="N547" s="1">
        <v>12.239033333333333</v>
      </c>
      <c r="O547" s="1" t="s">
        <v>8111</v>
      </c>
      <c r="P547" s="1" t="s">
        <v>9941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28</v>
      </c>
      <c r="B548" s="1" t="s">
        <v>17</v>
      </c>
      <c r="C548" s="1">
        <v>331.0</v>
      </c>
      <c r="D548" s="1">
        <v>0.0</v>
      </c>
      <c r="E548" s="1" t="s">
        <v>29</v>
      </c>
      <c r="F548" s="1" t="s">
        <v>18</v>
      </c>
      <c r="G548" s="1" t="s">
        <v>19</v>
      </c>
      <c r="H548" s="1" t="s">
        <v>9942</v>
      </c>
      <c r="I548" s="1" t="s">
        <v>9943</v>
      </c>
      <c r="J548" s="1" t="s">
        <v>9943</v>
      </c>
      <c r="K548" s="2"/>
      <c r="L548" s="1">
        <v>-5.0</v>
      </c>
      <c r="M548" s="1"/>
      <c r="N548" s="1">
        <v>9.97105</v>
      </c>
      <c r="O548" s="1" t="s">
        <v>8111</v>
      </c>
      <c r="P548" s="1" t="s">
        <v>9944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28</v>
      </c>
      <c r="B549" s="1" t="s">
        <v>17</v>
      </c>
      <c r="C549" s="1">
        <v>224.0</v>
      </c>
      <c r="D549" s="1">
        <v>0.0</v>
      </c>
      <c r="E549" s="1" t="s">
        <v>29</v>
      </c>
      <c r="F549" s="1" t="s">
        <v>18</v>
      </c>
      <c r="G549" s="1" t="s">
        <v>19</v>
      </c>
      <c r="H549" s="1" t="s">
        <v>9945</v>
      </c>
      <c r="I549" s="1" t="s">
        <v>9946</v>
      </c>
      <c r="J549" s="1" t="s">
        <v>9946</v>
      </c>
      <c r="K549" s="2"/>
      <c r="L549" s="1">
        <v>-6.0</v>
      </c>
      <c r="M549" s="1"/>
      <c r="N549" s="1">
        <v>8.67245</v>
      </c>
      <c r="O549" s="1" t="s">
        <v>8111</v>
      </c>
      <c r="P549" s="1" t="s">
        <v>9947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28</v>
      </c>
      <c r="B550" s="1" t="s">
        <v>17</v>
      </c>
      <c r="C550" s="1">
        <v>618.0</v>
      </c>
      <c r="D550" s="1">
        <v>0.0</v>
      </c>
      <c r="E550" s="1" t="s">
        <v>29</v>
      </c>
      <c r="F550" s="1" t="s">
        <v>18</v>
      </c>
      <c r="G550" s="1" t="s">
        <v>19</v>
      </c>
      <c r="H550" s="1" t="s">
        <v>9948</v>
      </c>
      <c r="I550" s="1" t="s">
        <v>9949</v>
      </c>
      <c r="J550" s="1" t="s">
        <v>9949</v>
      </c>
      <c r="K550" s="2"/>
      <c r="L550" s="1">
        <v>0.0</v>
      </c>
      <c r="M550" s="1"/>
      <c r="N550" s="1">
        <v>14.746816666666666</v>
      </c>
      <c r="O550" s="1" t="s">
        <v>8111</v>
      </c>
      <c r="P550" s="1" t="s">
        <v>9950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48</v>
      </c>
      <c r="B551" s="1" t="s">
        <v>17</v>
      </c>
      <c r="C551" s="1">
        <v>20.0</v>
      </c>
      <c r="D551" s="1">
        <v>35.0</v>
      </c>
      <c r="E551" s="2"/>
      <c r="F551" s="1" t="s">
        <v>49</v>
      </c>
      <c r="G551" s="1" t="s">
        <v>24</v>
      </c>
      <c r="H551" s="1" t="s">
        <v>9951</v>
      </c>
      <c r="I551" s="1" t="s">
        <v>9952</v>
      </c>
      <c r="J551" s="1" t="s">
        <v>9952</v>
      </c>
      <c r="K551" s="2"/>
      <c r="L551" s="1">
        <v>-4.0</v>
      </c>
      <c r="M551" s="1"/>
      <c r="N551" s="1">
        <v>0.04305</v>
      </c>
      <c r="O551" s="1" t="s">
        <v>53</v>
      </c>
      <c r="P551" s="1" t="s">
        <v>9953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28</v>
      </c>
      <c r="B552" s="1" t="s">
        <v>17</v>
      </c>
      <c r="C552" s="1">
        <v>333.0</v>
      </c>
      <c r="D552" s="1">
        <v>0.0</v>
      </c>
      <c r="E552" s="1" t="s">
        <v>29</v>
      </c>
      <c r="F552" s="1" t="s">
        <v>18</v>
      </c>
      <c r="G552" s="1" t="s">
        <v>19</v>
      </c>
      <c r="H552" s="1" t="s">
        <v>9954</v>
      </c>
      <c r="I552" s="1" t="s">
        <v>9955</v>
      </c>
      <c r="J552" s="1" t="s">
        <v>9955</v>
      </c>
      <c r="K552" s="2"/>
      <c r="L552" s="1">
        <v>-10.0</v>
      </c>
      <c r="M552" s="1"/>
      <c r="N552" s="1">
        <v>4.11565</v>
      </c>
      <c r="O552" s="1" t="s">
        <v>8111</v>
      </c>
      <c r="P552" s="1" t="s">
        <v>9956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60</v>
      </c>
      <c r="B553" s="1" t="s">
        <v>17</v>
      </c>
      <c r="C553" s="3">
        <v>428.0</v>
      </c>
      <c r="D553" s="1">
        <v>0.0</v>
      </c>
      <c r="E553" s="1" t="s">
        <v>9933</v>
      </c>
      <c r="F553" s="1" t="s">
        <v>66</v>
      </c>
      <c r="G553" s="1" t="s">
        <v>24</v>
      </c>
      <c r="H553" s="1" t="s">
        <v>9957</v>
      </c>
      <c r="I553" s="1" t="s">
        <v>9958</v>
      </c>
      <c r="J553" s="1" t="s">
        <v>9959</v>
      </c>
      <c r="K553" s="1" t="s">
        <v>9960</v>
      </c>
      <c r="L553" s="1">
        <v>3.0</v>
      </c>
      <c r="M553" s="1">
        <v>0.00685</v>
      </c>
      <c r="N553" s="1">
        <v>14.557616666666666</v>
      </c>
      <c r="O553" s="1" t="s">
        <v>63</v>
      </c>
      <c r="P553" s="1" t="s">
        <v>9961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60</v>
      </c>
      <c r="B554" s="1" t="s">
        <v>17</v>
      </c>
      <c r="C554" s="1">
        <v>247.0</v>
      </c>
      <c r="D554" s="1">
        <v>62.0</v>
      </c>
      <c r="E554" s="2"/>
      <c r="F554" s="1" t="s">
        <v>49</v>
      </c>
      <c r="G554" s="1" t="s">
        <v>24</v>
      </c>
      <c r="H554" s="1" t="s">
        <v>9962</v>
      </c>
      <c r="I554" s="1" t="s">
        <v>9963</v>
      </c>
      <c r="J554" s="1" t="s">
        <v>9963</v>
      </c>
      <c r="K554" s="2"/>
      <c r="L554" s="1">
        <v>-4.0</v>
      </c>
      <c r="M554" s="1"/>
      <c r="N554" s="1">
        <v>14.307333333333334</v>
      </c>
      <c r="O554" s="1" t="s">
        <v>63</v>
      </c>
      <c r="P554" s="1" t="s">
        <v>9964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60</v>
      </c>
      <c r="B555" s="1" t="s">
        <v>17</v>
      </c>
      <c r="C555" s="1">
        <v>249.0</v>
      </c>
      <c r="D555" s="1">
        <v>0.0</v>
      </c>
      <c r="E555" s="1" t="s">
        <v>9933</v>
      </c>
      <c r="F555" s="1" t="s">
        <v>66</v>
      </c>
      <c r="G555" s="1" t="s">
        <v>24</v>
      </c>
      <c r="H555" s="1" t="s">
        <v>9965</v>
      </c>
      <c r="I555" s="1" t="s">
        <v>9966</v>
      </c>
      <c r="J555" s="1" t="s">
        <v>9967</v>
      </c>
      <c r="K555" s="1" t="s">
        <v>9968</v>
      </c>
      <c r="L555" s="1">
        <v>-7.0</v>
      </c>
      <c r="M555" s="1">
        <v>0.029616666666666666</v>
      </c>
      <c r="N555" s="1">
        <v>13.053516666666667</v>
      </c>
      <c r="O555" s="1" t="s">
        <v>63</v>
      </c>
      <c r="P555" s="1" t="s">
        <v>8538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16</v>
      </c>
      <c r="B556" s="1" t="s">
        <v>17</v>
      </c>
      <c r="C556" s="1">
        <v>264.0</v>
      </c>
      <c r="D556" s="1">
        <v>0.0</v>
      </c>
      <c r="E556" s="2"/>
      <c r="F556" s="1" t="s">
        <v>18</v>
      </c>
      <c r="G556" s="1" t="s">
        <v>19</v>
      </c>
      <c r="H556" s="1" t="s">
        <v>9969</v>
      </c>
      <c r="I556" s="1" t="s">
        <v>9970</v>
      </c>
      <c r="J556" s="1" t="s">
        <v>9970</v>
      </c>
      <c r="K556" s="2"/>
      <c r="L556" s="1">
        <v>-6.0</v>
      </c>
      <c r="M556" s="1"/>
      <c r="N556" s="1">
        <v>8.057</v>
      </c>
      <c r="O556" s="1" t="s">
        <v>8111</v>
      </c>
      <c r="P556" s="1" t="s">
        <v>8319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48</v>
      </c>
      <c r="B557" s="1" t="s">
        <v>17</v>
      </c>
      <c r="C557" s="3">
        <v>309.0</v>
      </c>
      <c r="D557" s="1">
        <v>0.0</v>
      </c>
      <c r="E557" s="1" t="s">
        <v>9933</v>
      </c>
      <c r="F557" s="1" t="s">
        <v>66</v>
      </c>
      <c r="G557" s="1" t="s">
        <v>24</v>
      </c>
      <c r="H557" s="1" t="s">
        <v>9971</v>
      </c>
      <c r="I557" s="1" t="s">
        <v>9972</v>
      </c>
      <c r="J557" s="1" t="s">
        <v>9973</v>
      </c>
      <c r="K557" s="1" t="s">
        <v>9974</v>
      </c>
      <c r="L557" s="1">
        <v>0.0</v>
      </c>
      <c r="M557" s="1">
        <v>0.0032833333333333334</v>
      </c>
      <c r="N557" s="1">
        <v>8.599183333333333</v>
      </c>
      <c r="O557" s="1" t="s">
        <v>53</v>
      </c>
      <c r="P557" s="1" t="s">
        <v>9975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28</v>
      </c>
      <c r="B558" s="1" t="s">
        <v>17</v>
      </c>
      <c r="C558" s="1">
        <v>429.0</v>
      </c>
      <c r="D558" s="1">
        <v>0.0</v>
      </c>
      <c r="E558" s="1" t="s">
        <v>29</v>
      </c>
      <c r="F558" s="1" t="s">
        <v>18</v>
      </c>
      <c r="G558" s="1" t="s">
        <v>19</v>
      </c>
      <c r="H558" s="1" t="s">
        <v>9976</v>
      </c>
      <c r="I558" s="1" t="s">
        <v>9977</v>
      </c>
      <c r="J558" s="1" t="s">
        <v>9977</v>
      </c>
      <c r="K558" s="2"/>
      <c r="L558" s="1">
        <v>3.0</v>
      </c>
      <c r="M558" s="1"/>
      <c r="N558" s="1">
        <v>18.089416666666665</v>
      </c>
      <c r="O558" s="1" t="s">
        <v>8111</v>
      </c>
      <c r="P558" s="1" t="s">
        <v>9978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28</v>
      </c>
      <c r="B559" s="1" t="s">
        <v>17</v>
      </c>
      <c r="C559" s="1">
        <v>264.0</v>
      </c>
      <c r="D559" s="1">
        <v>0.0</v>
      </c>
      <c r="E559" s="1" t="s">
        <v>29</v>
      </c>
      <c r="F559" s="1" t="s">
        <v>18</v>
      </c>
      <c r="G559" s="1" t="s">
        <v>19</v>
      </c>
      <c r="H559" s="1" t="s">
        <v>9979</v>
      </c>
      <c r="I559" s="1" t="s">
        <v>9980</v>
      </c>
      <c r="J559" s="1" t="s">
        <v>9980</v>
      </c>
      <c r="K559" s="2"/>
      <c r="L559" s="1">
        <v>-2.0</v>
      </c>
      <c r="M559" s="1"/>
      <c r="N559" s="1">
        <v>12.383183333333333</v>
      </c>
      <c r="O559" s="1" t="s">
        <v>8111</v>
      </c>
      <c r="P559" s="1" t="s">
        <v>8594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60</v>
      </c>
      <c r="B560" s="1" t="s">
        <v>17</v>
      </c>
      <c r="C560" s="1">
        <v>269.0</v>
      </c>
      <c r="D560" s="1">
        <v>0.0</v>
      </c>
      <c r="E560" s="1" t="s">
        <v>29</v>
      </c>
      <c r="F560" s="1" t="s">
        <v>66</v>
      </c>
      <c r="G560" s="1" t="s">
        <v>24</v>
      </c>
      <c r="H560" s="1" t="s">
        <v>9981</v>
      </c>
      <c r="I560" s="1" t="s">
        <v>9982</v>
      </c>
      <c r="J560" s="1" t="s">
        <v>9983</v>
      </c>
      <c r="K560" s="1" t="s">
        <v>9984</v>
      </c>
      <c r="L560" s="1">
        <v>-3.0</v>
      </c>
      <c r="M560" s="1">
        <v>8.140716666666666</v>
      </c>
      <c r="N560" s="1">
        <v>49.525483333333334</v>
      </c>
      <c r="O560" s="1" t="s">
        <v>63</v>
      </c>
      <c r="P560" s="1" t="s">
        <v>9985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16</v>
      </c>
      <c r="B561" s="1" t="s">
        <v>17</v>
      </c>
      <c r="C561" s="1">
        <v>264.0</v>
      </c>
      <c r="D561" s="1">
        <v>0.0</v>
      </c>
      <c r="E561" s="2"/>
      <c r="F561" s="1" t="s">
        <v>18</v>
      </c>
      <c r="G561" s="1" t="s">
        <v>19</v>
      </c>
      <c r="H561" s="1" t="s">
        <v>9986</v>
      </c>
      <c r="I561" s="1" t="s">
        <v>9987</v>
      </c>
      <c r="J561" s="1" t="s">
        <v>9987</v>
      </c>
      <c r="K561" s="2"/>
      <c r="L561" s="1">
        <v>2.0</v>
      </c>
      <c r="M561" s="1"/>
      <c r="N561" s="1">
        <v>11.635833333333334</v>
      </c>
      <c r="O561" s="1" t="s">
        <v>8111</v>
      </c>
      <c r="P561" s="1" t="s">
        <v>9988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60</v>
      </c>
      <c r="B562" s="1" t="s">
        <v>17</v>
      </c>
      <c r="C562" s="1">
        <v>618.0</v>
      </c>
      <c r="D562" s="1">
        <v>0.0</v>
      </c>
      <c r="E562" s="1" t="s">
        <v>29</v>
      </c>
      <c r="F562" s="1" t="s">
        <v>66</v>
      </c>
      <c r="G562" s="1" t="s">
        <v>19</v>
      </c>
      <c r="H562" s="1" t="s">
        <v>9989</v>
      </c>
      <c r="I562" s="1" t="s">
        <v>9990</v>
      </c>
      <c r="J562" s="1" t="s">
        <v>9991</v>
      </c>
      <c r="K562" s="1" t="s">
        <v>9992</v>
      </c>
      <c r="L562" s="1">
        <v>7.0</v>
      </c>
      <c r="M562" s="1">
        <v>2.1683333333333334</v>
      </c>
      <c r="N562" s="1">
        <v>56.965183333333336</v>
      </c>
      <c r="O562" s="1" t="s">
        <v>63</v>
      </c>
      <c r="P562" s="1" t="s">
        <v>9993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60</v>
      </c>
      <c r="B563" s="1" t="s">
        <v>17</v>
      </c>
      <c r="C563" s="1">
        <v>372.0</v>
      </c>
      <c r="D563" s="1">
        <v>20.0</v>
      </c>
      <c r="E563" s="1" t="s">
        <v>29</v>
      </c>
      <c r="F563" s="1" t="s">
        <v>66</v>
      </c>
      <c r="G563" s="1" t="s">
        <v>19</v>
      </c>
      <c r="H563" s="1" t="s">
        <v>9994</v>
      </c>
      <c r="I563" s="1" t="s">
        <v>9995</v>
      </c>
      <c r="J563" s="1" t="s">
        <v>9996</v>
      </c>
      <c r="K563" s="1" t="s">
        <v>9997</v>
      </c>
      <c r="L563" s="1">
        <v>20.0</v>
      </c>
      <c r="M563" s="1">
        <v>5.11305</v>
      </c>
      <c r="N563" s="1">
        <v>32.67933333333333</v>
      </c>
      <c r="O563" s="1" t="s">
        <v>63</v>
      </c>
      <c r="P563" s="1" t="s">
        <v>9998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28</v>
      </c>
      <c r="B564" s="1" t="s">
        <v>17</v>
      </c>
      <c r="C564" s="1">
        <v>446.0</v>
      </c>
      <c r="D564" s="1">
        <v>0.0</v>
      </c>
      <c r="E564" s="1" t="s">
        <v>29</v>
      </c>
      <c r="F564" s="1" t="s">
        <v>18</v>
      </c>
      <c r="G564" s="1" t="s">
        <v>19</v>
      </c>
      <c r="H564" s="1" t="s">
        <v>9999</v>
      </c>
      <c r="I564" s="1" t="s">
        <v>10000</v>
      </c>
      <c r="J564" s="1" t="s">
        <v>10000</v>
      </c>
      <c r="K564" s="2"/>
      <c r="L564" s="1">
        <v>3.0</v>
      </c>
      <c r="M564" s="1"/>
      <c r="N564" s="1">
        <v>18.15985</v>
      </c>
      <c r="O564" s="1" t="s">
        <v>8111</v>
      </c>
      <c r="P564" s="1" t="s">
        <v>10001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28</v>
      </c>
      <c r="B565" s="1" t="s">
        <v>17</v>
      </c>
      <c r="C565" s="1">
        <v>329.0</v>
      </c>
      <c r="D565" s="1">
        <v>0.0</v>
      </c>
      <c r="E565" s="1" t="s">
        <v>29</v>
      </c>
      <c r="F565" s="1" t="s">
        <v>18</v>
      </c>
      <c r="G565" s="1" t="s">
        <v>19</v>
      </c>
      <c r="H565" s="1" t="s">
        <v>10002</v>
      </c>
      <c r="I565" s="1" t="s">
        <v>10003</v>
      </c>
      <c r="J565" s="1" t="s">
        <v>10003</v>
      </c>
      <c r="K565" s="2"/>
      <c r="L565" s="1">
        <v>4.0</v>
      </c>
      <c r="M565" s="1"/>
      <c r="N565" s="1">
        <v>19.174133333333334</v>
      </c>
      <c r="O565" s="1" t="s">
        <v>8111</v>
      </c>
      <c r="P565" s="1" t="s">
        <v>9602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28</v>
      </c>
      <c r="B566" s="1" t="s">
        <v>17</v>
      </c>
      <c r="C566" s="1">
        <v>338.0</v>
      </c>
      <c r="D566" s="1">
        <v>0.0</v>
      </c>
      <c r="E566" s="1" t="s">
        <v>29</v>
      </c>
      <c r="F566" s="1" t="s">
        <v>18</v>
      </c>
      <c r="G566" s="1" t="s">
        <v>19</v>
      </c>
      <c r="H566" s="1" t="s">
        <v>10004</v>
      </c>
      <c r="I566" s="1" t="s">
        <v>10005</v>
      </c>
      <c r="J566" s="1" t="s">
        <v>10005</v>
      </c>
      <c r="K566" s="2"/>
      <c r="L566" s="1">
        <v>-3.0</v>
      </c>
      <c r="M566" s="1"/>
      <c r="N566" s="1">
        <v>11.190083333333334</v>
      </c>
      <c r="O566" s="1" t="s">
        <v>8111</v>
      </c>
      <c r="P566" s="1" t="s">
        <v>10006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16</v>
      </c>
      <c r="B567" s="1" t="s">
        <v>17</v>
      </c>
      <c r="C567" s="1">
        <v>364.0</v>
      </c>
      <c r="D567" s="1">
        <v>0.0</v>
      </c>
      <c r="E567" s="2"/>
      <c r="F567" s="1" t="s">
        <v>18</v>
      </c>
      <c r="G567" s="1" t="s">
        <v>19</v>
      </c>
      <c r="H567" s="1" t="s">
        <v>10007</v>
      </c>
      <c r="I567" s="1" t="s">
        <v>10008</v>
      </c>
      <c r="J567" s="1" t="s">
        <v>10008</v>
      </c>
      <c r="K567" s="2"/>
      <c r="L567" s="1">
        <v>-1.0</v>
      </c>
      <c r="M567" s="1"/>
      <c r="N567" s="1">
        <v>13.122566666666666</v>
      </c>
      <c r="O567" s="1" t="s">
        <v>8111</v>
      </c>
      <c r="P567" s="1" t="s">
        <v>9495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60</v>
      </c>
      <c r="B568" s="1" t="s">
        <v>17</v>
      </c>
      <c r="C568" s="1">
        <v>216.0</v>
      </c>
      <c r="D568" s="1">
        <v>12.0</v>
      </c>
      <c r="E568" s="1" t="s">
        <v>8679</v>
      </c>
      <c r="F568" s="1" t="s">
        <v>66</v>
      </c>
      <c r="G568" s="1" t="s">
        <v>19</v>
      </c>
      <c r="H568" s="1" t="s">
        <v>10009</v>
      </c>
      <c r="I568" s="1" t="s">
        <v>10010</v>
      </c>
      <c r="J568" s="1" t="s">
        <v>10011</v>
      </c>
      <c r="K568" s="1" t="s">
        <v>10012</v>
      </c>
      <c r="L568" s="1">
        <v>0.0</v>
      </c>
      <c r="M568" s="1">
        <v>0.00285</v>
      </c>
      <c r="N568" s="1">
        <v>12.42965</v>
      </c>
      <c r="O568" s="1" t="s">
        <v>63</v>
      </c>
      <c r="P568" s="1" t="s">
        <v>10013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28</v>
      </c>
      <c r="B569" s="1" t="s">
        <v>17</v>
      </c>
      <c r="C569" s="3">
        <v>329.0</v>
      </c>
      <c r="D569" s="1">
        <v>0.0</v>
      </c>
      <c r="E569" s="1" t="s">
        <v>29</v>
      </c>
      <c r="F569" s="1" t="s">
        <v>18</v>
      </c>
      <c r="G569" s="1" t="s">
        <v>19</v>
      </c>
      <c r="H569" s="1" t="s">
        <v>10014</v>
      </c>
      <c r="I569" s="1" t="s">
        <v>10015</v>
      </c>
      <c r="J569" s="1" t="s">
        <v>10015</v>
      </c>
      <c r="K569" s="2"/>
      <c r="L569" s="1">
        <v>-1.0</v>
      </c>
      <c r="M569" s="1"/>
      <c r="N569" s="1">
        <v>13.5345</v>
      </c>
      <c r="O569" s="1" t="s">
        <v>8111</v>
      </c>
      <c r="P569" s="1" t="s">
        <v>10016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81</v>
      </c>
      <c r="B570" s="1" t="s">
        <v>17</v>
      </c>
      <c r="C570" s="1">
        <v>413.0</v>
      </c>
      <c r="D570" s="1">
        <v>0.0</v>
      </c>
      <c r="E570" s="1" t="s">
        <v>503</v>
      </c>
      <c r="F570" s="1" t="s">
        <v>18</v>
      </c>
      <c r="G570" s="1" t="s">
        <v>19</v>
      </c>
      <c r="H570" s="1" t="s">
        <v>10017</v>
      </c>
      <c r="I570" s="1" t="s">
        <v>10018</v>
      </c>
      <c r="J570" s="1" t="s">
        <v>10018</v>
      </c>
      <c r="K570" s="2"/>
      <c r="L570" s="1">
        <v>-4.0</v>
      </c>
      <c r="M570" s="1"/>
      <c r="N570" s="1">
        <v>10.379266666666666</v>
      </c>
      <c r="O570" s="1" t="s">
        <v>8111</v>
      </c>
      <c r="P570" s="1" t="s">
        <v>10019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60</v>
      </c>
      <c r="B571" s="1" t="s">
        <v>17</v>
      </c>
      <c r="C571" s="1">
        <v>351.0</v>
      </c>
      <c r="D571" s="1">
        <v>23.0</v>
      </c>
      <c r="E571" s="1" t="s">
        <v>8679</v>
      </c>
      <c r="F571" s="1" t="s">
        <v>66</v>
      </c>
      <c r="G571" s="1" t="s">
        <v>19</v>
      </c>
      <c r="H571" s="1" t="s">
        <v>10020</v>
      </c>
      <c r="I571" s="1" t="s">
        <v>10021</v>
      </c>
      <c r="J571" s="1" t="s">
        <v>10022</v>
      </c>
      <c r="K571" s="1" t="s">
        <v>10023</v>
      </c>
      <c r="L571" s="1">
        <v>-14.0</v>
      </c>
      <c r="M571" s="1">
        <v>0.002416666666666667</v>
      </c>
      <c r="N571" s="1">
        <v>8.19555</v>
      </c>
      <c r="O571" s="1" t="s">
        <v>63</v>
      </c>
      <c r="P571" s="1" t="s">
        <v>10024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28</v>
      </c>
      <c r="B572" s="1" t="s">
        <v>17</v>
      </c>
      <c r="C572" s="1">
        <v>264.0</v>
      </c>
      <c r="D572" s="1">
        <v>0.0</v>
      </c>
      <c r="E572" s="1" t="s">
        <v>29</v>
      </c>
      <c r="F572" s="1" t="s">
        <v>18</v>
      </c>
      <c r="G572" s="1" t="s">
        <v>19</v>
      </c>
      <c r="H572" s="1" t="s">
        <v>10025</v>
      </c>
      <c r="I572" s="1" t="s">
        <v>10026</v>
      </c>
      <c r="J572" s="1" t="s">
        <v>10026</v>
      </c>
      <c r="K572" s="2"/>
      <c r="L572" s="1">
        <v>-5.0</v>
      </c>
      <c r="M572" s="1"/>
      <c r="N572" s="1">
        <v>9.632233333333334</v>
      </c>
      <c r="O572" s="1" t="s">
        <v>8111</v>
      </c>
      <c r="P572" s="1" t="s">
        <v>10027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81</v>
      </c>
      <c r="B573" s="1" t="s">
        <v>17</v>
      </c>
      <c r="C573" s="3">
        <v>438.0</v>
      </c>
      <c r="D573" s="1">
        <v>0.0</v>
      </c>
      <c r="E573" s="1" t="s">
        <v>2212</v>
      </c>
      <c r="F573" s="1" t="s">
        <v>18</v>
      </c>
      <c r="G573" s="1" t="s">
        <v>19</v>
      </c>
      <c r="H573" s="1" t="s">
        <v>10028</v>
      </c>
      <c r="I573" s="1" t="s">
        <v>10029</v>
      </c>
      <c r="J573" s="1" t="s">
        <v>10029</v>
      </c>
      <c r="K573" s="2"/>
      <c r="L573" s="1">
        <v>-2.0</v>
      </c>
      <c r="M573" s="1"/>
      <c r="N573" s="1">
        <v>12.0666</v>
      </c>
      <c r="O573" s="1" t="s">
        <v>8111</v>
      </c>
      <c r="P573" s="1" t="s">
        <v>10030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81</v>
      </c>
      <c r="B574" s="1" t="s">
        <v>17</v>
      </c>
      <c r="C574" s="1">
        <v>388.0</v>
      </c>
      <c r="D574" s="1">
        <v>0.0</v>
      </c>
      <c r="E574" s="1" t="s">
        <v>10031</v>
      </c>
      <c r="F574" s="1" t="s">
        <v>18</v>
      </c>
      <c r="G574" s="1" t="s">
        <v>19</v>
      </c>
      <c r="H574" s="1" t="s">
        <v>10032</v>
      </c>
      <c r="I574" s="1" t="s">
        <v>10033</v>
      </c>
      <c r="J574" s="1" t="s">
        <v>10033</v>
      </c>
      <c r="K574" s="2"/>
      <c r="L574" s="1">
        <v>-4.0</v>
      </c>
      <c r="M574" s="1"/>
      <c r="N574" s="1">
        <v>10.5724</v>
      </c>
      <c r="O574" s="1" t="s">
        <v>8111</v>
      </c>
      <c r="P574" s="1" t="s">
        <v>10034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28</v>
      </c>
      <c r="B575" s="1" t="s">
        <v>17</v>
      </c>
      <c r="C575" s="3">
        <v>463.0</v>
      </c>
      <c r="D575" s="1">
        <v>0.0</v>
      </c>
      <c r="E575" s="1" t="s">
        <v>29</v>
      </c>
      <c r="F575" s="1" t="s">
        <v>18</v>
      </c>
      <c r="G575" s="1" t="s">
        <v>19</v>
      </c>
      <c r="H575" s="1" t="s">
        <v>10035</v>
      </c>
      <c r="I575" s="1" t="s">
        <v>10036</v>
      </c>
      <c r="J575" s="1" t="s">
        <v>10036</v>
      </c>
      <c r="K575" s="2"/>
      <c r="L575" s="1">
        <v>3.0</v>
      </c>
      <c r="M575" s="1"/>
      <c r="N575" s="1">
        <v>18.39415</v>
      </c>
      <c r="O575" s="1" t="s">
        <v>8111</v>
      </c>
      <c r="P575" s="1" t="s">
        <v>10037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28</v>
      </c>
      <c r="B576" s="3" t="s">
        <v>17</v>
      </c>
      <c r="C576" s="1">
        <v>354.0</v>
      </c>
      <c r="D576" s="1">
        <v>0.0</v>
      </c>
      <c r="E576" s="1" t="s">
        <v>29</v>
      </c>
      <c r="F576" s="1" t="s">
        <v>18</v>
      </c>
      <c r="G576" s="1" t="s">
        <v>19</v>
      </c>
      <c r="H576" s="1" t="s">
        <v>10038</v>
      </c>
      <c r="I576" s="1" t="s">
        <v>10039</v>
      </c>
      <c r="J576" s="1" t="s">
        <v>10039</v>
      </c>
      <c r="K576" s="2"/>
      <c r="L576" s="1">
        <v>0.0</v>
      </c>
      <c r="M576" s="1"/>
      <c r="N576" s="1">
        <v>15.16195</v>
      </c>
      <c r="O576" s="1" t="s">
        <v>8111</v>
      </c>
      <c r="P576" s="1" t="s">
        <v>10040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16</v>
      </c>
      <c r="B577" s="1" t="s">
        <v>17</v>
      </c>
      <c r="C577" s="1">
        <v>264.0</v>
      </c>
      <c r="D577" s="1">
        <v>0.0</v>
      </c>
      <c r="E577" s="2"/>
      <c r="F577" s="1" t="s">
        <v>18</v>
      </c>
      <c r="G577" s="1" t="s">
        <v>19</v>
      </c>
      <c r="H577" s="1" t="s">
        <v>10041</v>
      </c>
      <c r="I577" s="1" t="s">
        <v>10042</v>
      </c>
      <c r="J577" s="1" t="s">
        <v>10042</v>
      </c>
      <c r="K577" s="2"/>
      <c r="L577" s="1">
        <v>0.0</v>
      </c>
      <c r="M577" s="1"/>
      <c r="N577" s="1">
        <v>14.437916666666666</v>
      </c>
      <c r="O577" s="1" t="s">
        <v>8111</v>
      </c>
      <c r="P577" s="1" t="s">
        <v>10043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16</v>
      </c>
      <c r="B578" s="1" t="s">
        <v>17</v>
      </c>
      <c r="C578" s="1">
        <v>289.0</v>
      </c>
      <c r="D578" s="1">
        <v>0.0</v>
      </c>
      <c r="E578" s="2"/>
      <c r="F578" s="1" t="s">
        <v>18</v>
      </c>
      <c r="G578" s="1" t="s">
        <v>19</v>
      </c>
      <c r="H578" s="1" t="s">
        <v>10044</v>
      </c>
      <c r="I578" s="1" t="s">
        <v>10045</v>
      </c>
      <c r="J578" s="1" t="s">
        <v>10045</v>
      </c>
      <c r="K578" s="2"/>
      <c r="L578" s="1">
        <v>-1.0</v>
      </c>
      <c r="M578" s="1"/>
      <c r="N578" s="1">
        <v>13.177466666666668</v>
      </c>
      <c r="O578" s="1" t="s">
        <v>8111</v>
      </c>
      <c r="P578" s="1" t="s">
        <v>10046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60</v>
      </c>
      <c r="B579" s="1" t="s">
        <v>17</v>
      </c>
      <c r="C579" s="1">
        <v>306.0</v>
      </c>
      <c r="D579" s="1">
        <v>0.0</v>
      </c>
      <c r="E579" s="1" t="s">
        <v>8679</v>
      </c>
      <c r="F579" s="1" t="s">
        <v>66</v>
      </c>
      <c r="G579" s="1" t="s">
        <v>19</v>
      </c>
      <c r="H579" s="1" t="s">
        <v>10047</v>
      </c>
      <c r="I579" s="1" t="s">
        <v>10048</v>
      </c>
      <c r="J579" s="1" t="s">
        <v>10049</v>
      </c>
      <c r="K579" s="1" t="s">
        <v>10050</v>
      </c>
      <c r="L579" s="1">
        <v>0.0</v>
      </c>
      <c r="M579" s="1">
        <v>0.00295</v>
      </c>
      <c r="N579" s="1">
        <v>18.995083333333334</v>
      </c>
      <c r="O579" s="1" t="s">
        <v>63</v>
      </c>
      <c r="P579" s="1" t="s">
        <v>10051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28</v>
      </c>
      <c r="B580" s="1" t="s">
        <v>17</v>
      </c>
      <c r="C580" s="1">
        <v>792.0</v>
      </c>
      <c r="D580" s="1">
        <v>0.0</v>
      </c>
      <c r="E580" s="1" t="s">
        <v>29</v>
      </c>
      <c r="F580" s="1" t="s">
        <v>18</v>
      </c>
      <c r="G580" s="1" t="s">
        <v>19</v>
      </c>
      <c r="H580" s="1" t="s">
        <v>10052</v>
      </c>
      <c r="I580" s="1" t="s">
        <v>10053</v>
      </c>
      <c r="J580" s="1" t="s">
        <v>10053</v>
      </c>
      <c r="K580" s="2"/>
      <c r="L580" s="1">
        <v>1.0</v>
      </c>
      <c r="M580" s="1"/>
      <c r="N580" s="1">
        <v>16.28955</v>
      </c>
      <c r="O580" s="1" t="s">
        <v>8111</v>
      </c>
      <c r="P580" s="1" t="s">
        <v>10054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28</v>
      </c>
      <c r="B581" s="1" t="s">
        <v>17</v>
      </c>
      <c r="C581" s="1">
        <v>321.0</v>
      </c>
      <c r="D581" s="1">
        <v>0.0</v>
      </c>
      <c r="E581" s="1" t="s">
        <v>29</v>
      </c>
      <c r="F581" s="1" t="s">
        <v>18</v>
      </c>
      <c r="G581" s="1" t="s">
        <v>19</v>
      </c>
      <c r="H581" s="1" t="s">
        <v>10055</v>
      </c>
      <c r="I581" s="1" t="s">
        <v>10056</v>
      </c>
      <c r="J581" s="1" t="s">
        <v>10056</v>
      </c>
      <c r="K581" s="2"/>
      <c r="L581" s="1">
        <v>-4.0</v>
      </c>
      <c r="M581" s="1"/>
      <c r="N581" s="1">
        <v>10.2339</v>
      </c>
      <c r="O581" s="1" t="s">
        <v>8111</v>
      </c>
      <c r="P581" s="1" t="s">
        <v>10057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16</v>
      </c>
      <c r="B582" s="1" t="s">
        <v>17</v>
      </c>
      <c r="C582" s="1">
        <v>279.0</v>
      </c>
      <c r="D582" s="1">
        <v>0.0</v>
      </c>
      <c r="E582" s="2"/>
      <c r="F582" s="1" t="s">
        <v>18</v>
      </c>
      <c r="G582" s="1" t="s">
        <v>19</v>
      </c>
      <c r="H582" s="1" t="s">
        <v>10058</v>
      </c>
      <c r="I582" s="1" t="s">
        <v>10059</v>
      </c>
      <c r="J582" s="1" t="s">
        <v>10059</v>
      </c>
      <c r="K582" s="2"/>
      <c r="L582" s="1">
        <v>0.0</v>
      </c>
      <c r="M582" s="1"/>
      <c r="N582" s="1">
        <v>14.345883333333333</v>
      </c>
      <c r="O582" s="1" t="s">
        <v>8111</v>
      </c>
      <c r="P582" s="1" t="s">
        <v>10060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48</v>
      </c>
      <c r="B583" s="1" t="s">
        <v>17</v>
      </c>
      <c r="C583" s="1">
        <v>40.0</v>
      </c>
      <c r="D583" s="1">
        <v>0.0</v>
      </c>
      <c r="E583" s="2"/>
      <c r="F583" s="1" t="s">
        <v>49</v>
      </c>
      <c r="G583" s="1" t="s">
        <v>24</v>
      </c>
      <c r="H583" s="1" t="s">
        <v>10061</v>
      </c>
      <c r="I583" s="1" t="s">
        <v>10062</v>
      </c>
      <c r="J583" s="1" t="s">
        <v>10062</v>
      </c>
      <c r="K583" s="2"/>
      <c r="L583" s="1">
        <v>-3.0</v>
      </c>
      <c r="M583" s="1"/>
      <c r="N583" s="1">
        <v>1.8014666666666668</v>
      </c>
      <c r="O583" s="1" t="s">
        <v>53</v>
      </c>
      <c r="P583" s="1" t="s">
        <v>10063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81</v>
      </c>
      <c r="B584" s="1" t="s">
        <v>17</v>
      </c>
      <c r="C584" s="1">
        <v>294.0</v>
      </c>
      <c r="D584" s="1">
        <v>0.0</v>
      </c>
      <c r="E584" s="1" t="s">
        <v>3074</v>
      </c>
      <c r="F584" s="1" t="s">
        <v>18</v>
      </c>
      <c r="G584" s="1" t="s">
        <v>19</v>
      </c>
      <c r="H584" s="1" t="s">
        <v>10064</v>
      </c>
      <c r="I584" s="1" t="s">
        <v>10065</v>
      </c>
      <c r="J584" s="1" t="s">
        <v>10065</v>
      </c>
      <c r="K584" s="2"/>
      <c r="L584" s="1">
        <v>-4.0</v>
      </c>
      <c r="M584" s="1"/>
      <c r="N584" s="1">
        <v>10.445683333333333</v>
      </c>
      <c r="O584" s="1" t="s">
        <v>8111</v>
      </c>
      <c r="P584" s="1" t="s">
        <v>10066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60</v>
      </c>
      <c r="B585" s="1" t="s">
        <v>17</v>
      </c>
      <c r="C585" s="1">
        <v>387.0</v>
      </c>
      <c r="D585" s="1">
        <v>88.0</v>
      </c>
      <c r="E585" s="2"/>
      <c r="F585" s="1" t="s">
        <v>49</v>
      </c>
      <c r="G585" s="1" t="s">
        <v>24</v>
      </c>
      <c r="H585" s="1" t="s">
        <v>10067</v>
      </c>
      <c r="I585" s="1" t="s">
        <v>10068</v>
      </c>
      <c r="J585" s="1" t="s">
        <v>10068</v>
      </c>
      <c r="K585" s="2"/>
      <c r="L585" s="1">
        <v>-16.0</v>
      </c>
      <c r="M585" s="1"/>
      <c r="N585" s="1">
        <v>3.1267</v>
      </c>
      <c r="O585" s="1" t="s">
        <v>63</v>
      </c>
      <c r="P585" s="1" t="s">
        <v>10069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81</v>
      </c>
      <c r="B586" s="1" t="s">
        <v>17</v>
      </c>
      <c r="C586" s="1">
        <v>364.0</v>
      </c>
      <c r="D586" s="1">
        <v>0.0</v>
      </c>
      <c r="E586" s="1" t="s">
        <v>3093</v>
      </c>
      <c r="F586" s="1" t="s">
        <v>18</v>
      </c>
      <c r="G586" s="1" t="s">
        <v>19</v>
      </c>
      <c r="H586" s="1" t="s">
        <v>10070</v>
      </c>
      <c r="I586" s="1" t="s">
        <v>10071</v>
      </c>
      <c r="J586" s="1" t="s">
        <v>10071</v>
      </c>
      <c r="K586" s="2"/>
      <c r="L586" s="1">
        <v>6.0</v>
      </c>
      <c r="M586" s="1"/>
      <c r="N586" s="1">
        <v>21.60715</v>
      </c>
      <c r="O586" s="1" t="s">
        <v>8111</v>
      </c>
      <c r="P586" s="1" t="s">
        <v>10072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81</v>
      </c>
      <c r="B587" s="3" t="s">
        <v>17</v>
      </c>
      <c r="C587" s="3">
        <v>532.0</v>
      </c>
      <c r="D587" s="1">
        <v>0.0</v>
      </c>
      <c r="E587" s="1" t="s">
        <v>2309</v>
      </c>
      <c r="F587" s="1" t="s">
        <v>18</v>
      </c>
      <c r="G587" s="1" t="s">
        <v>19</v>
      </c>
      <c r="H587" s="1" t="s">
        <v>10073</v>
      </c>
      <c r="I587" s="1" t="s">
        <v>10074</v>
      </c>
      <c r="J587" s="1" t="s">
        <v>10074</v>
      </c>
      <c r="K587" s="2"/>
      <c r="L587" s="1">
        <v>0.0</v>
      </c>
      <c r="M587" s="1"/>
      <c r="N587" s="1">
        <v>14.326866666666668</v>
      </c>
      <c r="O587" s="1" t="s">
        <v>8111</v>
      </c>
      <c r="P587" s="1" t="s">
        <v>10075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16</v>
      </c>
      <c r="B588" s="1" t="s">
        <v>17</v>
      </c>
      <c r="C588" s="3">
        <v>740.0</v>
      </c>
      <c r="D588" s="1">
        <v>0.0</v>
      </c>
      <c r="E588" s="2"/>
      <c r="F588" s="1" t="s">
        <v>18</v>
      </c>
      <c r="G588" s="1" t="s">
        <v>19</v>
      </c>
      <c r="H588" s="1" t="s">
        <v>10076</v>
      </c>
      <c r="I588" s="1" t="s">
        <v>10077</v>
      </c>
      <c r="J588" s="1" t="s">
        <v>10077</v>
      </c>
      <c r="K588" s="2"/>
      <c r="L588" s="1">
        <v>0.0</v>
      </c>
      <c r="M588" s="1"/>
      <c r="N588" s="1">
        <v>15.5781</v>
      </c>
      <c r="O588" s="1" t="s">
        <v>8111</v>
      </c>
      <c r="P588" s="1" t="s">
        <v>10078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60</v>
      </c>
      <c r="B589" s="1" t="s">
        <v>17</v>
      </c>
      <c r="C589" s="1">
        <v>557.0</v>
      </c>
      <c r="D589" s="1">
        <v>0.0</v>
      </c>
      <c r="E589" s="1" t="s">
        <v>8679</v>
      </c>
      <c r="F589" s="1" t="s">
        <v>66</v>
      </c>
      <c r="G589" s="1" t="s">
        <v>19</v>
      </c>
      <c r="H589" s="1" t="s">
        <v>10079</v>
      </c>
      <c r="I589" s="1" t="s">
        <v>10080</v>
      </c>
      <c r="J589" s="1" t="s">
        <v>10081</v>
      </c>
      <c r="K589" s="1" t="s">
        <v>10082</v>
      </c>
      <c r="L589" s="1">
        <v>-10.0</v>
      </c>
      <c r="M589" s="1">
        <v>0.01015</v>
      </c>
      <c r="N589" s="1">
        <v>17.61135</v>
      </c>
      <c r="O589" s="1" t="s">
        <v>63</v>
      </c>
      <c r="P589" s="1" t="s">
        <v>10083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28</v>
      </c>
      <c r="B590" s="1" t="s">
        <v>17</v>
      </c>
      <c r="C590" s="1">
        <v>264.0</v>
      </c>
      <c r="D590" s="1">
        <v>0.0</v>
      </c>
      <c r="E590" s="1" t="s">
        <v>29</v>
      </c>
      <c r="F590" s="1" t="s">
        <v>18</v>
      </c>
      <c r="G590" s="1" t="s">
        <v>19</v>
      </c>
      <c r="H590" s="1" t="s">
        <v>10084</v>
      </c>
      <c r="I590" s="1" t="s">
        <v>10085</v>
      </c>
      <c r="J590" s="1" t="s">
        <v>10085</v>
      </c>
      <c r="K590" s="2"/>
      <c r="L590" s="1">
        <v>-4.0</v>
      </c>
      <c r="M590" s="1"/>
      <c r="N590" s="1">
        <v>10.66025</v>
      </c>
      <c r="O590" s="1" t="s">
        <v>8111</v>
      </c>
      <c r="P590" s="1" t="s">
        <v>9032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28</v>
      </c>
      <c r="B591" s="1" t="s">
        <v>17</v>
      </c>
      <c r="C591" s="1">
        <v>728.0</v>
      </c>
      <c r="D591" s="1">
        <v>0.0</v>
      </c>
      <c r="E591" s="1" t="s">
        <v>29</v>
      </c>
      <c r="F591" s="1" t="s">
        <v>18</v>
      </c>
      <c r="G591" s="1" t="s">
        <v>19</v>
      </c>
      <c r="H591" s="1" t="s">
        <v>10086</v>
      </c>
      <c r="I591" s="1" t="s">
        <v>10087</v>
      </c>
      <c r="J591" s="1" t="s">
        <v>10087</v>
      </c>
      <c r="K591" s="2"/>
      <c r="L591" s="1">
        <v>0.0</v>
      </c>
      <c r="M591" s="1"/>
      <c r="N591" s="1">
        <v>15.99175</v>
      </c>
      <c r="O591" s="1" t="s">
        <v>8111</v>
      </c>
      <c r="P591" s="1" t="s">
        <v>10088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16</v>
      </c>
      <c r="B592" s="1" t="s">
        <v>17</v>
      </c>
      <c r="C592" s="1">
        <v>632.0</v>
      </c>
      <c r="D592" s="1">
        <v>0.0</v>
      </c>
      <c r="E592" s="2"/>
      <c r="F592" s="1" t="s">
        <v>18</v>
      </c>
      <c r="G592" s="1" t="s">
        <v>19</v>
      </c>
      <c r="H592" s="1" t="s">
        <v>10089</v>
      </c>
      <c r="I592" s="1" t="s">
        <v>10090</v>
      </c>
      <c r="J592" s="1" t="s">
        <v>10090</v>
      </c>
      <c r="K592" s="2"/>
      <c r="L592" s="1">
        <v>3.0</v>
      </c>
      <c r="M592" s="1"/>
      <c r="N592" s="1">
        <v>18.263233333333332</v>
      </c>
      <c r="O592" s="1" t="s">
        <v>8111</v>
      </c>
      <c r="P592" s="1" t="s">
        <v>10091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48</v>
      </c>
      <c r="B593" s="1" t="s">
        <v>17</v>
      </c>
      <c r="C593" s="1">
        <v>279.0</v>
      </c>
      <c r="D593" s="1">
        <v>0.0</v>
      </c>
      <c r="E593" s="2"/>
      <c r="F593" s="1" t="s">
        <v>49</v>
      </c>
      <c r="G593" s="1" t="s">
        <v>24</v>
      </c>
      <c r="H593" s="1" t="s">
        <v>10092</v>
      </c>
      <c r="I593" s="1" t="s">
        <v>10093</v>
      </c>
      <c r="J593" s="1" t="s">
        <v>10093</v>
      </c>
      <c r="K593" s="2"/>
      <c r="L593" s="1">
        <v>4.0</v>
      </c>
      <c r="M593" s="1"/>
      <c r="N593" s="1">
        <v>9.113983333333334</v>
      </c>
      <c r="O593" s="1" t="s">
        <v>53</v>
      </c>
      <c r="P593" s="1" t="s">
        <v>10094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28</v>
      </c>
      <c r="B594" s="1" t="s">
        <v>17</v>
      </c>
      <c r="C594" s="1">
        <v>224.0</v>
      </c>
      <c r="D594" s="1">
        <v>0.0</v>
      </c>
      <c r="E594" s="1" t="s">
        <v>29</v>
      </c>
      <c r="F594" s="1" t="s">
        <v>18</v>
      </c>
      <c r="G594" s="1" t="s">
        <v>19</v>
      </c>
      <c r="H594" s="1" t="s">
        <v>10095</v>
      </c>
      <c r="I594" s="1" t="s">
        <v>10096</v>
      </c>
      <c r="J594" s="1" t="s">
        <v>10096</v>
      </c>
      <c r="K594" s="2"/>
      <c r="L594" s="1">
        <v>0.0</v>
      </c>
      <c r="M594" s="1"/>
      <c r="N594" s="1">
        <v>14.07285</v>
      </c>
      <c r="O594" s="1" t="s">
        <v>8111</v>
      </c>
      <c r="P594" s="1" t="s">
        <v>9947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60</v>
      </c>
      <c r="B595" s="1" t="s">
        <v>17</v>
      </c>
      <c r="C595" s="1">
        <v>319.0</v>
      </c>
      <c r="D595" s="1">
        <v>0.0</v>
      </c>
      <c r="E595" s="1" t="s">
        <v>8679</v>
      </c>
      <c r="F595" s="1" t="s">
        <v>66</v>
      </c>
      <c r="G595" s="1" t="s">
        <v>19</v>
      </c>
      <c r="H595" s="1" t="s">
        <v>10097</v>
      </c>
      <c r="I595" s="1" t="s">
        <v>10098</v>
      </c>
      <c r="J595" s="1" t="s">
        <v>10099</v>
      </c>
      <c r="K595" s="1" t="s">
        <v>10100</v>
      </c>
      <c r="L595" s="1">
        <v>-13.0</v>
      </c>
      <c r="M595" s="1">
        <v>0.0025666666666666667</v>
      </c>
      <c r="N595" s="1">
        <v>11.591016666666667</v>
      </c>
      <c r="O595" s="1" t="s">
        <v>63</v>
      </c>
      <c r="P595" s="1" t="s">
        <v>8577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81</v>
      </c>
      <c r="B596" s="1" t="s">
        <v>17</v>
      </c>
      <c r="C596" s="1">
        <v>208.0</v>
      </c>
      <c r="D596" s="1">
        <v>0.0</v>
      </c>
      <c r="E596" s="1" t="s">
        <v>2274</v>
      </c>
      <c r="F596" s="1" t="s">
        <v>18</v>
      </c>
      <c r="G596" s="1" t="s">
        <v>19</v>
      </c>
      <c r="H596" s="1" t="s">
        <v>10101</v>
      </c>
      <c r="I596" s="1" t="s">
        <v>10102</v>
      </c>
      <c r="J596" s="1" t="s">
        <v>10102</v>
      </c>
      <c r="K596" s="2"/>
      <c r="L596" s="1">
        <v>-4.0</v>
      </c>
      <c r="M596" s="1"/>
      <c r="N596" s="1">
        <v>10.506283333333334</v>
      </c>
      <c r="O596" s="1" t="s">
        <v>8111</v>
      </c>
      <c r="P596" s="1" t="s">
        <v>10103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48</v>
      </c>
      <c r="B597" s="1" t="s">
        <v>17</v>
      </c>
      <c r="C597" s="3">
        <v>249.0</v>
      </c>
      <c r="D597" s="1">
        <v>0.0</v>
      </c>
      <c r="E597" s="2"/>
      <c r="F597" s="1" t="s">
        <v>49</v>
      </c>
      <c r="G597" s="1" t="s">
        <v>24</v>
      </c>
      <c r="H597" s="1" t="s">
        <v>10104</v>
      </c>
      <c r="I597" s="1" t="s">
        <v>10105</v>
      </c>
      <c r="J597" s="1" t="s">
        <v>10105</v>
      </c>
      <c r="K597" s="2"/>
      <c r="L597" s="1">
        <v>-4.0</v>
      </c>
      <c r="M597" s="1"/>
      <c r="N597" s="1">
        <v>0.6936333333333333</v>
      </c>
      <c r="O597" s="1" t="s">
        <v>53</v>
      </c>
      <c r="P597" s="1" t="s">
        <v>10106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60</v>
      </c>
      <c r="B598" s="1" t="s">
        <v>17</v>
      </c>
      <c r="C598" s="1">
        <v>996.0</v>
      </c>
      <c r="D598" s="1">
        <v>0.0</v>
      </c>
      <c r="E598" s="1" t="s">
        <v>8679</v>
      </c>
      <c r="F598" s="1" t="s">
        <v>66</v>
      </c>
      <c r="G598" s="1" t="s">
        <v>24</v>
      </c>
      <c r="H598" s="1" t="s">
        <v>10107</v>
      </c>
      <c r="I598" s="1" t="s">
        <v>10108</v>
      </c>
      <c r="J598" s="1" t="s">
        <v>10109</v>
      </c>
      <c r="K598" s="1" t="s">
        <v>10110</v>
      </c>
      <c r="L598" s="1">
        <v>-9.0</v>
      </c>
      <c r="M598" s="1">
        <v>0.006716666666666667</v>
      </c>
      <c r="N598" s="1">
        <v>14.486733333333333</v>
      </c>
      <c r="O598" s="1" t="s">
        <v>63</v>
      </c>
      <c r="P598" s="1" t="s">
        <v>10111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48</v>
      </c>
      <c r="B599" s="1" t="s">
        <v>17</v>
      </c>
      <c r="C599" s="3">
        <v>653.0</v>
      </c>
      <c r="D599" s="1">
        <v>0.0</v>
      </c>
      <c r="E599" s="2"/>
      <c r="F599" s="1" t="s">
        <v>49</v>
      </c>
      <c r="G599" s="1" t="s">
        <v>24</v>
      </c>
      <c r="H599" s="1" t="s">
        <v>10112</v>
      </c>
      <c r="I599" s="1" t="s">
        <v>10113</v>
      </c>
      <c r="J599" s="1" t="s">
        <v>10113</v>
      </c>
      <c r="K599" s="2"/>
      <c r="L599" s="1">
        <v>8.0</v>
      </c>
      <c r="M599" s="1"/>
      <c r="N599" s="1">
        <v>13.70095</v>
      </c>
      <c r="O599" s="1" t="s">
        <v>53</v>
      </c>
      <c r="P599" s="1" t="s">
        <v>10114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60</v>
      </c>
      <c r="B600" s="1" t="s">
        <v>17</v>
      </c>
      <c r="C600" s="1">
        <v>309.0</v>
      </c>
      <c r="D600" s="1">
        <v>0.0</v>
      </c>
      <c r="E600" s="1" t="s">
        <v>8679</v>
      </c>
      <c r="F600" s="1" t="s">
        <v>66</v>
      </c>
      <c r="G600" s="1" t="s">
        <v>19</v>
      </c>
      <c r="H600" s="1" t="s">
        <v>10115</v>
      </c>
      <c r="I600" s="1" t="s">
        <v>10116</v>
      </c>
      <c r="J600" s="1" t="s">
        <v>10117</v>
      </c>
      <c r="K600" s="1" t="s">
        <v>10118</v>
      </c>
      <c r="L600" s="1">
        <v>-7.0</v>
      </c>
      <c r="M600" s="1">
        <v>0.0022166666666666667</v>
      </c>
      <c r="N600" s="1">
        <v>11.025433333333334</v>
      </c>
      <c r="O600" s="1" t="s">
        <v>63</v>
      </c>
      <c r="P600" s="1" t="s">
        <v>8309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16</v>
      </c>
      <c r="B601" s="1" t="s">
        <v>17</v>
      </c>
      <c r="C601" s="1">
        <v>264.0</v>
      </c>
      <c r="D601" s="1">
        <v>0.0</v>
      </c>
      <c r="E601" s="2"/>
      <c r="F601" s="1" t="s">
        <v>18</v>
      </c>
      <c r="G601" s="1" t="s">
        <v>19</v>
      </c>
      <c r="H601" s="1" t="s">
        <v>10119</v>
      </c>
      <c r="I601" s="1" t="s">
        <v>10120</v>
      </c>
      <c r="J601" s="1" t="s">
        <v>10120</v>
      </c>
      <c r="K601" s="2"/>
      <c r="L601" s="1">
        <v>-7.0</v>
      </c>
      <c r="M601" s="1"/>
      <c r="N601" s="1">
        <v>7.78895</v>
      </c>
      <c r="O601" s="1" t="s">
        <v>8111</v>
      </c>
      <c r="P601" s="1" t="s">
        <v>9893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48</v>
      </c>
      <c r="B602" s="1" t="s">
        <v>17</v>
      </c>
      <c r="C602" s="3">
        <v>249.0</v>
      </c>
      <c r="D602" s="1">
        <v>0.0</v>
      </c>
      <c r="E602" s="2"/>
      <c r="F602" s="1" t="s">
        <v>49</v>
      </c>
      <c r="G602" s="1" t="s">
        <v>24</v>
      </c>
      <c r="H602" s="1" t="s">
        <v>10121</v>
      </c>
      <c r="I602" s="1" t="s">
        <v>10122</v>
      </c>
      <c r="J602" s="1" t="s">
        <v>10122</v>
      </c>
      <c r="K602" s="2"/>
      <c r="L602" s="1">
        <v>2.0</v>
      </c>
      <c r="M602" s="1"/>
      <c r="N602" s="1">
        <v>7.8986</v>
      </c>
      <c r="O602" s="1" t="s">
        <v>53</v>
      </c>
      <c r="P602" s="1" t="s">
        <v>10123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60</v>
      </c>
      <c r="B603" s="1" t="s">
        <v>17</v>
      </c>
      <c r="C603" s="1">
        <v>307.0</v>
      </c>
      <c r="D603" s="1">
        <v>0.0</v>
      </c>
      <c r="E603" s="1" t="s">
        <v>8679</v>
      </c>
      <c r="F603" s="1" t="s">
        <v>66</v>
      </c>
      <c r="G603" s="1" t="s">
        <v>19</v>
      </c>
      <c r="H603" s="1" t="s">
        <v>10124</v>
      </c>
      <c r="I603" s="1" t="s">
        <v>10125</v>
      </c>
      <c r="J603" s="1" t="s">
        <v>10126</v>
      </c>
      <c r="K603" s="1" t="s">
        <v>10127</v>
      </c>
      <c r="L603" s="1">
        <v>-8.0</v>
      </c>
      <c r="M603" s="1">
        <v>0.003</v>
      </c>
      <c r="N603" s="1">
        <v>18.730766666666668</v>
      </c>
      <c r="O603" s="1" t="s">
        <v>63</v>
      </c>
      <c r="P603" s="1" t="s">
        <v>10128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28</v>
      </c>
      <c r="B604" s="1" t="s">
        <v>17</v>
      </c>
      <c r="C604" s="1">
        <v>264.0</v>
      </c>
      <c r="D604" s="1">
        <v>0.0</v>
      </c>
      <c r="E604" s="1" t="s">
        <v>29</v>
      </c>
      <c r="F604" s="1" t="s">
        <v>18</v>
      </c>
      <c r="G604" s="1" t="s">
        <v>19</v>
      </c>
      <c r="H604" s="1" t="s">
        <v>10129</v>
      </c>
      <c r="I604" s="1" t="s">
        <v>10130</v>
      </c>
      <c r="J604" s="1" t="s">
        <v>10130</v>
      </c>
      <c r="K604" s="2"/>
      <c r="L604" s="1">
        <v>-5.0</v>
      </c>
      <c r="M604" s="1"/>
      <c r="N604" s="1">
        <v>9.67005</v>
      </c>
      <c r="O604" s="1" t="s">
        <v>8111</v>
      </c>
      <c r="P604" s="1" t="s">
        <v>10131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28</v>
      </c>
      <c r="B605" s="1" t="s">
        <v>17</v>
      </c>
      <c r="C605" s="1">
        <v>388.0</v>
      </c>
      <c r="D605" s="1">
        <v>0.0</v>
      </c>
      <c r="E605" s="1" t="s">
        <v>29</v>
      </c>
      <c r="F605" s="1" t="s">
        <v>18</v>
      </c>
      <c r="G605" s="1" t="s">
        <v>19</v>
      </c>
      <c r="H605" s="1" t="s">
        <v>10132</v>
      </c>
      <c r="I605" s="1" t="s">
        <v>10133</v>
      </c>
      <c r="J605" s="1" t="s">
        <v>10133</v>
      </c>
      <c r="K605" s="2"/>
      <c r="L605" s="1">
        <v>-5.0</v>
      </c>
      <c r="M605" s="1"/>
      <c r="N605" s="1">
        <v>9.1184</v>
      </c>
      <c r="O605" s="1" t="s">
        <v>8111</v>
      </c>
      <c r="P605" s="1" t="s">
        <v>10134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48</v>
      </c>
      <c r="B606" s="1" t="s">
        <v>17</v>
      </c>
      <c r="C606" s="3">
        <v>20.0</v>
      </c>
      <c r="D606" s="1">
        <v>0.0</v>
      </c>
      <c r="E606" s="2"/>
      <c r="F606" s="1" t="s">
        <v>49</v>
      </c>
      <c r="G606" s="1" t="s">
        <v>24</v>
      </c>
      <c r="H606" s="1" t="s">
        <v>10135</v>
      </c>
      <c r="I606" s="1" t="s">
        <v>10136</v>
      </c>
      <c r="J606" s="1" t="s">
        <v>10136</v>
      </c>
      <c r="K606" s="2"/>
      <c r="L606" s="1">
        <v>-4.0</v>
      </c>
      <c r="M606" s="1"/>
      <c r="N606" s="1">
        <v>0.0567</v>
      </c>
      <c r="O606" s="1" t="s">
        <v>53</v>
      </c>
      <c r="P606" s="1" t="s">
        <v>10137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48</v>
      </c>
      <c r="B607" s="1" t="s">
        <v>17</v>
      </c>
      <c r="C607" s="1">
        <v>309.0</v>
      </c>
      <c r="D607" s="1">
        <v>0.0</v>
      </c>
      <c r="E607" s="2"/>
      <c r="F607" s="1" t="s">
        <v>49</v>
      </c>
      <c r="G607" s="1" t="s">
        <v>24</v>
      </c>
      <c r="H607" s="1" t="s">
        <v>10138</v>
      </c>
      <c r="I607" s="1" t="s">
        <v>10139</v>
      </c>
      <c r="J607" s="1" t="s">
        <v>10139</v>
      </c>
      <c r="K607" s="2"/>
      <c r="L607" s="1">
        <v>0.0</v>
      </c>
      <c r="M607" s="1"/>
      <c r="N607" s="1">
        <v>4.58955</v>
      </c>
      <c r="O607" s="1" t="s">
        <v>53</v>
      </c>
      <c r="P607" s="1" t="s">
        <v>10140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28</v>
      </c>
      <c r="B608" s="1" t="s">
        <v>17</v>
      </c>
      <c r="C608" s="3">
        <v>413.0</v>
      </c>
      <c r="D608" s="1">
        <v>0.0</v>
      </c>
      <c r="E608" s="1" t="s">
        <v>29</v>
      </c>
      <c r="F608" s="1" t="s">
        <v>18</v>
      </c>
      <c r="G608" s="1" t="s">
        <v>19</v>
      </c>
      <c r="H608" s="1" t="s">
        <v>10141</v>
      </c>
      <c r="I608" s="1" t="s">
        <v>10142</v>
      </c>
      <c r="J608" s="1" t="s">
        <v>10142</v>
      </c>
      <c r="K608" s="2"/>
      <c r="L608" s="1">
        <v>0.0</v>
      </c>
      <c r="M608" s="1"/>
      <c r="N608" s="1">
        <v>14.59895</v>
      </c>
      <c r="O608" s="1" t="s">
        <v>8111</v>
      </c>
      <c r="P608" s="1" t="s">
        <v>10143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16</v>
      </c>
      <c r="B609" s="1" t="s">
        <v>17</v>
      </c>
      <c r="C609" s="1">
        <v>488.0</v>
      </c>
      <c r="D609" s="1">
        <v>0.0</v>
      </c>
      <c r="E609" s="2"/>
      <c r="F609" s="1" t="s">
        <v>18</v>
      </c>
      <c r="G609" s="1" t="s">
        <v>19</v>
      </c>
      <c r="H609" s="1" t="s">
        <v>10144</v>
      </c>
      <c r="I609" s="1" t="s">
        <v>10145</v>
      </c>
      <c r="J609" s="1" t="s">
        <v>10145</v>
      </c>
      <c r="K609" s="2"/>
      <c r="L609" s="1">
        <v>-1.0</v>
      </c>
      <c r="M609" s="1"/>
      <c r="N609" s="1">
        <v>13.776233333333334</v>
      </c>
      <c r="O609" s="1" t="s">
        <v>8111</v>
      </c>
      <c r="P609" s="1" t="s">
        <v>8717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60</v>
      </c>
      <c r="B610" s="1" t="s">
        <v>17</v>
      </c>
      <c r="C610" s="1">
        <v>498.0</v>
      </c>
      <c r="D610" s="1">
        <v>0.0</v>
      </c>
      <c r="E610" s="1" t="s">
        <v>8679</v>
      </c>
      <c r="F610" s="1" t="s">
        <v>66</v>
      </c>
      <c r="G610" s="1" t="s">
        <v>19</v>
      </c>
      <c r="H610" s="1" t="s">
        <v>10146</v>
      </c>
      <c r="I610" s="1" t="s">
        <v>10147</v>
      </c>
      <c r="J610" s="1" t="s">
        <v>10148</v>
      </c>
      <c r="K610" s="1" t="s">
        <v>10149</v>
      </c>
      <c r="L610" s="1">
        <v>-3.0</v>
      </c>
      <c r="M610" s="1">
        <v>0.0056166666666666665</v>
      </c>
      <c r="N610" s="1">
        <v>23.98035</v>
      </c>
      <c r="O610" s="1" t="s">
        <v>63</v>
      </c>
      <c r="P610" s="1" t="s">
        <v>10150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48</v>
      </c>
      <c r="B611" s="1" t="s">
        <v>17</v>
      </c>
      <c r="C611" s="1">
        <v>20.0</v>
      </c>
      <c r="D611" s="1">
        <v>35.0</v>
      </c>
      <c r="E611" s="2"/>
      <c r="F611" s="1" t="s">
        <v>49</v>
      </c>
      <c r="G611" s="1" t="s">
        <v>24</v>
      </c>
      <c r="H611" s="1" t="s">
        <v>10151</v>
      </c>
      <c r="I611" s="1" t="s">
        <v>10152</v>
      </c>
      <c r="J611" s="1" t="s">
        <v>10152</v>
      </c>
      <c r="K611" s="2"/>
      <c r="L611" s="1">
        <v>2.0</v>
      </c>
      <c r="M611" s="1"/>
      <c r="N611" s="1">
        <v>7.234616666666667</v>
      </c>
      <c r="O611" s="1" t="s">
        <v>53</v>
      </c>
      <c r="P611" s="1" t="s">
        <v>10153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28</v>
      </c>
      <c r="B612" s="1" t="s">
        <v>17</v>
      </c>
      <c r="C612" s="1">
        <v>329.0</v>
      </c>
      <c r="D612" s="1">
        <v>0.0</v>
      </c>
      <c r="E612" s="1" t="s">
        <v>29</v>
      </c>
      <c r="F612" s="1" t="s">
        <v>18</v>
      </c>
      <c r="G612" s="1" t="s">
        <v>19</v>
      </c>
      <c r="H612" s="1" t="s">
        <v>10154</v>
      </c>
      <c r="I612" s="1" t="s">
        <v>10155</v>
      </c>
      <c r="J612" s="1" t="s">
        <v>10155</v>
      </c>
      <c r="K612" s="2"/>
      <c r="L612" s="1">
        <v>-5.0</v>
      </c>
      <c r="M612" s="1"/>
      <c r="N612" s="1">
        <v>9.342783333333333</v>
      </c>
      <c r="O612" s="1" t="s">
        <v>8111</v>
      </c>
      <c r="P612" s="1" t="s">
        <v>9242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60</v>
      </c>
      <c r="B613" s="1" t="s">
        <v>17</v>
      </c>
      <c r="C613" s="1">
        <v>257.0</v>
      </c>
      <c r="D613" s="1">
        <v>12.0</v>
      </c>
      <c r="E613" s="1" t="s">
        <v>8357</v>
      </c>
      <c r="F613" s="1" t="s">
        <v>66</v>
      </c>
      <c r="G613" s="1" t="s">
        <v>19</v>
      </c>
      <c r="H613" s="1" t="s">
        <v>10156</v>
      </c>
      <c r="I613" s="1" t="s">
        <v>10157</v>
      </c>
      <c r="J613" s="1" t="s">
        <v>10158</v>
      </c>
      <c r="K613" s="1" t="s">
        <v>10159</v>
      </c>
      <c r="L613" s="1">
        <v>-12.0</v>
      </c>
      <c r="M613" s="1">
        <v>0.0071333333333333335</v>
      </c>
      <c r="N613" s="1">
        <v>8.039466666666666</v>
      </c>
      <c r="O613" s="1" t="s">
        <v>63</v>
      </c>
      <c r="P613" s="1" t="s">
        <v>8678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28</v>
      </c>
      <c r="B614" s="1" t="s">
        <v>17</v>
      </c>
      <c r="C614" s="1">
        <v>264.0</v>
      </c>
      <c r="D614" s="1">
        <v>0.0</v>
      </c>
      <c r="E614" s="1" t="s">
        <v>29</v>
      </c>
      <c r="F614" s="1" t="s">
        <v>18</v>
      </c>
      <c r="G614" s="1" t="s">
        <v>19</v>
      </c>
      <c r="H614" s="1" t="s">
        <v>10160</v>
      </c>
      <c r="I614" s="1" t="s">
        <v>10161</v>
      </c>
      <c r="J614" s="1" t="s">
        <v>10161</v>
      </c>
      <c r="K614" s="2"/>
      <c r="L614" s="1">
        <v>-6.0</v>
      </c>
      <c r="M614" s="1"/>
      <c r="N614" s="1">
        <v>8.7779</v>
      </c>
      <c r="O614" s="1" t="s">
        <v>8111</v>
      </c>
      <c r="P614" s="1" t="s">
        <v>9032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81</v>
      </c>
      <c r="B615" s="1" t="s">
        <v>17</v>
      </c>
      <c r="C615" s="3">
        <v>513.0</v>
      </c>
      <c r="D615" s="1">
        <v>0.0</v>
      </c>
      <c r="E615" s="1" t="s">
        <v>4769</v>
      </c>
      <c r="F615" s="1" t="s">
        <v>18</v>
      </c>
      <c r="G615" s="1" t="s">
        <v>19</v>
      </c>
      <c r="H615" s="1" t="s">
        <v>10162</v>
      </c>
      <c r="I615" s="1" t="s">
        <v>10163</v>
      </c>
      <c r="J615" s="1" t="s">
        <v>10163</v>
      </c>
      <c r="K615" s="2"/>
      <c r="L615" s="1">
        <v>-6.0</v>
      </c>
      <c r="M615" s="1"/>
      <c r="N615" s="1">
        <v>8.84295</v>
      </c>
      <c r="O615" s="1" t="s">
        <v>8111</v>
      </c>
      <c r="P615" s="1" t="s">
        <v>10164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81</v>
      </c>
      <c r="B616" s="1" t="s">
        <v>17</v>
      </c>
      <c r="C616" s="1">
        <v>379.0</v>
      </c>
      <c r="D616" s="1">
        <v>0.0</v>
      </c>
      <c r="E616" s="1" t="s">
        <v>10165</v>
      </c>
      <c r="F616" s="1" t="s">
        <v>18</v>
      </c>
      <c r="G616" s="1" t="s">
        <v>19</v>
      </c>
      <c r="H616" s="1" t="s">
        <v>10166</v>
      </c>
      <c r="I616" s="1" t="s">
        <v>10167</v>
      </c>
      <c r="J616" s="1" t="s">
        <v>10167</v>
      </c>
      <c r="K616" s="2"/>
      <c r="L616" s="1">
        <v>-6.0</v>
      </c>
      <c r="M616" s="1"/>
      <c r="N616" s="1">
        <v>8.652833333333334</v>
      </c>
      <c r="O616" s="1" t="s">
        <v>8111</v>
      </c>
      <c r="P616" s="1" t="s">
        <v>10168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81</v>
      </c>
      <c r="B617" s="1" t="s">
        <v>17</v>
      </c>
      <c r="C617" s="1">
        <v>264.0</v>
      </c>
      <c r="D617" s="1">
        <v>0.0</v>
      </c>
      <c r="E617" s="1" t="s">
        <v>643</v>
      </c>
      <c r="F617" s="1" t="s">
        <v>18</v>
      </c>
      <c r="G617" s="1" t="s">
        <v>19</v>
      </c>
      <c r="H617" s="1" t="s">
        <v>10169</v>
      </c>
      <c r="I617" s="1" t="s">
        <v>10170</v>
      </c>
      <c r="J617" s="1" t="s">
        <v>10170</v>
      </c>
      <c r="K617" s="2"/>
      <c r="L617" s="1">
        <v>-8.0</v>
      </c>
      <c r="M617" s="1"/>
      <c r="N617" s="1">
        <v>6.257183333333334</v>
      </c>
      <c r="O617" s="1" t="s">
        <v>8111</v>
      </c>
      <c r="P617" s="1" t="s">
        <v>2642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16</v>
      </c>
      <c r="B618" s="1" t="s">
        <v>17</v>
      </c>
      <c r="C618" s="1">
        <v>540.0</v>
      </c>
      <c r="D618" s="1">
        <v>0.0</v>
      </c>
      <c r="E618" s="2"/>
      <c r="F618" s="1" t="s">
        <v>18</v>
      </c>
      <c r="G618" s="1" t="s">
        <v>19</v>
      </c>
      <c r="H618" s="1" t="s">
        <v>10171</v>
      </c>
      <c r="I618" s="1" t="s">
        <v>10172</v>
      </c>
      <c r="J618" s="1" t="s">
        <v>10172</v>
      </c>
      <c r="K618" s="2"/>
      <c r="L618" s="1">
        <v>-4.0</v>
      </c>
      <c r="M618" s="1"/>
      <c r="N618" s="1">
        <v>10.6016</v>
      </c>
      <c r="O618" s="1" t="s">
        <v>8111</v>
      </c>
      <c r="P618" s="1" t="s">
        <v>10173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60</v>
      </c>
      <c r="B619" s="1" t="s">
        <v>17</v>
      </c>
      <c r="C619" s="1">
        <v>247.0</v>
      </c>
      <c r="D619" s="1">
        <v>62.0</v>
      </c>
      <c r="E619" s="2"/>
      <c r="F619" s="1" t="s">
        <v>49</v>
      </c>
      <c r="G619" s="1" t="s">
        <v>24</v>
      </c>
      <c r="H619" s="1" t="s">
        <v>10174</v>
      </c>
      <c r="I619" s="1" t="s">
        <v>10175</v>
      </c>
      <c r="J619" s="1" t="s">
        <v>10175</v>
      </c>
      <c r="K619" s="2"/>
      <c r="L619" s="1">
        <v>0.0</v>
      </c>
      <c r="M619" s="1"/>
      <c r="N619" s="1">
        <v>19.1356</v>
      </c>
      <c r="O619" s="1" t="s">
        <v>63</v>
      </c>
      <c r="P619" s="1" t="s">
        <v>10176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16</v>
      </c>
      <c r="B620" s="1" t="s">
        <v>17</v>
      </c>
      <c r="C620" s="1">
        <v>363.0</v>
      </c>
      <c r="D620" s="1">
        <v>0.0</v>
      </c>
      <c r="E620" s="2"/>
      <c r="F620" s="1" t="s">
        <v>18</v>
      </c>
      <c r="G620" s="1" t="s">
        <v>19</v>
      </c>
      <c r="H620" s="1" t="s">
        <v>10177</v>
      </c>
      <c r="I620" s="1" t="s">
        <v>10178</v>
      </c>
      <c r="J620" s="1" t="s">
        <v>10178</v>
      </c>
      <c r="K620" s="2"/>
      <c r="L620" s="1">
        <v>-8.0</v>
      </c>
      <c r="M620" s="1"/>
      <c r="N620" s="1">
        <v>6.473716666666666</v>
      </c>
      <c r="O620" s="1" t="s">
        <v>8111</v>
      </c>
      <c r="P620" s="1" t="s">
        <v>10179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81</v>
      </c>
      <c r="B621" s="1" t="s">
        <v>17</v>
      </c>
      <c r="C621" s="3">
        <v>581.0</v>
      </c>
      <c r="D621" s="1">
        <v>0.0</v>
      </c>
      <c r="E621" s="1" t="s">
        <v>10180</v>
      </c>
      <c r="F621" s="1" t="s">
        <v>18</v>
      </c>
      <c r="G621" s="1" t="s">
        <v>19</v>
      </c>
      <c r="H621" s="1" t="s">
        <v>10181</v>
      </c>
      <c r="I621" s="1" t="s">
        <v>10182</v>
      </c>
      <c r="J621" s="1" t="s">
        <v>10182</v>
      </c>
      <c r="K621" s="2"/>
      <c r="L621" s="1">
        <v>-7.0</v>
      </c>
      <c r="M621" s="1"/>
      <c r="N621" s="1">
        <v>7.9185</v>
      </c>
      <c r="O621" s="1" t="s">
        <v>8111</v>
      </c>
      <c r="P621" s="1" t="s">
        <v>10183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81</v>
      </c>
      <c r="B622" s="1" t="s">
        <v>17</v>
      </c>
      <c r="C622" s="1">
        <v>388.0</v>
      </c>
      <c r="D622" s="1">
        <v>0.0</v>
      </c>
      <c r="E622" s="1" t="s">
        <v>10031</v>
      </c>
      <c r="F622" s="1" t="s">
        <v>18</v>
      </c>
      <c r="G622" s="1" t="s">
        <v>19</v>
      </c>
      <c r="H622" s="1" t="s">
        <v>10184</v>
      </c>
      <c r="I622" s="1" t="s">
        <v>10185</v>
      </c>
      <c r="J622" s="1" t="s">
        <v>10185</v>
      </c>
      <c r="K622" s="2"/>
      <c r="L622" s="1">
        <v>-8.0</v>
      </c>
      <c r="M622" s="1"/>
      <c r="N622" s="1">
        <v>6.435866666666667</v>
      </c>
      <c r="O622" s="1" t="s">
        <v>8111</v>
      </c>
      <c r="P622" s="1" t="s">
        <v>10186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28</v>
      </c>
      <c r="B623" s="1" t="s">
        <v>17</v>
      </c>
      <c r="C623" s="1">
        <v>528.0</v>
      </c>
      <c r="D623" s="1">
        <v>0.0</v>
      </c>
      <c r="E623" s="1" t="s">
        <v>29</v>
      </c>
      <c r="F623" s="1" t="s">
        <v>18</v>
      </c>
      <c r="G623" s="1" t="s">
        <v>19</v>
      </c>
      <c r="H623" s="1" t="s">
        <v>10187</v>
      </c>
      <c r="I623" s="1" t="s">
        <v>10188</v>
      </c>
      <c r="J623" s="1" t="s">
        <v>10188</v>
      </c>
      <c r="K623" s="2"/>
      <c r="L623" s="1">
        <v>-4.0</v>
      </c>
      <c r="M623" s="1"/>
      <c r="N623" s="1">
        <v>10.2649</v>
      </c>
      <c r="O623" s="1" t="s">
        <v>8111</v>
      </c>
      <c r="P623" s="1" t="s">
        <v>10189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28</v>
      </c>
      <c r="B624" s="1" t="s">
        <v>17</v>
      </c>
      <c r="C624" s="1">
        <v>264.0</v>
      </c>
      <c r="D624" s="1">
        <v>0.0</v>
      </c>
      <c r="E624" s="1" t="s">
        <v>29</v>
      </c>
      <c r="F624" s="1" t="s">
        <v>18</v>
      </c>
      <c r="G624" s="1" t="s">
        <v>19</v>
      </c>
      <c r="H624" s="1" t="s">
        <v>10190</v>
      </c>
      <c r="I624" s="1" t="s">
        <v>10191</v>
      </c>
      <c r="J624" s="1" t="s">
        <v>10191</v>
      </c>
      <c r="K624" s="2"/>
      <c r="L624" s="1">
        <v>-4.0</v>
      </c>
      <c r="M624" s="1"/>
      <c r="N624" s="1">
        <v>10.197083333333333</v>
      </c>
      <c r="O624" s="1" t="s">
        <v>8111</v>
      </c>
      <c r="P624" s="1" t="s">
        <v>9032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28</v>
      </c>
      <c r="B625" s="1" t="s">
        <v>17</v>
      </c>
      <c r="C625" s="1">
        <v>264.0</v>
      </c>
      <c r="D625" s="1">
        <v>0.0</v>
      </c>
      <c r="E625" s="1" t="s">
        <v>29</v>
      </c>
      <c r="F625" s="1" t="s">
        <v>18</v>
      </c>
      <c r="G625" s="1" t="s">
        <v>19</v>
      </c>
      <c r="H625" s="1" t="s">
        <v>10192</v>
      </c>
      <c r="I625" s="1" t="s">
        <v>10193</v>
      </c>
      <c r="J625" s="1" t="s">
        <v>10193</v>
      </c>
      <c r="K625" s="2"/>
      <c r="L625" s="1">
        <v>-7.0</v>
      </c>
      <c r="M625" s="1"/>
      <c r="N625" s="1">
        <v>7.615233333333333</v>
      </c>
      <c r="O625" s="1" t="s">
        <v>8111</v>
      </c>
      <c r="P625" s="1" t="s">
        <v>9864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28</v>
      </c>
      <c r="B626" s="1" t="s">
        <v>17</v>
      </c>
      <c r="C626" s="1">
        <v>329.0</v>
      </c>
      <c r="D626" s="1">
        <v>0.0</v>
      </c>
      <c r="E626" s="1" t="s">
        <v>29</v>
      </c>
      <c r="F626" s="1" t="s">
        <v>18</v>
      </c>
      <c r="G626" s="1" t="s">
        <v>19</v>
      </c>
      <c r="H626" s="1" t="s">
        <v>10194</v>
      </c>
      <c r="I626" s="1" t="s">
        <v>10195</v>
      </c>
      <c r="J626" s="1" t="s">
        <v>10195</v>
      </c>
      <c r="K626" s="2"/>
      <c r="L626" s="1">
        <v>1.0</v>
      </c>
      <c r="M626" s="1"/>
      <c r="N626" s="1">
        <v>16.2158</v>
      </c>
      <c r="O626" s="1" t="s">
        <v>8111</v>
      </c>
      <c r="P626" s="1" t="s">
        <v>9242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60</v>
      </c>
      <c r="B627" s="1" t="s">
        <v>17</v>
      </c>
      <c r="C627" s="1">
        <v>306.0</v>
      </c>
      <c r="D627" s="1">
        <v>0.0</v>
      </c>
      <c r="E627" s="1" t="s">
        <v>8357</v>
      </c>
      <c r="F627" s="1" t="s">
        <v>66</v>
      </c>
      <c r="G627" s="1" t="s">
        <v>19</v>
      </c>
      <c r="H627" s="1" t="s">
        <v>10196</v>
      </c>
      <c r="I627" s="1" t="s">
        <v>10197</v>
      </c>
      <c r="J627" s="1" t="s">
        <v>10198</v>
      </c>
      <c r="K627" s="1" t="s">
        <v>10199</v>
      </c>
      <c r="L627" s="1">
        <v>-1.0</v>
      </c>
      <c r="M627" s="1">
        <v>0.0038166666666666666</v>
      </c>
      <c r="N627" s="1">
        <v>10.069233333333333</v>
      </c>
      <c r="O627" s="1" t="s">
        <v>63</v>
      </c>
      <c r="P627" s="1" t="s">
        <v>10200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60</v>
      </c>
      <c r="B628" s="1" t="s">
        <v>17</v>
      </c>
      <c r="C628" s="1">
        <v>249.0</v>
      </c>
      <c r="D628" s="1">
        <v>0.0</v>
      </c>
      <c r="E628" s="1" t="s">
        <v>8357</v>
      </c>
      <c r="F628" s="1" t="s">
        <v>66</v>
      </c>
      <c r="G628" s="1" t="s">
        <v>19</v>
      </c>
      <c r="H628" s="1" t="s">
        <v>10201</v>
      </c>
      <c r="I628" s="1" t="s">
        <v>10202</v>
      </c>
      <c r="J628" s="1" t="s">
        <v>10203</v>
      </c>
      <c r="K628" s="1" t="s">
        <v>10204</v>
      </c>
      <c r="L628" s="1">
        <v>-8.0</v>
      </c>
      <c r="M628" s="1">
        <v>0.0022333333333333333</v>
      </c>
      <c r="N628" s="1">
        <v>8.2378</v>
      </c>
      <c r="O628" s="1" t="s">
        <v>63</v>
      </c>
      <c r="P628" s="1" t="s">
        <v>8684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60</v>
      </c>
      <c r="B629" s="1" t="s">
        <v>17</v>
      </c>
      <c r="C629" s="3">
        <v>425.0</v>
      </c>
      <c r="D629" s="1">
        <v>0.0</v>
      </c>
      <c r="E629" s="1" t="s">
        <v>8357</v>
      </c>
      <c r="F629" s="1" t="s">
        <v>66</v>
      </c>
      <c r="G629" s="1" t="s">
        <v>19</v>
      </c>
      <c r="H629" s="1" t="s">
        <v>10205</v>
      </c>
      <c r="I629" s="1" t="s">
        <v>10206</v>
      </c>
      <c r="J629" s="1" t="s">
        <v>10207</v>
      </c>
      <c r="K629" s="1" t="s">
        <v>10208</v>
      </c>
      <c r="L629" s="1">
        <v>-1.0</v>
      </c>
      <c r="M629" s="1">
        <v>0.007183333333333333</v>
      </c>
      <c r="N629" s="1">
        <v>21.0343</v>
      </c>
      <c r="O629" s="1" t="s">
        <v>63</v>
      </c>
      <c r="P629" s="1" t="s">
        <v>10209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16</v>
      </c>
      <c r="B630" s="1" t="s">
        <v>17</v>
      </c>
      <c r="C630" s="1">
        <v>264.0</v>
      </c>
      <c r="D630" s="1">
        <v>0.0</v>
      </c>
      <c r="E630" s="2"/>
      <c r="F630" s="1" t="s">
        <v>18</v>
      </c>
      <c r="G630" s="1" t="s">
        <v>19</v>
      </c>
      <c r="H630" s="1" t="s">
        <v>10210</v>
      </c>
      <c r="I630" s="1" t="s">
        <v>10211</v>
      </c>
      <c r="J630" s="1" t="s">
        <v>10211</v>
      </c>
      <c r="K630" s="2"/>
      <c r="L630" s="1">
        <v>-9.0</v>
      </c>
      <c r="M630" s="1"/>
      <c r="N630" s="1">
        <v>5.964433333333333</v>
      </c>
      <c r="O630" s="1" t="s">
        <v>8111</v>
      </c>
      <c r="P630" s="1" t="s">
        <v>8319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28</v>
      </c>
      <c r="B631" s="1" t="s">
        <v>17</v>
      </c>
      <c r="C631" s="1">
        <v>224.0</v>
      </c>
      <c r="D631" s="1">
        <v>0.0</v>
      </c>
      <c r="E631" s="1" t="s">
        <v>29</v>
      </c>
      <c r="F631" s="1" t="s">
        <v>18</v>
      </c>
      <c r="G631" s="1" t="s">
        <v>19</v>
      </c>
      <c r="H631" s="1" t="s">
        <v>10212</v>
      </c>
      <c r="I631" s="1" t="s">
        <v>10213</v>
      </c>
      <c r="J631" s="1" t="s">
        <v>10213</v>
      </c>
      <c r="K631" s="2"/>
      <c r="L631" s="1">
        <v>-8.0</v>
      </c>
      <c r="M631" s="1"/>
      <c r="N631" s="1">
        <v>7.801666666666667</v>
      </c>
      <c r="O631" s="1" t="s">
        <v>8111</v>
      </c>
      <c r="P631" s="1" t="s">
        <v>9947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60</v>
      </c>
      <c r="B632" s="1" t="s">
        <v>17</v>
      </c>
      <c r="C632" s="1">
        <v>405.0</v>
      </c>
      <c r="D632" s="1">
        <v>0.0</v>
      </c>
      <c r="E632" s="1" t="s">
        <v>8357</v>
      </c>
      <c r="F632" s="1" t="s">
        <v>66</v>
      </c>
      <c r="G632" s="1" t="s">
        <v>19</v>
      </c>
      <c r="H632" s="1" t="s">
        <v>10214</v>
      </c>
      <c r="I632" s="1" t="s">
        <v>10215</v>
      </c>
      <c r="J632" s="1" t="s">
        <v>10216</v>
      </c>
      <c r="K632" s="1" t="s">
        <v>10217</v>
      </c>
      <c r="L632" s="1">
        <v>-13.0</v>
      </c>
      <c r="M632" s="1">
        <v>0.007566666666666667</v>
      </c>
      <c r="N632" s="1">
        <v>10.191466666666667</v>
      </c>
      <c r="O632" s="1" t="s">
        <v>63</v>
      </c>
      <c r="P632" s="1" t="s">
        <v>10218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16</v>
      </c>
      <c r="B633" s="1" t="s">
        <v>17</v>
      </c>
      <c r="C633" s="1">
        <v>323.0</v>
      </c>
      <c r="D633" s="1">
        <v>0.0</v>
      </c>
      <c r="E633" s="2"/>
      <c r="F633" s="1" t="s">
        <v>18</v>
      </c>
      <c r="G633" s="1" t="s">
        <v>19</v>
      </c>
      <c r="H633" s="1" t="s">
        <v>10219</v>
      </c>
      <c r="I633" s="1" t="s">
        <v>10220</v>
      </c>
      <c r="J633" s="1" t="s">
        <v>10220</v>
      </c>
      <c r="K633" s="2"/>
      <c r="L633" s="1">
        <v>-3.0</v>
      </c>
      <c r="M633" s="1"/>
      <c r="N633" s="1">
        <v>11.295766666666667</v>
      </c>
      <c r="O633" s="1" t="s">
        <v>8111</v>
      </c>
      <c r="P633" s="1" t="s">
        <v>10221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81</v>
      </c>
      <c r="B634" s="1" t="s">
        <v>17</v>
      </c>
      <c r="C634" s="1">
        <v>429.0</v>
      </c>
      <c r="D634" s="1">
        <v>0.0</v>
      </c>
      <c r="E634" s="1" t="s">
        <v>10222</v>
      </c>
      <c r="F634" s="1" t="s">
        <v>18</v>
      </c>
      <c r="G634" s="1" t="s">
        <v>19</v>
      </c>
      <c r="H634" s="1" t="s">
        <v>10223</v>
      </c>
      <c r="I634" s="1" t="s">
        <v>10224</v>
      </c>
      <c r="J634" s="1" t="s">
        <v>10224</v>
      </c>
      <c r="K634" s="2"/>
      <c r="L634" s="1">
        <v>-3.0</v>
      </c>
      <c r="M634" s="1"/>
      <c r="N634" s="1">
        <v>11.292233333333334</v>
      </c>
      <c r="O634" s="1" t="s">
        <v>8111</v>
      </c>
      <c r="P634" s="1" t="s">
        <v>10225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16</v>
      </c>
      <c r="B635" s="1" t="s">
        <v>17</v>
      </c>
      <c r="C635" s="1">
        <v>329.0</v>
      </c>
      <c r="D635" s="1">
        <v>0.0</v>
      </c>
      <c r="E635" s="2"/>
      <c r="F635" s="1" t="s">
        <v>18</v>
      </c>
      <c r="G635" s="1" t="s">
        <v>19</v>
      </c>
      <c r="H635" s="1" t="s">
        <v>10226</v>
      </c>
      <c r="I635" s="1" t="s">
        <v>10227</v>
      </c>
      <c r="J635" s="1" t="s">
        <v>10227</v>
      </c>
      <c r="K635" s="2"/>
      <c r="L635" s="1">
        <v>-4.0</v>
      </c>
      <c r="M635" s="1"/>
      <c r="N635" s="1">
        <v>10.09735</v>
      </c>
      <c r="O635" s="1" t="s">
        <v>8111</v>
      </c>
      <c r="P635" s="1" t="s">
        <v>10228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60</v>
      </c>
      <c r="B636" s="1" t="s">
        <v>17</v>
      </c>
      <c r="C636" s="3">
        <v>249.0</v>
      </c>
      <c r="D636" s="1">
        <v>0.0</v>
      </c>
      <c r="E636" s="1" t="s">
        <v>8357</v>
      </c>
      <c r="F636" s="1" t="s">
        <v>66</v>
      </c>
      <c r="G636" s="1" t="s">
        <v>24</v>
      </c>
      <c r="H636" s="1" t="s">
        <v>10229</v>
      </c>
      <c r="I636" s="1" t="s">
        <v>10230</v>
      </c>
      <c r="J636" s="1" t="s">
        <v>10231</v>
      </c>
      <c r="K636" s="1" t="s">
        <v>10232</v>
      </c>
      <c r="L636" s="1">
        <v>-4.0</v>
      </c>
      <c r="M636" s="1">
        <v>0.010983333333333333</v>
      </c>
      <c r="N636" s="1">
        <v>29.79035</v>
      </c>
      <c r="O636" s="1" t="s">
        <v>63</v>
      </c>
      <c r="P636" s="1" t="s">
        <v>8356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60</v>
      </c>
      <c r="B637" s="1" t="s">
        <v>17</v>
      </c>
      <c r="C637" s="1">
        <v>394.0</v>
      </c>
      <c r="D637" s="1">
        <v>0.0</v>
      </c>
      <c r="E637" s="1" t="s">
        <v>29</v>
      </c>
      <c r="F637" s="1" t="s">
        <v>66</v>
      </c>
      <c r="G637" s="1" t="s">
        <v>19</v>
      </c>
      <c r="H637" s="1" t="s">
        <v>10233</v>
      </c>
      <c r="I637" s="1" t="s">
        <v>10234</v>
      </c>
      <c r="J637" s="1" t="s">
        <v>10235</v>
      </c>
      <c r="K637" s="1" t="s">
        <v>10236</v>
      </c>
      <c r="L637" s="1">
        <v>5.0</v>
      </c>
      <c r="M637" s="1">
        <v>9.589283333333332</v>
      </c>
      <c r="N637" s="1">
        <v>28.549683333333334</v>
      </c>
      <c r="O637" s="1" t="s">
        <v>63</v>
      </c>
      <c r="P637" s="1" t="s">
        <v>8959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16</v>
      </c>
      <c r="B638" s="1" t="s">
        <v>17</v>
      </c>
      <c r="C638" s="1">
        <v>394.0</v>
      </c>
      <c r="D638" s="1">
        <v>0.0</v>
      </c>
      <c r="E638" s="2"/>
      <c r="F638" s="1" t="s">
        <v>18</v>
      </c>
      <c r="G638" s="1" t="s">
        <v>19</v>
      </c>
      <c r="H638" s="1" t="s">
        <v>10237</v>
      </c>
      <c r="I638" s="1" t="s">
        <v>10238</v>
      </c>
      <c r="J638" s="1" t="s">
        <v>10238</v>
      </c>
      <c r="K638" s="2"/>
      <c r="L638" s="1">
        <v>-6.0</v>
      </c>
      <c r="M638" s="1"/>
      <c r="N638" s="1">
        <v>8.81845</v>
      </c>
      <c r="O638" s="1" t="s">
        <v>8111</v>
      </c>
      <c r="P638" s="1" t="s">
        <v>10239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60</v>
      </c>
      <c r="B639" s="1" t="s">
        <v>17</v>
      </c>
      <c r="C639" s="1">
        <v>274.0</v>
      </c>
      <c r="D639" s="1">
        <v>0.0</v>
      </c>
      <c r="E639" s="1" t="s">
        <v>29</v>
      </c>
      <c r="F639" s="1" t="s">
        <v>66</v>
      </c>
      <c r="G639" s="1" t="s">
        <v>19</v>
      </c>
      <c r="H639" s="1" t="s">
        <v>10240</v>
      </c>
      <c r="I639" s="1" t="s">
        <v>10241</v>
      </c>
      <c r="J639" s="1" t="s">
        <v>10242</v>
      </c>
      <c r="K639" s="1" t="s">
        <v>10243</v>
      </c>
      <c r="L639" s="1">
        <v>9.0</v>
      </c>
      <c r="M639" s="1">
        <v>45.628433333333334</v>
      </c>
      <c r="N639" s="1">
        <v>60.89561666666667</v>
      </c>
      <c r="O639" s="1" t="s">
        <v>63</v>
      </c>
      <c r="P639" s="1" t="s">
        <v>10244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S643" s="2"/>
      <c r="T643" s="2"/>
      <c r="U643" s="2"/>
      <c r="V643" s="2"/>
      <c r="W643" s="2"/>
      <c r="X643" s="2"/>
      <c r="Y643" s="2"/>
      <c r="Z643" s="2"/>
      <c r="AB643" s="2"/>
      <c r="AC643" s="2"/>
      <c r="AD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2"/>
      <c r="B653" s="2"/>
      <c r="C653" s="4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2"/>
      <c r="B668" s="4"/>
      <c r="C668" s="4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2"/>
      <c r="B672" s="2"/>
      <c r="C672" s="4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2"/>
      <c r="B679" s="2"/>
      <c r="C679" s="4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2"/>
      <c r="B726" s="2"/>
      <c r="C726" s="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2"/>
      <c r="B731" s="2"/>
      <c r="C731" s="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2"/>
      <c r="B746" s="2"/>
      <c r="C746" s="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S761" s="2"/>
      <c r="T761" s="2"/>
      <c r="U761" s="2"/>
      <c r="V761" s="2"/>
      <c r="W761" s="2"/>
      <c r="X761" s="2"/>
      <c r="Y761" s="2"/>
      <c r="Z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S870" s="2"/>
      <c r="T870" s="2"/>
      <c r="U870" s="2"/>
      <c r="V870" s="2"/>
      <c r="W870" s="2"/>
      <c r="X870" s="2"/>
      <c r="Y870" s="2"/>
      <c r="Z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O883" s="2"/>
      <c r="P883" s="2"/>
      <c r="Q883" s="2"/>
      <c r="S883" s="2"/>
      <c r="T883" s="2"/>
      <c r="U883" s="2"/>
      <c r="V883" s="2"/>
      <c r="W883" s="2"/>
      <c r="X883" s="2"/>
      <c r="Y883" s="2"/>
      <c r="Z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S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S912" s="2"/>
      <c r="T912" s="2"/>
      <c r="U912" s="2"/>
      <c r="V912" s="2"/>
      <c r="W912" s="2"/>
      <c r="X912" s="2"/>
      <c r="Y912" s="2"/>
      <c r="Z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S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O996" s="2"/>
      <c r="P996" s="2"/>
      <c r="Q996" s="2"/>
      <c r="S996" s="2"/>
      <c r="T996" s="2"/>
      <c r="U996" s="2"/>
      <c r="V996" s="2"/>
      <c r="W996" s="2"/>
      <c r="X996" s="2"/>
      <c r="Y996" s="2"/>
      <c r="Z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S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S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S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81</v>
      </c>
      <c r="B2" s="1" t="s">
        <v>17</v>
      </c>
      <c r="C2" s="1">
        <v>1057.0</v>
      </c>
      <c r="D2" s="1">
        <v>0.0</v>
      </c>
      <c r="E2" s="1" t="s">
        <v>10245</v>
      </c>
      <c r="F2" s="1" t="s">
        <v>18</v>
      </c>
      <c r="G2" s="1" t="s">
        <v>19</v>
      </c>
      <c r="H2" s="1" t="s">
        <v>10246</v>
      </c>
      <c r="I2" s="1" t="s">
        <v>10247</v>
      </c>
      <c r="J2" s="1" t="s">
        <v>10247</v>
      </c>
      <c r="K2" s="2"/>
      <c r="L2" s="1">
        <v>-6.0</v>
      </c>
      <c r="M2" s="1"/>
      <c r="N2" s="1">
        <v>13.2992</v>
      </c>
      <c r="O2" s="1" t="s">
        <v>10248</v>
      </c>
      <c r="P2" s="1" t="s">
        <v>10249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60</v>
      </c>
      <c r="B3" s="1" t="s">
        <v>17</v>
      </c>
      <c r="C3" s="1">
        <v>247.0</v>
      </c>
      <c r="D3" s="1">
        <v>62.0</v>
      </c>
      <c r="E3" s="2"/>
      <c r="F3" s="1" t="s">
        <v>49</v>
      </c>
      <c r="G3" s="1" t="s">
        <v>173</v>
      </c>
      <c r="H3" s="1" t="s">
        <v>10250</v>
      </c>
      <c r="I3" s="1" t="s">
        <v>10251</v>
      </c>
      <c r="J3" s="1" t="s">
        <v>10251</v>
      </c>
      <c r="K3" s="2"/>
      <c r="L3" s="1">
        <v>-13.0</v>
      </c>
      <c r="M3" s="1"/>
      <c r="N3" s="1">
        <v>6.32405</v>
      </c>
      <c r="O3" s="1" t="s">
        <v>63</v>
      </c>
      <c r="P3" s="1" t="s">
        <v>10252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81</v>
      </c>
      <c r="B4" s="1" t="s">
        <v>17</v>
      </c>
      <c r="C4" s="1">
        <v>533.0</v>
      </c>
      <c r="D4" s="1">
        <v>0.0</v>
      </c>
      <c r="E4" s="1" t="s">
        <v>10253</v>
      </c>
      <c r="F4" s="1" t="s">
        <v>18</v>
      </c>
      <c r="G4" s="1" t="s">
        <v>19</v>
      </c>
      <c r="H4" s="1" t="s">
        <v>10254</v>
      </c>
      <c r="I4" s="1" t="s">
        <v>10255</v>
      </c>
      <c r="J4" s="1" t="s">
        <v>10255</v>
      </c>
      <c r="K4" s="2"/>
      <c r="L4" s="1">
        <v>-13.0</v>
      </c>
      <c r="M4" s="1"/>
      <c r="N4" s="1">
        <v>6.05725</v>
      </c>
      <c r="O4" s="1" t="s">
        <v>10248</v>
      </c>
      <c r="P4" s="1" t="s">
        <v>10256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48</v>
      </c>
      <c r="B5" s="1" t="s">
        <v>17</v>
      </c>
      <c r="C5" s="1">
        <v>99.0</v>
      </c>
      <c r="D5" s="1">
        <v>0.0</v>
      </c>
      <c r="E5" s="2"/>
      <c r="F5" s="1" t="s">
        <v>49</v>
      </c>
      <c r="G5" s="1" t="s">
        <v>24</v>
      </c>
      <c r="H5" s="1" t="s">
        <v>10257</v>
      </c>
      <c r="I5" s="1" t="s">
        <v>10258</v>
      </c>
      <c r="J5" s="1" t="s">
        <v>10258</v>
      </c>
      <c r="K5" s="2"/>
      <c r="L5" s="1">
        <v>-4.0</v>
      </c>
      <c r="M5" s="1"/>
      <c r="N5" s="1">
        <v>1.6651833333333332</v>
      </c>
      <c r="O5" s="1" t="s">
        <v>53</v>
      </c>
      <c r="P5" s="1" t="s">
        <v>10259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16</v>
      </c>
      <c r="B6" s="1" t="s">
        <v>17</v>
      </c>
      <c r="C6" s="1">
        <v>264.0</v>
      </c>
      <c r="D6" s="1">
        <v>0.0</v>
      </c>
      <c r="E6" s="2"/>
      <c r="F6" s="1" t="s">
        <v>18</v>
      </c>
      <c r="G6" s="1" t="s">
        <v>19</v>
      </c>
      <c r="H6" s="1" t="s">
        <v>10260</v>
      </c>
      <c r="I6" s="1" t="s">
        <v>10261</v>
      </c>
      <c r="J6" s="1" t="s">
        <v>10261</v>
      </c>
      <c r="K6" s="2"/>
      <c r="L6" s="1">
        <v>-9.0</v>
      </c>
      <c r="M6" s="1"/>
      <c r="N6" s="1">
        <v>5.313733333333333</v>
      </c>
      <c r="O6" s="1" t="s">
        <v>10248</v>
      </c>
      <c r="P6" s="1" t="s">
        <v>10262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16</v>
      </c>
      <c r="B7" s="1" t="s">
        <v>17</v>
      </c>
      <c r="C7" s="1">
        <v>378.0</v>
      </c>
      <c r="D7" s="1">
        <v>0.0</v>
      </c>
      <c r="E7" s="2"/>
      <c r="F7" s="1" t="s">
        <v>18</v>
      </c>
      <c r="G7" s="1" t="s">
        <v>19</v>
      </c>
      <c r="H7" s="1" t="s">
        <v>10263</v>
      </c>
      <c r="I7" s="1" t="s">
        <v>10264</v>
      </c>
      <c r="J7" s="1" t="s">
        <v>10264</v>
      </c>
      <c r="K7" s="2"/>
      <c r="L7" s="1">
        <v>-5.0</v>
      </c>
      <c r="M7" s="1"/>
      <c r="N7" s="1">
        <v>9.684333333333333</v>
      </c>
      <c r="O7" s="1" t="s">
        <v>10248</v>
      </c>
      <c r="P7" s="1" t="s">
        <v>10265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28</v>
      </c>
      <c r="B8" s="1" t="s">
        <v>17</v>
      </c>
      <c r="C8" s="1">
        <v>528.0</v>
      </c>
      <c r="D8" s="1">
        <v>0.0</v>
      </c>
      <c r="E8" s="1" t="s">
        <v>29</v>
      </c>
      <c r="F8" s="1" t="s">
        <v>18</v>
      </c>
      <c r="G8" s="1" t="s">
        <v>19</v>
      </c>
      <c r="H8" s="1" t="s">
        <v>10266</v>
      </c>
      <c r="I8" s="1" t="s">
        <v>10267</v>
      </c>
      <c r="J8" s="1" t="s">
        <v>10267</v>
      </c>
      <c r="K8" s="2"/>
      <c r="L8" s="1">
        <v>-11.0</v>
      </c>
      <c r="M8" s="1"/>
      <c r="N8" s="1">
        <v>8.8353</v>
      </c>
      <c r="O8" s="1" t="s">
        <v>10268</v>
      </c>
      <c r="P8" s="1" t="s">
        <v>10269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28</v>
      </c>
      <c r="B9" s="1" t="s">
        <v>17</v>
      </c>
      <c r="C9" s="3">
        <v>1271.0</v>
      </c>
      <c r="D9" s="1">
        <v>0.0</v>
      </c>
      <c r="E9" s="1" t="s">
        <v>29</v>
      </c>
      <c r="F9" s="1" t="s">
        <v>18</v>
      </c>
      <c r="G9" s="1" t="s">
        <v>19</v>
      </c>
      <c r="H9" s="1" t="s">
        <v>10270</v>
      </c>
      <c r="I9" s="1" t="s">
        <v>10271</v>
      </c>
      <c r="J9" s="1" t="s">
        <v>10271</v>
      </c>
      <c r="K9" s="2"/>
      <c r="L9" s="1">
        <v>-1.0</v>
      </c>
      <c r="M9" s="1"/>
      <c r="N9" s="1">
        <v>18.940783333333332</v>
      </c>
      <c r="O9" s="1" t="s">
        <v>10268</v>
      </c>
      <c r="P9" s="1" t="s">
        <v>10272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81</v>
      </c>
      <c r="B10" s="1" t="s">
        <v>17</v>
      </c>
      <c r="C10" s="3">
        <v>348.0</v>
      </c>
      <c r="D10" s="1">
        <v>0.0</v>
      </c>
      <c r="E10" s="1" t="s">
        <v>10273</v>
      </c>
      <c r="F10" s="1" t="s">
        <v>18</v>
      </c>
      <c r="G10" s="1" t="s">
        <v>19</v>
      </c>
      <c r="H10" s="1" t="s">
        <v>10274</v>
      </c>
      <c r="I10" s="1" t="s">
        <v>10275</v>
      </c>
      <c r="J10" s="1" t="s">
        <v>10275</v>
      </c>
      <c r="K10" s="2"/>
      <c r="L10" s="1">
        <v>-4.0</v>
      </c>
      <c r="M10" s="1"/>
      <c r="N10" s="1">
        <v>10.740466666666666</v>
      </c>
      <c r="O10" s="1" t="s">
        <v>10248</v>
      </c>
      <c r="P10" s="1" t="s">
        <v>10276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28</v>
      </c>
      <c r="B11" s="1" t="s">
        <v>17</v>
      </c>
      <c r="C11" s="1">
        <v>421.0</v>
      </c>
      <c r="D11" s="1">
        <v>0.0</v>
      </c>
      <c r="E11" s="1" t="s">
        <v>29</v>
      </c>
      <c r="F11" s="1" t="s">
        <v>18</v>
      </c>
      <c r="G11" s="1" t="s">
        <v>19</v>
      </c>
      <c r="H11" s="1" t="s">
        <v>10277</v>
      </c>
      <c r="I11" s="1" t="s">
        <v>10278</v>
      </c>
      <c r="J11" s="1" t="s">
        <v>10278</v>
      </c>
      <c r="K11" s="2"/>
      <c r="L11" s="1">
        <v>-4.0</v>
      </c>
      <c r="M11" s="1"/>
      <c r="N11" s="1">
        <v>10.046083333333334</v>
      </c>
      <c r="O11" s="1" t="s">
        <v>10268</v>
      </c>
      <c r="P11" s="1" t="s">
        <v>10279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28</v>
      </c>
      <c r="B12" s="1" t="s">
        <v>17</v>
      </c>
      <c r="C12" s="1">
        <v>264.0</v>
      </c>
      <c r="D12" s="1">
        <v>0.0</v>
      </c>
      <c r="E12" s="1" t="s">
        <v>29</v>
      </c>
      <c r="F12" s="1" t="s">
        <v>18</v>
      </c>
      <c r="G12" s="1" t="s">
        <v>19</v>
      </c>
      <c r="H12" s="1" t="s">
        <v>10280</v>
      </c>
      <c r="I12" s="1" t="s">
        <v>10281</v>
      </c>
      <c r="J12" s="1" t="s">
        <v>10281</v>
      </c>
      <c r="K12" s="2"/>
      <c r="L12" s="1">
        <v>-7.0</v>
      </c>
      <c r="M12" s="1"/>
      <c r="N12" s="1">
        <v>7.363866666666667</v>
      </c>
      <c r="O12" s="1" t="s">
        <v>10268</v>
      </c>
      <c r="P12" s="1" t="s">
        <v>10282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48</v>
      </c>
      <c r="B13" s="1" t="s">
        <v>17</v>
      </c>
      <c r="C13" s="1">
        <v>99.0</v>
      </c>
      <c r="D13" s="1">
        <v>0.0</v>
      </c>
      <c r="E13" s="2"/>
      <c r="F13" s="1" t="s">
        <v>49</v>
      </c>
      <c r="G13" s="1" t="s">
        <v>24</v>
      </c>
      <c r="H13" s="1" t="s">
        <v>10283</v>
      </c>
      <c r="I13" s="1" t="s">
        <v>10284</v>
      </c>
      <c r="J13" s="1" t="s">
        <v>10284</v>
      </c>
      <c r="K13" s="2"/>
      <c r="L13" s="1">
        <v>-2.0</v>
      </c>
      <c r="M13" s="1"/>
      <c r="N13" s="1">
        <v>3.9809666666666668</v>
      </c>
      <c r="O13" s="1" t="s">
        <v>53</v>
      </c>
      <c r="P13" s="1" t="s">
        <v>10285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16</v>
      </c>
      <c r="B14" s="1" t="s">
        <v>17</v>
      </c>
      <c r="C14" s="1">
        <v>413.0</v>
      </c>
      <c r="D14" s="1">
        <v>0.0</v>
      </c>
      <c r="E14" s="2"/>
      <c r="F14" s="1" t="s">
        <v>18</v>
      </c>
      <c r="G14" s="1" t="s">
        <v>19</v>
      </c>
      <c r="H14" s="1" t="s">
        <v>10286</v>
      </c>
      <c r="I14" s="1" t="s">
        <v>10287</v>
      </c>
      <c r="J14" s="1" t="s">
        <v>10287</v>
      </c>
      <c r="K14" s="2"/>
      <c r="L14" s="1">
        <v>-8.0</v>
      </c>
      <c r="M14" s="1"/>
      <c r="N14" s="1">
        <v>6.629733333333333</v>
      </c>
      <c r="O14" s="1" t="s">
        <v>10248</v>
      </c>
      <c r="P14" s="1" t="s">
        <v>10288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16</v>
      </c>
      <c r="B15" s="1" t="s">
        <v>17</v>
      </c>
      <c r="C15" s="1">
        <v>499.0</v>
      </c>
      <c r="D15" s="1">
        <v>0.0</v>
      </c>
      <c r="E15" s="2"/>
      <c r="F15" s="1" t="s">
        <v>18</v>
      </c>
      <c r="G15" s="1" t="s">
        <v>19</v>
      </c>
      <c r="H15" s="1" t="s">
        <v>10289</v>
      </c>
      <c r="I15" s="1" t="s">
        <v>10290</v>
      </c>
      <c r="J15" s="1" t="s">
        <v>10290</v>
      </c>
      <c r="K15" s="2"/>
      <c r="L15" s="1">
        <v>-3.0</v>
      </c>
      <c r="M15" s="1"/>
      <c r="N15" s="1">
        <v>11.371416666666667</v>
      </c>
      <c r="O15" s="1" t="s">
        <v>10248</v>
      </c>
      <c r="P15" s="1" t="s">
        <v>10291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48</v>
      </c>
      <c r="B16" s="1" t="s">
        <v>17</v>
      </c>
      <c r="C16" s="3">
        <v>1049.0</v>
      </c>
      <c r="D16" s="1">
        <v>0.0</v>
      </c>
      <c r="E16" s="1" t="s">
        <v>10292</v>
      </c>
      <c r="F16" s="1" t="s">
        <v>66</v>
      </c>
      <c r="G16" s="1" t="s">
        <v>24</v>
      </c>
      <c r="H16" s="1" t="s">
        <v>10293</v>
      </c>
      <c r="I16" s="1" t="s">
        <v>10294</v>
      </c>
      <c r="J16" s="1" t="s">
        <v>10295</v>
      </c>
      <c r="K16" s="1" t="s">
        <v>10296</v>
      </c>
      <c r="L16" s="1">
        <v>-8.0</v>
      </c>
      <c r="M16" s="1">
        <v>0.02036666666666667</v>
      </c>
      <c r="N16" s="1">
        <v>6.993083333333334</v>
      </c>
      <c r="O16" s="1" t="s">
        <v>53</v>
      </c>
      <c r="P16" s="1" t="s">
        <v>10297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28</v>
      </c>
      <c r="B17" s="1" t="s">
        <v>17</v>
      </c>
      <c r="C17" s="3">
        <v>264.0</v>
      </c>
      <c r="D17" s="1">
        <v>0.0</v>
      </c>
      <c r="E17" s="1" t="s">
        <v>29</v>
      </c>
      <c r="F17" s="1" t="s">
        <v>18</v>
      </c>
      <c r="G17" s="1" t="s">
        <v>19</v>
      </c>
      <c r="H17" s="1" t="s">
        <v>10298</v>
      </c>
      <c r="I17" s="1" t="s">
        <v>10299</v>
      </c>
      <c r="J17" s="1" t="s">
        <v>10299</v>
      </c>
      <c r="K17" s="2"/>
      <c r="L17" s="1">
        <v>-5.0</v>
      </c>
      <c r="M17" s="1"/>
      <c r="N17" s="1">
        <v>9.566316666666667</v>
      </c>
      <c r="O17" s="1" t="s">
        <v>10268</v>
      </c>
      <c r="P17" s="1" t="s">
        <v>10300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28</v>
      </c>
      <c r="B18" s="1" t="s">
        <v>17</v>
      </c>
      <c r="C18" s="1">
        <v>394.0</v>
      </c>
      <c r="D18" s="1">
        <v>0.0</v>
      </c>
      <c r="E18" s="1" t="s">
        <v>29</v>
      </c>
      <c r="F18" s="1" t="s">
        <v>18</v>
      </c>
      <c r="G18" s="1" t="s">
        <v>19</v>
      </c>
      <c r="H18" s="1" t="s">
        <v>10301</v>
      </c>
      <c r="I18" s="1" t="s">
        <v>10302</v>
      </c>
      <c r="J18" s="1" t="s">
        <v>10302</v>
      </c>
      <c r="K18" s="2"/>
      <c r="L18" s="1">
        <v>-3.0</v>
      </c>
      <c r="M18" s="1"/>
      <c r="N18" s="1">
        <v>11.41555</v>
      </c>
      <c r="O18" s="1" t="s">
        <v>10268</v>
      </c>
      <c r="P18" s="1" t="s">
        <v>10303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48</v>
      </c>
      <c r="B19" s="1" t="s">
        <v>17</v>
      </c>
      <c r="C19" s="1">
        <v>249.0</v>
      </c>
      <c r="D19" s="1">
        <v>0.0</v>
      </c>
      <c r="E19" s="2"/>
      <c r="F19" s="1" t="s">
        <v>49</v>
      </c>
      <c r="G19" s="1" t="s">
        <v>24</v>
      </c>
      <c r="H19" s="1" t="s">
        <v>10304</v>
      </c>
      <c r="I19" s="1" t="s">
        <v>10305</v>
      </c>
      <c r="J19" s="1" t="s">
        <v>10305</v>
      </c>
      <c r="K19" s="2"/>
      <c r="L19" s="1">
        <v>0.0</v>
      </c>
      <c r="M19" s="1"/>
      <c r="N19" s="1">
        <v>5.12375</v>
      </c>
      <c r="O19" s="1" t="s">
        <v>53</v>
      </c>
      <c r="P19" s="1" t="s">
        <v>10306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16</v>
      </c>
      <c r="B20" s="1" t="s">
        <v>364</v>
      </c>
      <c r="C20" s="1">
        <v>264.0</v>
      </c>
      <c r="D20" s="1">
        <v>0.0</v>
      </c>
      <c r="E20" s="2"/>
      <c r="F20" s="1" t="s">
        <v>18</v>
      </c>
      <c r="G20" s="1" t="s">
        <v>24</v>
      </c>
      <c r="H20" s="1" t="s">
        <v>10307</v>
      </c>
      <c r="I20" s="1" t="s">
        <v>10308</v>
      </c>
      <c r="J20" s="1" t="s">
        <v>10308</v>
      </c>
      <c r="K20" s="2"/>
      <c r="L20" s="1">
        <v>-1.0</v>
      </c>
      <c r="M20" s="1"/>
      <c r="N20" s="1">
        <v>13.650466666666667</v>
      </c>
      <c r="O20" s="1" t="s">
        <v>10248</v>
      </c>
      <c r="P20" s="1" t="s">
        <v>10309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16</v>
      </c>
      <c r="B21" s="1" t="s">
        <v>364</v>
      </c>
      <c r="C21" s="1">
        <v>429.0</v>
      </c>
      <c r="D21" s="1">
        <v>0.0</v>
      </c>
      <c r="E21" s="2"/>
      <c r="F21" s="1" t="s">
        <v>18</v>
      </c>
      <c r="G21" s="1" t="s">
        <v>19</v>
      </c>
      <c r="H21" s="1" t="s">
        <v>10310</v>
      </c>
      <c r="I21" s="1" t="s">
        <v>10311</v>
      </c>
      <c r="J21" s="1" t="s">
        <v>10311</v>
      </c>
      <c r="K21" s="2"/>
      <c r="L21" s="1">
        <v>1.0</v>
      </c>
      <c r="M21" s="1"/>
      <c r="N21" s="1">
        <v>16.879916666666666</v>
      </c>
      <c r="O21" s="1" t="s">
        <v>10248</v>
      </c>
      <c r="P21" s="1" t="s">
        <v>10312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48</v>
      </c>
      <c r="B22" s="1" t="s">
        <v>17</v>
      </c>
      <c r="C22" s="1">
        <v>109.0</v>
      </c>
      <c r="D22" s="1">
        <v>0.0</v>
      </c>
      <c r="E22" s="2"/>
      <c r="F22" s="1" t="s">
        <v>49</v>
      </c>
      <c r="G22" s="1" t="s">
        <v>24</v>
      </c>
      <c r="H22" s="1" t="s">
        <v>10313</v>
      </c>
      <c r="I22" s="1" t="s">
        <v>10314</v>
      </c>
      <c r="J22" s="1" t="s">
        <v>10314</v>
      </c>
      <c r="K22" s="2"/>
      <c r="L22" s="1">
        <v>2.0</v>
      </c>
      <c r="M22" s="1"/>
      <c r="N22" s="1">
        <v>8.968966666666667</v>
      </c>
      <c r="O22" s="1" t="s">
        <v>53</v>
      </c>
      <c r="P22" s="1" t="s">
        <v>10315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60</v>
      </c>
      <c r="B23" s="1" t="s">
        <v>492</v>
      </c>
      <c r="C23" s="3">
        <v>418.0</v>
      </c>
      <c r="D23" s="1">
        <v>0.0</v>
      </c>
      <c r="E23" s="1" t="s">
        <v>10292</v>
      </c>
      <c r="F23" s="1" t="s">
        <v>66</v>
      </c>
      <c r="G23" s="1" t="s">
        <v>24</v>
      </c>
      <c r="H23" s="1" t="s">
        <v>10316</v>
      </c>
      <c r="I23" s="1" t="s">
        <v>10317</v>
      </c>
      <c r="J23" s="2"/>
      <c r="K23" s="1" t="s">
        <v>10318</v>
      </c>
      <c r="L23" s="1">
        <v>0.0</v>
      </c>
      <c r="M23" s="1">
        <v>0.04245</v>
      </c>
      <c r="N23" s="1">
        <v>10.30155</v>
      </c>
      <c r="O23" s="1" t="s">
        <v>63</v>
      </c>
      <c r="P23" s="1" t="s">
        <v>10319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60</v>
      </c>
      <c r="B24" s="1" t="s">
        <v>17</v>
      </c>
      <c r="C24" s="1">
        <v>269.0</v>
      </c>
      <c r="D24" s="1">
        <v>0.0</v>
      </c>
      <c r="E24" s="1" t="s">
        <v>10292</v>
      </c>
      <c r="F24" s="1" t="s">
        <v>66</v>
      </c>
      <c r="G24" s="1" t="s">
        <v>24</v>
      </c>
      <c r="H24" s="1" t="s">
        <v>10320</v>
      </c>
      <c r="I24" s="1" t="s">
        <v>10321</v>
      </c>
      <c r="J24" s="1" t="s">
        <v>10322</v>
      </c>
      <c r="K24" s="1" t="s">
        <v>10323</v>
      </c>
      <c r="L24" s="1">
        <v>1.0</v>
      </c>
      <c r="M24" s="1">
        <v>0.026383333333333335</v>
      </c>
      <c r="N24" s="1">
        <v>6.9657333333333336</v>
      </c>
      <c r="O24" s="1" t="s">
        <v>63</v>
      </c>
      <c r="P24" s="1" t="s">
        <v>10324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60</v>
      </c>
      <c r="B25" s="1" t="s">
        <v>17</v>
      </c>
      <c r="C25" s="3">
        <v>588.0</v>
      </c>
      <c r="D25" s="1">
        <v>20.0</v>
      </c>
      <c r="E25" s="1" t="s">
        <v>10292</v>
      </c>
      <c r="F25" s="1" t="s">
        <v>66</v>
      </c>
      <c r="G25" s="1" t="s">
        <v>19</v>
      </c>
      <c r="H25" s="1" t="s">
        <v>10325</v>
      </c>
      <c r="I25" s="1" t="s">
        <v>10326</v>
      </c>
      <c r="J25" s="1" t="s">
        <v>10327</v>
      </c>
      <c r="K25" s="1" t="s">
        <v>10328</v>
      </c>
      <c r="L25" s="1">
        <v>6.0</v>
      </c>
      <c r="M25" s="1">
        <v>0.015683333333333334</v>
      </c>
      <c r="N25" s="1">
        <v>11.747766666666667</v>
      </c>
      <c r="O25" s="1" t="s">
        <v>63</v>
      </c>
      <c r="P25" s="1" t="s">
        <v>10329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28</v>
      </c>
      <c r="B26" s="1" t="s">
        <v>17</v>
      </c>
      <c r="C26" s="3">
        <v>788.0</v>
      </c>
      <c r="D26" s="1">
        <v>0.0</v>
      </c>
      <c r="E26" s="1" t="s">
        <v>29</v>
      </c>
      <c r="F26" s="1" t="s">
        <v>18</v>
      </c>
      <c r="G26" s="1" t="s">
        <v>19</v>
      </c>
      <c r="H26" s="1" t="s">
        <v>10330</v>
      </c>
      <c r="I26" s="1" t="s">
        <v>10331</v>
      </c>
      <c r="J26" s="1" t="s">
        <v>10331</v>
      </c>
      <c r="K26" s="2"/>
      <c r="L26" s="1">
        <v>5.0</v>
      </c>
      <c r="M26" s="1"/>
      <c r="N26" s="1">
        <v>25.248716666666667</v>
      </c>
      <c r="O26" s="1" t="s">
        <v>10268</v>
      </c>
      <c r="P26" s="1" t="s">
        <v>10332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28</v>
      </c>
      <c r="B27" s="1" t="s">
        <v>17</v>
      </c>
      <c r="C27" s="3">
        <v>513.0</v>
      </c>
      <c r="D27" s="1">
        <v>0.0</v>
      </c>
      <c r="E27" s="1" t="s">
        <v>29</v>
      </c>
      <c r="F27" s="1" t="s">
        <v>18</v>
      </c>
      <c r="G27" s="1" t="s">
        <v>19</v>
      </c>
      <c r="H27" s="1" t="s">
        <v>10333</v>
      </c>
      <c r="I27" s="1" t="s">
        <v>10334</v>
      </c>
      <c r="J27" s="1" t="s">
        <v>10334</v>
      </c>
      <c r="K27" s="2"/>
      <c r="L27" s="1">
        <v>-9.0</v>
      </c>
      <c r="M27" s="1"/>
      <c r="N27" s="1">
        <v>10.268933333333333</v>
      </c>
      <c r="O27" s="1" t="s">
        <v>10268</v>
      </c>
      <c r="P27" s="1" t="s">
        <v>10335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48</v>
      </c>
      <c r="B28" s="1" t="s">
        <v>17</v>
      </c>
      <c r="C28" s="3">
        <v>398.5</v>
      </c>
      <c r="D28" s="1">
        <v>398.5</v>
      </c>
      <c r="E28" s="2"/>
      <c r="F28" s="1" t="s">
        <v>49</v>
      </c>
      <c r="G28" s="1" t="s">
        <v>24</v>
      </c>
      <c r="H28" s="1" t="s">
        <v>10336</v>
      </c>
      <c r="I28" s="1" t="s">
        <v>10337</v>
      </c>
      <c r="J28" s="1" t="s">
        <v>10337</v>
      </c>
      <c r="K28" s="2"/>
      <c r="L28" s="1">
        <v>0.0</v>
      </c>
      <c r="M28" s="1"/>
      <c r="N28" s="1">
        <v>6.503383333333334</v>
      </c>
      <c r="O28" s="1" t="s">
        <v>53</v>
      </c>
      <c r="P28" s="1" t="s">
        <v>10338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16</v>
      </c>
      <c r="B29" s="1" t="s">
        <v>17</v>
      </c>
      <c r="C29" s="3">
        <v>379.0</v>
      </c>
      <c r="D29" s="1">
        <v>0.0</v>
      </c>
      <c r="E29" s="2"/>
      <c r="F29" s="1" t="s">
        <v>18</v>
      </c>
      <c r="G29" s="1" t="s">
        <v>19</v>
      </c>
      <c r="H29" s="1" t="s">
        <v>10339</v>
      </c>
      <c r="I29" s="1" t="s">
        <v>10340</v>
      </c>
      <c r="J29" s="1" t="s">
        <v>10340</v>
      </c>
      <c r="K29" s="2"/>
      <c r="L29" s="1">
        <v>-7.0</v>
      </c>
      <c r="M29" s="1"/>
      <c r="N29" s="1">
        <v>7.125883333333333</v>
      </c>
      <c r="O29" s="1" t="s">
        <v>10248</v>
      </c>
      <c r="P29" s="1" t="s">
        <v>10341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16</v>
      </c>
      <c r="B30" s="1" t="s">
        <v>17</v>
      </c>
      <c r="C30" s="1">
        <v>463.0</v>
      </c>
      <c r="D30" s="1">
        <v>0.0</v>
      </c>
      <c r="E30" s="2"/>
      <c r="F30" s="1" t="s">
        <v>18</v>
      </c>
      <c r="G30" s="1" t="s">
        <v>19</v>
      </c>
      <c r="H30" s="1" t="s">
        <v>10342</v>
      </c>
      <c r="I30" s="1" t="s">
        <v>10343</v>
      </c>
      <c r="J30" s="1" t="s">
        <v>10343</v>
      </c>
      <c r="K30" s="2"/>
      <c r="L30" s="1">
        <v>-4.0</v>
      </c>
      <c r="M30" s="1"/>
      <c r="N30" s="1">
        <v>10.38765</v>
      </c>
      <c r="O30" s="1" t="s">
        <v>10248</v>
      </c>
      <c r="P30" s="1" t="s">
        <v>10344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16</v>
      </c>
      <c r="B31" s="1" t="s">
        <v>17</v>
      </c>
      <c r="C31" s="1">
        <v>413.0</v>
      </c>
      <c r="D31" s="1">
        <v>0.0</v>
      </c>
      <c r="E31" s="2"/>
      <c r="F31" s="1" t="s">
        <v>18</v>
      </c>
      <c r="G31" s="1" t="s">
        <v>19</v>
      </c>
      <c r="H31" s="1" t="s">
        <v>10345</v>
      </c>
      <c r="I31" s="1" t="s">
        <v>10346</v>
      </c>
      <c r="J31" s="1" t="s">
        <v>10346</v>
      </c>
      <c r="K31" s="2"/>
      <c r="L31" s="1">
        <v>-7.0</v>
      </c>
      <c r="M31" s="1"/>
      <c r="N31" s="1">
        <v>7.4978</v>
      </c>
      <c r="O31" s="1" t="s">
        <v>10248</v>
      </c>
      <c r="P31" s="1" t="s">
        <v>10347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60</v>
      </c>
      <c r="B32" s="1" t="s">
        <v>17</v>
      </c>
      <c r="C32" s="1">
        <v>267.0</v>
      </c>
      <c r="D32" s="1">
        <v>62.0</v>
      </c>
      <c r="E32" s="2"/>
      <c r="F32" s="1" t="s">
        <v>49</v>
      </c>
      <c r="G32" s="1" t="s">
        <v>173</v>
      </c>
      <c r="H32" s="1" t="s">
        <v>10348</v>
      </c>
      <c r="I32" s="1" t="s">
        <v>10349</v>
      </c>
      <c r="J32" s="1" t="s">
        <v>10349</v>
      </c>
      <c r="K32" s="2"/>
      <c r="L32" s="1">
        <v>-11.0</v>
      </c>
      <c r="M32" s="1"/>
      <c r="N32" s="1">
        <v>7.839066666666667</v>
      </c>
      <c r="O32" s="1" t="s">
        <v>63</v>
      </c>
      <c r="P32" s="1" t="s">
        <v>10350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81</v>
      </c>
      <c r="B33" s="1" t="s">
        <v>17</v>
      </c>
      <c r="C33" s="1">
        <v>404.0</v>
      </c>
      <c r="D33" s="1">
        <v>0.0</v>
      </c>
      <c r="E33" s="1" t="s">
        <v>10351</v>
      </c>
      <c r="F33" s="1" t="s">
        <v>18</v>
      </c>
      <c r="G33" s="1" t="s">
        <v>19</v>
      </c>
      <c r="H33" s="1" t="s">
        <v>10352</v>
      </c>
      <c r="I33" s="1" t="s">
        <v>10353</v>
      </c>
      <c r="J33" s="1" t="s">
        <v>10353</v>
      </c>
      <c r="K33" s="2"/>
      <c r="L33" s="1">
        <v>-6.0</v>
      </c>
      <c r="M33" s="1"/>
      <c r="N33" s="1">
        <v>8.41925</v>
      </c>
      <c r="O33" s="1" t="s">
        <v>10248</v>
      </c>
      <c r="P33" s="1" t="s">
        <v>10354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48</v>
      </c>
      <c r="B34" s="1" t="s">
        <v>17</v>
      </c>
      <c r="C34" s="1">
        <v>0.0</v>
      </c>
      <c r="D34" s="1">
        <v>20.0</v>
      </c>
      <c r="E34" s="2"/>
      <c r="F34" s="1" t="s">
        <v>49</v>
      </c>
      <c r="G34" s="1" t="s">
        <v>24</v>
      </c>
      <c r="H34" s="1" t="s">
        <v>10355</v>
      </c>
      <c r="I34" s="1" t="s">
        <v>10356</v>
      </c>
      <c r="J34" s="1" t="s">
        <v>10356</v>
      </c>
      <c r="K34" s="2"/>
      <c r="L34" s="1">
        <v>0.0</v>
      </c>
      <c r="M34" s="1"/>
      <c r="N34" s="1">
        <v>5.601016666666666</v>
      </c>
      <c r="O34" s="1" t="s">
        <v>53</v>
      </c>
      <c r="P34" s="1" t="s">
        <v>10357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81</v>
      </c>
      <c r="B35" s="1" t="s">
        <v>17</v>
      </c>
      <c r="C35" s="1">
        <v>329.0</v>
      </c>
      <c r="D35" s="1">
        <v>0.0</v>
      </c>
      <c r="E35" s="1" t="s">
        <v>8498</v>
      </c>
      <c r="F35" s="1" t="s">
        <v>18</v>
      </c>
      <c r="G35" s="1" t="s">
        <v>19</v>
      </c>
      <c r="H35" s="1" t="s">
        <v>10358</v>
      </c>
      <c r="I35" s="1" t="s">
        <v>10359</v>
      </c>
      <c r="J35" s="1" t="s">
        <v>10359</v>
      </c>
      <c r="K35" s="2"/>
      <c r="L35" s="1">
        <v>-2.0</v>
      </c>
      <c r="M35" s="1"/>
      <c r="N35" s="1">
        <v>12.4274</v>
      </c>
      <c r="O35" s="1" t="s">
        <v>10248</v>
      </c>
      <c r="P35" s="1" t="s">
        <v>10360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81</v>
      </c>
      <c r="B36" s="1" t="s">
        <v>17</v>
      </c>
      <c r="C36" s="1">
        <v>329.0</v>
      </c>
      <c r="D36" s="1">
        <v>0.0</v>
      </c>
      <c r="E36" s="1" t="s">
        <v>8934</v>
      </c>
      <c r="F36" s="1" t="s">
        <v>18</v>
      </c>
      <c r="G36" s="1" t="s">
        <v>19</v>
      </c>
      <c r="H36" s="1" t="s">
        <v>10361</v>
      </c>
      <c r="I36" s="1" t="s">
        <v>10362</v>
      </c>
      <c r="J36" s="1" t="s">
        <v>10362</v>
      </c>
      <c r="K36" s="2"/>
      <c r="L36" s="1">
        <v>-8.0</v>
      </c>
      <c r="M36" s="1"/>
      <c r="N36" s="1">
        <v>6.657816666666666</v>
      </c>
      <c r="O36" s="1" t="s">
        <v>10248</v>
      </c>
      <c r="P36" s="1" t="s">
        <v>10363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60</v>
      </c>
      <c r="B37" s="1" t="s">
        <v>17</v>
      </c>
      <c r="C37" s="3">
        <v>627.0</v>
      </c>
      <c r="D37" s="1">
        <v>0.0</v>
      </c>
      <c r="E37" s="1" t="s">
        <v>10292</v>
      </c>
      <c r="F37" s="1" t="s">
        <v>66</v>
      </c>
      <c r="G37" s="1" t="s">
        <v>19</v>
      </c>
      <c r="H37" s="1" t="s">
        <v>10364</v>
      </c>
      <c r="I37" s="1" t="s">
        <v>10365</v>
      </c>
      <c r="J37" s="1" t="s">
        <v>10366</v>
      </c>
      <c r="K37" s="1" t="s">
        <v>10367</v>
      </c>
      <c r="L37" s="1">
        <v>-5.0</v>
      </c>
      <c r="M37" s="1">
        <v>0.022183333333333333</v>
      </c>
      <c r="N37" s="1">
        <v>8.857383333333333</v>
      </c>
      <c r="O37" s="1" t="s">
        <v>63</v>
      </c>
      <c r="P37" s="1" t="s">
        <v>10368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60</v>
      </c>
      <c r="B38" s="1" t="s">
        <v>17</v>
      </c>
      <c r="C38" s="1">
        <v>273.0</v>
      </c>
      <c r="D38" s="1">
        <v>0.0</v>
      </c>
      <c r="E38" s="1" t="s">
        <v>10292</v>
      </c>
      <c r="F38" s="1" t="s">
        <v>66</v>
      </c>
      <c r="G38" s="1" t="s">
        <v>19</v>
      </c>
      <c r="H38" s="1" t="s">
        <v>10369</v>
      </c>
      <c r="I38" s="1" t="s">
        <v>10370</v>
      </c>
      <c r="J38" s="1" t="s">
        <v>10371</v>
      </c>
      <c r="K38" s="1" t="s">
        <v>10372</v>
      </c>
      <c r="L38" s="1">
        <v>-8.0</v>
      </c>
      <c r="M38" s="1">
        <v>0.01305</v>
      </c>
      <c r="N38" s="1">
        <v>8.839233333333333</v>
      </c>
      <c r="O38" s="1" t="s">
        <v>63</v>
      </c>
      <c r="P38" s="1" t="s">
        <v>10373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60</v>
      </c>
      <c r="B39" s="1" t="s">
        <v>17</v>
      </c>
      <c r="C39" s="1">
        <v>358.0</v>
      </c>
      <c r="D39" s="1">
        <v>0.0</v>
      </c>
      <c r="E39" s="1" t="s">
        <v>29</v>
      </c>
      <c r="F39" s="1" t="s">
        <v>66</v>
      </c>
      <c r="G39" s="1" t="s">
        <v>19</v>
      </c>
      <c r="H39" s="1" t="s">
        <v>10374</v>
      </c>
      <c r="I39" s="1" t="s">
        <v>10375</v>
      </c>
      <c r="J39" s="1" t="s">
        <v>10376</v>
      </c>
      <c r="K39" s="1" t="s">
        <v>10377</v>
      </c>
      <c r="L39" s="1">
        <v>-20.0</v>
      </c>
      <c r="M39" s="1">
        <v>3.659116666666667</v>
      </c>
      <c r="N39" s="1">
        <v>7.7177</v>
      </c>
      <c r="O39" s="1" t="s">
        <v>63</v>
      </c>
      <c r="P39" s="1" t="s">
        <v>10378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28</v>
      </c>
      <c r="B40" s="1" t="s">
        <v>17</v>
      </c>
      <c r="C40" s="1">
        <v>264.0</v>
      </c>
      <c r="D40" s="1">
        <v>0.0</v>
      </c>
      <c r="E40" s="1" t="s">
        <v>29</v>
      </c>
      <c r="F40" s="1" t="s">
        <v>18</v>
      </c>
      <c r="G40" s="1" t="s">
        <v>19</v>
      </c>
      <c r="H40" s="1" t="s">
        <v>10379</v>
      </c>
      <c r="I40" s="1" t="s">
        <v>10380</v>
      </c>
      <c r="J40" s="1" t="s">
        <v>10380</v>
      </c>
      <c r="K40" s="2"/>
      <c r="L40" s="1">
        <v>-10.0</v>
      </c>
      <c r="M40" s="1"/>
      <c r="N40" s="1">
        <v>4.950083333333334</v>
      </c>
      <c r="O40" s="1" t="s">
        <v>10268</v>
      </c>
      <c r="P40" s="1" t="s">
        <v>10381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60</v>
      </c>
      <c r="B41" s="1" t="s">
        <v>17</v>
      </c>
      <c r="C41" s="1">
        <v>250.0</v>
      </c>
      <c r="D41" s="1">
        <v>0.0</v>
      </c>
      <c r="E41" s="1" t="s">
        <v>10382</v>
      </c>
      <c r="F41" s="1" t="s">
        <v>66</v>
      </c>
      <c r="G41" s="1" t="s">
        <v>19</v>
      </c>
      <c r="H41" s="1" t="s">
        <v>10383</v>
      </c>
      <c r="I41" s="1" t="s">
        <v>10384</v>
      </c>
      <c r="J41" s="1" t="s">
        <v>10385</v>
      </c>
      <c r="K41" s="1" t="s">
        <v>10386</v>
      </c>
      <c r="L41" s="1">
        <v>-11.0</v>
      </c>
      <c r="M41" s="1">
        <v>0.029233333333333333</v>
      </c>
      <c r="N41" s="1">
        <v>6.894383333333334</v>
      </c>
      <c r="O41" s="1" t="s">
        <v>63</v>
      </c>
      <c r="P41" s="1" t="s">
        <v>10387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48</v>
      </c>
      <c r="B42" s="1" t="s">
        <v>17</v>
      </c>
      <c r="C42" s="3">
        <v>309.0</v>
      </c>
      <c r="D42" s="1">
        <v>0.0</v>
      </c>
      <c r="E42" s="2"/>
      <c r="F42" s="1" t="s">
        <v>49</v>
      </c>
      <c r="G42" s="1" t="s">
        <v>24</v>
      </c>
      <c r="H42" s="1" t="s">
        <v>10388</v>
      </c>
      <c r="I42" s="1" t="s">
        <v>10389</v>
      </c>
      <c r="J42" s="1" t="s">
        <v>10389</v>
      </c>
      <c r="K42" s="2"/>
      <c r="L42" s="1">
        <v>1.0</v>
      </c>
      <c r="M42" s="1"/>
      <c r="N42" s="1">
        <v>7.211233333333333</v>
      </c>
      <c r="O42" s="1" t="s">
        <v>53</v>
      </c>
      <c r="P42" s="1" t="s">
        <v>10390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60</v>
      </c>
      <c r="B43" s="1" t="s">
        <v>17</v>
      </c>
      <c r="C43" s="1">
        <v>267.0</v>
      </c>
      <c r="D43" s="1">
        <v>62.0</v>
      </c>
      <c r="E43" s="2"/>
      <c r="F43" s="1" t="s">
        <v>49</v>
      </c>
      <c r="G43" s="1" t="s">
        <v>19</v>
      </c>
      <c r="H43" s="1" t="s">
        <v>10391</v>
      </c>
      <c r="I43" s="1" t="s">
        <v>10392</v>
      </c>
      <c r="J43" s="1" t="s">
        <v>10392</v>
      </c>
      <c r="K43" s="2"/>
      <c r="L43" s="1">
        <v>-7.0</v>
      </c>
      <c r="M43" s="1"/>
      <c r="N43" s="1">
        <v>11.61505</v>
      </c>
      <c r="O43" s="1" t="s">
        <v>63</v>
      </c>
      <c r="P43" s="1" t="s">
        <v>10393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60</v>
      </c>
      <c r="B44" s="1" t="s">
        <v>17</v>
      </c>
      <c r="C44" s="1">
        <v>329.0</v>
      </c>
      <c r="D44" s="1">
        <v>85.0</v>
      </c>
      <c r="E44" s="2"/>
      <c r="F44" s="1" t="s">
        <v>49</v>
      </c>
      <c r="G44" s="1" t="s">
        <v>24</v>
      </c>
      <c r="H44" s="1" t="s">
        <v>10394</v>
      </c>
      <c r="I44" s="1" t="s">
        <v>10395</v>
      </c>
      <c r="J44" s="1" t="s">
        <v>10395</v>
      </c>
      <c r="K44" s="2"/>
      <c r="L44" s="1">
        <v>-6.0</v>
      </c>
      <c r="M44" s="1"/>
      <c r="N44" s="1">
        <v>12.946016666666667</v>
      </c>
      <c r="O44" s="1" t="s">
        <v>63</v>
      </c>
      <c r="P44" s="1" t="s">
        <v>10396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81</v>
      </c>
      <c r="B45" s="1" t="s">
        <v>17</v>
      </c>
      <c r="C45" s="1">
        <v>311.0</v>
      </c>
      <c r="D45" s="1">
        <v>0.0</v>
      </c>
      <c r="E45" s="1" t="s">
        <v>10397</v>
      </c>
      <c r="F45" s="1" t="s">
        <v>18</v>
      </c>
      <c r="G45" s="1" t="s">
        <v>19</v>
      </c>
      <c r="H45" s="1" t="s">
        <v>10398</v>
      </c>
      <c r="I45" s="1" t="s">
        <v>10399</v>
      </c>
      <c r="J45" s="1" t="s">
        <v>10399</v>
      </c>
      <c r="K45" s="2"/>
      <c r="L45" s="1">
        <v>-3.0</v>
      </c>
      <c r="M45" s="1"/>
      <c r="N45" s="1">
        <v>11.085316666666667</v>
      </c>
      <c r="O45" s="1" t="s">
        <v>10248</v>
      </c>
      <c r="P45" s="1" t="s">
        <v>10400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48</v>
      </c>
      <c r="B46" s="1" t="s">
        <v>17</v>
      </c>
      <c r="C46" s="1">
        <v>309.0</v>
      </c>
      <c r="D46" s="1">
        <v>0.0</v>
      </c>
      <c r="E46" s="2"/>
      <c r="F46" s="1" t="s">
        <v>49</v>
      </c>
      <c r="G46" s="1" t="s">
        <v>24</v>
      </c>
      <c r="H46" s="1" t="s">
        <v>10401</v>
      </c>
      <c r="I46" s="1" t="s">
        <v>10402</v>
      </c>
      <c r="J46" s="1" t="s">
        <v>10402</v>
      </c>
      <c r="K46" s="2"/>
      <c r="L46" s="1">
        <v>6.0</v>
      </c>
      <c r="M46" s="1"/>
      <c r="N46" s="1">
        <v>12.26055</v>
      </c>
      <c r="O46" s="1" t="s">
        <v>53</v>
      </c>
      <c r="P46" s="1" t="s">
        <v>10403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60</v>
      </c>
      <c r="B47" s="1" t="s">
        <v>17</v>
      </c>
      <c r="C47" s="1">
        <v>267.0</v>
      </c>
      <c r="D47" s="1">
        <v>62.0</v>
      </c>
      <c r="E47" s="2"/>
      <c r="F47" s="1" t="s">
        <v>49</v>
      </c>
      <c r="G47" s="1" t="s">
        <v>173</v>
      </c>
      <c r="H47" s="1" t="s">
        <v>10404</v>
      </c>
      <c r="I47" s="1" t="s">
        <v>10405</v>
      </c>
      <c r="J47" s="1" t="s">
        <v>10405</v>
      </c>
      <c r="K47" s="2"/>
      <c r="L47" s="1">
        <v>-3.0</v>
      </c>
      <c r="M47" s="1"/>
      <c r="N47" s="1">
        <v>15.3435</v>
      </c>
      <c r="O47" s="1" t="s">
        <v>63</v>
      </c>
      <c r="P47" s="1" t="s">
        <v>10406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16</v>
      </c>
      <c r="B48" s="1" t="s">
        <v>17</v>
      </c>
      <c r="C48" s="3">
        <v>386.0</v>
      </c>
      <c r="D48" s="1">
        <v>0.0</v>
      </c>
      <c r="E48" s="2"/>
      <c r="F48" s="1" t="s">
        <v>18</v>
      </c>
      <c r="G48" s="1" t="s">
        <v>19</v>
      </c>
      <c r="H48" s="1" t="s">
        <v>10407</v>
      </c>
      <c r="I48" s="1" t="s">
        <v>10408</v>
      </c>
      <c r="J48" s="1" t="s">
        <v>10408</v>
      </c>
      <c r="K48" s="2"/>
      <c r="L48" s="1">
        <v>-1.0</v>
      </c>
      <c r="M48" s="1"/>
      <c r="N48" s="1">
        <v>13.35595</v>
      </c>
      <c r="O48" s="1" t="s">
        <v>10248</v>
      </c>
      <c r="P48" s="1" t="s">
        <v>10409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28</v>
      </c>
      <c r="B49" s="1" t="s">
        <v>17</v>
      </c>
      <c r="C49" s="1">
        <v>368.0</v>
      </c>
      <c r="D49" s="1">
        <v>0.0</v>
      </c>
      <c r="E49" s="1" t="s">
        <v>29</v>
      </c>
      <c r="F49" s="1" t="s">
        <v>18</v>
      </c>
      <c r="G49" s="1" t="s">
        <v>19</v>
      </c>
      <c r="H49" s="1" t="s">
        <v>10410</v>
      </c>
      <c r="I49" s="1" t="s">
        <v>10411</v>
      </c>
      <c r="J49" s="1" t="s">
        <v>10411</v>
      </c>
      <c r="K49" s="2"/>
      <c r="L49" s="1">
        <v>-2.0</v>
      </c>
      <c r="M49" s="1"/>
      <c r="N49" s="1">
        <v>12.458366666666667</v>
      </c>
      <c r="O49" s="1" t="s">
        <v>10268</v>
      </c>
      <c r="P49" s="1" t="s">
        <v>10412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48</v>
      </c>
      <c r="B50" s="1" t="s">
        <v>17</v>
      </c>
      <c r="C50" s="1">
        <v>346.0</v>
      </c>
      <c r="D50" s="1">
        <v>0.0</v>
      </c>
      <c r="E50" s="2"/>
      <c r="F50" s="1" t="s">
        <v>49</v>
      </c>
      <c r="G50" s="1" t="s">
        <v>24</v>
      </c>
      <c r="H50" s="1" t="s">
        <v>10413</v>
      </c>
      <c r="I50" s="1" t="s">
        <v>10414</v>
      </c>
      <c r="J50" s="1" t="s">
        <v>10414</v>
      </c>
      <c r="K50" s="2"/>
      <c r="L50" s="1">
        <v>6.0</v>
      </c>
      <c r="M50" s="1"/>
      <c r="N50" s="1">
        <v>12.103616666666667</v>
      </c>
      <c r="O50" s="1" t="s">
        <v>53</v>
      </c>
      <c r="P50" s="1" t="s">
        <v>10415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28</v>
      </c>
      <c r="B51" s="1" t="s">
        <v>17</v>
      </c>
      <c r="C51" s="1">
        <v>289.0</v>
      </c>
      <c r="D51" s="1">
        <v>0.0</v>
      </c>
      <c r="E51" s="1" t="s">
        <v>29</v>
      </c>
      <c r="F51" s="1" t="s">
        <v>18</v>
      </c>
      <c r="G51" s="1" t="s">
        <v>19</v>
      </c>
      <c r="H51" s="1" t="s">
        <v>10416</v>
      </c>
      <c r="I51" s="1" t="s">
        <v>10417</v>
      </c>
      <c r="J51" s="1" t="s">
        <v>10417</v>
      </c>
      <c r="K51" s="2"/>
      <c r="L51" s="1">
        <v>1.0</v>
      </c>
      <c r="M51" s="1"/>
      <c r="N51" s="1">
        <v>16.50825</v>
      </c>
      <c r="O51" s="1" t="s">
        <v>10268</v>
      </c>
      <c r="P51" s="1" t="s">
        <v>10418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60</v>
      </c>
      <c r="B52" s="1" t="s">
        <v>17</v>
      </c>
      <c r="C52" s="3">
        <v>488.0</v>
      </c>
      <c r="D52" s="1">
        <v>20.0</v>
      </c>
      <c r="E52" s="1" t="s">
        <v>10292</v>
      </c>
      <c r="F52" s="1" t="s">
        <v>66</v>
      </c>
      <c r="G52" s="1" t="s">
        <v>19</v>
      </c>
      <c r="H52" s="1" t="s">
        <v>10419</v>
      </c>
      <c r="I52" s="1" t="s">
        <v>10420</v>
      </c>
      <c r="J52" s="1" t="s">
        <v>10421</v>
      </c>
      <c r="K52" s="1" t="s">
        <v>10422</v>
      </c>
      <c r="L52" s="1">
        <v>-11.0</v>
      </c>
      <c r="M52" s="1">
        <v>0.019916666666666666</v>
      </c>
      <c r="N52" s="1">
        <v>8.384683333333333</v>
      </c>
      <c r="O52" s="1" t="s">
        <v>63</v>
      </c>
      <c r="P52" s="1" t="s">
        <v>10423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81</v>
      </c>
      <c r="B53" s="1" t="s">
        <v>17</v>
      </c>
      <c r="C53" s="1">
        <v>628.0</v>
      </c>
      <c r="D53" s="1">
        <v>0.0</v>
      </c>
      <c r="E53" s="1" t="s">
        <v>10424</v>
      </c>
      <c r="F53" s="1" t="s">
        <v>18</v>
      </c>
      <c r="G53" s="1" t="s">
        <v>19</v>
      </c>
      <c r="H53" s="1" t="s">
        <v>10425</v>
      </c>
      <c r="I53" s="1" t="s">
        <v>10426</v>
      </c>
      <c r="J53" s="1" t="s">
        <v>10426</v>
      </c>
      <c r="K53" s="2"/>
      <c r="L53" s="1">
        <v>-3.0</v>
      </c>
      <c r="M53" s="1"/>
      <c r="N53" s="1">
        <v>16.197633333333332</v>
      </c>
      <c r="O53" s="1" t="s">
        <v>10248</v>
      </c>
      <c r="P53" s="1" t="s">
        <v>10427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28</v>
      </c>
      <c r="B54" s="1" t="s">
        <v>17</v>
      </c>
      <c r="C54" s="1">
        <v>368.0</v>
      </c>
      <c r="D54" s="1">
        <v>0.0</v>
      </c>
      <c r="E54" s="1" t="s">
        <v>29</v>
      </c>
      <c r="F54" s="1" t="s">
        <v>18</v>
      </c>
      <c r="G54" s="1" t="s">
        <v>19</v>
      </c>
      <c r="H54" s="1" t="s">
        <v>10428</v>
      </c>
      <c r="I54" s="1" t="s">
        <v>10429</v>
      </c>
      <c r="J54" s="1" t="s">
        <v>10429</v>
      </c>
      <c r="K54" s="2"/>
      <c r="L54" s="1">
        <v>-7.0</v>
      </c>
      <c r="M54" s="1"/>
      <c r="N54" s="1">
        <v>9.411316666666666</v>
      </c>
      <c r="O54" s="1" t="s">
        <v>10268</v>
      </c>
      <c r="P54" s="1" t="s">
        <v>10430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81</v>
      </c>
      <c r="B55" s="1" t="s">
        <v>17</v>
      </c>
      <c r="C55" s="1">
        <v>264.0</v>
      </c>
      <c r="D55" s="1">
        <v>0.0</v>
      </c>
      <c r="E55" s="1" t="s">
        <v>10431</v>
      </c>
      <c r="F55" s="1" t="s">
        <v>18</v>
      </c>
      <c r="G55" s="1" t="s">
        <v>19</v>
      </c>
      <c r="H55" s="1" t="s">
        <v>10432</v>
      </c>
      <c r="I55" s="1" t="s">
        <v>10433</v>
      </c>
      <c r="J55" s="1" t="s">
        <v>10433</v>
      </c>
      <c r="K55" s="2"/>
      <c r="L55" s="1">
        <v>-2.0</v>
      </c>
      <c r="M55" s="1"/>
      <c r="N55" s="1">
        <v>12.230616666666666</v>
      </c>
      <c r="O55" s="1" t="s">
        <v>10248</v>
      </c>
      <c r="P55" s="1" t="s">
        <v>10434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28</v>
      </c>
      <c r="B56" s="1" t="s">
        <v>17</v>
      </c>
      <c r="C56" s="3">
        <v>1098.0</v>
      </c>
      <c r="D56" s="1">
        <v>0.0</v>
      </c>
      <c r="E56" s="1" t="s">
        <v>29</v>
      </c>
      <c r="F56" s="1" t="s">
        <v>18</v>
      </c>
      <c r="G56" s="1" t="s">
        <v>19</v>
      </c>
      <c r="H56" s="1" t="s">
        <v>10435</v>
      </c>
      <c r="I56" s="1" t="s">
        <v>10436</v>
      </c>
      <c r="J56" s="1" t="s">
        <v>10436</v>
      </c>
      <c r="K56" s="2"/>
      <c r="L56" s="1">
        <v>-14.0</v>
      </c>
      <c r="M56" s="1"/>
      <c r="N56" s="1">
        <v>12.738633333333333</v>
      </c>
      <c r="O56" s="1" t="s">
        <v>10268</v>
      </c>
      <c r="P56" s="1" t="s">
        <v>10437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81</v>
      </c>
      <c r="B57" s="1" t="s">
        <v>17</v>
      </c>
      <c r="C57" s="1">
        <v>289.0</v>
      </c>
      <c r="D57" s="1">
        <v>0.0</v>
      </c>
      <c r="E57" s="1" t="s">
        <v>643</v>
      </c>
      <c r="F57" s="1" t="s">
        <v>18</v>
      </c>
      <c r="G57" s="1" t="s">
        <v>19</v>
      </c>
      <c r="H57" s="1" t="s">
        <v>10438</v>
      </c>
      <c r="I57" s="1" t="s">
        <v>10439</v>
      </c>
      <c r="J57" s="1" t="s">
        <v>10439</v>
      </c>
      <c r="K57" s="2"/>
      <c r="L57" s="1">
        <v>7.0</v>
      </c>
      <c r="M57" s="1"/>
      <c r="N57" s="1">
        <v>22.587516666666666</v>
      </c>
      <c r="O57" s="1" t="s">
        <v>10248</v>
      </c>
      <c r="P57" s="1" t="s">
        <v>10440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81</v>
      </c>
      <c r="B58" s="1" t="s">
        <v>17</v>
      </c>
      <c r="C58" s="3">
        <v>329.0</v>
      </c>
      <c r="D58" s="1">
        <v>0.0</v>
      </c>
      <c r="E58" s="1" t="s">
        <v>10441</v>
      </c>
      <c r="F58" s="1" t="s">
        <v>18</v>
      </c>
      <c r="G58" s="1" t="s">
        <v>19</v>
      </c>
      <c r="H58" s="1" t="s">
        <v>10442</v>
      </c>
      <c r="I58" s="1" t="s">
        <v>10443</v>
      </c>
      <c r="J58" s="1" t="s">
        <v>10443</v>
      </c>
      <c r="K58" s="2"/>
      <c r="L58" s="1">
        <v>0.0</v>
      </c>
      <c r="M58" s="1"/>
      <c r="N58" s="1">
        <v>15.948183333333333</v>
      </c>
      <c r="O58" s="1" t="s">
        <v>10248</v>
      </c>
      <c r="P58" s="1" t="s">
        <v>2092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28</v>
      </c>
      <c r="B59" s="1" t="s">
        <v>17</v>
      </c>
      <c r="C59" s="1">
        <v>434.0</v>
      </c>
      <c r="D59" s="1">
        <v>0.0</v>
      </c>
      <c r="E59" s="1" t="s">
        <v>29</v>
      </c>
      <c r="F59" s="1" t="s">
        <v>18</v>
      </c>
      <c r="G59" s="1" t="s">
        <v>19</v>
      </c>
      <c r="H59" s="1" t="s">
        <v>10444</v>
      </c>
      <c r="I59" s="1" t="s">
        <v>10445</v>
      </c>
      <c r="J59" s="1" t="s">
        <v>10445</v>
      </c>
      <c r="K59" s="2"/>
      <c r="L59" s="1">
        <v>0.0</v>
      </c>
      <c r="M59" s="1"/>
      <c r="N59" s="1">
        <v>15.08775</v>
      </c>
      <c r="O59" s="1" t="s">
        <v>10268</v>
      </c>
      <c r="P59" s="1" t="s">
        <v>10446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28</v>
      </c>
      <c r="B60" s="1" t="s">
        <v>17</v>
      </c>
      <c r="C60" s="1">
        <v>443.0</v>
      </c>
      <c r="D60" s="1">
        <v>0.0</v>
      </c>
      <c r="E60" s="1" t="s">
        <v>29</v>
      </c>
      <c r="F60" s="1" t="s">
        <v>18</v>
      </c>
      <c r="G60" s="1" t="s">
        <v>19</v>
      </c>
      <c r="H60" s="1" t="s">
        <v>10447</v>
      </c>
      <c r="I60" s="1" t="s">
        <v>10448</v>
      </c>
      <c r="J60" s="1" t="s">
        <v>10448</v>
      </c>
      <c r="K60" s="2"/>
      <c r="L60" s="1">
        <v>1.0</v>
      </c>
      <c r="M60" s="1"/>
      <c r="N60" s="1">
        <v>16.3634</v>
      </c>
      <c r="O60" s="1" t="s">
        <v>10268</v>
      </c>
      <c r="P60" s="1" t="s">
        <v>10449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28</v>
      </c>
      <c r="B61" s="1" t="s">
        <v>17</v>
      </c>
      <c r="C61" s="3">
        <v>1128.0</v>
      </c>
      <c r="D61" s="1">
        <v>0.0</v>
      </c>
      <c r="E61" s="1" t="s">
        <v>29</v>
      </c>
      <c r="F61" s="1" t="s">
        <v>18</v>
      </c>
      <c r="G61" s="1" t="s">
        <v>19</v>
      </c>
      <c r="H61" s="1" t="s">
        <v>10450</v>
      </c>
      <c r="I61" s="1" t="s">
        <v>10451</v>
      </c>
      <c r="J61" s="1" t="s">
        <v>10451</v>
      </c>
      <c r="K61" s="2"/>
      <c r="L61" s="1">
        <v>0.0</v>
      </c>
      <c r="M61" s="1"/>
      <c r="N61" s="1">
        <v>20.0438</v>
      </c>
      <c r="O61" s="1" t="s">
        <v>10268</v>
      </c>
      <c r="P61" s="1" t="s">
        <v>10452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81</v>
      </c>
      <c r="B62" s="1" t="s">
        <v>17</v>
      </c>
      <c r="C62" s="1">
        <v>289.0</v>
      </c>
      <c r="D62" s="1">
        <v>0.0</v>
      </c>
      <c r="E62" s="1" t="s">
        <v>643</v>
      </c>
      <c r="F62" s="1" t="s">
        <v>18</v>
      </c>
      <c r="G62" s="1" t="s">
        <v>19</v>
      </c>
      <c r="H62" s="1" t="s">
        <v>10453</v>
      </c>
      <c r="I62" s="1" t="s">
        <v>10454</v>
      </c>
      <c r="J62" s="1" t="s">
        <v>10454</v>
      </c>
      <c r="K62" s="2"/>
      <c r="L62" s="1">
        <v>3.0</v>
      </c>
      <c r="M62" s="1"/>
      <c r="N62" s="1">
        <v>18.434783333333332</v>
      </c>
      <c r="O62" s="1" t="s">
        <v>10248</v>
      </c>
      <c r="P62" s="1" t="s">
        <v>10455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81</v>
      </c>
      <c r="B63" s="1" t="s">
        <v>17</v>
      </c>
      <c r="C63" s="1">
        <v>562.0</v>
      </c>
      <c r="D63" s="1">
        <v>0.0</v>
      </c>
      <c r="E63" s="1" t="s">
        <v>10456</v>
      </c>
      <c r="F63" s="1" t="s">
        <v>18</v>
      </c>
      <c r="G63" s="1" t="s">
        <v>19</v>
      </c>
      <c r="H63" s="1" t="s">
        <v>10457</v>
      </c>
      <c r="I63" s="1" t="s">
        <v>10458</v>
      </c>
      <c r="J63" s="1" t="s">
        <v>10458</v>
      </c>
      <c r="K63" s="2"/>
      <c r="L63" s="1">
        <v>-1.0</v>
      </c>
      <c r="M63" s="1"/>
      <c r="N63" s="1">
        <v>18.229033333333334</v>
      </c>
      <c r="O63" s="1" t="s">
        <v>10248</v>
      </c>
      <c r="P63" s="1" t="s">
        <v>10459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60</v>
      </c>
      <c r="B64" s="1" t="s">
        <v>17</v>
      </c>
      <c r="C64" s="3">
        <v>191.0</v>
      </c>
      <c r="D64" s="1">
        <v>48.0</v>
      </c>
      <c r="E64" s="2"/>
      <c r="F64" s="1" t="s">
        <v>49</v>
      </c>
      <c r="G64" s="1" t="s">
        <v>24</v>
      </c>
      <c r="H64" s="1" t="s">
        <v>10460</v>
      </c>
      <c r="I64" s="1" t="s">
        <v>10461</v>
      </c>
      <c r="J64" s="1" t="s">
        <v>10461</v>
      </c>
      <c r="K64" s="2"/>
      <c r="L64" s="1">
        <v>0.0</v>
      </c>
      <c r="M64" s="1"/>
      <c r="N64" s="1">
        <v>20.69075</v>
      </c>
      <c r="O64" s="1" t="s">
        <v>63</v>
      </c>
      <c r="P64" s="1" t="s">
        <v>10462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28</v>
      </c>
      <c r="B65" s="1" t="s">
        <v>17</v>
      </c>
      <c r="C65" s="1">
        <v>596.0</v>
      </c>
      <c r="D65" s="1">
        <v>0.0</v>
      </c>
      <c r="E65" s="1" t="s">
        <v>29</v>
      </c>
      <c r="F65" s="1" t="s">
        <v>18</v>
      </c>
      <c r="G65" s="1" t="s">
        <v>19</v>
      </c>
      <c r="H65" s="1" t="s">
        <v>10463</v>
      </c>
      <c r="I65" s="1" t="s">
        <v>10464</v>
      </c>
      <c r="J65" s="1" t="s">
        <v>10464</v>
      </c>
      <c r="K65" s="2"/>
      <c r="L65" s="1">
        <v>1.0</v>
      </c>
      <c r="M65" s="1"/>
      <c r="N65" s="1">
        <v>21.51725</v>
      </c>
      <c r="O65" s="1" t="s">
        <v>10268</v>
      </c>
      <c r="P65" s="1" t="s">
        <v>10465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28</v>
      </c>
      <c r="B66" s="1" t="s">
        <v>17</v>
      </c>
      <c r="C66" s="1">
        <v>289.0</v>
      </c>
      <c r="D66" s="1">
        <v>0.0</v>
      </c>
      <c r="E66" s="1" t="s">
        <v>29</v>
      </c>
      <c r="F66" s="1" t="s">
        <v>18</v>
      </c>
      <c r="G66" s="1" t="s">
        <v>19</v>
      </c>
      <c r="H66" s="1" t="s">
        <v>10466</v>
      </c>
      <c r="I66" s="1" t="s">
        <v>10467</v>
      </c>
      <c r="J66" s="1" t="s">
        <v>10467</v>
      </c>
      <c r="K66" s="2"/>
      <c r="L66" s="1">
        <v>-4.0</v>
      </c>
      <c r="M66" s="1"/>
      <c r="N66" s="1">
        <v>10.7056</v>
      </c>
      <c r="O66" s="1" t="s">
        <v>10268</v>
      </c>
      <c r="P66" s="1" t="s">
        <v>10468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28</v>
      </c>
      <c r="B67" s="1" t="s">
        <v>17</v>
      </c>
      <c r="C67" s="3">
        <v>368.0</v>
      </c>
      <c r="D67" s="1">
        <v>0.0</v>
      </c>
      <c r="E67" s="1" t="s">
        <v>29</v>
      </c>
      <c r="F67" s="1" t="s">
        <v>18</v>
      </c>
      <c r="G67" s="1" t="s">
        <v>19</v>
      </c>
      <c r="H67" s="1" t="s">
        <v>10469</v>
      </c>
      <c r="I67" s="1" t="s">
        <v>10470</v>
      </c>
      <c r="J67" s="1" t="s">
        <v>10470</v>
      </c>
      <c r="K67" s="2"/>
      <c r="L67" s="1">
        <v>-5.0</v>
      </c>
      <c r="M67" s="1"/>
      <c r="N67" s="1">
        <v>11.529416666666666</v>
      </c>
      <c r="O67" s="1" t="s">
        <v>10268</v>
      </c>
      <c r="P67" s="1" t="s">
        <v>10471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60</v>
      </c>
      <c r="B68" s="1" t="s">
        <v>17</v>
      </c>
      <c r="C68" s="1">
        <v>199.0</v>
      </c>
      <c r="D68" s="1">
        <v>50.0</v>
      </c>
      <c r="E68" s="2"/>
      <c r="F68" s="1" t="s">
        <v>49</v>
      </c>
      <c r="G68" s="1" t="s">
        <v>24</v>
      </c>
      <c r="H68" s="1" t="s">
        <v>10472</v>
      </c>
      <c r="I68" s="1" t="s">
        <v>10473</v>
      </c>
      <c r="J68" s="1" t="s">
        <v>10473</v>
      </c>
      <c r="K68" s="2"/>
      <c r="L68" s="1">
        <v>-10.0</v>
      </c>
      <c r="M68" s="1"/>
      <c r="N68" s="1">
        <v>9.502816666666666</v>
      </c>
      <c r="O68" s="1" t="s">
        <v>63</v>
      </c>
      <c r="P68" s="1" t="s">
        <v>10474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28</v>
      </c>
      <c r="B69" s="1" t="s">
        <v>17</v>
      </c>
      <c r="C69" s="1">
        <v>264.0</v>
      </c>
      <c r="D69" s="1">
        <v>0.0</v>
      </c>
      <c r="E69" s="1" t="s">
        <v>29</v>
      </c>
      <c r="F69" s="1" t="s">
        <v>18</v>
      </c>
      <c r="G69" s="1" t="s">
        <v>19</v>
      </c>
      <c r="H69" s="1" t="s">
        <v>10475</v>
      </c>
      <c r="I69" s="1" t="s">
        <v>10476</v>
      </c>
      <c r="J69" s="1" t="s">
        <v>10476</v>
      </c>
      <c r="K69" s="2"/>
      <c r="L69" s="1">
        <v>-2.0</v>
      </c>
      <c r="M69" s="1"/>
      <c r="N69" s="1">
        <v>15.576266666666667</v>
      </c>
      <c r="O69" s="1" t="s">
        <v>10268</v>
      </c>
      <c r="P69" s="1" t="s">
        <v>10282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60</v>
      </c>
      <c r="B70" s="1" t="s">
        <v>17</v>
      </c>
      <c r="C70" s="3">
        <v>492.0</v>
      </c>
      <c r="D70" s="1">
        <v>0.0</v>
      </c>
      <c r="E70" s="1" t="s">
        <v>29</v>
      </c>
      <c r="F70" s="1" t="s">
        <v>66</v>
      </c>
      <c r="G70" s="1" t="s">
        <v>19</v>
      </c>
      <c r="H70" s="1" t="s">
        <v>10477</v>
      </c>
      <c r="I70" s="1" t="s">
        <v>10478</v>
      </c>
      <c r="J70" s="1" t="s">
        <v>10479</v>
      </c>
      <c r="K70" s="1" t="s">
        <v>10480</v>
      </c>
      <c r="L70" s="1">
        <v>-10.0</v>
      </c>
      <c r="M70" s="1">
        <v>1.2566</v>
      </c>
      <c r="N70" s="1">
        <v>1.3240166666666666</v>
      </c>
      <c r="O70" s="1" t="s">
        <v>63</v>
      </c>
      <c r="P70" s="1" t="s">
        <v>10481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60</v>
      </c>
      <c r="B71" s="1" t="s">
        <v>17</v>
      </c>
      <c r="C71" s="1">
        <v>267.0</v>
      </c>
      <c r="D71" s="1">
        <v>267.0</v>
      </c>
      <c r="E71" s="1" t="s">
        <v>10292</v>
      </c>
      <c r="F71" s="1" t="s">
        <v>66</v>
      </c>
      <c r="G71" s="1" t="s">
        <v>19</v>
      </c>
      <c r="H71" s="1" t="s">
        <v>10482</v>
      </c>
      <c r="I71" s="1" t="s">
        <v>10483</v>
      </c>
      <c r="J71" s="1" t="s">
        <v>10484</v>
      </c>
      <c r="K71" s="1" t="s">
        <v>10485</v>
      </c>
      <c r="L71" s="1">
        <v>-24.0</v>
      </c>
      <c r="M71" s="1">
        <v>0.06925</v>
      </c>
      <c r="N71" s="1">
        <v>8.879783333333334</v>
      </c>
      <c r="O71" s="1" t="s">
        <v>63</v>
      </c>
      <c r="P71" s="1" t="s">
        <v>10486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28</v>
      </c>
      <c r="B72" s="1" t="s">
        <v>17</v>
      </c>
      <c r="C72" s="3">
        <v>329.0</v>
      </c>
      <c r="D72" s="1">
        <v>0.0</v>
      </c>
      <c r="E72" s="1" t="s">
        <v>29</v>
      </c>
      <c r="F72" s="1" t="s">
        <v>18</v>
      </c>
      <c r="G72" s="1" t="s">
        <v>19</v>
      </c>
      <c r="H72" s="1" t="s">
        <v>10487</v>
      </c>
      <c r="I72" s="1" t="s">
        <v>10488</v>
      </c>
      <c r="J72" s="1" t="s">
        <v>10488</v>
      </c>
      <c r="K72" s="2"/>
      <c r="L72" s="1">
        <v>1.0</v>
      </c>
      <c r="M72" s="1"/>
      <c r="N72" s="1">
        <v>16.8866</v>
      </c>
      <c r="O72" s="1" t="s">
        <v>10268</v>
      </c>
      <c r="P72" s="1" t="s">
        <v>10489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81</v>
      </c>
      <c r="B73" s="1" t="s">
        <v>17</v>
      </c>
      <c r="C73" s="1">
        <v>528.0</v>
      </c>
      <c r="D73" s="1">
        <v>0.0</v>
      </c>
      <c r="E73" s="1" t="s">
        <v>8146</v>
      </c>
      <c r="F73" s="1" t="s">
        <v>18</v>
      </c>
      <c r="G73" s="1" t="s">
        <v>19</v>
      </c>
      <c r="H73" s="1" t="s">
        <v>10490</v>
      </c>
      <c r="I73" s="1" t="s">
        <v>10491</v>
      </c>
      <c r="J73" s="1" t="s">
        <v>10491</v>
      </c>
      <c r="K73" s="2"/>
      <c r="L73" s="1">
        <v>-2.0</v>
      </c>
      <c r="M73" s="1"/>
      <c r="N73" s="1">
        <v>17.558883333333334</v>
      </c>
      <c r="O73" s="1" t="s">
        <v>10248</v>
      </c>
      <c r="P73" s="1" t="s">
        <v>7360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48</v>
      </c>
      <c r="B74" s="1" t="s">
        <v>17</v>
      </c>
      <c r="C74" s="1">
        <v>119.0</v>
      </c>
      <c r="D74" s="1">
        <v>0.0</v>
      </c>
      <c r="E74" s="2"/>
      <c r="F74" s="1" t="s">
        <v>49</v>
      </c>
      <c r="G74" s="1" t="s">
        <v>24</v>
      </c>
      <c r="H74" s="1" t="s">
        <v>10492</v>
      </c>
      <c r="I74" s="1" t="s">
        <v>10493</v>
      </c>
      <c r="J74" s="1" t="s">
        <v>10493</v>
      </c>
      <c r="K74" s="2"/>
      <c r="L74" s="1">
        <v>0.0</v>
      </c>
      <c r="M74" s="1"/>
      <c r="N74" s="1">
        <v>5.044816666666667</v>
      </c>
      <c r="O74" s="1" t="s">
        <v>53</v>
      </c>
      <c r="P74" s="1" t="s">
        <v>10494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28</v>
      </c>
      <c r="B75" s="1" t="s">
        <v>17</v>
      </c>
      <c r="C75" s="1">
        <v>391.0</v>
      </c>
      <c r="D75" s="1">
        <v>0.0</v>
      </c>
      <c r="E75" s="1" t="s">
        <v>29</v>
      </c>
      <c r="F75" s="1" t="s">
        <v>18</v>
      </c>
      <c r="G75" s="1" t="s">
        <v>19</v>
      </c>
      <c r="H75" s="1" t="s">
        <v>10495</v>
      </c>
      <c r="I75" s="1" t="s">
        <v>10496</v>
      </c>
      <c r="J75" s="1" t="s">
        <v>10496</v>
      </c>
      <c r="K75" s="2"/>
      <c r="L75" s="1">
        <v>4.0</v>
      </c>
      <c r="M75" s="1"/>
      <c r="N75" s="1">
        <v>19.018</v>
      </c>
      <c r="O75" s="1" t="s">
        <v>10268</v>
      </c>
      <c r="P75" s="1" t="s">
        <v>10497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60</v>
      </c>
      <c r="B76" s="1" t="s">
        <v>17</v>
      </c>
      <c r="C76" s="1">
        <v>296.0</v>
      </c>
      <c r="D76" s="1">
        <v>13.0</v>
      </c>
      <c r="E76" s="1" t="s">
        <v>10292</v>
      </c>
      <c r="F76" s="1" t="s">
        <v>66</v>
      </c>
      <c r="G76" s="1" t="s">
        <v>19</v>
      </c>
      <c r="H76" s="1" t="s">
        <v>10498</v>
      </c>
      <c r="I76" s="1" t="s">
        <v>10499</v>
      </c>
      <c r="J76" s="1" t="s">
        <v>10500</v>
      </c>
      <c r="K76" s="1" t="s">
        <v>10501</v>
      </c>
      <c r="L76" s="1">
        <v>-7.0</v>
      </c>
      <c r="M76" s="1">
        <v>0.009466666666666667</v>
      </c>
      <c r="N76" s="1">
        <v>8.498866666666666</v>
      </c>
      <c r="O76" s="1" t="s">
        <v>63</v>
      </c>
      <c r="P76" s="1" t="s">
        <v>10502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16</v>
      </c>
      <c r="B77" s="1" t="s">
        <v>17</v>
      </c>
      <c r="C77" s="1">
        <v>378.0</v>
      </c>
      <c r="D77" s="1">
        <v>0.0</v>
      </c>
      <c r="E77" s="2"/>
      <c r="F77" s="1" t="s">
        <v>18</v>
      </c>
      <c r="G77" s="1" t="s">
        <v>19</v>
      </c>
      <c r="H77" s="1" t="s">
        <v>10503</v>
      </c>
      <c r="I77" s="1" t="s">
        <v>10504</v>
      </c>
      <c r="J77" s="1" t="s">
        <v>10504</v>
      </c>
      <c r="K77" s="2"/>
      <c r="L77" s="1">
        <v>4.0</v>
      </c>
      <c r="M77" s="1"/>
      <c r="N77" s="1">
        <v>19.9848</v>
      </c>
      <c r="O77" s="1" t="s">
        <v>10248</v>
      </c>
      <c r="P77" s="1" t="s">
        <v>10505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60</v>
      </c>
      <c r="B78" s="1" t="s">
        <v>17</v>
      </c>
      <c r="C78" s="1">
        <v>250.0</v>
      </c>
      <c r="D78" s="1">
        <v>0.0</v>
      </c>
      <c r="E78" s="1" t="s">
        <v>10382</v>
      </c>
      <c r="F78" s="1" t="s">
        <v>66</v>
      </c>
      <c r="G78" s="1" t="s">
        <v>19</v>
      </c>
      <c r="H78" s="1" t="s">
        <v>10506</v>
      </c>
      <c r="I78" s="1" t="s">
        <v>10507</v>
      </c>
      <c r="J78" s="1" t="s">
        <v>10508</v>
      </c>
      <c r="K78" s="1" t="s">
        <v>10509</v>
      </c>
      <c r="L78" s="1">
        <v>-2.0</v>
      </c>
      <c r="M78" s="1">
        <v>0.02815</v>
      </c>
      <c r="N78" s="1">
        <v>8.150233333333333</v>
      </c>
      <c r="O78" s="1" t="s">
        <v>63</v>
      </c>
      <c r="P78" s="1" t="s">
        <v>10510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60</v>
      </c>
      <c r="B79" s="1" t="s">
        <v>17</v>
      </c>
      <c r="C79" s="1">
        <v>583.0</v>
      </c>
      <c r="D79" s="1">
        <v>0.0</v>
      </c>
      <c r="E79" s="1" t="s">
        <v>10292</v>
      </c>
      <c r="F79" s="1" t="s">
        <v>66</v>
      </c>
      <c r="G79" s="1" t="s">
        <v>24</v>
      </c>
      <c r="H79" s="1" t="s">
        <v>10511</v>
      </c>
      <c r="I79" s="1" t="s">
        <v>10512</v>
      </c>
      <c r="J79" s="1" t="s">
        <v>10513</v>
      </c>
      <c r="K79" s="1" t="s">
        <v>10514</v>
      </c>
      <c r="L79" s="1">
        <v>-6.0</v>
      </c>
      <c r="M79" s="1">
        <v>0.036116666666666665</v>
      </c>
      <c r="N79" s="1">
        <v>14.469933333333334</v>
      </c>
      <c r="O79" s="1" t="s">
        <v>63</v>
      </c>
      <c r="P79" s="1" t="s">
        <v>10515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28</v>
      </c>
      <c r="B80" s="1" t="s">
        <v>17</v>
      </c>
      <c r="C80" s="1">
        <v>391.0</v>
      </c>
      <c r="D80" s="1">
        <v>0.0</v>
      </c>
      <c r="E80" s="1" t="s">
        <v>29</v>
      </c>
      <c r="F80" s="1" t="s">
        <v>18</v>
      </c>
      <c r="G80" s="1" t="s">
        <v>19</v>
      </c>
      <c r="H80" s="1" t="s">
        <v>10516</v>
      </c>
      <c r="I80" s="1" t="s">
        <v>10517</v>
      </c>
      <c r="J80" s="1" t="s">
        <v>10517</v>
      </c>
      <c r="K80" s="2"/>
      <c r="L80" s="1">
        <v>5.0</v>
      </c>
      <c r="M80" s="1"/>
      <c r="N80" s="1">
        <v>20.059566666666665</v>
      </c>
      <c r="O80" s="1" t="s">
        <v>10268</v>
      </c>
      <c r="P80" s="1" t="s">
        <v>10518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60</v>
      </c>
      <c r="B81" s="1" t="s">
        <v>17</v>
      </c>
      <c r="C81" s="1">
        <v>490.0</v>
      </c>
      <c r="D81" s="1">
        <v>122.0</v>
      </c>
      <c r="E81" s="2"/>
      <c r="F81" s="1" t="s">
        <v>49</v>
      </c>
      <c r="G81" s="1" t="s">
        <v>24</v>
      </c>
      <c r="H81" s="1" t="s">
        <v>10519</v>
      </c>
      <c r="I81" s="1" t="s">
        <v>10520</v>
      </c>
      <c r="J81" s="1" t="s">
        <v>10520</v>
      </c>
      <c r="K81" s="2"/>
      <c r="L81" s="1">
        <v>-1.0</v>
      </c>
      <c r="M81" s="1"/>
      <c r="N81" s="1">
        <v>18.772516666666668</v>
      </c>
      <c r="O81" s="1" t="s">
        <v>63</v>
      </c>
      <c r="P81" s="1" t="s">
        <v>10521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28</v>
      </c>
      <c r="B82" s="1" t="s">
        <v>17</v>
      </c>
      <c r="C82" s="1">
        <v>329.0</v>
      </c>
      <c r="D82" s="1">
        <v>0.0</v>
      </c>
      <c r="E82" s="1" t="s">
        <v>29</v>
      </c>
      <c r="F82" s="1" t="s">
        <v>18</v>
      </c>
      <c r="G82" s="1" t="s">
        <v>19</v>
      </c>
      <c r="H82" s="1" t="s">
        <v>10522</v>
      </c>
      <c r="I82" s="1" t="s">
        <v>10523</v>
      </c>
      <c r="J82" s="1" t="s">
        <v>10523</v>
      </c>
      <c r="K82" s="2"/>
      <c r="L82" s="1">
        <v>-6.0</v>
      </c>
      <c r="M82" s="1"/>
      <c r="N82" s="1">
        <v>8.66095</v>
      </c>
      <c r="O82" s="1" t="s">
        <v>10268</v>
      </c>
      <c r="P82" s="1" t="s">
        <v>10524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60</v>
      </c>
      <c r="B83" s="1" t="s">
        <v>17</v>
      </c>
      <c r="C83" s="1">
        <v>199.0</v>
      </c>
      <c r="D83" s="1">
        <v>50.0</v>
      </c>
      <c r="E83" s="2"/>
      <c r="F83" s="1" t="s">
        <v>49</v>
      </c>
      <c r="G83" s="1" t="s">
        <v>173</v>
      </c>
      <c r="H83" s="1" t="s">
        <v>10525</v>
      </c>
      <c r="I83" s="1" t="s">
        <v>10526</v>
      </c>
      <c r="J83" s="1" t="s">
        <v>10526</v>
      </c>
      <c r="K83" s="2"/>
      <c r="L83" s="1">
        <v>-13.0</v>
      </c>
      <c r="M83" s="1"/>
      <c r="N83" s="1">
        <v>6.5281</v>
      </c>
      <c r="O83" s="1" t="s">
        <v>63</v>
      </c>
      <c r="P83" s="1" t="s">
        <v>10527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48</v>
      </c>
      <c r="B84" s="1" t="s">
        <v>17</v>
      </c>
      <c r="C84" s="1">
        <v>158.0</v>
      </c>
      <c r="D84" s="1">
        <v>0.0</v>
      </c>
      <c r="E84" s="2"/>
      <c r="F84" s="1" t="s">
        <v>49</v>
      </c>
      <c r="G84" s="1" t="s">
        <v>24</v>
      </c>
      <c r="H84" s="1" t="s">
        <v>10528</v>
      </c>
      <c r="I84" s="1" t="s">
        <v>10529</v>
      </c>
      <c r="J84" s="1" t="s">
        <v>10529</v>
      </c>
      <c r="K84" s="2"/>
      <c r="L84" s="1">
        <v>-3.0</v>
      </c>
      <c r="M84" s="1"/>
      <c r="N84" s="1">
        <v>2.3632666666666666</v>
      </c>
      <c r="O84" s="1" t="s">
        <v>53</v>
      </c>
      <c r="P84" s="1" t="s">
        <v>10530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16</v>
      </c>
      <c r="B85" s="1" t="s">
        <v>17</v>
      </c>
      <c r="C85" s="1">
        <v>264.0</v>
      </c>
      <c r="D85" s="1">
        <v>0.0</v>
      </c>
      <c r="E85" s="2"/>
      <c r="F85" s="1" t="s">
        <v>18</v>
      </c>
      <c r="G85" s="1" t="s">
        <v>19</v>
      </c>
      <c r="H85" s="1" t="s">
        <v>10531</v>
      </c>
      <c r="I85" s="1" t="s">
        <v>10532</v>
      </c>
      <c r="J85" s="1" t="s">
        <v>10532</v>
      </c>
      <c r="K85" s="2"/>
      <c r="L85" s="1">
        <v>-5.0</v>
      </c>
      <c r="M85" s="1"/>
      <c r="N85" s="1">
        <v>9.088916666666666</v>
      </c>
      <c r="O85" s="1" t="s">
        <v>10248</v>
      </c>
      <c r="P85" s="1" t="s">
        <v>10533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28</v>
      </c>
      <c r="B86" s="1" t="s">
        <v>17</v>
      </c>
      <c r="C86" s="1">
        <v>353.0</v>
      </c>
      <c r="D86" s="1">
        <v>0.0</v>
      </c>
      <c r="E86" s="1" t="s">
        <v>29</v>
      </c>
      <c r="F86" s="1" t="s">
        <v>18</v>
      </c>
      <c r="G86" s="1" t="s">
        <v>19</v>
      </c>
      <c r="H86" s="1" t="s">
        <v>10534</v>
      </c>
      <c r="I86" s="1" t="s">
        <v>10535</v>
      </c>
      <c r="J86" s="1" t="s">
        <v>10535</v>
      </c>
      <c r="K86" s="2"/>
      <c r="L86" s="1">
        <v>-8.0</v>
      </c>
      <c r="M86" s="1"/>
      <c r="N86" s="1">
        <v>6.091116666666666</v>
      </c>
      <c r="O86" s="1" t="s">
        <v>10268</v>
      </c>
      <c r="P86" s="1" t="s">
        <v>10536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60</v>
      </c>
      <c r="B87" s="1" t="s">
        <v>17</v>
      </c>
      <c r="C87" s="3">
        <v>418.0</v>
      </c>
      <c r="D87" s="1">
        <v>105.0</v>
      </c>
      <c r="E87" s="2"/>
      <c r="F87" s="1" t="s">
        <v>49</v>
      </c>
      <c r="G87" s="1" t="s">
        <v>173</v>
      </c>
      <c r="H87" s="1" t="s">
        <v>10537</v>
      </c>
      <c r="I87" s="1" t="s">
        <v>10538</v>
      </c>
      <c r="J87" s="1" t="s">
        <v>10538</v>
      </c>
      <c r="K87" s="2"/>
      <c r="L87" s="1">
        <v>-10.0</v>
      </c>
      <c r="M87" s="1"/>
      <c r="N87" s="1">
        <v>8.537216666666666</v>
      </c>
      <c r="O87" s="1" t="s">
        <v>63</v>
      </c>
      <c r="P87" s="1" t="s">
        <v>10539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16</v>
      </c>
      <c r="B88" s="1" t="s">
        <v>17</v>
      </c>
      <c r="C88" s="3">
        <v>264.0</v>
      </c>
      <c r="D88" s="1">
        <v>0.0</v>
      </c>
      <c r="E88" s="2"/>
      <c r="F88" s="1" t="s">
        <v>18</v>
      </c>
      <c r="G88" s="1" t="s">
        <v>19</v>
      </c>
      <c r="H88" s="1" t="s">
        <v>10540</v>
      </c>
      <c r="I88" s="1" t="s">
        <v>10541</v>
      </c>
      <c r="J88" s="1" t="s">
        <v>10541</v>
      </c>
      <c r="K88" s="2"/>
      <c r="L88" s="1">
        <v>-6.0</v>
      </c>
      <c r="M88" s="1"/>
      <c r="N88" s="1">
        <v>8.6438</v>
      </c>
      <c r="O88" s="1" t="s">
        <v>10248</v>
      </c>
      <c r="P88" s="1" t="s">
        <v>10542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28</v>
      </c>
      <c r="B89" s="1" t="s">
        <v>17</v>
      </c>
      <c r="C89" s="3">
        <v>268.0</v>
      </c>
      <c r="D89" s="1">
        <v>0.0</v>
      </c>
      <c r="E89" s="1" t="s">
        <v>29</v>
      </c>
      <c r="F89" s="1" t="s">
        <v>18</v>
      </c>
      <c r="G89" s="1" t="s">
        <v>19</v>
      </c>
      <c r="H89" s="1" t="s">
        <v>10543</v>
      </c>
      <c r="I89" s="1" t="s">
        <v>10544</v>
      </c>
      <c r="J89" s="1" t="s">
        <v>10544</v>
      </c>
      <c r="K89" s="2"/>
      <c r="L89" s="1">
        <v>-5.0</v>
      </c>
      <c r="M89" s="1"/>
      <c r="N89" s="1">
        <v>9.428966666666666</v>
      </c>
      <c r="O89" s="1" t="s">
        <v>10268</v>
      </c>
      <c r="P89" s="1" t="s">
        <v>10545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60</v>
      </c>
      <c r="B90" s="1" t="s">
        <v>17</v>
      </c>
      <c r="C90" s="1">
        <v>247.0</v>
      </c>
      <c r="D90" s="1">
        <v>62.0</v>
      </c>
      <c r="E90" s="2"/>
      <c r="F90" s="1" t="s">
        <v>49</v>
      </c>
      <c r="G90" s="1" t="s">
        <v>19</v>
      </c>
      <c r="H90" s="1" t="s">
        <v>10546</v>
      </c>
      <c r="I90" s="1" t="s">
        <v>10547</v>
      </c>
      <c r="J90" s="1" t="s">
        <v>10547</v>
      </c>
      <c r="K90" s="2"/>
      <c r="L90" s="1">
        <v>-4.0</v>
      </c>
      <c r="M90" s="1"/>
      <c r="N90" s="1">
        <v>29.20065</v>
      </c>
      <c r="O90" s="1" t="s">
        <v>63</v>
      </c>
      <c r="P90" s="1" t="s">
        <v>10548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60</v>
      </c>
      <c r="B91" s="1" t="s">
        <v>17</v>
      </c>
      <c r="C91" s="1">
        <v>668.0</v>
      </c>
      <c r="D91" s="1">
        <v>0.0</v>
      </c>
      <c r="E91" s="1" t="s">
        <v>10382</v>
      </c>
      <c r="F91" s="1" t="s">
        <v>66</v>
      </c>
      <c r="G91" s="1" t="s">
        <v>19</v>
      </c>
      <c r="H91" s="1" t="s">
        <v>10549</v>
      </c>
      <c r="I91" s="1" t="s">
        <v>10550</v>
      </c>
      <c r="J91" s="1" t="s">
        <v>10551</v>
      </c>
      <c r="K91" s="1" t="s">
        <v>10552</v>
      </c>
      <c r="L91" s="1">
        <v>6.0</v>
      </c>
      <c r="M91" s="1">
        <v>0.015616666666666666</v>
      </c>
      <c r="N91" s="1">
        <v>64.62025</v>
      </c>
      <c r="O91" s="1" t="s">
        <v>63</v>
      </c>
      <c r="P91" s="1" t="s">
        <v>10553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60</v>
      </c>
      <c r="B92" s="1" t="s">
        <v>17</v>
      </c>
      <c r="C92" s="1">
        <v>398.0</v>
      </c>
      <c r="D92" s="1">
        <v>100.0</v>
      </c>
      <c r="E92" s="2"/>
      <c r="F92" s="1" t="s">
        <v>49</v>
      </c>
      <c r="G92" s="1" t="s">
        <v>24</v>
      </c>
      <c r="H92" s="1" t="s">
        <v>10554</v>
      </c>
      <c r="I92" s="1" t="s">
        <v>10555</v>
      </c>
      <c r="J92" s="1" t="s">
        <v>10555</v>
      </c>
      <c r="K92" s="2"/>
      <c r="L92" s="1">
        <v>-8.0</v>
      </c>
      <c r="M92" s="1"/>
      <c r="N92" s="1">
        <v>10.944</v>
      </c>
      <c r="O92" s="1" t="s">
        <v>63</v>
      </c>
      <c r="P92" s="1" t="s">
        <v>10556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60</v>
      </c>
      <c r="B93" s="1" t="s">
        <v>17</v>
      </c>
      <c r="C93" s="1">
        <v>1438.0</v>
      </c>
      <c r="D93" s="1">
        <v>0.0</v>
      </c>
      <c r="E93" s="1" t="s">
        <v>10292</v>
      </c>
      <c r="F93" s="1" t="s">
        <v>66</v>
      </c>
      <c r="G93" s="1" t="s">
        <v>19</v>
      </c>
      <c r="H93" s="1" t="s">
        <v>10557</v>
      </c>
      <c r="I93" s="1" t="s">
        <v>10558</v>
      </c>
      <c r="J93" s="1" t="s">
        <v>10559</v>
      </c>
      <c r="K93" s="1" t="s">
        <v>10560</v>
      </c>
      <c r="L93" s="1">
        <v>0.0</v>
      </c>
      <c r="M93" s="1">
        <v>0.0212</v>
      </c>
      <c r="N93" s="1">
        <v>11.766133333333334</v>
      </c>
      <c r="O93" s="1" t="s">
        <v>63</v>
      </c>
      <c r="P93" s="1" t="s">
        <v>10561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48</v>
      </c>
      <c r="B94" s="1" t="s">
        <v>17</v>
      </c>
      <c r="C94" s="1">
        <v>249.0</v>
      </c>
      <c r="D94" s="1">
        <v>0.0</v>
      </c>
      <c r="E94" s="2"/>
      <c r="F94" s="1" t="s">
        <v>49</v>
      </c>
      <c r="G94" s="1" t="s">
        <v>24</v>
      </c>
      <c r="H94" s="1" t="s">
        <v>10562</v>
      </c>
      <c r="I94" s="1" t="s">
        <v>10563</v>
      </c>
      <c r="J94" s="1" t="s">
        <v>10563</v>
      </c>
      <c r="K94" s="2"/>
      <c r="L94" s="1">
        <v>-5.0</v>
      </c>
      <c r="M94" s="1"/>
      <c r="N94" s="1">
        <v>0.72805</v>
      </c>
      <c r="O94" s="1" t="s">
        <v>53</v>
      </c>
      <c r="P94" s="1" t="s">
        <v>10564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28</v>
      </c>
      <c r="B95" s="1" t="s">
        <v>17</v>
      </c>
      <c r="C95" s="1">
        <v>428.0</v>
      </c>
      <c r="D95" s="1">
        <v>0.0</v>
      </c>
      <c r="E95" s="1" t="s">
        <v>29</v>
      </c>
      <c r="F95" s="1" t="s">
        <v>18</v>
      </c>
      <c r="G95" s="1" t="s">
        <v>19</v>
      </c>
      <c r="H95" s="1" t="s">
        <v>10565</v>
      </c>
      <c r="I95" s="1" t="s">
        <v>10566</v>
      </c>
      <c r="J95" s="1" t="s">
        <v>10566</v>
      </c>
      <c r="K95" s="2"/>
      <c r="L95" s="1">
        <v>-6.0</v>
      </c>
      <c r="M95" s="1"/>
      <c r="N95" s="1">
        <v>8.366116666666667</v>
      </c>
      <c r="O95" s="1" t="s">
        <v>10268</v>
      </c>
      <c r="P95" s="1" t="s">
        <v>10567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16</v>
      </c>
      <c r="B96" s="1" t="s">
        <v>17</v>
      </c>
      <c r="C96" s="1">
        <v>329.0</v>
      </c>
      <c r="D96" s="1">
        <v>0.0</v>
      </c>
      <c r="E96" s="2"/>
      <c r="F96" s="1" t="s">
        <v>18</v>
      </c>
      <c r="G96" s="1" t="s">
        <v>24</v>
      </c>
      <c r="H96" s="1" t="s">
        <v>10568</v>
      </c>
      <c r="I96" s="1" t="s">
        <v>10569</v>
      </c>
      <c r="J96" s="1" t="s">
        <v>10569</v>
      </c>
      <c r="K96" s="2"/>
      <c r="L96" s="1">
        <v>-3.0</v>
      </c>
      <c r="M96" s="1"/>
      <c r="N96" s="1">
        <v>11.104416666666667</v>
      </c>
      <c r="O96" s="1" t="s">
        <v>10248</v>
      </c>
      <c r="P96" s="1" t="s">
        <v>10570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16</v>
      </c>
      <c r="B97" s="1" t="s">
        <v>17</v>
      </c>
      <c r="C97" s="3">
        <v>436.0</v>
      </c>
      <c r="D97" s="1">
        <v>0.0</v>
      </c>
      <c r="E97" s="2"/>
      <c r="F97" s="1" t="s">
        <v>18</v>
      </c>
      <c r="G97" s="1" t="s">
        <v>19</v>
      </c>
      <c r="H97" s="1" t="s">
        <v>10571</v>
      </c>
      <c r="I97" s="1" t="s">
        <v>10572</v>
      </c>
      <c r="J97" s="1" t="s">
        <v>10572</v>
      </c>
      <c r="K97" s="2"/>
      <c r="L97" s="1">
        <v>-5.0</v>
      </c>
      <c r="M97" s="1"/>
      <c r="N97" s="1">
        <v>9.385633333333333</v>
      </c>
      <c r="O97" s="1" t="s">
        <v>10248</v>
      </c>
      <c r="P97" s="1" t="s">
        <v>10573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16</v>
      </c>
      <c r="B98" s="1" t="s">
        <v>17</v>
      </c>
      <c r="C98" s="1">
        <v>1001.0</v>
      </c>
      <c r="D98" s="1">
        <v>0.0</v>
      </c>
      <c r="E98" s="2"/>
      <c r="F98" s="1" t="s">
        <v>18</v>
      </c>
      <c r="G98" s="1" t="s">
        <v>19</v>
      </c>
      <c r="H98" s="1" t="s">
        <v>10574</v>
      </c>
      <c r="I98" s="1" t="s">
        <v>10575</v>
      </c>
      <c r="J98" s="1" t="s">
        <v>10575</v>
      </c>
      <c r="K98" s="2"/>
      <c r="L98" s="1">
        <v>-3.0</v>
      </c>
      <c r="M98" s="1"/>
      <c r="N98" s="1">
        <v>16.065566666666665</v>
      </c>
      <c r="O98" s="1" t="s">
        <v>10248</v>
      </c>
      <c r="P98" s="1" t="s">
        <v>10576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60</v>
      </c>
      <c r="B99" s="1" t="s">
        <v>17</v>
      </c>
      <c r="C99" s="1">
        <v>542.0</v>
      </c>
      <c r="D99" s="1">
        <v>0.0</v>
      </c>
      <c r="E99" s="1" t="s">
        <v>29</v>
      </c>
      <c r="F99" s="1" t="s">
        <v>66</v>
      </c>
      <c r="G99" s="1" t="s">
        <v>19</v>
      </c>
      <c r="H99" s="1" t="s">
        <v>10577</v>
      </c>
      <c r="I99" s="1" t="s">
        <v>10578</v>
      </c>
      <c r="J99" s="1" t="s">
        <v>10579</v>
      </c>
      <c r="K99" s="1" t="s">
        <v>10580</v>
      </c>
      <c r="L99" s="1">
        <v>-27.0</v>
      </c>
      <c r="M99" s="1">
        <v>1.28755</v>
      </c>
      <c r="N99" s="1">
        <v>8.8805</v>
      </c>
      <c r="O99" s="1" t="s">
        <v>63</v>
      </c>
      <c r="P99" s="1" t="s">
        <v>10581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28</v>
      </c>
      <c r="B100" s="1" t="s">
        <v>17</v>
      </c>
      <c r="C100" s="1">
        <v>309.0</v>
      </c>
      <c r="D100" s="1">
        <v>0.0</v>
      </c>
      <c r="E100" s="1" t="s">
        <v>29</v>
      </c>
      <c r="F100" s="1" t="s">
        <v>18</v>
      </c>
      <c r="G100" s="1" t="s">
        <v>19</v>
      </c>
      <c r="H100" s="1" t="s">
        <v>10582</v>
      </c>
      <c r="I100" s="1" t="s">
        <v>10583</v>
      </c>
      <c r="J100" s="1" t="s">
        <v>10583</v>
      </c>
      <c r="K100" s="2"/>
      <c r="L100" s="1">
        <v>-6.0</v>
      </c>
      <c r="M100" s="1"/>
      <c r="N100" s="1">
        <v>8.184533333333333</v>
      </c>
      <c r="O100" s="1" t="s">
        <v>10268</v>
      </c>
      <c r="P100" s="1" t="s">
        <v>10584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60</v>
      </c>
      <c r="B101" s="1" t="s">
        <v>17</v>
      </c>
      <c r="C101" s="3">
        <v>327.0</v>
      </c>
      <c r="D101" s="1">
        <v>0.0</v>
      </c>
      <c r="E101" s="1" t="s">
        <v>10292</v>
      </c>
      <c r="F101" s="1" t="s">
        <v>66</v>
      </c>
      <c r="G101" s="1" t="s">
        <v>19</v>
      </c>
      <c r="H101" s="1" t="s">
        <v>10585</v>
      </c>
      <c r="I101" s="1" t="s">
        <v>10586</v>
      </c>
      <c r="J101" s="1" t="s">
        <v>10587</v>
      </c>
      <c r="K101" s="1" t="s">
        <v>10588</v>
      </c>
      <c r="L101" s="1">
        <v>3.0</v>
      </c>
      <c r="M101" s="1">
        <v>0.014483333333333334</v>
      </c>
      <c r="N101" s="1">
        <v>9.4208</v>
      </c>
      <c r="O101" s="1" t="s">
        <v>63</v>
      </c>
      <c r="P101" s="1" t="s">
        <v>10589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60</v>
      </c>
      <c r="B102" s="1" t="s">
        <v>17</v>
      </c>
      <c r="C102" s="1">
        <v>523.0</v>
      </c>
      <c r="D102" s="1">
        <v>0.0</v>
      </c>
      <c r="E102" s="1" t="s">
        <v>10292</v>
      </c>
      <c r="F102" s="1" t="s">
        <v>66</v>
      </c>
      <c r="G102" s="1" t="s">
        <v>19</v>
      </c>
      <c r="H102" s="1" t="s">
        <v>10590</v>
      </c>
      <c r="I102" s="1" t="s">
        <v>10591</v>
      </c>
      <c r="J102" s="1" t="s">
        <v>10592</v>
      </c>
      <c r="K102" s="1" t="s">
        <v>10593</v>
      </c>
      <c r="L102" s="1">
        <v>-28.0</v>
      </c>
      <c r="M102" s="1">
        <v>0.01055</v>
      </c>
      <c r="N102" s="1">
        <v>7.187766666666667</v>
      </c>
      <c r="O102" s="1" t="s">
        <v>63</v>
      </c>
      <c r="P102" s="1" t="s">
        <v>10594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48</v>
      </c>
      <c r="B103" s="1" t="s">
        <v>17</v>
      </c>
      <c r="C103" s="1">
        <v>39.0</v>
      </c>
      <c r="D103" s="1">
        <v>0.0</v>
      </c>
      <c r="E103" s="2"/>
      <c r="F103" s="1" t="s">
        <v>49</v>
      </c>
      <c r="G103" s="1" t="s">
        <v>24</v>
      </c>
      <c r="H103" s="1" t="s">
        <v>10595</v>
      </c>
      <c r="I103" s="1" t="s">
        <v>10596</v>
      </c>
      <c r="J103" s="1" t="s">
        <v>10596</v>
      </c>
      <c r="K103" s="2"/>
      <c r="L103" s="1">
        <v>-5.0</v>
      </c>
      <c r="M103" s="1"/>
      <c r="N103" s="1">
        <v>0.11818333333333333</v>
      </c>
      <c r="O103" s="1" t="s">
        <v>53</v>
      </c>
      <c r="P103" s="1" t="s">
        <v>10597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28</v>
      </c>
      <c r="B104" s="1" t="s">
        <v>17</v>
      </c>
      <c r="C104" s="3">
        <v>264.0</v>
      </c>
      <c r="D104" s="1">
        <v>0.0</v>
      </c>
      <c r="E104" s="1" t="s">
        <v>29</v>
      </c>
      <c r="F104" s="1" t="s">
        <v>18</v>
      </c>
      <c r="G104" s="1" t="s">
        <v>19</v>
      </c>
      <c r="H104" s="1" t="s">
        <v>10598</v>
      </c>
      <c r="I104" s="1" t="s">
        <v>10599</v>
      </c>
      <c r="J104" s="1" t="s">
        <v>10599</v>
      </c>
      <c r="K104" s="2"/>
      <c r="L104" s="1">
        <v>-8.0</v>
      </c>
      <c r="M104" s="1"/>
      <c r="N104" s="1">
        <v>6.007816666666667</v>
      </c>
      <c r="O104" s="1" t="s">
        <v>10268</v>
      </c>
      <c r="P104" s="1" t="s">
        <v>10600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16</v>
      </c>
      <c r="B105" s="1" t="s">
        <v>17</v>
      </c>
      <c r="C105" s="1">
        <v>334.0</v>
      </c>
      <c r="D105" s="1">
        <v>0.0</v>
      </c>
      <c r="E105" s="2"/>
      <c r="F105" s="1" t="s">
        <v>18</v>
      </c>
      <c r="G105" s="1" t="s">
        <v>19</v>
      </c>
      <c r="H105" s="1" t="s">
        <v>10601</v>
      </c>
      <c r="I105" s="1" t="s">
        <v>10602</v>
      </c>
      <c r="J105" s="1" t="s">
        <v>10602</v>
      </c>
      <c r="K105" s="2"/>
      <c r="L105" s="1">
        <v>-7.0</v>
      </c>
      <c r="M105" s="1"/>
      <c r="N105" s="1">
        <v>7.615933333333333</v>
      </c>
      <c r="O105" s="1" t="s">
        <v>10248</v>
      </c>
      <c r="P105" s="1" t="s">
        <v>10603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16</v>
      </c>
      <c r="B106" s="1" t="s">
        <v>17</v>
      </c>
      <c r="C106" s="1">
        <v>517.0</v>
      </c>
      <c r="D106" s="1">
        <v>0.0</v>
      </c>
      <c r="E106" s="2"/>
      <c r="F106" s="1" t="s">
        <v>18</v>
      </c>
      <c r="G106" s="1" t="s">
        <v>19</v>
      </c>
      <c r="H106" s="1" t="s">
        <v>10604</v>
      </c>
      <c r="I106" s="1" t="s">
        <v>10605</v>
      </c>
      <c r="J106" s="1" t="s">
        <v>10605</v>
      </c>
      <c r="K106" s="2"/>
      <c r="L106" s="1">
        <v>-12.0</v>
      </c>
      <c r="M106" s="1"/>
      <c r="N106" s="1">
        <v>7.79895</v>
      </c>
      <c r="O106" s="1" t="s">
        <v>10248</v>
      </c>
      <c r="P106" s="1" t="s">
        <v>10606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28</v>
      </c>
      <c r="B107" s="1" t="s">
        <v>17</v>
      </c>
      <c r="C107" s="1">
        <v>400.0</v>
      </c>
      <c r="D107" s="1">
        <v>0.0</v>
      </c>
      <c r="E107" s="1" t="s">
        <v>29</v>
      </c>
      <c r="F107" s="1" t="s">
        <v>18</v>
      </c>
      <c r="G107" s="1" t="s">
        <v>19</v>
      </c>
      <c r="H107" s="1" t="s">
        <v>10607</v>
      </c>
      <c r="I107" s="1" t="s">
        <v>10608</v>
      </c>
      <c r="J107" s="1" t="s">
        <v>10608</v>
      </c>
      <c r="K107" s="2"/>
      <c r="L107" s="1">
        <v>-6.0</v>
      </c>
      <c r="M107" s="1"/>
      <c r="N107" s="1">
        <v>8.6943</v>
      </c>
      <c r="O107" s="1" t="s">
        <v>10268</v>
      </c>
      <c r="P107" s="1" t="s">
        <v>10609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81</v>
      </c>
      <c r="B108" s="1" t="s">
        <v>17</v>
      </c>
      <c r="C108" s="1">
        <v>334.0</v>
      </c>
      <c r="D108" s="1">
        <v>0.0</v>
      </c>
      <c r="E108" s="1" t="s">
        <v>10610</v>
      </c>
      <c r="F108" s="1" t="s">
        <v>18</v>
      </c>
      <c r="G108" s="1" t="s">
        <v>19</v>
      </c>
      <c r="H108" s="1" t="s">
        <v>10611</v>
      </c>
      <c r="I108" s="1" t="s">
        <v>10612</v>
      </c>
      <c r="J108" s="1" t="s">
        <v>10612</v>
      </c>
      <c r="K108" s="2"/>
      <c r="L108" s="1">
        <v>-10.0</v>
      </c>
      <c r="M108" s="1"/>
      <c r="N108" s="1">
        <v>4.992533333333333</v>
      </c>
      <c r="O108" s="1" t="s">
        <v>10248</v>
      </c>
      <c r="P108" s="1" t="s">
        <v>10613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60</v>
      </c>
      <c r="B109" s="1" t="s">
        <v>17</v>
      </c>
      <c r="C109" s="3">
        <v>498.0</v>
      </c>
      <c r="D109" s="1">
        <v>0.0</v>
      </c>
      <c r="E109" s="1" t="s">
        <v>10292</v>
      </c>
      <c r="F109" s="1" t="s">
        <v>66</v>
      </c>
      <c r="G109" s="1" t="s">
        <v>24</v>
      </c>
      <c r="H109" s="1" t="s">
        <v>10614</v>
      </c>
      <c r="I109" s="1" t="s">
        <v>10615</v>
      </c>
      <c r="J109" s="1" t="s">
        <v>10616</v>
      </c>
      <c r="K109" s="1" t="s">
        <v>10617</v>
      </c>
      <c r="L109" s="1">
        <v>-8.0</v>
      </c>
      <c r="M109" s="1">
        <v>0.0106</v>
      </c>
      <c r="N109" s="1">
        <v>8.692466666666666</v>
      </c>
      <c r="O109" s="1" t="s">
        <v>63</v>
      </c>
      <c r="P109" s="1" t="s">
        <v>10618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28</v>
      </c>
      <c r="B110" s="1" t="s">
        <v>17</v>
      </c>
      <c r="C110" s="3">
        <v>947.0</v>
      </c>
      <c r="D110" s="1">
        <v>0.0</v>
      </c>
      <c r="E110" s="1" t="s">
        <v>29</v>
      </c>
      <c r="F110" s="1" t="s">
        <v>18</v>
      </c>
      <c r="G110" s="1" t="s">
        <v>19</v>
      </c>
      <c r="H110" s="1" t="s">
        <v>10619</v>
      </c>
      <c r="I110" s="1" t="s">
        <v>10620</v>
      </c>
      <c r="J110" s="1" t="s">
        <v>10620</v>
      </c>
      <c r="K110" s="2"/>
      <c r="L110" s="1">
        <v>-9.0</v>
      </c>
      <c r="M110" s="1"/>
      <c r="N110" s="1">
        <v>10.6663</v>
      </c>
      <c r="O110" s="1" t="s">
        <v>10268</v>
      </c>
      <c r="P110" s="1" t="s">
        <v>10621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28</v>
      </c>
      <c r="B111" s="1" t="s">
        <v>17</v>
      </c>
      <c r="C111" s="1">
        <v>379.0</v>
      </c>
      <c r="D111" s="1">
        <v>0.0</v>
      </c>
      <c r="E111" s="1" t="s">
        <v>29</v>
      </c>
      <c r="F111" s="1" t="s">
        <v>18</v>
      </c>
      <c r="G111" s="1" t="s">
        <v>19</v>
      </c>
      <c r="H111" s="1" t="s">
        <v>10622</v>
      </c>
      <c r="I111" s="1" t="s">
        <v>10623</v>
      </c>
      <c r="J111" s="1" t="s">
        <v>10623</v>
      </c>
      <c r="K111" s="2"/>
      <c r="L111" s="1">
        <v>-6.0</v>
      </c>
      <c r="M111" s="1"/>
      <c r="N111" s="1">
        <v>8.355016666666666</v>
      </c>
      <c r="O111" s="1" t="s">
        <v>10268</v>
      </c>
      <c r="P111" s="1" t="s">
        <v>10624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28</v>
      </c>
      <c r="B112" s="1" t="s">
        <v>17</v>
      </c>
      <c r="C112" s="1">
        <v>329.0</v>
      </c>
      <c r="D112" s="1">
        <v>0.0</v>
      </c>
      <c r="E112" s="1" t="s">
        <v>29</v>
      </c>
      <c r="F112" s="1" t="s">
        <v>18</v>
      </c>
      <c r="G112" s="1" t="s">
        <v>19</v>
      </c>
      <c r="H112" s="1" t="s">
        <v>10625</v>
      </c>
      <c r="I112" s="1" t="s">
        <v>10626</v>
      </c>
      <c r="J112" s="1" t="s">
        <v>10626</v>
      </c>
      <c r="K112" s="2"/>
      <c r="L112" s="1">
        <v>-8.0</v>
      </c>
      <c r="M112" s="1"/>
      <c r="N112" s="1">
        <v>6.220183333333333</v>
      </c>
      <c r="O112" s="1" t="s">
        <v>10268</v>
      </c>
      <c r="P112" s="1" t="s">
        <v>10627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28</v>
      </c>
      <c r="B113" s="1" t="s">
        <v>17</v>
      </c>
      <c r="C113" s="1">
        <v>362.0</v>
      </c>
      <c r="D113" s="1">
        <v>0.0</v>
      </c>
      <c r="E113" s="1" t="s">
        <v>29</v>
      </c>
      <c r="F113" s="1" t="s">
        <v>18</v>
      </c>
      <c r="G113" s="1" t="s">
        <v>19</v>
      </c>
      <c r="H113" s="1" t="s">
        <v>10628</v>
      </c>
      <c r="I113" s="1" t="s">
        <v>10629</v>
      </c>
      <c r="J113" s="1" t="s">
        <v>10629</v>
      </c>
      <c r="K113" s="2"/>
      <c r="L113" s="1">
        <v>-5.0</v>
      </c>
      <c r="M113" s="1"/>
      <c r="N113" s="1">
        <v>9.264066666666666</v>
      </c>
      <c r="O113" s="1" t="s">
        <v>10268</v>
      </c>
      <c r="P113" s="1" t="s">
        <v>10630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28</v>
      </c>
      <c r="B114" s="1" t="s">
        <v>17</v>
      </c>
      <c r="C114" s="1">
        <v>468.0</v>
      </c>
      <c r="D114" s="1">
        <v>0.0</v>
      </c>
      <c r="E114" s="1" t="s">
        <v>29</v>
      </c>
      <c r="F114" s="1" t="s">
        <v>18</v>
      </c>
      <c r="G114" s="1" t="s">
        <v>19</v>
      </c>
      <c r="H114" s="1" t="s">
        <v>10631</v>
      </c>
      <c r="I114" s="1" t="s">
        <v>10632</v>
      </c>
      <c r="J114" s="1" t="s">
        <v>10632</v>
      </c>
      <c r="K114" s="2"/>
      <c r="L114" s="1">
        <v>-2.0</v>
      </c>
      <c r="M114" s="1"/>
      <c r="N114" s="1">
        <v>12.20885</v>
      </c>
      <c r="O114" s="1" t="s">
        <v>10268</v>
      </c>
      <c r="P114" s="1" t="s">
        <v>10633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16</v>
      </c>
      <c r="B115" s="1" t="s">
        <v>364</v>
      </c>
      <c r="C115" s="3">
        <v>658.0</v>
      </c>
      <c r="D115" s="1">
        <v>0.0</v>
      </c>
      <c r="E115" s="2"/>
      <c r="F115" s="1" t="s">
        <v>18</v>
      </c>
      <c r="G115" s="1" t="s">
        <v>19</v>
      </c>
      <c r="H115" s="1" t="s">
        <v>10634</v>
      </c>
      <c r="I115" s="1" t="s">
        <v>10635</v>
      </c>
      <c r="J115" s="1" t="s">
        <v>10635</v>
      </c>
      <c r="K115" s="2"/>
      <c r="L115" s="1">
        <v>-9.0</v>
      </c>
      <c r="M115" s="1"/>
      <c r="N115" s="1">
        <v>10.262033333333333</v>
      </c>
      <c r="O115" s="1" t="s">
        <v>10248</v>
      </c>
      <c r="P115" s="1" t="s">
        <v>10636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60</v>
      </c>
      <c r="B116" s="1" t="s">
        <v>17</v>
      </c>
      <c r="C116" s="1">
        <v>309.0</v>
      </c>
      <c r="D116" s="1">
        <v>0.0</v>
      </c>
      <c r="E116" s="1" t="s">
        <v>10292</v>
      </c>
      <c r="F116" s="1" t="s">
        <v>66</v>
      </c>
      <c r="G116" s="1" t="s">
        <v>19</v>
      </c>
      <c r="H116" s="1" t="s">
        <v>10637</v>
      </c>
      <c r="I116" s="1" t="s">
        <v>10638</v>
      </c>
      <c r="J116" s="1" t="s">
        <v>10639</v>
      </c>
      <c r="K116" s="1" t="s">
        <v>10640</v>
      </c>
      <c r="L116" s="1">
        <v>0.0</v>
      </c>
      <c r="M116" s="1">
        <v>0.015466666666666667</v>
      </c>
      <c r="N116" s="1">
        <v>7.750816666666666</v>
      </c>
      <c r="O116" s="1" t="s">
        <v>63</v>
      </c>
      <c r="P116" s="1" t="s">
        <v>10641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16</v>
      </c>
      <c r="B117" s="1" t="s">
        <v>364</v>
      </c>
      <c r="C117" s="1">
        <v>321.0</v>
      </c>
      <c r="D117" s="1">
        <v>0.0</v>
      </c>
      <c r="E117" s="2"/>
      <c r="F117" s="1" t="s">
        <v>18</v>
      </c>
      <c r="G117" s="1" t="s">
        <v>19</v>
      </c>
      <c r="H117" s="1" t="s">
        <v>10642</v>
      </c>
      <c r="I117" s="1" t="s">
        <v>10643</v>
      </c>
      <c r="J117" s="1" t="s">
        <v>10643</v>
      </c>
      <c r="K117" s="2"/>
      <c r="L117" s="1">
        <v>-3.0</v>
      </c>
      <c r="M117" s="1"/>
      <c r="N117" s="1">
        <v>11.8736</v>
      </c>
      <c r="O117" s="1" t="s">
        <v>10248</v>
      </c>
      <c r="P117" s="1" t="s">
        <v>10644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28</v>
      </c>
      <c r="B118" s="1" t="s">
        <v>17</v>
      </c>
      <c r="C118" s="1">
        <v>224.0</v>
      </c>
      <c r="D118" s="1">
        <v>0.0</v>
      </c>
      <c r="E118" s="1" t="s">
        <v>29</v>
      </c>
      <c r="F118" s="1" t="s">
        <v>18</v>
      </c>
      <c r="G118" s="1" t="s">
        <v>19</v>
      </c>
      <c r="H118" s="1" t="s">
        <v>10645</v>
      </c>
      <c r="I118" s="1" t="s">
        <v>10646</v>
      </c>
      <c r="J118" s="1" t="s">
        <v>10646</v>
      </c>
      <c r="K118" s="2"/>
      <c r="L118" s="1">
        <v>-7.0</v>
      </c>
      <c r="M118" s="1"/>
      <c r="N118" s="1">
        <v>7.926333333333333</v>
      </c>
      <c r="O118" s="1" t="s">
        <v>10268</v>
      </c>
      <c r="P118" s="1" t="s">
        <v>10647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28</v>
      </c>
      <c r="B119" s="1" t="s">
        <v>17</v>
      </c>
      <c r="C119" s="3">
        <v>361.0</v>
      </c>
      <c r="D119" s="1">
        <v>0.0</v>
      </c>
      <c r="E119" s="1" t="s">
        <v>29</v>
      </c>
      <c r="F119" s="1" t="s">
        <v>18</v>
      </c>
      <c r="G119" s="1" t="s">
        <v>19</v>
      </c>
      <c r="H119" s="1" t="s">
        <v>10648</v>
      </c>
      <c r="I119" s="1" t="s">
        <v>10649</v>
      </c>
      <c r="J119" s="1" t="s">
        <v>10649</v>
      </c>
      <c r="K119" s="2"/>
      <c r="L119" s="1">
        <v>-2.0</v>
      </c>
      <c r="M119" s="1"/>
      <c r="N119" s="1">
        <v>12.906183333333333</v>
      </c>
      <c r="O119" s="1" t="s">
        <v>10268</v>
      </c>
      <c r="P119" s="1" t="s">
        <v>10650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16</v>
      </c>
      <c r="B120" s="1" t="s">
        <v>364</v>
      </c>
      <c r="C120" s="3">
        <v>448.0</v>
      </c>
      <c r="D120" s="1">
        <v>0.0</v>
      </c>
      <c r="E120" s="2"/>
      <c r="F120" s="1" t="s">
        <v>18</v>
      </c>
      <c r="G120" s="1" t="s">
        <v>19</v>
      </c>
      <c r="H120" s="1" t="s">
        <v>10651</v>
      </c>
      <c r="I120" s="1" t="s">
        <v>10652</v>
      </c>
      <c r="J120" s="1" t="s">
        <v>10652</v>
      </c>
      <c r="K120" s="2"/>
      <c r="L120" s="1">
        <v>-6.0</v>
      </c>
      <c r="M120" s="1"/>
      <c r="N120" s="1">
        <v>8.01935</v>
      </c>
      <c r="O120" s="1" t="s">
        <v>10248</v>
      </c>
      <c r="P120" s="1" t="s">
        <v>10653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60</v>
      </c>
      <c r="B121" s="1" t="s">
        <v>17</v>
      </c>
      <c r="C121" s="3">
        <v>199.0</v>
      </c>
      <c r="D121" s="1">
        <v>50.0</v>
      </c>
      <c r="E121" s="2"/>
      <c r="F121" s="1" t="s">
        <v>49</v>
      </c>
      <c r="G121" s="1" t="s">
        <v>173</v>
      </c>
      <c r="H121" s="1" t="s">
        <v>10654</v>
      </c>
      <c r="I121" s="1" t="s">
        <v>10655</v>
      </c>
      <c r="J121" s="1" t="s">
        <v>10655</v>
      </c>
      <c r="K121" s="2"/>
      <c r="L121" s="1">
        <v>-9.0</v>
      </c>
      <c r="M121" s="1"/>
      <c r="N121" s="1">
        <v>9.995316666666668</v>
      </c>
      <c r="O121" s="1" t="s">
        <v>63</v>
      </c>
      <c r="P121" s="1" t="s">
        <v>10656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28</v>
      </c>
      <c r="B122" s="1" t="s">
        <v>17</v>
      </c>
      <c r="C122" s="1">
        <v>469.0</v>
      </c>
      <c r="D122" s="1">
        <v>0.0</v>
      </c>
      <c r="E122" s="1" t="s">
        <v>29</v>
      </c>
      <c r="F122" s="1" t="s">
        <v>18</v>
      </c>
      <c r="G122" s="1" t="s">
        <v>19</v>
      </c>
      <c r="H122" s="1" t="s">
        <v>10657</v>
      </c>
      <c r="I122" s="1" t="s">
        <v>10658</v>
      </c>
      <c r="J122" s="1" t="s">
        <v>10658</v>
      </c>
      <c r="K122" s="2"/>
      <c r="L122" s="1">
        <v>-6.0</v>
      </c>
      <c r="M122" s="1"/>
      <c r="N122" s="1">
        <v>8.144716666666667</v>
      </c>
      <c r="O122" s="1" t="s">
        <v>10268</v>
      </c>
      <c r="P122" s="1" t="s">
        <v>10659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60</v>
      </c>
      <c r="B123" s="1" t="s">
        <v>17</v>
      </c>
      <c r="C123" s="1">
        <v>247.0</v>
      </c>
      <c r="D123" s="1">
        <v>62.0</v>
      </c>
      <c r="E123" s="2"/>
      <c r="F123" s="1" t="s">
        <v>49</v>
      </c>
      <c r="G123" s="1" t="s">
        <v>19</v>
      </c>
      <c r="H123" s="1" t="s">
        <v>10660</v>
      </c>
      <c r="I123" s="1" t="s">
        <v>10661</v>
      </c>
      <c r="J123" s="1" t="s">
        <v>10661</v>
      </c>
      <c r="K123" s="2"/>
      <c r="L123" s="1">
        <v>-7.0</v>
      </c>
      <c r="M123" s="1"/>
      <c r="N123" s="1">
        <v>34.03655</v>
      </c>
      <c r="O123" s="1" t="s">
        <v>63</v>
      </c>
      <c r="P123" s="1" t="s">
        <v>10662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81</v>
      </c>
      <c r="B124" s="1" t="s">
        <v>364</v>
      </c>
      <c r="C124" s="1">
        <v>329.0</v>
      </c>
      <c r="D124" s="1">
        <v>0.0</v>
      </c>
      <c r="E124" s="1" t="s">
        <v>10663</v>
      </c>
      <c r="F124" s="1" t="s">
        <v>18</v>
      </c>
      <c r="G124" s="1" t="s">
        <v>19</v>
      </c>
      <c r="H124" s="1" t="s">
        <v>10664</v>
      </c>
      <c r="I124" s="1" t="s">
        <v>10665</v>
      </c>
      <c r="J124" s="1" t="s">
        <v>10665</v>
      </c>
      <c r="K124" s="2"/>
      <c r="L124" s="1">
        <v>-7.0</v>
      </c>
      <c r="M124" s="1"/>
      <c r="N124" s="1">
        <v>7.230966666666666</v>
      </c>
      <c r="O124" s="1" t="s">
        <v>10248</v>
      </c>
      <c r="P124" s="1" t="s">
        <v>10666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48</v>
      </c>
      <c r="B125" s="1" t="s">
        <v>17</v>
      </c>
      <c r="C125" s="1">
        <v>119.0</v>
      </c>
      <c r="D125" s="1">
        <v>0.0</v>
      </c>
      <c r="E125" s="2"/>
      <c r="F125" s="1" t="s">
        <v>49</v>
      </c>
      <c r="G125" s="1" t="s">
        <v>24</v>
      </c>
      <c r="H125" s="1" t="s">
        <v>10667</v>
      </c>
      <c r="I125" s="1" t="s">
        <v>10668</v>
      </c>
      <c r="J125" s="1" t="s">
        <v>10668</v>
      </c>
      <c r="K125" s="2"/>
      <c r="L125" s="1">
        <v>-5.0</v>
      </c>
      <c r="M125" s="1"/>
      <c r="N125" s="1">
        <v>0.1404</v>
      </c>
      <c r="O125" s="1" t="s">
        <v>53</v>
      </c>
      <c r="P125" s="1" t="s">
        <v>10669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28</v>
      </c>
      <c r="B126" s="1" t="s">
        <v>17</v>
      </c>
      <c r="C126" s="1">
        <v>488.0</v>
      </c>
      <c r="D126" s="1">
        <v>0.0</v>
      </c>
      <c r="E126" s="1" t="s">
        <v>29</v>
      </c>
      <c r="F126" s="1" t="s">
        <v>18</v>
      </c>
      <c r="G126" s="1" t="s">
        <v>19</v>
      </c>
      <c r="H126" s="1" t="s">
        <v>10670</v>
      </c>
      <c r="I126" s="1" t="s">
        <v>10671</v>
      </c>
      <c r="J126" s="1" t="s">
        <v>10671</v>
      </c>
      <c r="K126" s="2"/>
      <c r="L126" s="1">
        <v>-5.0</v>
      </c>
      <c r="M126" s="1"/>
      <c r="N126" s="1">
        <v>30.613033333333334</v>
      </c>
      <c r="O126" s="1" t="s">
        <v>10268</v>
      </c>
      <c r="P126" s="1" t="s">
        <v>10672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28</v>
      </c>
      <c r="B127" s="1" t="s">
        <v>17</v>
      </c>
      <c r="C127" s="1">
        <v>453.0</v>
      </c>
      <c r="D127" s="1">
        <v>0.0</v>
      </c>
      <c r="E127" s="1" t="s">
        <v>29</v>
      </c>
      <c r="F127" s="1" t="s">
        <v>18</v>
      </c>
      <c r="G127" s="1" t="s">
        <v>19</v>
      </c>
      <c r="H127" s="1" t="s">
        <v>10673</v>
      </c>
      <c r="I127" s="1" t="s">
        <v>10674</v>
      </c>
      <c r="J127" s="1" t="s">
        <v>10674</v>
      </c>
      <c r="K127" s="2"/>
      <c r="L127" s="1">
        <v>-7.0</v>
      </c>
      <c r="M127" s="1"/>
      <c r="N127" s="1">
        <v>7.639916666666666</v>
      </c>
      <c r="O127" s="1" t="s">
        <v>10268</v>
      </c>
      <c r="P127" s="1" t="s">
        <v>10675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60</v>
      </c>
      <c r="B128" s="1" t="s">
        <v>17</v>
      </c>
      <c r="C128" s="1">
        <v>374.0</v>
      </c>
      <c r="D128" s="1">
        <v>0.0</v>
      </c>
      <c r="E128" s="1" t="s">
        <v>29</v>
      </c>
      <c r="F128" s="1" t="s">
        <v>66</v>
      </c>
      <c r="G128" s="1" t="s">
        <v>24</v>
      </c>
      <c r="H128" s="1" t="s">
        <v>10676</v>
      </c>
      <c r="I128" s="1" t="s">
        <v>10677</v>
      </c>
      <c r="J128" s="1" t="s">
        <v>10678</v>
      </c>
      <c r="K128" s="1" t="s">
        <v>10679</v>
      </c>
      <c r="L128" s="1">
        <v>-14.0</v>
      </c>
      <c r="M128" s="1">
        <v>1.2252833333333333</v>
      </c>
      <c r="N128" s="1">
        <v>7.862316666666667</v>
      </c>
      <c r="O128" s="1" t="s">
        <v>63</v>
      </c>
      <c r="P128" s="1" t="s">
        <v>10680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28</v>
      </c>
      <c r="B129" s="1" t="s">
        <v>17</v>
      </c>
      <c r="C129" s="1">
        <v>264.0</v>
      </c>
      <c r="D129" s="1">
        <v>0.0</v>
      </c>
      <c r="E129" s="1" t="s">
        <v>29</v>
      </c>
      <c r="F129" s="1" t="s">
        <v>18</v>
      </c>
      <c r="G129" s="1" t="s">
        <v>19</v>
      </c>
      <c r="H129" s="1" t="s">
        <v>10681</v>
      </c>
      <c r="I129" s="1" t="s">
        <v>10682</v>
      </c>
      <c r="J129" s="1" t="s">
        <v>10682</v>
      </c>
      <c r="K129" s="2"/>
      <c r="L129" s="1">
        <v>-7.0</v>
      </c>
      <c r="M129" s="1"/>
      <c r="N129" s="1">
        <v>7.4394833333333334</v>
      </c>
      <c r="O129" s="1" t="s">
        <v>10268</v>
      </c>
      <c r="P129" s="1" t="s">
        <v>10683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16</v>
      </c>
      <c r="B130" s="1" t="s">
        <v>364</v>
      </c>
      <c r="C130" s="1">
        <v>329.0</v>
      </c>
      <c r="D130" s="1">
        <v>0.0</v>
      </c>
      <c r="E130" s="2"/>
      <c r="F130" s="1" t="s">
        <v>18</v>
      </c>
      <c r="G130" s="1" t="s">
        <v>19</v>
      </c>
      <c r="H130" s="1" t="s">
        <v>10684</v>
      </c>
      <c r="I130" s="1" t="s">
        <v>10685</v>
      </c>
      <c r="J130" s="1" t="s">
        <v>10685</v>
      </c>
      <c r="K130" s="2"/>
      <c r="L130" s="1">
        <v>-5.0</v>
      </c>
      <c r="M130" s="1"/>
      <c r="N130" s="1">
        <v>9.52715</v>
      </c>
      <c r="O130" s="1" t="s">
        <v>10248</v>
      </c>
      <c r="P130" s="1" t="s">
        <v>10686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60</v>
      </c>
      <c r="B131" s="1" t="s">
        <v>17</v>
      </c>
      <c r="C131" s="1">
        <v>199.0</v>
      </c>
      <c r="D131" s="1">
        <v>50.0</v>
      </c>
      <c r="E131" s="2"/>
      <c r="F131" s="1" t="s">
        <v>49</v>
      </c>
      <c r="G131" s="1" t="s">
        <v>19</v>
      </c>
      <c r="H131" s="1" t="s">
        <v>10687</v>
      </c>
      <c r="I131" s="1" t="s">
        <v>10688</v>
      </c>
      <c r="J131" s="1" t="s">
        <v>10688</v>
      </c>
      <c r="K131" s="2"/>
      <c r="L131" s="1">
        <v>-9.0</v>
      </c>
      <c r="M131" s="1"/>
      <c r="N131" s="1">
        <v>10.0507</v>
      </c>
      <c r="O131" s="1" t="s">
        <v>63</v>
      </c>
      <c r="P131" s="1" t="s">
        <v>10689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16</v>
      </c>
      <c r="B132" s="1" t="s">
        <v>364</v>
      </c>
      <c r="C132" s="1">
        <v>545.0</v>
      </c>
      <c r="D132" s="1">
        <v>0.0</v>
      </c>
      <c r="E132" s="2"/>
      <c r="F132" s="1" t="s">
        <v>18</v>
      </c>
      <c r="G132" s="1" t="s">
        <v>19</v>
      </c>
      <c r="H132" s="1" t="s">
        <v>10690</v>
      </c>
      <c r="I132" s="1" t="s">
        <v>10691</v>
      </c>
      <c r="J132" s="1" t="s">
        <v>10691</v>
      </c>
      <c r="K132" s="2"/>
      <c r="L132" s="1">
        <v>-12.0</v>
      </c>
      <c r="M132" s="1"/>
      <c r="N132" s="1">
        <v>7.1143833333333335</v>
      </c>
      <c r="O132" s="1" t="s">
        <v>10248</v>
      </c>
      <c r="P132" s="1" t="s">
        <v>10692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60</v>
      </c>
      <c r="B133" s="1" t="s">
        <v>17</v>
      </c>
      <c r="C133" s="1">
        <v>287.0</v>
      </c>
      <c r="D133" s="1">
        <v>19.0</v>
      </c>
      <c r="E133" s="1" t="s">
        <v>10292</v>
      </c>
      <c r="F133" s="1" t="s">
        <v>66</v>
      </c>
      <c r="G133" s="1" t="s">
        <v>24</v>
      </c>
      <c r="H133" s="1" t="s">
        <v>10693</v>
      </c>
      <c r="I133" s="1" t="s">
        <v>10694</v>
      </c>
      <c r="J133" s="1" t="s">
        <v>10695</v>
      </c>
      <c r="K133" s="1" t="s">
        <v>10696</v>
      </c>
      <c r="L133" s="1">
        <v>-2.0</v>
      </c>
      <c r="M133" s="1">
        <v>0.016883333333333334</v>
      </c>
      <c r="N133" s="1">
        <v>9.2748</v>
      </c>
      <c r="O133" s="1" t="s">
        <v>63</v>
      </c>
      <c r="P133" s="1" t="s">
        <v>10697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60</v>
      </c>
      <c r="B134" s="1" t="s">
        <v>17</v>
      </c>
      <c r="C134" s="3">
        <v>1046.0</v>
      </c>
      <c r="D134" s="1">
        <v>0.0</v>
      </c>
      <c r="E134" s="1" t="s">
        <v>10292</v>
      </c>
      <c r="F134" s="1" t="s">
        <v>66</v>
      </c>
      <c r="G134" s="1" t="s">
        <v>19</v>
      </c>
      <c r="H134" s="1" t="s">
        <v>10698</v>
      </c>
      <c r="I134" s="1" t="s">
        <v>10699</v>
      </c>
      <c r="J134" s="1" t="s">
        <v>10700</v>
      </c>
      <c r="K134" s="1" t="s">
        <v>10701</v>
      </c>
      <c r="L134" s="1">
        <v>0.0</v>
      </c>
      <c r="M134" s="1">
        <v>0.01795</v>
      </c>
      <c r="N134" s="1">
        <v>24.017033333333334</v>
      </c>
      <c r="O134" s="1" t="s">
        <v>63</v>
      </c>
      <c r="P134" s="1" t="s">
        <v>10702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16</v>
      </c>
      <c r="B135" s="1" t="s">
        <v>364</v>
      </c>
      <c r="C135" s="1">
        <v>793.0</v>
      </c>
      <c r="D135" s="1">
        <v>0.0</v>
      </c>
      <c r="E135" s="2"/>
      <c r="F135" s="1" t="s">
        <v>18</v>
      </c>
      <c r="G135" s="1" t="s">
        <v>24</v>
      </c>
      <c r="H135" s="1" t="s">
        <v>10703</v>
      </c>
      <c r="I135" s="1" t="s">
        <v>10704</v>
      </c>
      <c r="J135" s="1" t="s">
        <v>10704</v>
      </c>
      <c r="K135" s="2"/>
      <c r="L135" s="1">
        <v>-10.0</v>
      </c>
      <c r="M135" s="1"/>
      <c r="N135" s="1">
        <v>9.784</v>
      </c>
      <c r="O135" s="1" t="s">
        <v>10248</v>
      </c>
      <c r="P135" s="1" t="s">
        <v>10705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28</v>
      </c>
      <c r="B136" s="1" t="s">
        <v>17</v>
      </c>
      <c r="C136" s="1">
        <v>264.0</v>
      </c>
      <c r="D136" s="1">
        <v>0.0</v>
      </c>
      <c r="E136" s="1" t="s">
        <v>29</v>
      </c>
      <c r="F136" s="1" t="s">
        <v>18</v>
      </c>
      <c r="G136" s="1" t="s">
        <v>19</v>
      </c>
      <c r="H136" s="1" t="s">
        <v>10706</v>
      </c>
      <c r="I136" s="1" t="s">
        <v>10707</v>
      </c>
      <c r="J136" s="1" t="s">
        <v>10707</v>
      </c>
      <c r="K136" s="2"/>
      <c r="L136" s="1">
        <v>3.0</v>
      </c>
      <c r="M136" s="1"/>
      <c r="N136" s="1">
        <v>18.878583333333335</v>
      </c>
      <c r="O136" s="1" t="s">
        <v>10268</v>
      </c>
      <c r="P136" s="1" t="s">
        <v>10708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28</v>
      </c>
      <c r="B137" s="1" t="s">
        <v>17</v>
      </c>
      <c r="C137" s="1">
        <v>394.0</v>
      </c>
      <c r="D137" s="1">
        <v>0.0</v>
      </c>
      <c r="E137" s="1" t="s">
        <v>29</v>
      </c>
      <c r="F137" s="1" t="s">
        <v>18</v>
      </c>
      <c r="G137" s="1" t="s">
        <v>19</v>
      </c>
      <c r="H137" s="1" t="s">
        <v>10709</v>
      </c>
      <c r="I137" s="1" t="s">
        <v>10710</v>
      </c>
      <c r="J137" s="1" t="s">
        <v>10710</v>
      </c>
      <c r="K137" s="2"/>
      <c r="L137" s="1">
        <v>-8.0</v>
      </c>
      <c r="M137" s="1"/>
      <c r="N137" s="1">
        <v>35.69931666666667</v>
      </c>
      <c r="O137" s="1" t="s">
        <v>10268</v>
      </c>
      <c r="P137" s="1" t="s">
        <v>10711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48</v>
      </c>
      <c r="B138" s="1" t="s">
        <v>17</v>
      </c>
      <c r="C138" s="3">
        <v>55.0</v>
      </c>
      <c r="D138" s="1">
        <v>0.0</v>
      </c>
      <c r="E138" s="2"/>
      <c r="F138" s="1" t="s">
        <v>49</v>
      </c>
      <c r="G138" s="1" t="s">
        <v>24</v>
      </c>
      <c r="H138" s="1" t="s">
        <v>10712</v>
      </c>
      <c r="I138" s="1" t="s">
        <v>10713</v>
      </c>
      <c r="J138" s="1" t="s">
        <v>10713</v>
      </c>
      <c r="K138" s="2"/>
      <c r="L138" s="1">
        <v>-5.0</v>
      </c>
      <c r="M138" s="1"/>
      <c r="N138" s="1">
        <v>0.35033333333333333</v>
      </c>
      <c r="O138" s="1" t="s">
        <v>53</v>
      </c>
      <c r="P138" s="1" t="s">
        <v>10714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28</v>
      </c>
      <c r="B139" s="1" t="s">
        <v>17</v>
      </c>
      <c r="C139" s="1">
        <v>933.0</v>
      </c>
      <c r="D139" s="1">
        <v>0.0</v>
      </c>
      <c r="E139" s="1" t="s">
        <v>29</v>
      </c>
      <c r="F139" s="1" t="s">
        <v>18</v>
      </c>
      <c r="G139" s="1" t="s">
        <v>19</v>
      </c>
      <c r="H139" s="1" t="s">
        <v>10715</v>
      </c>
      <c r="I139" s="1" t="s">
        <v>10716</v>
      </c>
      <c r="J139" s="1" t="s">
        <v>10716</v>
      </c>
      <c r="K139" s="2"/>
      <c r="L139" s="1">
        <v>-1.0</v>
      </c>
      <c r="M139" s="1"/>
      <c r="N139" s="1">
        <v>18.79825</v>
      </c>
      <c r="O139" s="1" t="s">
        <v>10268</v>
      </c>
      <c r="P139" s="1" t="s">
        <v>10717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28</v>
      </c>
      <c r="B140" s="1" t="s">
        <v>17</v>
      </c>
      <c r="C140" s="1">
        <v>593.0</v>
      </c>
      <c r="D140" s="1">
        <v>0.0</v>
      </c>
      <c r="E140" s="1" t="s">
        <v>29</v>
      </c>
      <c r="F140" s="1" t="s">
        <v>18</v>
      </c>
      <c r="G140" s="1" t="s">
        <v>19</v>
      </c>
      <c r="H140" s="1" t="s">
        <v>10718</v>
      </c>
      <c r="I140" s="1" t="s">
        <v>10719</v>
      </c>
      <c r="J140" s="1" t="s">
        <v>10719</v>
      </c>
      <c r="K140" s="2"/>
      <c r="L140" s="1">
        <v>-7.0</v>
      </c>
      <c r="M140" s="1"/>
      <c r="N140" s="1">
        <v>12.821566666666667</v>
      </c>
      <c r="O140" s="1" t="s">
        <v>10268</v>
      </c>
      <c r="P140" s="1" t="s">
        <v>10720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28</v>
      </c>
      <c r="B141" s="1" t="s">
        <v>17</v>
      </c>
      <c r="C141" s="3">
        <v>329.0</v>
      </c>
      <c r="D141" s="1">
        <v>0.0</v>
      </c>
      <c r="E141" s="1" t="s">
        <v>29</v>
      </c>
      <c r="F141" s="1" t="s">
        <v>18</v>
      </c>
      <c r="G141" s="1" t="s">
        <v>19</v>
      </c>
      <c r="H141" s="1" t="s">
        <v>10721</v>
      </c>
      <c r="I141" s="1" t="s">
        <v>10722</v>
      </c>
      <c r="J141" s="1" t="s">
        <v>10722</v>
      </c>
      <c r="K141" s="2"/>
      <c r="L141" s="1">
        <v>-3.0</v>
      </c>
      <c r="M141" s="1"/>
      <c r="N141" s="1">
        <v>11.611783333333333</v>
      </c>
      <c r="O141" s="1" t="s">
        <v>10268</v>
      </c>
      <c r="P141" s="1" t="s">
        <v>10723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16</v>
      </c>
      <c r="B142" s="1" t="s">
        <v>17</v>
      </c>
      <c r="C142" s="3">
        <v>329.0</v>
      </c>
      <c r="D142" s="1">
        <v>0.0</v>
      </c>
      <c r="E142" s="2"/>
      <c r="F142" s="1" t="s">
        <v>18</v>
      </c>
      <c r="G142" s="1" t="s">
        <v>19</v>
      </c>
      <c r="H142" s="1" t="s">
        <v>10724</v>
      </c>
      <c r="I142" s="1" t="s">
        <v>10725</v>
      </c>
      <c r="J142" s="1" t="s">
        <v>10725</v>
      </c>
      <c r="K142" s="2"/>
      <c r="L142" s="1">
        <v>0.0</v>
      </c>
      <c r="M142" s="1"/>
      <c r="N142" s="1">
        <v>14.6111</v>
      </c>
      <c r="O142" s="1" t="s">
        <v>10248</v>
      </c>
      <c r="P142" s="1" t="s">
        <v>10726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28</v>
      </c>
      <c r="B143" s="1" t="s">
        <v>17</v>
      </c>
      <c r="C143" s="1">
        <v>279.0</v>
      </c>
      <c r="D143" s="1">
        <v>0.0</v>
      </c>
      <c r="E143" s="1" t="s">
        <v>29</v>
      </c>
      <c r="F143" s="1" t="s">
        <v>18</v>
      </c>
      <c r="G143" s="1" t="s">
        <v>19</v>
      </c>
      <c r="H143" s="1" t="s">
        <v>10727</v>
      </c>
      <c r="I143" s="1" t="s">
        <v>10728</v>
      </c>
      <c r="J143" s="1" t="s">
        <v>10728</v>
      </c>
      <c r="K143" s="2"/>
      <c r="L143" s="1">
        <v>-1.0</v>
      </c>
      <c r="M143" s="1"/>
      <c r="N143" s="1">
        <v>13.9712</v>
      </c>
      <c r="O143" s="1" t="s">
        <v>10268</v>
      </c>
      <c r="P143" s="1" t="s">
        <v>10729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28</v>
      </c>
      <c r="B144" s="1" t="s">
        <v>17</v>
      </c>
      <c r="C144" s="1">
        <v>331.0</v>
      </c>
      <c r="D144" s="1">
        <v>0.0</v>
      </c>
      <c r="E144" s="1" t="s">
        <v>29</v>
      </c>
      <c r="F144" s="1" t="s">
        <v>18</v>
      </c>
      <c r="G144" s="1" t="s">
        <v>19</v>
      </c>
      <c r="H144" s="1" t="s">
        <v>10730</v>
      </c>
      <c r="I144" s="1" t="s">
        <v>10731</v>
      </c>
      <c r="J144" s="1" t="s">
        <v>10731</v>
      </c>
      <c r="K144" s="2"/>
      <c r="L144" s="1">
        <v>0.0</v>
      </c>
      <c r="M144" s="1"/>
      <c r="N144" s="1">
        <v>14.0357</v>
      </c>
      <c r="O144" s="1" t="s">
        <v>10268</v>
      </c>
      <c r="P144" s="1" t="s">
        <v>10732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28</v>
      </c>
      <c r="B145" s="1" t="s">
        <v>17</v>
      </c>
      <c r="C145" s="1">
        <v>313.0</v>
      </c>
      <c r="D145" s="1">
        <v>0.0</v>
      </c>
      <c r="E145" s="1" t="s">
        <v>29</v>
      </c>
      <c r="F145" s="1" t="s">
        <v>18</v>
      </c>
      <c r="G145" s="1" t="s">
        <v>19</v>
      </c>
      <c r="H145" s="1" t="s">
        <v>10733</v>
      </c>
      <c r="I145" s="1" t="s">
        <v>10734</v>
      </c>
      <c r="J145" s="1" t="s">
        <v>10734</v>
      </c>
      <c r="K145" s="2"/>
      <c r="L145" s="1">
        <v>-5.0</v>
      </c>
      <c r="M145" s="1"/>
      <c r="N145" s="1">
        <v>9.604916666666666</v>
      </c>
      <c r="O145" s="1" t="s">
        <v>10268</v>
      </c>
      <c r="P145" s="1" t="s">
        <v>10735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81</v>
      </c>
      <c r="B146" s="1" t="s">
        <v>17</v>
      </c>
      <c r="C146" s="1">
        <v>538.0</v>
      </c>
      <c r="D146" s="1">
        <v>0.0</v>
      </c>
      <c r="E146" s="1" t="s">
        <v>10736</v>
      </c>
      <c r="F146" s="1" t="s">
        <v>18</v>
      </c>
      <c r="G146" s="1" t="s">
        <v>19</v>
      </c>
      <c r="H146" s="1" t="s">
        <v>10737</v>
      </c>
      <c r="I146" s="1" t="s">
        <v>10738</v>
      </c>
      <c r="J146" s="1" t="s">
        <v>10738</v>
      </c>
      <c r="K146" s="2"/>
      <c r="L146" s="1">
        <v>1.0</v>
      </c>
      <c r="M146" s="1"/>
      <c r="N146" s="1">
        <v>21.22436666666667</v>
      </c>
      <c r="O146" s="1" t="s">
        <v>10248</v>
      </c>
      <c r="P146" s="1" t="s">
        <v>10739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28</v>
      </c>
      <c r="B147" s="1" t="s">
        <v>17</v>
      </c>
      <c r="C147" s="1">
        <v>348.0</v>
      </c>
      <c r="D147" s="1">
        <v>0.0</v>
      </c>
      <c r="E147" s="1" t="s">
        <v>29</v>
      </c>
      <c r="F147" s="1" t="s">
        <v>18</v>
      </c>
      <c r="G147" s="1" t="s">
        <v>19</v>
      </c>
      <c r="H147" s="1" t="s">
        <v>10740</v>
      </c>
      <c r="I147" s="1" t="s">
        <v>10741</v>
      </c>
      <c r="J147" s="1" t="s">
        <v>10741</v>
      </c>
      <c r="K147" s="2"/>
      <c r="L147" s="1">
        <v>1.0</v>
      </c>
      <c r="M147" s="1"/>
      <c r="N147" s="1">
        <v>16.22105</v>
      </c>
      <c r="O147" s="1" t="s">
        <v>10268</v>
      </c>
      <c r="P147" s="1" t="s">
        <v>10742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28</v>
      </c>
      <c r="B148" s="1" t="s">
        <v>17</v>
      </c>
      <c r="C148" s="3">
        <v>313.0</v>
      </c>
      <c r="D148" s="1">
        <v>0.0</v>
      </c>
      <c r="E148" s="1" t="s">
        <v>29</v>
      </c>
      <c r="F148" s="1" t="s">
        <v>18</v>
      </c>
      <c r="G148" s="1" t="s">
        <v>19</v>
      </c>
      <c r="H148" s="1" t="s">
        <v>10743</v>
      </c>
      <c r="I148" s="1" t="s">
        <v>10744</v>
      </c>
      <c r="J148" s="1" t="s">
        <v>10744</v>
      </c>
      <c r="K148" s="2"/>
      <c r="L148" s="1">
        <v>-3.0</v>
      </c>
      <c r="M148" s="1"/>
      <c r="N148" s="1">
        <v>11.92705</v>
      </c>
      <c r="O148" s="1" t="s">
        <v>10268</v>
      </c>
      <c r="P148" s="1" t="s">
        <v>10745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28</v>
      </c>
      <c r="B149" s="1" t="s">
        <v>17</v>
      </c>
      <c r="C149" s="1">
        <v>533.0</v>
      </c>
      <c r="D149" s="1">
        <v>0.0</v>
      </c>
      <c r="E149" s="1" t="s">
        <v>29</v>
      </c>
      <c r="F149" s="1" t="s">
        <v>18</v>
      </c>
      <c r="G149" s="1" t="s">
        <v>19</v>
      </c>
      <c r="H149" s="1" t="s">
        <v>10746</v>
      </c>
      <c r="I149" s="1" t="s">
        <v>10747</v>
      </c>
      <c r="J149" s="1" t="s">
        <v>10747</v>
      </c>
      <c r="K149" s="2"/>
      <c r="L149" s="1">
        <v>2.0</v>
      </c>
      <c r="M149" s="1"/>
      <c r="N149" s="1">
        <v>22.782516666666666</v>
      </c>
      <c r="O149" s="1" t="s">
        <v>10268</v>
      </c>
      <c r="P149" s="1" t="s">
        <v>10748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28</v>
      </c>
      <c r="B150" s="1" t="s">
        <v>17</v>
      </c>
      <c r="C150" s="1">
        <v>281.0</v>
      </c>
      <c r="D150" s="1">
        <v>0.0</v>
      </c>
      <c r="E150" s="1" t="s">
        <v>29</v>
      </c>
      <c r="F150" s="1" t="s">
        <v>18</v>
      </c>
      <c r="G150" s="1" t="s">
        <v>19</v>
      </c>
      <c r="H150" s="1" t="s">
        <v>10749</v>
      </c>
      <c r="I150" s="1" t="s">
        <v>10750</v>
      </c>
      <c r="J150" s="1" t="s">
        <v>10750</v>
      </c>
      <c r="K150" s="2"/>
      <c r="L150" s="1">
        <v>2.0</v>
      </c>
      <c r="M150" s="1"/>
      <c r="N150" s="1">
        <v>17.260816666666667</v>
      </c>
      <c r="O150" s="1" t="s">
        <v>10268</v>
      </c>
      <c r="P150" s="1" t="s">
        <v>10751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28</v>
      </c>
      <c r="B151" s="1" t="s">
        <v>17</v>
      </c>
      <c r="C151" s="1">
        <v>264.0</v>
      </c>
      <c r="D151" s="1">
        <v>0.0</v>
      </c>
      <c r="E151" s="1" t="s">
        <v>29</v>
      </c>
      <c r="F151" s="1" t="s">
        <v>18</v>
      </c>
      <c r="G151" s="1" t="s">
        <v>19</v>
      </c>
      <c r="H151" s="1" t="s">
        <v>10752</v>
      </c>
      <c r="I151" s="1" t="s">
        <v>10753</v>
      </c>
      <c r="J151" s="1" t="s">
        <v>10753</v>
      </c>
      <c r="K151" s="2"/>
      <c r="L151" s="1">
        <v>2.0</v>
      </c>
      <c r="M151" s="1"/>
      <c r="N151" s="1">
        <v>17.52435</v>
      </c>
      <c r="O151" s="1" t="s">
        <v>10268</v>
      </c>
      <c r="P151" s="1" t="s">
        <v>10754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81</v>
      </c>
      <c r="B152" s="1" t="s">
        <v>17</v>
      </c>
      <c r="C152" s="3">
        <v>324.0</v>
      </c>
      <c r="D152" s="1">
        <v>0.0</v>
      </c>
      <c r="E152" s="1" t="s">
        <v>10424</v>
      </c>
      <c r="F152" s="1" t="s">
        <v>18</v>
      </c>
      <c r="G152" s="1" t="s">
        <v>19</v>
      </c>
      <c r="H152" s="1" t="s">
        <v>10755</v>
      </c>
      <c r="I152" s="1" t="s">
        <v>10756</v>
      </c>
      <c r="J152" s="1" t="s">
        <v>10756</v>
      </c>
      <c r="K152" s="2"/>
      <c r="L152" s="1">
        <v>3.0</v>
      </c>
      <c r="M152" s="1"/>
      <c r="N152" s="1">
        <v>18.2448</v>
      </c>
      <c r="O152" s="1" t="s">
        <v>10248</v>
      </c>
      <c r="P152" s="1" t="s">
        <v>10757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48</v>
      </c>
      <c r="B153" s="1" t="s">
        <v>17</v>
      </c>
      <c r="C153" s="3">
        <v>306.0</v>
      </c>
      <c r="D153" s="1">
        <v>0.0</v>
      </c>
      <c r="E153" s="2"/>
      <c r="F153" s="1" t="s">
        <v>49</v>
      </c>
      <c r="G153" s="1" t="s">
        <v>24</v>
      </c>
      <c r="H153" s="1" t="s">
        <v>10758</v>
      </c>
      <c r="I153" s="1" t="s">
        <v>10759</v>
      </c>
      <c r="J153" s="1" t="s">
        <v>10759</v>
      </c>
      <c r="K153" s="2"/>
      <c r="L153" s="1">
        <v>8.0</v>
      </c>
      <c r="M153" s="1"/>
      <c r="N153" s="1">
        <v>14.894616666666666</v>
      </c>
      <c r="O153" s="1" t="s">
        <v>53</v>
      </c>
      <c r="P153" s="1" t="s">
        <v>10760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28</v>
      </c>
      <c r="B154" s="1" t="s">
        <v>17</v>
      </c>
      <c r="C154" s="1">
        <v>577.0</v>
      </c>
      <c r="D154" s="1">
        <v>0.0</v>
      </c>
      <c r="E154" s="1" t="s">
        <v>29</v>
      </c>
      <c r="F154" s="1" t="s">
        <v>18</v>
      </c>
      <c r="G154" s="1" t="s">
        <v>19</v>
      </c>
      <c r="H154" s="1" t="s">
        <v>10761</v>
      </c>
      <c r="I154" s="1" t="s">
        <v>10762</v>
      </c>
      <c r="J154" s="1" t="s">
        <v>10762</v>
      </c>
      <c r="K154" s="2"/>
      <c r="L154" s="1">
        <v>0.0</v>
      </c>
      <c r="M154" s="1"/>
      <c r="N154" s="1">
        <v>20.715533333333333</v>
      </c>
      <c r="O154" s="1" t="s">
        <v>10268</v>
      </c>
      <c r="P154" s="1" t="s">
        <v>10763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16</v>
      </c>
      <c r="B155" s="1" t="s">
        <v>17</v>
      </c>
      <c r="C155" s="1">
        <v>329.0</v>
      </c>
      <c r="D155" s="1">
        <v>0.0</v>
      </c>
      <c r="E155" s="2"/>
      <c r="F155" s="1" t="s">
        <v>18</v>
      </c>
      <c r="G155" s="1" t="s">
        <v>19</v>
      </c>
      <c r="H155" s="1" t="s">
        <v>10764</v>
      </c>
      <c r="I155" s="1" t="s">
        <v>10765</v>
      </c>
      <c r="J155" s="1" t="s">
        <v>10765</v>
      </c>
      <c r="K155" s="2"/>
      <c r="L155" s="1">
        <v>-7.0</v>
      </c>
      <c r="M155" s="1"/>
      <c r="N155" s="1">
        <v>7.3178833333333335</v>
      </c>
      <c r="O155" s="1" t="s">
        <v>10248</v>
      </c>
      <c r="P155" s="1" t="s">
        <v>10570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60</v>
      </c>
      <c r="B156" s="1" t="s">
        <v>17</v>
      </c>
      <c r="C156" s="1">
        <v>239.0</v>
      </c>
      <c r="D156" s="1">
        <v>60.0</v>
      </c>
      <c r="E156" s="2"/>
      <c r="F156" s="1" t="s">
        <v>49</v>
      </c>
      <c r="G156" s="1" t="s">
        <v>24</v>
      </c>
      <c r="H156" s="1" t="s">
        <v>10766</v>
      </c>
      <c r="I156" s="1" t="s">
        <v>10767</v>
      </c>
      <c r="J156" s="1" t="s">
        <v>10767</v>
      </c>
      <c r="K156" s="2"/>
      <c r="L156" s="1">
        <v>-5.0</v>
      </c>
      <c r="M156" s="1"/>
      <c r="N156" s="1">
        <v>13.604966666666666</v>
      </c>
      <c r="O156" s="1" t="s">
        <v>63</v>
      </c>
      <c r="P156" s="1" t="s">
        <v>10768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28</v>
      </c>
      <c r="B157" s="1" t="s">
        <v>17</v>
      </c>
      <c r="C157" s="1">
        <v>299.0</v>
      </c>
      <c r="D157" s="1">
        <v>0.0</v>
      </c>
      <c r="E157" s="1" t="s">
        <v>29</v>
      </c>
      <c r="F157" s="1" t="s">
        <v>18</v>
      </c>
      <c r="G157" s="1" t="s">
        <v>19</v>
      </c>
      <c r="H157" s="1" t="s">
        <v>10769</v>
      </c>
      <c r="I157" s="1" t="s">
        <v>10770</v>
      </c>
      <c r="J157" s="1" t="s">
        <v>10770</v>
      </c>
      <c r="K157" s="2"/>
      <c r="L157" s="1">
        <v>-9.0</v>
      </c>
      <c r="M157" s="1"/>
      <c r="N157" s="1">
        <v>5.372516666666667</v>
      </c>
      <c r="O157" s="1" t="s">
        <v>10268</v>
      </c>
      <c r="P157" s="1" t="s">
        <v>10771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48</v>
      </c>
      <c r="B158" s="1" t="s">
        <v>17</v>
      </c>
      <c r="C158" s="1">
        <v>59.0</v>
      </c>
      <c r="D158" s="1">
        <v>0.0</v>
      </c>
      <c r="E158" s="2"/>
      <c r="F158" s="1" t="s">
        <v>49</v>
      </c>
      <c r="G158" s="1" t="s">
        <v>24</v>
      </c>
      <c r="H158" s="1" t="s">
        <v>10772</v>
      </c>
      <c r="I158" s="1" t="s">
        <v>10773</v>
      </c>
      <c r="J158" s="1" t="s">
        <v>10773</v>
      </c>
      <c r="K158" s="2"/>
      <c r="L158" s="1">
        <v>-5.0</v>
      </c>
      <c r="M158" s="1"/>
      <c r="N158" s="1">
        <v>0.9437333333333333</v>
      </c>
      <c r="O158" s="1" t="s">
        <v>53</v>
      </c>
      <c r="P158" s="1" t="s">
        <v>10774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16</v>
      </c>
      <c r="B159" s="1" t="s">
        <v>17</v>
      </c>
      <c r="C159" s="1">
        <v>593.0</v>
      </c>
      <c r="D159" s="1">
        <v>0.0</v>
      </c>
      <c r="E159" s="2"/>
      <c r="F159" s="1" t="s">
        <v>18</v>
      </c>
      <c r="G159" s="1" t="s">
        <v>19</v>
      </c>
      <c r="H159" s="1" t="s">
        <v>10775</v>
      </c>
      <c r="I159" s="1" t="s">
        <v>10776</v>
      </c>
      <c r="J159" s="1" t="s">
        <v>10776</v>
      </c>
      <c r="K159" s="2"/>
      <c r="L159" s="1">
        <v>-8.0</v>
      </c>
      <c r="M159" s="1"/>
      <c r="N159" s="1">
        <v>11.789516666666668</v>
      </c>
      <c r="O159" s="1" t="s">
        <v>10248</v>
      </c>
      <c r="P159" s="1" t="s">
        <v>10777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28</v>
      </c>
      <c r="B160" s="1" t="s">
        <v>17</v>
      </c>
      <c r="C160" s="1">
        <v>264.0</v>
      </c>
      <c r="D160" s="1">
        <v>0.0</v>
      </c>
      <c r="E160" s="1" t="s">
        <v>29</v>
      </c>
      <c r="F160" s="1" t="s">
        <v>18</v>
      </c>
      <c r="G160" s="1" t="s">
        <v>19</v>
      </c>
      <c r="H160" s="1" t="s">
        <v>10778</v>
      </c>
      <c r="I160" s="1" t="s">
        <v>10779</v>
      </c>
      <c r="J160" s="1" t="s">
        <v>10779</v>
      </c>
      <c r="K160" s="2"/>
      <c r="L160" s="1">
        <v>-9.0</v>
      </c>
      <c r="M160" s="1"/>
      <c r="N160" s="1">
        <v>5.66515</v>
      </c>
      <c r="O160" s="1" t="s">
        <v>10268</v>
      </c>
      <c r="P160" s="1" t="s">
        <v>10282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28</v>
      </c>
      <c r="B161" s="1" t="s">
        <v>17</v>
      </c>
      <c r="C161" s="1">
        <v>662.0</v>
      </c>
      <c r="D161" s="1">
        <v>0.0</v>
      </c>
      <c r="E161" s="1" t="s">
        <v>29</v>
      </c>
      <c r="F161" s="1" t="s">
        <v>18</v>
      </c>
      <c r="G161" s="1" t="s">
        <v>19</v>
      </c>
      <c r="H161" s="1" t="s">
        <v>10780</v>
      </c>
      <c r="I161" s="1" t="s">
        <v>10781</v>
      </c>
      <c r="J161" s="1" t="s">
        <v>10781</v>
      </c>
      <c r="K161" s="2"/>
      <c r="L161" s="1">
        <v>-5.0</v>
      </c>
      <c r="M161" s="1"/>
      <c r="N161" s="1">
        <v>14.829</v>
      </c>
      <c r="O161" s="1" t="s">
        <v>10268</v>
      </c>
      <c r="P161" s="1" t="s">
        <v>10782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16</v>
      </c>
      <c r="B162" s="1" t="s">
        <v>17</v>
      </c>
      <c r="C162" s="1">
        <v>1260.0</v>
      </c>
      <c r="D162" s="1">
        <v>0.0</v>
      </c>
      <c r="E162" s="2"/>
      <c r="F162" s="1" t="s">
        <v>18</v>
      </c>
      <c r="G162" s="1" t="s">
        <v>24</v>
      </c>
      <c r="H162" s="1" t="s">
        <v>10783</v>
      </c>
      <c r="I162" s="1" t="s">
        <v>10784</v>
      </c>
      <c r="J162" s="1" t="s">
        <v>10784</v>
      </c>
      <c r="K162" s="2"/>
      <c r="L162" s="1">
        <v>-10.0</v>
      </c>
      <c r="M162" s="1"/>
      <c r="N162" s="1">
        <v>9.678</v>
      </c>
      <c r="O162" s="1" t="s">
        <v>10248</v>
      </c>
      <c r="P162" s="1" t="s">
        <v>10785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81</v>
      </c>
      <c r="B163" s="1" t="s">
        <v>364</v>
      </c>
      <c r="C163" s="3">
        <v>264.0</v>
      </c>
      <c r="D163" s="1">
        <v>0.0</v>
      </c>
      <c r="E163" s="1" t="s">
        <v>10786</v>
      </c>
      <c r="F163" s="1" t="s">
        <v>18</v>
      </c>
      <c r="G163" s="1" t="s">
        <v>19</v>
      </c>
      <c r="H163" s="1" t="s">
        <v>10787</v>
      </c>
      <c r="I163" s="1" t="s">
        <v>10788</v>
      </c>
      <c r="J163" s="1" t="s">
        <v>10788</v>
      </c>
      <c r="K163" s="2"/>
      <c r="L163" s="1">
        <v>-9.0</v>
      </c>
      <c r="M163" s="1"/>
      <c r="N163" s="1">
        <v>5.72215</v>
      </c>
      <c r="O163" s="1" t="s">
        <v>10248</v>
      </c>
      <c r="P163" s="1" t="s">
        <v>10789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48</v>
      </c>
      <c r="B164" s="1" t="s">
        <v>17</v>
      </c>
      <c r="C164" s="1">
        <v>39.0</v>
      </c>
      <c r="D164" s="1">
        <v>0.0</v>
      </c>
      <c r="E164" s="2"/>
      <c r="F164" s="1" t="s">
        <v>49</v>
      </c>
      <c r="G164" s="1" t="s">
        <v>24</v>
      </c>
      <c r="H164" s="1" t="s">
        <v>10790</v>
      </c>
      <c r="I164" s="1" t="s">
        <v>10791</v>
      </c>
      <c r="J164" s="1" t="s">
        <v>10791</v>
      </c>
      <c r="K164" s="2"/>
      <c r="L164" s="1">
        <v>-1.0</v>
      </c>
      <c r="M164" s="1"/>
      <c r="N164" s="1">
        <v>4.089216666666666</v>
      </c>
      <c r="O164" s="1" t="s">
        <v>53</v>
      </c>
      <c r="P164" s="1" t="s">
        <v>10792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81</v>
      </c>
      <c r="B165" s="1" t="s">
        <v>364</v>
      </c>
      <c r="C165" s="1">
        <v>333.0</v>
      </c>
      <c r="D165" s="1">
        <v>0.0</v>
      </c>
      <c r="E165" s="1" t="s">
        <v>10786</v>
      </c>
      <c r="F165" s="1" t="s">
        <v>18</v>
      </c>
      <c r="G165" s="1" t="s">
        <v>19</v>
      </c>
      <c r="H165" s="1" t="s">
        <v>10793</v>
      </c>
      <c r="I165" s="1" t="s">
        <v>10794</v>
      </c>
      <c r="J165" s="1" t="s">
        <v>10794</v>
      </c>
      <c r="K165" s="2"/>
      <c r="L165" s="1">
        <v>-4.0</v>
      </c>
      <c r="M165" s="1"/>
      <c r="N165" s="1">
        <v>10.865216666666667</v>
      </c>
      <c r="O165" s="1" t="s">
        <v>10248</v>
      </c>
      <c r="P165" s="1" t="s">
        <v>10795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81</v>
      </c>
      <c r="B166" s="1" t="s">
        <v>364</v>
      </c>
      <c r="C166" s="1">
        <v>364.0</v>
      </c>
      <c r="D166" s="1">
        <v>0.0</v>
      </c>
      <c r="E166" s="1" t="s">
        <v>10796</v>
      </c>
      <c r="F166" s="1" t="s">
        <v>18</v>
      </c>
      <c r="G166" s="1" t="s">
        <v>19</v>
      </c>
      <c r="H166" s="1" t="s">
        <v>10797</v>
      </c>
      <c r="I166" s="1" t="s">
        <v>10798</v>
      </c>
      <c r="J166" s="1" t="s">
        <v>10798</v>
      </c>
      <c r="K166" s="2"/>
      <c r="L166" s="1">
        <v>-4.0</v>
      </c>
      <c r="M166" s="1"/>
      <c r="N166" s="1">
        <v>10.170816666666667</v>
      </c>
      <c r="O166" s="1" t="s">
        <v>10248</v>
      </c>
      <c r="P166" s="1" t="s">
        <v>10799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28</v>
      </c>
      <c r="B167" s="1" t="s">
        <v>17</v>
      </c>
      <c r="C167" s="3">
        <v>289.0</v>
      </c>
      <c r="D167" s="1">
        <v>0.0</v>
      </c>
      <c r="E167" s="1" t="s">
        <v>29</v>
      </c>
      <c r="F167" s="1" t="s">
        <v>18</v>
      </c>
      <c r="G167" s="1" t="s">
        <v>19</v>
      </c>
      <c r="H167" s="1" t="s">
        <v>10800</v>
      </c>
      <c r="I167" s="1" t="s">
        <v>10801</v>
      </c>
      <c r="J167" s="1" t="s">
        <v>10801</v>
      </c>
      <c r="K167" s="2"/>
      <c r="L167" s="1">
        <v>-9.0</v>
      </c>
      <c r="M167" s="1"/>
      <c r="N167" s="1">
        <v>5.96625</v>
      </c>
      <c r="O167" s="1" t="s">
        <v>10268</v>
      </c>
      <c r="P167" s="1" t="s">
        <v>10802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81</v>
      </c>
      <c r="B168" s="1" t="s">
        <v>364</v>
      </c>
      <c r="C168" s="1">
        <v>658.0</v>
      </c>
      <c r="D168" s="1">
        <v>0.0</v>
      </c>
      <c r="E168" s="1" t="s">
        <v>10796</v>
      </c>
      <c r="F168" s="1" t="s">
        <v>18</v>
      </c>
      <c r="G168" s="1" t="s">
        <v>19</v>
      </c>
      <c r="H168" s="1" t="s">
        <v>10803</v>
      </c>
      <c r="I168" s="1" t="s">
        <v>10804</v>
      </c>
      <c r="J168" s="1" t="s">
        <v>10804</v>
      </c>
      <c r="K168" s="2"/>
      <c r="L168" s="1">
        <v>-7.0</v>
      </c>
      <c r="M168" s="1"/>
      <c r="N168" s="1">
        <v>12.316083333333333</v>
      </c>
      <c r="O168" s="1" t="s">
        <v>10248</v>
      </c>
      <c r="P168" s="1" t="s">
        <v>10805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48</v>
      </c>
      <c r="B169" s="1" t="s">
        <v>17</v>
      </c>
      <c r="C169" s="1">
        <v>369.0</v>
      </c>
      <c r="D169" s="1">
        <v>0.0</v>
      </c>
      <c r="E169" s="2"/>
      <c r="F169" s="1" t="s">
        <v>49</v>
      </c>
      <c r="G169" s="1" t="s">
        <v>24</v>
      </c>
      <c r="H169" s="1" t="s">
        <v>10806</v>
      </c>
      <c r="I169" s="1" t="s">
        <v>10807</v>
      </c>
      <c r="J169" s="1" t="s">
        <v>10807</v>
      </c>
      <c r="K169" s="2"/>
      <c r="L169" s="1">
        <v>0.0</v>
      </c>
      <c r="M169" s="1"/>
      <c r="N169" s="1">
        <v>6.14205</v>
      </c>
      <c r="O169" s="1" t="s">
        <v>53</v>
      </c>
      <c r="P169" s="1" t="s">
        <v>10808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28</v>
      </c>
      <c r="B170" s="1" t="s">
        <v>17</v>
      </c>
      <c r="C170" s="1">
        <v>553.0</v>
      </c>
      <c r="D170" s="1">
        <v>0.0</v>
      </c>
      <c r="E170" s="1" t="s">
        <v>29</v>
      </c>
      <c r="F170" s="1" t="s">
        <v>18</v>
      </c>
      <c r="G170" s="1" t="s">
        <v>19</v>
      </c>
      <c r="H170" s="1" t="s">
        <v>10809</v>
      </c>
      <c r="I170" s="1" t="s">
        <v>10810</v>
      </c>
      <c r="J170" s="1" t="s">
        <v>10810</v>
      </c>
      <c r="K170" s="2"/>
      <c r="L170" s="1">
        <v>-10.0</v>
      </c>
      <c r="M170" s="1"/>
      <c r="N170" s="1">
        <v>9.000283333333334</v>
      </c>
      <c r="O170" s="1" t="s">
        <v>10268</v>
      </c>
      <c r="P170" s="1" t="s">
        <v>10811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60</v>
      </c>
      <c r="B171" s="1" t="s">
        <v>17</v>
      </c>
      <c r="C171" s="1">
        <v>414.0</v>
      </c>
      <c r="D171" s="1">
        <v>0.0</v>
      </c>
      <c r="E171" s="1" t="s">
        <v>10812</v>
      </c>
      <c r="F171" s="1" t="s">
        <v>66</v>
      </c>
      <c r="G171" s="1" t="s">
        <v>19</v>
      </c>
      <c r="H171" s="1" t="s">
        <v>10813</v>
      </c>
      <c r="I171" s="1" t="s">
        <v>10814</v>
      </c>
      <c r="J171" s="1" t="s">
        <v>10815</v>
      </c>
      <c r="K171" s="1" t="s">
        <v>10816</v>
      </c>
      <c r="L171" s="1">
        <v>-8.0</v>
      </c>
      <c r="M171" s="1">
        <v>0.021016666666666666</v>
      </c>
      <c r="N171" s="1">
        <v>9.29595</v>
      </c>
      <c r="O171" s="1" t="s">
        <v>63</v>
      </c>
      <c r="P171" s="1" t="s">
        <v>10817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16</v>
      </c>
      <c r="B172" s="1" t="s">
        <v>364</v>
      </c>
      <c r="C172" s="3">
        <v>658.0</v>
      </c>
      <c r="D172" s="1">
        <v>0.0</v>
      </c>
      <c r="E172" s="2"/>
      <c r="F172" s="1" t="s">
        <v>18</v>
      </c>
      <c r="G172" s="1" t="s">
        <v>19</v>
      </c>
      <c r="H172" s="1" t="s">
        <v>10818</v>
      </c>
      <c r="I172" s="1" t="s">
        <v>10819</v>
      </c>
      <c r="J172" s="1" t="s">
        <v>10819</v>
      </c>
      <c r="K172" s="2"/>
      <c r="L172" s="1">
        <v>-8.0</v>
      </c>
      <c r="M172" s="1"/>
      <c r="N172" s="1">
        <v>11.12045</v>
      </c>
      <c r="O172" s="1" t="s">
        <v>10248</v>
      </c>
      <c r="P172" s="1" t="s">
        <v>10820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28</v>
      </c>
      <c r="B173" s="1" t="s">
        <v>17</v>
      </c>
      <c r="C173" s="1">
        <v>394.0</v>
      </c>
      <c r="D173" s="1">
        <v>0.0</v>
      </c>
      <c r="E173" s="1" t="s">
        <v>29</v>
      </c>
      <c r="F173" s="1" t="s">
        <v>18</v>
      </c>
      <c r="G173" s="1" t="s">
        <v>19</v>
      </c>
      <c r="H173" s="1" t="s">
        <v>10821</v>
      </c>
      <c r="I173" s="1" t="s">
        <v>10822</v>
      </c>
      <c r="J173" s="1" t="s">
        <v>10822</v>
      </c>
      <c r="K173" s="2"/>
      <c r="L173" s="1">
        <v>-4.0</v>
      </c>
      <c r="M173" s="1"/>
      <c r="N173" s="1">
        <v>10.723883333333333</v>
      </c>
      <c r="O173" s="1" t="s">
        <v>10268</v>
      </c>
      <c r="P173" s="1" t="s">
        <v>10823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81</v>
      </c>
      <c r="B174" s="1" t="s">
        <v>364</v>
      </c>
      <c r="C174" s="1">
        <v>299.0</v>
      </c>
      <c r="D174" s="1">
        <v>0.0</v>
      </c>
      <c r="E174" s="1" t="s">
        <v>10824</v>
      </c>
      <c r="F174" s="1" t="s">
        <v>18</v>
      </c>
      <c r="G174" s="1" t="s">
        <v>19</v>
      </c>
      <c r="H174" s="1" t="s">
        <v>10825</v>
      </c>
      <c r="I174" s="1" t="s">
        <v>10826</v>
      </c>
      <c r="J174" s="1" t="s">
        <v>10826</v>
      </c>
      <c r="K174" s="2"/>
      <c r="L174" s="1">
        <v>-3.0</v>
      </c>
      <c r="M174" s="1"/>
      <c r="N174" s="1">
        <v>11.606133333333334</v>
      </c>
      <c r="O174" s="1" t="s">
        <v>10248</v>
      </c>
      <c r="P174" s="1" t="s">
        <v>10827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16</v>
      </c>
      <c r="B175" s="1" t="s">
        <v>364</v>
      </c>
      <c r="C175" s="3">
        <v>264.0</v>
      </c>
      <c r="D175" s="1">
        <v>0.0</v>
      </c>
      <c r="E175" s="2"/>
      <c r="F175" s="1" t="s">
        <v>18</v>
      </c>
      <c r="G175" s="1" t="s">
        <v>19</v>
      </c>
      <c r="H175" s="1" t="s">
        <v>10828</v>
      </c>
      <c r="I175" s="1" t="s">
        <v>10829</v>
      </c>
      <c r="J175" s="1" t="s">
        <v>10829</v>
      </c>
      <c r="K175" s="2"/>
      <c r="L175" s="1">
        <v>-3.0</v>
      </c>
      <c r="M175" s="1"/>
      <c r="N175" s="1">
        <v>11.91485</v>
      </c>
      <c r="O175" s="1" t="s">
        <v>10248</v>
      </c>
      <c r="P175" s="1" t="s">
        <v>10830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16</v>
      </c>
      <c r="B176" s="1" t="s">
        <v>364</v>
      </c>
      <c r="C176" s="1">
        <v>758.0</v>
      </c>
      <c r="D176" s="1">
        <v>0.0</v>
      </c>
      <c r="E176" s="2"/>
      <c r="F176" s="1" t="s">
        <v>18</v>
      </c>
      <c r="G176" s="1" t="s">
        <v>19</v>
      </c>
      <c r="H176" s="1" t="s">
        <v>10831</v>
      </c>
      <c r="I176" s="1" t="s">
        <v>10832</v>
      </c>
      <c r="J176" s="1" t="s">
        <v>10832</v>
      </c>
      <c r="K176" s="2"/>
      <c r="L176" s="1">
        <v>-8.0</v>
      </c>
      <c r="M176" s="1"/>
      <c r="N176" s="1">
        <v>11.66635</v>
      </c>
      <c r="O176" s="1" t="s">
        <v>10248</v>
      </c>
      <c r="P176" s="1" t="s">
        <v>10833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28</v>
      </c>
      <c r="B177" s="1" t="s">
        <v>17</v>
      </c>
      <c r="C177" s="1">
        <v>429.0</v>
      </c>
      <c r="D177" s="1">
        <v>0.0</v>
      </c>
      <c r="E177" s="1" t="s">
        <v>29</v>
      </c>
      <c r="F177" s="1" t="s">
        <v>18</v>
      </c>
      <c r="G177" s="1" t="s">
        <v>19</v>
      </c>
      <c r="H177" s="1" t="s">
        <v>10834</v>
      </c>
      <c r="I177" s="1" t="s">
        <v>10835</v>
      </c>
      <c r="J177" s="1" t="s">
        <v>10835</v>
      </c>
      <c r="K177" s="2"/>
      <c r="L177" s="1">
        <v>-5.0</v>
      </c>
      <c r="M177" s="1"/>
      <c r="N177" s="1">
        <v>9.29585</v>
      </c>
      <c r="O177" s="1" t="s">
        <v>10268</v>
      </c>
      <c r="P177" s="1" t="s">
        <v>10836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48</v>
      </c>
      <c r="B178" s="1" t="s">
        <v>17</v>
      </c>
      <c r="C178" s="1">
        <v>249.0</v>
      </c>
      <c r="D178" s="1">
        <v>0.0</v>
      </c>
      <c r="E178" s="2"/>
      <c r="F178" s="1" t="s">
        <v>49</v>
      </c>
      <c r="G178" s="1" t="s">
        <v>24</v>
      </c>
      <c r="H178" s="1" t="s">
        <v>10837</v>
      </c>
      <c r="I178" s="1" t="s">
        <v>10838</v>
      </c>
      <c r="J178" s="1" t="s">
        <v>10838</v>
      </c>
      <c r="K178" s="2"/>
      <c r="L178" s="1">
        <v>1.0</v>
      </c>
      <c r="M178" s="1"/>
      <c r="N178" s="1">
        <v>7.373266666666667</v>
      </c>
      <c r="O178" s="1" t="s">
        <v>53</v>
      </c>
      <c r="P178" s="1" t="s">
        <v>10839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48</v>
      </c>
      <c r="B179" s="1" t="s">
        <v>17</v>
      </c>
      <c r="C179" s="1">
        <v>309.0</v>
      </c>
      <c r="D179" s="1">
        <v>0.0</v>
      </c>
      <c r="E179" s="2"/>
      <c r="F179" s="1" t="s">
        <v>49</v>
      </c>
      <c r="G179" s="1" t="s">
        <v>24</v>
      </c>
      <c r="H179" s="1" t="s">
        <v>10840</v>
      </c>
      <c r="I179" s="1" t="s">
        <v>10841</v>
      </c>
      <c r="J179" s="1" t="s">
        <v>10841</v>
      </c>
      <c r="K179" s="2"/>
      <c r="L179" s="1">
        <v>2.0</v>
      </c>
      <c r="M179" s="1"/>
      <c r="N179" s="1">
        <v>8.132716666666667</v>
      </c>
      <c r="O179" s="1" t="s">
        <v>53</v>
      </c>
      <c r="P179" s="1" t="s">
        <v>10842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28</v>
      </c>
      <c r="B180" s="1" t="s">
        <v>17</v>
      </c>
      <c r="C180" s="3">
        <v>388.0</v>
      </c>
      <c r="D180" s="1">
        <v>0.0</v>
      </c>
      <c r="E180" s="1" t="s">
        <v>29</v>
      </c>
      <c r="F180" s="1" t="s">
        <v>18</v>
      </c>
      <c r="G180" s="1" t="s">
        <v>19</v>
      </c>
      <c r="H180" s="1" t="s">
        <v>10843</v>
      </c>
      <c r="I180" s="1" t="s">
        <v>10844</v>
      </c>
      <c r="J180" s="1" t="s">
        <v>10844</v>
      </c>
      <c r="K180" s="2"/>
      <c r="L180" s="1">
        <v>-3.0</v>
      </c>
      <c r="M180" s="1"/>
      <c r="N180" s="1">
        <v>11.807716666666666</v>
      </c>
      <c r="O180" s="1" t="s">
        <v>10268</v>
      </c>
      <c r="P180" s="1" t="s">
        <v>10845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28</v>
      </c>
      <c r="B181" s="1" t="s">
        <v>17</v>
      </c>
      <c r="C181" s="3">
        <v>329.0</v>
      </c>
      <c r="D181" s="1">
        <v>0.0</v>
      </c>
      <c r="E181" s="1" t="s">
        <v>29</v>
      </c>
      <c r="F181" s="1" t="s">
        <v>18</v>
      </c>
      <c r="G181" s="1" t="s">
        <v>19</v>
      </c>
      <c r="H181" s="1" t="s">
        <v>10846</v>
      </c>
      <c r="I181" s="1" t="s">
        <v>10847</v>
      </c>
      <c r="J181" s="1" t="s">
        <v>10847</v>
      </c>
      <c r="K181" s="2"/>
      <c r="L181" s="1">
        <v>-8.0</v>
      </c>
      <c r="M181" s="1"/>
      <c r="N181" s="1">
        <v>6.1981166666666665</v>
      </c>
      <c r="O181" s="1" t="s">
        <v>10268</v>
      </c>
      <c r="P181" s="1" t="s">
        <v>10848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81</v>
      </c>
      <c r="B182" s="1" t="s">
        <v>364</v>
      </c>
      <c r="C182" s="1">
        <v>547.0</v>
      </c>
      <c r="D182" s="1">
        <v>0.0</v>
      </c>
      <c r="E182" s="1" t="s">
        <v>2050</v>
      </c>
      <c r="F182" s="1" t="s">
        <v>18</v>
      </c>
      <c r="G182" s="1" t="s">
        <v>19</v>
      </c>
      <c r="H182" s="1" t="s">
        <v>10849</v>
      </c>
      <c r="I182" s="1" t="s">
        <v>10850</v>
      </c>
      <c r="J182" s="1" t="s">
        <v>10850</v>
      </c>
      <c r="K182" s="2"/>
      <c r="L182" s="1">
        <v>-11.0</v>
      </c>
      <c r="M182" s="1"/>
      <c r="N182" s="1">
        <v>8.722283333333333</v>
      </c>
      <c r="O182" s="1" t="s">
        <v>10248</v>
      </c>
      <c r="P182" s="1" t="s">
        <v>10851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28</v>
      </c>
      <c r="B183" s="1" t="s">
        <v>17</v>
      </c>
      <c r="C183" s="1">
        <v>329.0</v>
      </c>
      <c r="D183" s="1">
        <v>0.0</v>
      </c>
      <c r="E183" s="1" t="s">
        <v>29</v>
      </c>
      <c r="F183" s="1" t="s">
        <v>18</v>
      </c>
      <c r="G183" s="1" t="s">
        <v>19</v>
      </c>
      <c r="H183" s="1" t="s">
        <v>10852</v>
      </c>
      <c r="I183" s="1" t="s">
        <v>10853</v>
      </c>
      <c r="J183" s="1" t="s">
        <v>10853</v>
      </c>
      <c r="K183" s="2"/>
      <c r="L183" s="1">
        <v>-8.0</v>
      </c>
      <c r="M183" s="1"/>
      <c r="N183" s="1">
        <v>6.28655</v>
      </c>
      <c r="O183" s="1" t="s">
        <v>10268</v>
      </c>
      <c r="P183" s="1" t="s">
        <v>10848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28</v>
      </c>
      <c r="B184" s="1" t="s">
        <v>17</v>
      </c>
      <c r="C184" s="1">
        <v>264.0</v>
      </c>
      <c r="D184" s="1">
        <v>0.0</v>
      </c>
      <c r="E184" s="1" t="s">
        <v>29</v>
      </c>
      <c r="F184" s="1" t="s">
        <v>18</v>
      </c>
      <c r="G184" s="1" t="s">
        <v>19</v>
      </c>
      <c r="H184" s="1" t="s">
        <v>10854</v>
      </c>
      <c r="I184" s="1" t="s">
        <v>10855</v>
      </c>
      <c r="J184" s="1" t="s">
        <v>10855</v>
      </c>
      <c r="K184" s="2"/>
      <c r="L184" s="1">
        <v>-8.0</v>
      </c>
      <c r="M184" s="1"/>
      <c r="N184" s="1">
        <v>6.1347</v>
      </c>
      <c r="O184" s="1" t="s">
        <v>10268</v>
      </c>
      <c r="P184" s="1" t="s">
        <v>10300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28</v>
      </c>
      <c r="B185" s="1" t="s">
        <v>17</v>
      </c>
      <c r="C185" s="1">
        <v>264.0</v>
      </c>
      <c r="D185" s="1">
        <v>0.0</v>
      </c>
      <c r="E185" s="1" t="s">
        <v>29</v>
      </c>
      <c r="F185" s="1" t="s">
        <v>18</v>
      </c>
      <c r="G185" s="1" t="s">
        <v>19</v>
      </c>
      <c r="H185" s="1" t="s">
        <v>10856</v>
      </c>
      <c r="I185" s="1" t="s">
        <v>10857</v>
      </c>
      <c r="J185" s="1" t="s">
        <v>10857</v>
      </c>
      <c r="K185" s="2"/>
      <c r="L185" s="1">
        <v>-8.0</v>
      </c>
      <c r="M185" s="1"/>
      <c r="N185" s="1">
        <v>6.883166666666667</v>
      </c>
      <c r="O185" s="1" t="s">
        <v>10268</v>
      </c>
      <c r="P185" s="1" t="s">
        <v>10754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16</v>
      </c>
      <c r="B186" s="1" t="s">
        <v>364</v>
      </c>
      <c r="C186" s="3">
        <v>368.0</v>
      </c>
      <c r="D186" s="1">
        <v>0.0</v>
      </c>
      <c r="E186" s="2"/>
      <c r="F186" s="1" t="s">
        <v>18</v>
      </c>
      <c r="G186" s="1" t="s">
        <v>19</v>
      </c>
      <c r="H186" s="1" t="s">
        <v>10858</v>
      </c>
      <c r="I186" s="1" t="s">
        <v>10859</v>
      </c>
      <c r="J186" s="1" t="s">
        <v>10859</v>
      </c>
      <c r="K186" s="2"/>
      <c r="L186" s="1">
        <v>-6.0</v>
      </c>
      <c r="M186" s="1"/>
      <c r="N186" s="1">
        <v>8.259733333333333</v>
      </c>
      <c r="O186" s="1" t="s">
        <v>10248</v>
      </c>
      <c r="P186" s="1" t="s">
        <v>10860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48</v>
      </c>
      <c r="B187" s="3" t="s">
        <v>17</v>
      </c>
      <c r="C187" s="1">
        <v>298.0</v>
      </c>
      <c r="D187" s="1">
        <v>0.0</v>
      </c>
      <c r="E187" s="1" t="s">
        <v>10382</v>
      </c>
      <c r="F187" s="1" t="s">
        <v>66</v>
      </c>
      <c r="G187" s="1" t="s">
        <v>24</v>
      </c>
      <c r="H187" s="1" t="s">
        <v>10861</v>
      </c>
      <c r="I187" s="1" t="s">
        <v>10862</v>
      </c>
      <c r="J187" s="1" t="s">
        <v>10863</v>
      </c>
      <c r="K187" s="1" t="s">
        <v>10864</v>
      </c>
      <c r="L187" s="1">
        <v>1.0</v>
      </c>
      <c r="M187" s="1">
        <v>0.021166666666666667</v>
      </c>
      <c r="N187" s="1">
        <v>11.491583333333333</v>
      </c>
      <c r="O187" s="1" t="s">
        <v>53</v>
      </c>
      <c r="P187" s="1" t="s">
        <v>10865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60</v>
      </c>
      <c r="B188" s="1" t="s">
        <v>17</v>
      </c>
      <c r="C188" s="1">
        <v>299.0</v>
      </c>
      <c r="D188" s="1">
        <v>70.0</v>
      </c>
      <c r="E188" s="2"/>
      <c r="F188" s="1" t="s">
        <v>49</v>
      </c>
      <c r="G188" s="1" t="s">
        <v>173</v>
      </c>
      <c r="H188" s="1" t="s">
        <v>10866</v>
      </c>
      <c r="I188" s="1" t="s">
        <v>10867</v>
      </c>
      <c r="J188" s="1" t="s">
        <v>10867</v>
      </c>
      <c r="K188" s="2"/>
      <c r="L188" s="1">
        <v>-6.0</v>
      </c>
      <c r="M188" s="1"/>
      <c r="N188" s="1">
        <v>12.4158</v>
      </c>
      <c r="O188" s="1" t="s">
        <v>63</v>
      </c>
      <c r="P188" s="1" t="s">
        <v>10868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81</v>
      </c>
      <c r="B189" s="1" t="s">
        <v>364</v>
      </c>
      <c r="C189" s="1">
        <v>372.0</v>
      </c>
      <c r="D189" s="1">
        <v>0.0</v>
      </c>
      <c r="E189" s="1" t="s">
        <v>10869</v>
      </c>
      <c r="F189" s="1" t="s">
        <v>18</v>
      </c>
      <c r="G189" s="1" t="s">
        <v>19</v>
      </c>
      <c r="H189" s="1" t="s">
        <v>10870</v>
      </c>
      <c r="I189" s="1" t="s">
        <v>10871</v>
      </c>
      <c r="J189" s="1" t="s">
        <v>10871</v>
      </c>
      <c r="K189" s="2"/>
      <c r="L189" s="1">
        <v>-5.0</v>
      </c>
      <c r="M189" s="1"/>
      <c r="N189" s="1">
        <v>9.48445</v>
      </c>
      <c r="O189" s="1" t="s">
        <v>10248</v>
      </c>
      <c r="P189" s="1" t="s">
        <v>10872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16</v>
      </c>
      <c r="B190" s="1" t="s">
        <v>364</v>
      </c>
      <c r="C190" s="3">
        <v>319.0</v>
      </c>
      <c r="D190" s="1">
        <v>0.0</v>
      </c>
      <c r="E190" s="2"/>
      <c r="F190" s="1" t="s">
        <v>18</v>
      </c>
      <c r="G190" s="1" t="s">
        <v>19</v>
      </c>
      <c r="H190" s="1" t="s">
        <v>10873</v>
      </c>
      <c r="I190" s="1" t="s">
        <v>10874</v>
      </c>
      <c r="J190" s="1" t="s">
        <v>10874</v>
      </c>
      <c r="K190" s="2"/>
      <c r="L190" s="1">
        <v>-5.0</v>
      </c>
      <c r="M190" s="1"/>
      <c r="N190" s="1">
        <v>9.864066666666666</v>
      </c>
      <c r="O190" s="1" t="s">
        <v>10248</v>
      </c>
      <c r="P190" s="1" t="s">
        <v>10875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28</v>
      </c>
      <c r="B191" s="1" t="s">
        <v>17</v>
      </c>
      <c r="C191" s="1">
        <v>329.0</v>
      </c>
      <c r="D191" s="1">
        <v>0.0</v>
      </c>
      <c r="E191" s="1" t="s">
        <v>29</v>
      </c>
      <c r="F191" s="1" t="s">
        <v>18</v>
      </c>
      <c r="G191" s="1" t="s">
        <v>19</v>
      </c>
      <c r="H191" s="1" t="s">
        <v>10876</v>
      </c>
      <c r="I191" s="1" t="s">
        <v>10877</v>
      </c>
      <c r="J191" s="1" t="s">
        <v>10877</v>
      </c>
      <c r="K191" s="2"/>
      <c r="L191" s="1">
        <v>-3.0</v>
      </c>
      <c r="M191" s="1"/>
      <c r="N191" s="1">
        <v>11.369366666666666</v>
      </c>
      <c r="O191" s="1" t="s">
        <v>10268</v>
      </c>
      <c r="P191" s="1" t="s">
        <v>10489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48</v>
      </c>
      <c r="B192" s="1" t="s">
        <v>17</v>
      </c>
      <c r="C192" s="1">
        <v>59.0</v>
      </c>
      <c r="D192" s="1">
        <v>0.0</v>
      </c>
      <c r="E192" s="2"/>
      <c r="F192" s="1" t="s">
        <v>49</v>
      </c>
      <c r="G192" s="1" t="s">
        <v>24</v>
      </c>
      <c r="H192" s="1" t="s">
        <v>10878</v>
      </c>
      <c r="I192" s="1" t="s">
        <v>10879</v>
      </c>
      <c r="J192" s="1" t="s">
        <v>10879</v>
      </c>
      <c r="K192" s="2"/>
      <c r="L192" s="1">
        <v>-4.0</v>
      </c>
      <c r="M192" s="1"/>
      <c r="N192" s="1">
        <v>1.6636666666666666</v>
      </c>
      <c r="O192" s="1" t="s">
        <v>53</v>
      </c>
      <c r="P192" s="1" t="s">
        <v>10880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28</v>
      </c>
      <c r="B193" s="1" t="s">
        <v>17</v>
      </c>
      <c r="C193" s="1">
        <v>224.0</v>
      </c>
      <c r="D193" s="1">
        <v>0.0</v>
      </c>
      <c r="E193" s="1" t="s">
        <v>29</v>
      </c>
      <c r="F193" s="1" t="s">
        <v>18</v>
      </c>
      <c r="G193" s="1" t="s">
        <v>19</v>
      </c>
      <c r="H193" s="1" t="s">
        <v>10881</v>
      </c>
      <c r="I193" s="1" t="s">
        <v>10882</v>
      </c>
      <c r="J193" s="1" t="s">
        <v>10882</v>
      </c>
      <c r="K193" s="2"/>
      <c r="L193" s="1">
        <v>-9.0</v>
      </c>
      <c r="M193" s="1"/>
      <c r="N193" s="1">
        <v>5.2668333333333335</v>
      </c>
      <c r="O193" s="1" t="s">
        <v>10268</v>
      </c>
      <c r="P193" s="1" t="s">
        <v>10883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60</v>
      </c>
      <c r="B194" s="1" t="s">
        <v>17</v>
      </c>
      <c r="C194" s="1">
        <v>299.0</v>
      </c>
      <c r="D194" s="1">
        <v>0.0</v>
      </c>
      <c r="E194" s="1" t="s">
        <v>10812</v>
      </c>
      <c r="F194" s="1" t="s">
        <v>66</v>
      </c>
      <c r="G194" s="1" t="s">
        <v>19</v>
      </c>
      <c r="H194" s="1" t="s">
        <v>10884</v>
      </c>
      <c r="I194" s="1" t="s">
        <v>10885</v>
      </c>
      <c r="J194" s="1" t="s">
        <v>10886</v>
      </c>
      <c r="K194" s="1" t="s">
        <v>10887</v>
      </c>
      <c r="L194" s="1">
        <v>-28.0</v>
      </c>
      <c r="M194" s="1">
        <v>0.014633333333333333</v>
      </c>
      <c r="N194" s="1">
        <v>6.899016666666666</v>
      </c>
      <c r="O194" s="1" t="s">
        <v>63</v>
      </c>
      <c r="P194" s="1" t="s">
        <v>10888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60</v>
      </c>
      <c r="B195" s="1" t="s">
        <v>17</v>
      </c>
      <c r="C195" s="1">
        <v>336.0</v>
      </c>
      <c r="D195" s="1">
        <v>27.0</v>
      </c>
      <c r="E195" s="1" t="s">
        <v>10382</v>
      </c>
      <c r="F195" s="1" t="s">
        <v>66</v>
      </c>
      <c r="G195" s="1" t="s">
        <v>19</v>
      </c>
      <c r="H195" s="1" t="s">
        <v>10889</v>
      </c>
      <c r="I195" s="1" t="s">
        <v>10890</v>
      </c>
      <c r="J195" s="1" t="s">
        <v>10891</v>
      </c>
      <c r="K195" s="1" t="s">
        <v>10892</v>
      </c>
      <c r="L195" s="1">
        <v>11.0</v>
      </c>
      <c r="M195" s="1">
        <v>0.03743333333333333</v>
      </c>
      <c r="N195" s="1">
        <v>18.033616666666667</v>
      </c>
      <c r="O195" s="1" t="s">
        <v>63</v>
      </c>
      <c r="P195" s="1" t="s">
        <v>10893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28</v>
      </c>
      <c r="B196" s="1" t="s">
        <v>17</v>
      </c>
      <c r="C196" s="1">
        <v>329.0</v>
      </c>
      <c r="D196" s="1">
        <v>0.0</v>
      </c>
      <c r="E196" s="1" t="s">
        <v>29</v>
      </c>
      <c r="F196" s="1" t="s">
        <v>18</v>
      </c>
      <c r="G196" s="1" t="s">
        <v>19</v>
      </c>
      <c r="H196" s="1" t="s">
        <v>10894</v>
      </c>
      <c r="I196" s="1" t="s">
        <v>10895</v>
      </c>
      <c r="J196" s="1" t="s">
        <v>10895</v>
      </c>
      <c r="K196" s="2"/>
      <c r="L196" s="1">
        <v>-9.0</v>
      </c>
      <c r="M196" s="1"/>
      <c r="N196" s="1">
        <v>5.83735</v>
      </c>
      <c r="O196" s="1" t="s">
        <v>10268</v>
      </c>
      <c r="P196" s="1" t="s">
        <v>10896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48</v>
      </c>
      <c r="B197" s="1" t="s">
        <v>492</v>
      </c>
      <c r="C197" s="1">
        <v>0.0</v>
      </c>
      <c r="D197" s="1">
        <v>20.0</v>
      </c>
      <c r="E197" s="2"/>
      <c r="F197" s="1" t="s">
        <v>49</v>
      </c>
      <c r="G197" s="1" t="s">
        <v>24</v>
      </c>
      <c r="H197" s="1" t="s">
        <v>10897</v>
      </c>
      <c r="I197" s="2"/>
      <c r="J197" s="2"/>
      <c r="K197" s="2"/>
      <c r="L197" s="1">
        <v>0.0</v>
      </c>
      <c r="M197" s="1"/>
      <c r="N197" s="2"/>
      <c r="O197" s="1" t="s">
        <v>53</v>
      </c>
      <c r="P197" s="1" t="s">
        <v>10898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16</v>
      </c>
      <c r="B198" s="1" t="s">
        <v>364</v>
      </c>
      <c r="C198" s="1">
        <v>264.0</v>
      </c>
      <c r="D198" s="1">
        <v>0.0</v>
      </c>
      <c r="E198" s="2"/>
      <c r="F198" s="1" t="s">
        <v>18</v>
      </c>
      <c r="G198" s="1" t="s">
        <v>24</v>
      </c>
      <c r="H198" s="1" t="s">
        <v>10899</v>
      </c>
      <c r="I198" s="1" t="s">
        <v>10900</v>
      </c>
      <c r="J198" s="1" t="s">
        <v>10900</v>
      </c>
      <c r="K198" s="2"/>
      <c r="L198" s="1">
        <v>-6.0</v>
      </c>
      <c r="M198" s="1"/>
      <c r="N198" s="1">
        <v>8.935433333333334</v>
      </c>
      <c r="O198" s="1" t="s">
        <v>10248</v>
      </c>
      <c r="P198" s="1" t="s">
        <v>10901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28</v>
      </c>
      <c r="B199" s="1" t="s">
        <v>17</v>
      </c>
      <c r="C199" s="1">
        <v>331.0</v>
      </c>
      <c r="D199" s="1">
        <v>0.0</v>
      </c>
      <c r="E199" s="1" t="s">
        <v>29</v>
      </c>
      <c r="F199" s="1" t="s">
        <v>18</v>
      </c>
      <c r="G199" s="1" t="s">
        <v>19</v>
      </c>
      <c r="H199" s="1" t="s">
        <v>10902</v>
      </c>
      <c r="I199" s="1" t="s">
        <v>10903</v>
      </c>
      <c r="J199" s="1" t="s">
        <v>10903</v>
      </c>
      <c r="K199" s="2"/>
      <c r="L199" s="1">
        <v>-6.0</v>
      </c>
      <c r="M199" s="1"/>
      <c r="N199" s="1">
        <v>8.2005</v>
      </c>
      <c r="O199" s="1" t="s">
        <v>10268</v>
      </c>
      <c r="P199" s="1" t="s">
        <v>10904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60</v>
      </c>
      <c r="B200" s="1" t="s">
        <v>17</v>
      </c>
      <c r="C200" s="1">
        <v>263.0</v>
      </c>
      <c r="D200" s="1">
        <v>66.0</v>
      </c>
      <c r="E200" s="2"/>
      <c r="F200" s="1" t="s">
        <v>49</v>
      </c>
      <c r="G200" s="1" t="s">
        <v>173</v>
      </c>
      <c r="H200" s="1" t="s">
        <v>10905</v>
      </c>
      <c r="I200" s="1" t="s">
        <v>10906</v>
      </c>
      <c r="J200" s="1" t="s">
        <v>10906</v>
      </c>
      <c r="K200" s="2"/>
      <c r="L200" s="1">
        <v>-6.0</v>
      </c>
      <c r="M200" s="1"/>
      <c r="N200" s="1">
        <v>13.158383333333333</v>
      </c>
      <c r="O200" s="1" t="s">
        <v>63</v>
      </c>
      <c r="P200" s="1" t="s">
        <v>10907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48</v>
      </c>
      <c r="B201" s="1" t="s">
        <v>17</v>
      </c>
      <c r="C201" s="1">
        <v>389.0</v>
      </c>
      <c r="D201" s="1">
        <v>0.0</v>
      </c>
      <c r="E201" s="2"/>
      <c r="F201" s="1" t="s">
        <v>49</v>
      </c>
      <c r="G201" s="1" t="s">
        <v>24</v>
      </c>
      <c r="H201" s="1" t="s">
        <v>10908</v>
      </c>
      <c r="I201" s="1" t="s">
        <v>10909</v>
      </c>
      <c r="J201" s="1" t="s">
        <v>10909</v>
      </c>
      <c r="K201" s="2"/>
      <c r="L201" s="1">
        <v>5.0</v>
      </c>
      <c r="M201" s="1"/>
      <c r="N201" s="1">
        <v>11.58155</v>
      </c>
      <c r="O201" s="1" t="s">
        <v>53</v>
      </c>
      <c r="P201" s="1" t="s">
        <v>10910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28</v>
      </c>
      <c r="B202" s="1" t="s">
        <v>17</v>
      </c>
      <c r="C202" s="1">
        <v>469.0</v>
      </c>
      <c r="D202" s="1">
        <v>0.0</v>
      </c>
      <c r="E202" s="1" t="s">
        <v>29</v>
      </c>
      <c r="F202" s="1" t="s">
        <v>18</v>
      </c>
      <c r="G202" s="1" t="s">
        <v>19</v>
      </c>
      <c r="H202" s="1" t="s">
        <v>10911</v>
      </c>
      <c r="I202" s="1" t="s">
        <v>10912</v>
      </c>
      <c r="J202" s="1" t="s">
        <v>10912</v>
      </c>
      <c r="K202" s="2"/>
      <c r="L202" s="1">
        <v>-3.0</v>
      </c>
      <c r="M202" s="1"/>
      <c r="N202" s="1">
        <v>11.1724</v>
      </c>
      <c r="O202" s="1" t="s">
        <v>10268</v>
      </c>
      <c r="P202" s="1" t="s">
        <v>10913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28</v>
      </c>
      <c r="B203" s="1" t="s">
        <v>17</v>
      </c>
      <c r="C203" s="1">
        <v>405.0</v>
      </c>
      <c r="D203" s="1">
        <v>0.0</v>
      </c>
      <c r="E203" s="1" t="s">
        <v>29</v>
      </c>
      <c r="F203" s="1" t="s">
        <v>18</v>
      </c>
      <c r="G203" s="1" t="s">
        <v>19</v>
      </c>
      <c r="H203" s="1" t="s">
        <v>10914</v>
      </c>
      <c r="I203" s="1" t="s">
        <v>10915</v>
      </c>
      <c r="J203" s="1" t="s">
        <v>10915</v>
      </c>
      <c r="K203" s="2"/>
      <c r="L203" s="1">
        <v>-6.0</v>
      </c>
      <c r="M203" s="1"/>
      <c r="N203" s="1">
        <v>8.77485</v>
      </c>
      <c r="O203" s="1" t="s">
        <v>10268</v>
      </c>
      <c r="P203" s="1" t="s">
        <v>10916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28</v>
      </c>
      <c r="B204" s="1" t="s">
        <v>17</v>
      </c>
      <c r="C204" s="1">
        <v>528.0</v>
      </c>
      <c r="D204" s="1">
        <v>0.0</v>
      </c>
      <c r="E204" s="1" t="s">
        <v>29</v>
      </c>
      <c r="F204" s="1" t="s">
        <v>18</v>
      </c>
      <c r="G204" s="1" t="s">
        <v>19</v>
      </c>
      <c r="H204" s="1" t="s">
        <v>10917</v>
      </c>
      <c r="I204" s="1" t="s">
        <v>10918</v>
      </c>
      <c r="J204" s="1" t="s">
        <v>10918</v>
      </c>
      <c r="K204" s="2"/>
      <c r="L204" s="1">
        <v>-2.0</v>
      </c>
      <c r="M204" s="1"/>
      <c r="N204" s="1">
        <v>17.6603</v>
      </c>
      <c r="O204" s="1" t="s">
        <v>10268</v>
      </c>
      <c r="P204" s="1" t="s">
        <v>10919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16</v>
      </c>
      <c r="B205" s="1" t="s">
        <v>17</v>
      </c>
      <c r="C205" s="1">
        <v>528.0</v>
      </c>
      <c r="D205" s="1">
        <v>0.0</v>
      </c>
      <c r="E205" s="2"/>
      <c r="F205" s="1" t="s">
        <v>18</v>
      </c>
      <c r="G205" s="1" t="s">
        <v>19</v>
      </c>
      <c r="H205" s="1" t="s">
        <v>10920</v>
      </c>
      <c r="I205" s="1" t="s">
        <v>10921</v>
      </c>
      <c r="J205" s="1" t="s">
        <v>10921</v>
      </c>
      <c r="K205" s="2"/>
      <c r="L205" s="1">
        <v>-5.0</v>
      </c>
      <c r="M205" s="1"/>
      <c r="N205" s="1">
        <v>14.18235</v>
      </c>
      <c r="O205" s="1" t="s">
        <v>10248</v>
      </c>
      <c r="P205" s="1" t="s">
        <v>10922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81</v>
      </c>
      <c r="B206" s="1" t="s">
        <v>17</v>
      </c>
      <c r="C206" s="1">
        <v>434.0</v>
      </c>
      <c r="D206" s="1">
        <v>0.0</v>
      </c>
      <c r="E206" s="1" t="s">
        <v>10923</v>
      </c>
      <c r="F206" s="1" t="s">
        <v>18</v>
      </c>
      <c r="G206" s="1" t="s">
        <v>19</v>
      </c>
      <c r="H206" s="1" t="s">
        <v>10924</v>
      </c>
      <c r="I206" s="1" t="s">
        <v>10925</v>
      </c>
      <c r="J206" s="1" t="s">
        <v>10925</v>
      </c>
      <c r="K206" s="2"/>
      <c r="L206" s="1">
        <v>-8.0</v>
      </c>
      <c r="M206" s="1"/>
      <c r="N206" s="1">
        <v>6.86935</v>
      </c>
      <c r="O206" s="1" t="s">
        <v>10248</v>
      </c>
      <c r="P206" s="1" t="s">
        <v>10926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60</v>
      </c>
      <c r="B207" s="1" t="s">
        <v>17</v>
      </c>
      <c r="C207" s="1">
        <v>247.0</v>
      </c>
      <c r="D207" s="1">
        <v>62.0</v>
      </c>
      <c r="E207" s="2"/>
      <c r="F207" s="1" t="s">
        <v>49</v>
      </c>
      <c r="G207" s="1" t="s">
        <v>173</v>
      </c>
      <c r="H207" s="1" t="s">
        <v>10927</v>
      </c>
      <c r="I207" s="1" t="s">
        <v>10928</v>
      </c>
      <c r="J207" s="1" t="s">
        <v>10928</v>
      </c>
      <c r="K207" s="2"/>
      <c r="L207" s="1">
        <v>-6.0</v>
      </c>
      <c r="M207" s="1"/>
      <c r="N207" s="1">
        <v>13.403816666666666</v>
      </c>
      <c r="O207" s="1" t="s">
        <v>63</v>
      </c>
      <c r="P207" s="1" t="s">
        <v>10929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16</v>
      </c>
      <c r="B208" s="1" t="s">
        <v>17</v>
      </c>
      <c r="C208" s="3">
        <v>329.0</v>
      </c>
      <c r="D208" s="1">
        <v>0.0</v>
      </c>
      <c r="E208" s="2"/>
      <c r="F208" s="1" t="s">
        <v>18</v>
      </c>
      <c r="G208" s="1" t="s">
        <v>19</v>
      </c>
      <c r="H208" s="1" t="s">
        <v>10930</v>
      </c>
      <c r="I208" s="1" t="s">
        <v>10931</v>
      </c>
      <c r="J208" s="1" t="s">
        <v>10931</v>
      </c>
      <c r="K208" s="2"/>
      <c r="L208" s="1">
        <v>-5.0</v>
      </c>
      <c r="M208" s="1"/>
      <c r="N208" s="1">
        <v>9.798666666666668</v>
      </c>
      <c r="O208" s="1" t="s">
        <v>10248</v>
      </c>
      <c r="P208" s="1" t="s">
        <v>10932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28</v>
      </c>
      <c r="B209" s="1" t="s">
        <v>17</v>
      </c>
      <c r="C209" s="3">
        <v>289.0</v>
      </c>
      <c r="D209" s="1">
        <v>0.0</v>
      </c>
      <c r="E209" s="1" t="s">
        <v>29</v>
      </c>
      <c r="F209" s="1" t="s">
        <v>18</v>
      </c>
      <c r="G209" s="1" t="s">
        <v>19</v>
      </c>
      <c r="H209" s="1" t="s">
        <v>10933</v>
      </c>
      <c r="I209" s="1" t="s">
        <v>10934</v>
      </c>
      <c r="J209" s="1" t="s">
        <v>10934</v>
      </c>
      <c r="K209" s="2"/>
      <c r="L209" s="1">
        <v>-9.0</v>
      </c>
      <c r="M209" s="1"/>
      <c r="N209" s="1">
        <v>5.3505</v>
      </c>
      <c r="O209" s="1" t="s">
        <v>10268</v>
      </c>
      <c r="P209" s="1" t="s">
        <v>10935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48</v>
      </c>
      <c r="B210" s="3" t="s">
        <v>17</v>
      </c>
      <c r="C210" s="1">
        <v>49.0</v>
      </c>
      <c r="D210" s="1">
        <v>0.0</v>
      </c>
      <c r="E210" s="2"/>
      <c r="F210" s="1" t="s">
        <v>49</v>
      </c>
      <c r="G210" s="1" t="s">
        <v>24</v>
      </c>
      <c r="H210" s="1" t="s">
        <v>10936</v>
      </c>
      <c r="I210" s="1" t="s">
        <v>10937</v>
      </c>
      <c r="J210" s="1" t="s">
        <v>10937</v>
      </c>
      <c r="K210" s="2"/>
      <c r="L210" s="1">
        <v>-5.0</v>
      </c>
      <c r="M210" s="1"/>
      <c r="N210" s="1">
        <v>0.3424333333333333</v>
      </c>
      <c r="O210" s="1" t="s">
        <v>53</v>
      </c>
      <c r="P210" s="1" t="s">
        <v>10938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60</v>
      </c>
      <c r="B211" s="1" t="s">
        <v>17</v>
      </c>
      <c r="C211" s="3">
        <v>245.0</v>
      </c>
      <c r="D211" s="1">
        <v>61.0</v>
      </c>
      <c r="E211" s="2"/>
      <c r="F211" s="1" t="s">
        <v>49</v>
      </c>
      <c r="G211" s="1" t="s">
        <v>19</v>
      </c>
      <c r="H211" s="1" t="s">
        <v>10939</v>
      </c>
      <c r="I211" s="1" t="s">
        <v>10940</v>
      </c>
      <c r="J211" s="1" t="s">
        <v>10940</v>
      </c>
      <c r="K211" s="2"/>
      <c r="L211" s="1">
        <v>-10.0</v>
      </c>
      <c r="M211" s="1"/>
      <c r="N211" s="1">
        <v>8.978033333333334</v>
      </c>
      <c r="O211" s="1" t="s">
        <v>63</v>
      </c>
      <c r="P211" s="1" t="s">
        <v>10941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48</v>
      </c>
      <c r="B212" s="1" t="s">
        <v>17</v>
      </c>
      <c r="C212" s="3">
        <v>249.0</v>
      </c>
      <c r="D212" s="1">
        <v>0.0</v>
      </c>
      <c r="E212" s="1" t="s">
        <v>10812</v>
      </c>
      <c r="F212" s="1" t="s">
        <v>66</v>
      </c>
      <c r="G212" s="1" t="s">
        <v>24</v>
      </c>
      <c r="H212" s="1" t="s">
        <v>10942</v>
      </c>
      <c r="I212" s="1" t="s">
        <v>10943</v>
      </c>
      <c r="J212" s="1" t="s">
        <v>10944</v>
      </c>
      <c r="K212" s="1" t="s">
        <v>10945</v>
      </c>
      <c r="L212" s="1">
        <v>0.0</v>
      </c>
      <c r="M212" s="1">
        <v>0.013766666666666667</v>
      </c>
      <c r="N212" s="1">
        <v>12.521733333333334</v>
      </c>
      <c r="O212" s="1" t="s">
        <v>53</v>
      </c>
      <c r="P212" s="1" t="s">
        <v>10946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28</v>
      </c>
      <c r="B213" s="1" t="s">
        <v>17</v>
      </c>
      <c r="C213" s="1">
        <v>715.0</v>
      </c>
      <c r="D213" s="1">
        <v>0.0</v>
      </c>
      <c r="E213" s="1" t="s">
        <v>29</v>
      </c>
      <c r="F213" s="1" t="s">
        <v>18</v>
      </c>
      <c r="G213" s="1" t="s">
        <v>19</v>
      </c>
      <c r="H213" s="1" t="s">
        <v>10947</v>
      </c>
      <c r="I213" s="1" t="s">
        <v>10948</v>
      </c>
      <c r="J213" s="1" t="s">
        <v>10948</v>
      </c>
      <c r="K213" s="2"/>
      <c r="L213" s="1">
        <v>-3.0</v>
      </c>
      <c r="M213" s="1"/>
      <c r="N213" s="1">
        <v>16.382433333333335</v>
      </c>
      <c r="O213" s="1" t="s">
        <v>10268</v>
      </c>
      <c r="P213" s="1" t="s">
        <v>10949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60</v>
      </c>
      <c r="B214" s="1" t="s">
        <v>17</v>
      </c>
      <c r="C214" s="3">
        <v>250.0</v>
      </c>
      <c r="D214" s="1">
        <v>0.0</v>
      </c>
      <c r="E214" s="1" t="s">
        <v>10812</v>
      </c>
      <c r="F214" s="1" t="s">
        <v>66</v>
      </c>
      <c r="G214" s="1" t="s">
        <v>19</v>
      </c>
      <c r="H214" s="1" t="s">
        <v>10950</v>
      </c>
      <c r="I214" s="1" t="s">
        <v>10951</v>
      </c>
      <c r="J214" s="1" t="s">
        <v>10952</v>
      </c>
      <c r="K214" s="1" t="s">
        <v>10953</v>
      </c>
      <c r="L214" s="1">
        <v>3.0</v>
      </c>
      <c r="M214" s="1">
        <v>0.022116666666666666</v>
      </c>
      <c r="N214" s="1">
        <v>22.203566666666667</v>
      </c>
      <c r="O214" s="1" t="s">
        <v>63</v>
      </c>
      <c r="P214" s="1" t="s">
        <v>10954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16</v>
      </c>
      <c r="B215" s="1" t="s">
        <v>17</v>
      </c>
      <c r="C215" s="1">
        <v>852.0</v>
      </c>
      <c r="D215" s="1">
        <v>0.0</v>
      </c>
      <c r="E215" s="2"/>
      <c r="F215" s="1" t="s">
        <v>18</v>
      </c>
      <c r="G215" s="1" t="s">
        <v>19</v>
      </c>
      <c r="H215" s="1" t="s">
        <v>10955</v>
      </c>
      <c r="I215" s="1" t="s">
        <v>10956</v>
      </c>
      <c r="J215" s="1" t="s">
        <v>10956</v>
      </c>
      <c r="K215" s="2"/>
      <c r="L215" s="1">
        <v>0.0</v>
      </c>
      <c r="M215" s="1"/>
      <c r="N215" s="1">
        <v>19.973766666666666</v>
      </c>
      <c r="O215" s="1" t="s">
        <v>10248</v>
      </c>
      <c r="P215" s="1" t="s">
        <v>10957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28</v>
      </c>
      <c r="B216" s="1" t="s">
        <v>17</v>
      </c>
      <c r="C216" s="1">
        <v>294.0</v>
      </c>
      <c r="D216" s="1">
        <v>0.0</v>
      </c>
      <c r="E216" s="1" t="s">
        <v>29</v>
      </c>
      <c r="F216" s="1" t="s">
        <v>18</v>
      </c>
      <c r="G216" s="1" t="s">
        <v>19</v>
      </c>
      <c r="H216" s="1" t="s">
        <v>10958</v>
      </c>
      <c r="I216" s="1" t="s">
        <v>10959</v>
      </c>
      <c r="J216" s="1" t="s">
        <v>10959</v>
      </c>
      <c r="K216" s="2"/>
      <c r="L216" s="1">
        <v>-7.0</v>
      </c>
      <c r="M216" s="1"/>
      <c r="N216" s="1">
        <v>7.797733333333333</v>
      </c>
      <c r="O216" s="1" t="s">
        <v>10268</v>
      </c>
      <c r="P216" s="1" t="s">
        <v>10960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81</v>
      </c>
      <c r="B217" s="1" t="s">
        <v>17</v>
      </c>
      <c r="C217" s="1">
        <v>725.0</v>
      </c>
      <c r="D217" s="1">
        <v>0.0</v>
      </c>
      <c r="E217" s="1" t="s">
        <v>6220</v>
      </c>
      <c r="F217" s="1" t="s">
        <v>18</v>
      </c>
      <c r="G217" s="1" t="s">
        <v>19</v>
      </c>
      <c r="H217" s="1" t="s">
        <v>10961</v>
      </c>
      <c r="I217" s="1" t="s">
        <v>10962</v>
      </c>
      <c r="J217" s="1" t="s">
        <v>10962</v>
      </c>
      <c r="K217" s="2"/>
      <c r="L217" s="1">
        <v>-6.0</v>
      </c>
      <c r="M217" s="1"/>
      <c r="N217" s="1">
        <v>13.8048</v>
      </c>
      <c r="O217" s="1" t="s">
        <v>10248</v>
      </c>
      <c r="P217" s="1" t="s">
        <v>10963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16</v>
      </c>
      <c r="B218" s="1" t="s">
        <v>17</v>
      </c>
      <c r="C218" s="1">
        <v>313.0</v>
      </c>
      <c r="D218" s="1">
        <v>0.0</v>
      </c>
      <c r="E218" s="2"/>
      <c r="F218" s="1" t="s">
        <v>18</v>
      </c>
      <c r="G218" s="1" t="s">
        <v>19</v>
      </c>
      <c r="H218" s="1" t="s">
        <v>10964</v>
      </c>
      <c r="I218" s="1" t="s">
        <v>10965</v>
      </c>
      <c r="J218" s="1" t="s">
        <v>10965</v>
      </c>
      <c r="K218" s="2"/>
      <c r="L218" s="1">
        <v>-5.0</v>
      </c>
      <c r="M218" s="1"/>
      <c r="N218" s="1">
        <v>9.939383333333334</v>
      </c>
      <c r="O218" s="1" t="s">
        <v>10248</v>
      </c>
      <c r="P218" s="1" t="s">
        <v>10966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28</v>
      </c>
      <c r="B219" s="1" t="s">
        <v>17</v>
      </c>
      <c r="C219" s="1">
        <v>792.0</v>
      </c>
      <c r="D219" s="1">
        <v>0.0</v>
      </c>
      <c r="E219" s="1" t="s">
        <v>29</v>
      </c>
      <c r="F219" s="1" t="s">
        <v>18</v>
      </c>
      <c r="G219" s="1" t="s">
        <v>19</v>
      </c>
      <c r="H219" s="1" t="s">
        <v>10967</v>
      </c>
      <c r="I219" s="1" t="s">
        <v>10968</v>
      </c>
      <c r="J219" s="1" t="s">
        <v>10968</v>
      </c>
      <c r="K219" s="2"/>
      <c r="L219" s="1">
        <v>-5.0</v>
      </c>
      <c r="M219" s="1"/>
      <c r="N219" s="1">
        <v>14.755933333333333</v>
      </c>
      <c r="O219" s="1" t="s">
        <v>10268</v>
      </c>
      <c r="P219" s="1" t="s">
        <v>10969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60</v>
      </c>
      <c r="B220" s="1" t="s">
        <v>17</v>
      </c>
      <c r="C220" s="1">
        <v>615.0</v>
      </c>
      <c r="D220" s="1">
        <v>0.0</v>
      </c>
      <c r="E220" s="1" t="s">
        <v>10812</v>
      </c>
      <c r="F220" s="1" t="s">
        <v>66</v>
      </c>
      <c r="G220" s="1" t="s">
        <v>24</v>
      </c>
      <c r="H220" s="1" t="s">
        <v>10970</v>
      </c>
      <c r="I220" s="1" t="s">
        <v>10971</v>
      </c>
      <c r="J220" s="1" t="s">
        <v>10972</v>
      </c>
      <c r="K220" s="1" t="s">
        <v>10973</v>
      </c>
      <c r="L220" s="1">
        <v>-27.0</v>
      </c>
      <c r="M220" s="1">
        <v>0.028716666666666668</v>
      </c>
      <c r="N220" s="1">
        <v>7.68465</v>
      </c>
      <c r="O220" s="1" t="s">
        <v>63</v>
      </c>
      <c r="P220" s="1" t="s">
        <v>10974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28</v>
      </c>
      <c r="B221" s="1" t="s">
        <v>17</v>
      </c>
      <c r="C221" s="1">
        <v>356.0</v>
      </c>
      <c r="D221" s="1">
        <v>0.0</v>
      </c>
      <c r="E221" s="1" t="s">
        <v>29</v>
      </c>
      <c r="F221" s="1" t="s">
        <v>18</v>
      </c>
      <c r="G221" s="1" t="s">
        <v>19</v>
      </c>
      <c r="H221" s="1" t="s">
        <v>10975</v>
      </c>
      <c r="I221" s="1" t="s">
        <v>10976</v>
      </c>
      <c r="J221" s="1" t="s">
        <v>10976</v>
      </c>
      <c r="K221" s="2"/>
      <c r="L221" s="1">
        <v>-1.0</v>
      </c>
      <c r="M221" s="1"/>
      <c r="N221" s="1">
        <v>13.673166666666667</v>
      </c>
      <c r="O221" s="1" t="s">
        <v>10268</v>
      </c>
      <c r="P221" s="1" t="s">
        <v>10977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28</v>
      </c>
      <c r="B222" s="1" t="s">
        <v>17</v>
      </c>
      <c r="C222" s="1">
        <v>329.0</v>
      </c>
      <c r="D222" s="1">
        <v>0.0</v>
      </c>
      <c r="E222" s="1" t="s">
        <v>29</v>
      </c>
      <c r="F222" s="1" t="s">
        <v>18</v>
      </c>
      <c r="G222" s="1" t="s">
        <v>19</v>
      </c>
      <c r="H222" s="1" t="s">
        <v>10978</v>
      </c>
      <c r="I222" s="1" t="s">
        <v>10979</v>
      </c>
      <c r="J222" s="1" t="s">
        <v>10979</v>
      </c>
      <c r="K222" s="2"/>
      <c r="L222" s="1">
        <v>-2.0</v>
      </c>
      <c r="M222" s="1"/>
      <c r="N222" s="1">
        <v>12.980683333333333</v>
      </c>
      <c r="O222" s="1" t="s">
        <v>10268</v>
      </c>
      <c r="P222" s="1" t="s">
        <v>10980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60</v>
      </c>
      <c r="B223" s="1" t="s">
        <v>17</v>
      </c>
      <c r="C223" s="1">
        <v>294.0</v>
      </c>
      <c r="D223" s="1">
        <v>0.0</v>
      </c>
      <c r="E223" s="1" t="s">
        <v>10812</v>
      </c>
      <c r="F223" s="1" t="s">
        <v>66</v>
      </c>
      <c r="G223" s="1" t="s">
        <v>19</v>
      </c>
      <c r="H223" s="1" t="s">
        <v>10981</v>
      </c>
      <c r="I223" s="1" t="s">
        <v>10982</v>
      </c>
      <c r="J223" s="1" t="s">
        <v>10983</v>
      </c>
      <c r="K223" s="1" t="s">
        <v>10984</v>
      </c>
      <c r="L223" s="1">
        <v>0.0</v>
      </c>
      <c r="M223" s="1">
        <v>0.02905</v>
      </c>
      <c r="N223" s="1">
        <v>12.6871</v>
      </c>
      <c r="O223" s="1" t="s">
        <v>63</v>
      </c>
      <c r="P223" s="1" t="s">
        <v>10985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60</v>
      </c>
      <c r="B224" s="1" t="s">
        <v>17</v>
      </c>
      <c r="C224" s="3">
        <v>247.0</v>
      </c>
      <c r="D224" s="1">
        <v>62.0</v>
      </c>
      <c r="E224" s="2"/>
      <c r="F224" s="1" t="s">
        <v>49</v>
      </c>
      <c r="G224" s="1" t="s">
        <v>173</v>
      </c>
      <c r="H224" s="1" t="s">
        <v>10986</v>
      </c>
      <c r="I224" s="1" t="s">
        <v>10987</v>
      </c>
      <c r="J224" s="1" t="s">
        <v>10987</v>
      </c>
      <c r="K224" s="2"/>
      <c r="L224" s="1">
        <v>-6.0</v>
      </c>
      <c r="M224" s="1"/>
      <c r="N224" s="1">
        <v>16.892433333333333</v>
      </c>
      <c r="O224" s="1" t="s">
        <v>63</v>
      </c>
      <c r="P224" s="1" t="s">
        <v>10378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81</v>
      </c>
      <c r="B225" s="1" t="s">
        <v>17</v>
      </c>
      <c r="C225" s="1">
        <v>364.0</v>
      </c>
      <c r="D225" s="1">
        <v>0.0</v>
      </c>
      <c r="E225" s="1" t="s">
        <v>10988</v>
      </c>
      <c r="F225" s="1" t="s">
        <v>18</v>
      </c>
      <c r="G225" s="1" t="s">
        <v>19</v>
      </c>
      <c r="H225" s="1" t="s">
        <v>10989</v>
      </c>
      <c r="I225" s="1" t="s">
        <v>10990</v>
      </c>
      <c r="J225" s="1" t="s">
        <v>10990</v>
      </c>
      <c r="K225" s="2"/>
      <c r="L225" s="1">
        <v>0.0</v>
      </c>
      <c r="M225" s="1"/>
      <c r="N225" s="1">
        <v>15.780016666666667</v>
      </c>
      <c r="O225" s="1" t="s">
        <v>10248</v>
      </c>
      <c r="P225" s="1" t="s">
        <v>8353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81</v>
      </c>
      <c r="B226" s="1" t="s">
        <v>17</v>
      </c>
      <c r="C226" s="3">
        <v>364.0</v>
      </c>
      <c r="D226" s="1">
        <v>0.0</v>
      </c>
      <c r="E226" s="1" t="s">
        <v>8505</v>
      </c>
      <c r="F226" s="1" t="s">
        <v>18</v>
      </c>
      <c r="G226" s="1" t="s">
        <v>19</v>
      </c>
      <c r="H226" s="1" t="s">
        <v>10991</v>
      </c>
      <c r="I226" s="1" t="s">
        <v>10992</v>
      </c>
      <c r="J226" s="1" t="s">
        <v>10992</v>
      </c>
      <c r="K226" s="2"/>
      <c r="L226" s="1">
        <v>-7.0</v>
      </c>
      <c r="M226" s="1"/>
      <c r="N226" s="1">
        <v>7.615033333333334</v>
      </c>
      <c r="O226" s="1" t="s">
        <v>10248</v>
      </c>
      <c r="P226" s="1" t="s">
        <v>10993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16</v>
      </c>
      <c r="B227" s="1" t="s">
        <v>17</v>
      </c>
      <c r="C227" s="3">
        <v>582.0</v>
      </c>
      <c r="D227" s="1">
        <v>0.0</v>
      </c>
      <c r="E227" s="2"/>
      <c r="F227" s="1" t="s">
        <v>18</v>
      </c>
      <c r="G227" s="1" t="s">
        <v>19</v>
      </c>
      <c r="H227" s="1" t="s">
        <v>10994</v>
      </c>
      <c r="I227" s="1" t="s">
        <v>10995</v>
      </c>
      <c r="J227" s="1" t="s">
        <v>10995</v>
      </c>
      <c r="K227" s="2"/>
      <c r="L227" s="1">
        <v>-6.0</v>
      </c>
      <c r="M227" s="1"/>
      <c r="N227" s="1">
        <v>13.6905</v>
      </c>
      <c r="O227" s="1" t="s">
        <v>10248</v>
      </c>
      <c r="P227" s="1" t="s">
        <v>10996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48</v>
      </c>
      <c r="B228" s="1" t="s">
        <v>17</v>
      </c>
      <c r="C228" s="1">
        <v>389.0</v>
      </c>
      <c r="D228" s="1">
        <v>0.0</v>
      </c>
      <c r="E228" s="2"/>
      <c r="F228" s="1" t="s">
        <v>49</v>
      </c>
      <c r="G228" s="1" t="s">
        <v>24</v>
      </c>
      <c r="H228" s="1" t="s">
        <v>10997</v>
      </c>
      <c r="I228" s="1" t="s">
        <v>10998</v>
      </c>
      <c r="J228" s="1" t="s">
        <v>10998</v>
      </c>
      <c r="K228" s="2"/>
      <c r="L228" s="1">
        <v>-2.0</v>
      </c>
      <c r="M228" s="1"/>
      <c r="N228" s="1">
        <v>3.7256666666666667</v>
      </c>
      <c r="O228" s="1" t="s">
        <v>53</v>
      </c>
      <c r="P228" s="1" t="s">
        <v>10999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81</v>
      </c>
      <c r="B229" s="1" t="s">
        <v>17</v>
      </c>
      <c r="C229" s="1">
        <v>294.0</v>
      </c>
      <c r="D229" s="1">
        <v>0.0</v>
      </c>
      <c r="E229" s="1" t="s">
        <v>11000</v>
      </c>
      <c r="F229" s="1" t="s">
        <v>18</v>
      </c>
      <c r="G229" s="1" t="s">
        <v>19</v>
      </c>
      <c r="H229" s="1" t="s">
        <v>11001</v>
      </c>
      <c r="I229" s="1" t="s">
        <v>11002</v>
      </c>
      <c r="J229" s="1" t="s">
        <v>11002</v>
      </c>
      <c r="K229" s="2"/>
      <c r="L229" s="1">
        <v>-1.0</v>
      </c>
      <c r="M229" s="1"/>
      <c r="N229" s="1">
        <v>13.47635</v>
      </c>
      <c r="O229" s="1" t="s">
        <v>10248</v>
      </c>
      <c r="P229" s="1" t="s">
        <v>11003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60</v>
      </c>
      <c r="B230" s="1" t="s">
        <v>17</v>
      </c>
      <c r="C230" s="3">
        <v>547.0</v>
      </c>
      <c r="D230" s="1">
        <v>0.0</v>
      </c>
      <c r="E230" s="1" t="s">
        <v>10812</v>
      </c>
      <c r="F230" s="1" t="s">
        <v>66</v>
      </c>
      <c r="G230" s="1" t="s">
        <v>19</v>
      </c>
      <c r="H230" s="1" t="s">
        <v>11004</v>
      </c>
      <c r="I230" s="1" t="s">
        <v>11005</v>
      </c>
      <c r="J230" s="1" t="s">
        <v>11006</v>
      </c>
      <c r="K230" s="1" t="s">
        <v>11007</v>
      </c>
      <c r="L230" s="1">
        <v>-25.0</v>
      </c>
      <c r="M230" s="1">
        <v>0.018833333333333334</v>
      </c>
      <c r="N230" s="1">
        <v>8.6974</v>
      </c>
      <c r="O230" s="1" t="s">
        <v>63</v>
      </c>
      <c r="P230" s="1" t="s">
        <v>11008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60</v>
      </c>
      <c r="B231" s="1" t="s">
        <v>17</v>
      </c>
      <c r="C231" s="1">
        <v>672.0</v>
      </c>
      <c r="D231" s="1">
        <v>0.0</v>
      </c>
      <c r="E231" s="1" t="s">
        <v>10382</v>
      </c>
      <c r="F231" s="1" t="s">
        <v>66</v>
      </c>
      <c r="G231" s="1" t="s">
        <v>19</v>
      </c>
      <c r="H231" s="1" t="s">
        <v>11009</v>
      </c>
      <c r="I231" s="1" t="s">
        <v>11010</v>
      </c>
      <c r="J231" s="1" t="s">
        <v>11011</v>
      </c>
      <c r="K231" s="1" t="s">
        <v>11012</v>
      </c>
      <c r="L231" s="1">
        <v>-17.0</v>
      </c>
      <c r="M231" s="1">
        <v>0.015583333333333333</v>
      </c>
      <c r="N231" s="1">
        <v>17.743916666666667</v>
      </c>
      <c r="O231" s="1" t="s">
        <v>63</v>
      </c>
      <c r="P231" s="1" t="s">
        <v>11013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60</v>
      </c>
      <c r="B232" s="1" t="s">
        <v>17</v>
      </c>
      <c r="C232" s="3">
        <v>241.0</v>
      </c>
      <c r="D232" s="1">
        <v>28.0</v>
      </c>
      <c r="E232" s="1" t="s">
        <v>10812</v>
      </c>
      <c r="F232" s="1" t="s">
        <v>66</v>
      </c>
      <c r="G232" s="1" t="s">
        <v>19</v>
      </c>
      <c r="H232" s="1" t="s">
        <v>11014</v>
      </c>
      <c r="I232" s="1" t="s">
        <v>11015</v>
      </c>
      <c r="J232" s="1" t="s">
        <v>11016</v>
      </c>
      <c r="K232" s="1" t="s">
        <v>11017</v>
      </c>
      <c r="L232" s="1">
        <v>0.0</v>
      </c>
      <c r="M232" s="1">
        <v>0.019966666666666667</v>
      </c>
      <c r="N232" s="1">
        <v>11.124266666666667</v>
      </c>
      <c r="O232" s="1" t="s">
        <v>63</v>
      </c>
      <c r="P232" s="1" t="s">
        <v>11018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28</v>
      </c>
      <c r="B233" s="1" t="s">
        <v>17</v>
      </c>
      <c r="C233" s="1">
        <v>264.0</v>
      </c>
      <c r="D233" s="1">
        <v>0.0</v>
      </c>
      <c r="E233" s="1" t="s">
        <v>29</v>
      </c>
      <c r="F233" s="1" t="s">
        <v>18</v>
      </c>
      <c r="G233" s="1" t="s">
        <v>19</v>
      </c>
      <c r="H233" s="1" t="s">
        <v>11019</v>
      </c>
      <c r="I233" s="1" t="s">
        <v>11020</v>
      </c>
      <c r="J233" s="1" t="s">
        <v>11020</v>
      </c>
      <c r="K233" s="2"/>
      <c r="L233" s="1">
        <v>-7.0</v>
      </c>
      <c r="M233" s="1"/>
      <c r="N233" s="1">
        <v>7.1689</v>
      </c>
      <c r="O233" s="1" t="s">
        <v>10268</v>
      </c>
      <c r="P233" s="1" t="s">
        <v>10300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60</v>
      </c>
      <c r="B234" s="1" t="s">
        <v>17</v>
      </c>
      <c r="C234" s="1">
        <v>245.0</v>
      </c>
      <c r="D234" s="1">
        <v>61.0</v>
      </c>
      <c r="E234" s="2"/>
      <c r="F234" s="1" t="s">
        <v>49</v>
      </c>
      <c r="G234" s="1" t="s">
        <v>24</v>
      </c>
      <c r="H234" s="1" t="s">
        <v>11021</v>
      </c>
      <c r="I234" s="1" t="s">
        <v>11022</v>
      </c>
      <c r="J234" s="1" t="s">
        <v>11022</v>
      </c>
      <c r="K234" s="2"/>
      <c r="L234" s="1">
        <v>-10.0</v>
      </c>
      <c r="M234" s="1"/>
      <c r="N234" s="1">
        <v>9.223</v>
      </c>
      <c r="O234" s="1" t="s">
        <v>63</v>
      </c>
      <c r="P234" s="1" t="s">
        <v>11023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60</v>
      </c>
      <c r="B235" s="1" t="s">
        <v>17</v>
      </c>
      <c r="C235" s="1">
        <v>250.0</v>
      </c>
      <c r="D235" s="1">
        <v>0.0</v>
      </c>
      <c r="E235" s="1" t="s">
        <v>10812</v>
      </c>
      <c r="F235" s="1" t="s">
        <v>66</v>
      </c>
      <c r="G235" s="1" t="s">
        <v>19</v>
      </c>
      <c r="H235" s="1" t="s">
        <v>11024</v>
      </c>
      <c r="I235" s="1" t="s">
        <v>11025</v>
      </c>
      <c r="J235" s="1" t="s">
        <v>11026</v>
      </c>
      <c r="K235" s="1" t="s">
        <v>11027</v>
      </c>
      <c r="L235" s="1">
        <v>-10.0</v>
      </c>
      <c r="M235" s="1">
        <v>0.02095</v>
      </c>
      <c r="N235" s="1">
        <v>8.828066666666667</v>
      </c>
      <c r="O235" s="1" t="s">
        <v>63</v>
      </c>
      <c r="P235" s="1" t="s">
        <v>11028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28</v>
      </c>
      <c r="B236" s="1" t="s">
        <v>17</v>
      </c>
      <c r="C236" s="1">
        <v>329.0</v>
      </c>
      <c r="D236" s="1">
        <v>0.0</v>
      </c>
      <c r="E236" s="2"/>
      <c r="F236" s="1" t="s">
        <v>49</v>
      </c>
      <c r="G236" s="1" t="s">
        <v>19</v>
      </c>
      <c r="H236" s="1" t="s">
        <v>11029</v>
      </c>
      <c r="I236" s="1" t="s">
        <v>11030</v>
      </c>
      <c r="J236" s="1" t="s">
        <v>11030</v>
      </c>
      <c r="K236" s="2"/>
      <c r="L236" s="1">
        <v>-6.0</v>
      </c>
      <c r="M236" s="1"/>
      <c r="N236" s="1">
        <v>8.340983333333334</v>
      </c>
      <c r="O236" s="1" t="s">
        <v>10268</v>
      </c>
      <c r="P236" s="1" t="s">
        <v>11031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28</v>
      </c>
      <c r="B237" s="1" t="s">
        <v>17</v>
      </c>
      <c r="C237" s="3">
        <v>683.0</v>
      </c>
      <c r="D237" s="1">
        <v>0.0</v>
      </c>
      <c r="E237" s="1" t="s">
        <v>29</v>
      </c>
      <c r="F237" s="1" t="s">
        <v>18</v>
      </c>
      <c r="G237" s="1" t="s">
        <v>19</v>
      </c>
      <c r="H237" s="1" t="s">
        <v>11032</v>
      </c>
      <c r="I237" s="1" t="s">
        <v>11033</v>
      </c>
      <c r="J237" s="1" t="s">
        <v>11033</v>
      </c>
      <c r="K237" s="2"/>
      <c r="L237" s="1">
        <v>3.0</v>
      </c>
      <c r="M237" s="1"/>
      <c r="N237" s="1">
        <v>23.150283333333334</v>
      </c>
      <c r="O237" s="1" t="s">
        <v>10268</v>
      </c>
      <c r="P237" s="1" t="s">
        <v>11034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81</v>
      </c>
      <c r="B238" s="1" t="s">
        <v>17</v>
      </c>
      <c r="C238" s="1">
        <v>434.0</v>
      </c>
      <c r="D238" s="1">
        <v>0.0</v>
      </c>
      <c r="E238" s="1" t="s">
        <v>7654</v>
      </c>
      <c r="F238" s="1" t="s">
        <v>18</v>
      </c>
      <c r="G238" s="1" t="s">
        <v>19</v>
      </c>
      <c r="H238" s="1" t="s">
        <v>11035</v>
      </c>
      <c r="I238" s="1" t="s">
        <v>11036</v>
      </c>
      <c r="J238" s="1" t="s">
        <v>11036</v>
      </c>
      <c r="K238" s="2"/>
      <c r="L238" s="1">
        <v>0.0</v>
      </c>
      <c r="M238" s="1"/>
      <c r="N238" s="1">
        <v>14.285366666666667</v>
      </c>
      <c r="O238" s="1" t="s">
        <v>10248</v>
      </c>
      <c r="P238" s="1" t="s">
        <v>11037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16</v>
      </c>
      <c r="B239" s="1" t="s">
        <v>17</v>
      </c>
      <c r="C239" s="3">
        <v>329.0</v>
      </c>
      <c r="D239" s="1">
        <v>0.0</v>
      </c>
      <c r="E239" s="2"/>
      <c r="F239" s="1" t="s">
        <v>18</v>
      </c>
      <c r="G239" s="1" t="s">
        <v>19</v>
      </c>
      <c r="H239" s="1" t="s">
        <v>11038</v>
      </c>
      <c r="I239" s="1" t="s">
        <v>11039</v>
      </c>
      <c r="J239" s="1" t="s">
        <v>11039</v>
      </c>
      <c r="K239" s="2"/>
      <c r="L239" s="1">
        <v>5.0</v>
      </c>
      <c r="M239" s="1"/>
      <c r="N239" s="1">
        <v>20.4749</v>
      </c>
      <c r="O239" s="1" t="s">
        <v>10248</v>
      </c>
      <c r="P239" s="1" t="s">
        <v>11040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28</v>
      </c>
      <c r="B240" s="1" t="s">
        <v>17</v>
      </c>
      <c r="C240" s="3">
        <v>1401.0</v>
      </c>
      <c r="D240" s="1">
        <v>0.0</v>
      </c>
      <c r="E240" s="1" t="s">
        <v>29</v>
      </c>
      <c r="F240" s="1" t="s">
        <v>18</v>
      </c>
      <c r="G240" s="1" t="s">
        <v>19</v>
      </c>
      <c r="H240" s="1" t="s">
        <v>11041</v>
      </c>
      <c r="I240" s="1" t="s">
        <v>11042</v>
      </c>
      <c r="J240" s="1" t="s">
        <v>11042</v>
      </c>
      <c r="K240" s="2"/>
      <c r="L240" s="1">
        <v>-1.0</v>
      </c>
      <c r="M240" s="1"/>
      <c r="N240" s="1">
        <v>18.67785</v>
      </c>
      <c r="O240" s="1" t="s">
        <v>10268</v>
      </c>
      <c r="P240" s="1" t="s">
        <v>11043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81</v>
      </c>
      <c r="B241" s="1" t="s">
        <v>17</v>
      </c>
      <c r="C241" s="1">
        <v>329.0</v>
      </c>
      <c r="D241" s="1">
        <v>0.0</v>
      </c>
      <c r="E241" s="1" t="s">
        <v>11044</v>
      </c>
      <c r="F241" s="1" t="s">
        <v>18</v>
      </c>
      <c r="G241" s="1" t="s">
        <v>19</v>
      </c>
      <c r="H241" s="1" t="s">
        <v>11045</v>
      </c>
      <c r="I241" s="1" t="s">
        <v>11046</v>
      </c>
      <c r="J241" s="1" t="s">
        <v>11046</v>
      </c>
      <c r="K241" s="2"/>
      <c r="L241" s="1">
        <v>-7.0</v>
      </c>
      <c r="M241" s="1"/>
      <c r="N241" s="1">
        <v>7.852516666666666</v>
      </c>
      <c r="O241" s="1" t="s">
        <v>10248</v>
      </c>
      <c r="P241" s="1" t="s">
        <v>2092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28</v>
      </c>
      <c r="B242" s="1" t="s">
        <v>17</v>
      </c>
      <c r="C242" s="1">
        <v>493.0</v>
      </c>
      <c r="D242" s="1">
        <v>0.0</v>
      </c>
      <c r="E242" s="1" t="s">
        <v>29</v>
      </c>
      <c r="F242" s="1" t="s">
        <v>18</v>
      </c>
      <c r="G242" s="1" t="s">
        <v>19</v>
      </c>
      <c r="H242" s="1" t="s">
        <v>11047</v>
      </c>
      <c r="I242" s="1" t="s">
        <v>11048</v>
      </c>
      <c r="J242" s="1" t="s">
        <v>11048</v>
      </c>
      <c r="K242" s="2"/>
      <c r="L242" s="1">
        <v>-7.0</v>
      </c>
      <c r="M242" s="1"/>
      <c r="N242" s="1">
        <v>7.4131</v>
      </c>
      <c r="O242" s="1" t="s">
        <v>10268</v>
      </c>
      <c r="P242" s="1" t="s">
        <v>11049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16</v>
      </c>
      <c r="B243" s="1" t="s">
        <v>17</v>
      </c>
      <c r="C243" s="1">
        <v>782.0</v>
      </c>
      <c r="D243" s="1">
        <v>0.0</v>
      </c>
      <c r="E243" s="2"/>
      <c r="F243" s="1" t="s">
        <v>18</v>
      </c>
      <c r="G243" s="1" t="s">
        <v>19</v>
      </c>
      <c r="H243" s="1" t="s">
        <v>11050</v>
      </c>
      <c r="I243" s="1" t="s">
        <v>11051</v>
      </c>
      <c r="J243" s="1" t="s">
        <v>11051</v>
      </c>
      <c r="K243" s="2"/>
      <c r="L243" s="1">
        <v>-3.0</v>
      </c>
      <c r="M243" s="1"/>
      <c r="N243" s="1">
        <v>16.880366666666667</v>
      </c>
      <c r="O243" s="1" t="s">
        <v>10248</v>
      </c>
      <c r="P243" s="1" t="s">
        <v>11052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48</v>
      </c>
      <c r="B244" s="1" t="s">
        <v>17</v>
      </c>
      <c r="C244" s="1">
        <v>60.0</v>
      </c>
      <c r="D244" s="1">
        <v>105.0</v>
      </c>
      <c r="E244" s="2"/>
      <c r="F244" s="1" t="s">
        <v>49</v>
      </c>
      <c r="G244" s="1" t="s">
        <v>24</v>
      </c>
      <c r="H244" s="1" t="s">
        <v>11053</v>
      </c>
      <c r="I244" s="1" t="s">
        <v>11054</v>
      </c>
      <c r="J244" s="1" t="s">
        <v>11054</v>
      </c>
      <c r="K244" s="2"/>
      <c r="L244" s="1">
        <v>-5.0</v>
      </c>
      <c r="M244" s="1"/>
      <c r="N244" s="1">
        <v>0.6035</v>
      </c>
      <c r="O244" s="1" t="s">
        <v>53</v>
      </c>
      <c r="P244" s="1" t="s">
        <v>11055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28</v>
      </c>
      <c r="B245" s="1" t="s">
        <v>17</v>
      </c>
      <c r="C245" s="3">
        <v>469.0</v>
      </c>
      <c r="D245" s="1">
        <v>0.0</v>
      </c>
      <c r="E245" s="1" t="s">
        <v>29</v>
      </c>
      <c r="F245" s="1" t="s">
        <v>18</v>
      </c>
      <c r="G245" s="1" t="s">
        <v>19</v>
      </c>
      <c r="H245" s="1" t="s">
        <v>11056</v>
      </c>
      <c r="I245" s="1" t="s">
        <v>11057</v>
      </c>
      <c r="J245" s="1" t="s">
        <v>11057</v>
      </c>
      <c r="K245" s="2"/>
      <c r="L245" s="1">
        <v>-2.0</v>
      </c>
      <c r="M245" s="1"/>
      <c r="N245" s="1">
        <v>12.297466666666667</v>
      </c>
      <c r="O245" s="1" t="s">
        <v>10268</v>
      </c>
      <c r="P245" s="1" t="s">
        <v>11058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28</v>
      </c>
      <c r="B246" s="1" t="s">
        <v>17</v>
      </c>
      <c r="C246" s="1">
        <v>474.0</v>
      </c>
      <c r="D246" s="1">
        <v>0.0</v>
      </c>
      <c r="E246" s="1" t="s">
        <v>29</v>
      </c>
      <c r="F246" s="1" t="s">
        <v>18</v>
      </c>
      <c r="G246" s="1" t="s">
        <v>19</v>
      </c>
      <c r="H246" s="1" t="s">
        <v>11059</v>
      </c>
      <c r="I246" s="1" t="s">
        <v>11060</v>
      </c>
      <c r="J246" s="1" t="s">
        <v>11060</v>
      </c>
      <c r="K246" s="2"/>
      <c r="L246" s="1">
        <v>-1.0</v>
      </c>
      <c r="M246" s="1"/>
      <c r="N246" s="1">
        <v>13.696233333333334</v>
      </c>
      <c r="O246" s="1" t="s">
        <v>10268</v>
      </c>
      <c r="P246" s="1" t="s">
        <v>11061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81</v>
      </c>
      <c r="B247" s="1" t="s">
        <v>17</v>
      </c>
      <c r="C247" s="3">
        <v>289.0</v>
      </c>
      <c r="D247" s="1">
        <v>0.0</v>
      </c>
      <c r="E247" s="1" t="s">
        <v>503</v>
      </c>
      <c r="F247" s="1" t="s">
        <v>18</v>
      </c>
      <c r="G247" s="1" t="s">
        <v>19</v>
      </c>
      <c r="H247" s="1" t="s">
        <v>11062</v>
      </c>
      <c r="I247" s="1" t="s">
        <v>11063</v>
      </c>
      <c r="J247" s="1" t="s">
        <v>11063</v>
      </c>
      <c r="K247" s="2"/>
      <c r="L247" s="1">
        <v>-5.0</v>
      </c>
      <c r="M247" s="1"/>
      <c r="N247" s="1">
        <v>9.914766666666667</v>
      </c>
      <c r="O247" s="1" t="s">
        <v>10248</v>
      </c>
      <c r="P247" s="1" t="s">
        <v>11064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28</v>
      </c>
      <c r="B248" s="1" t="s">
        <v>17</v>
      </c>
      <c r="C248" s="1">
        <v>498.0</v>
      </c>
      <c r="D248" s="1">
        <v>0.0</v>
      </c>
      <c r="E248" s="1" t="s">
        <v>29</v>
      </c>
      <c r="F248" s="1" t="s">
        <v>18</v>
      </c>
      <c r="G248" s="1" t="s">
        <v>19</v>
      </c>
      <c r="H248" s="1" t="s">
        <v>11065</v>
      </c>
      <c r="I248" s="1" t="s">
        <v>11066</v>
      </c>
      <c r="J248" s="1" t="s">
        <v>11066</v>
      </c>
      <c r="K248" s="2"/>
      <c r="L248" s="1">
        <v>0.0</v>
      </c>
      <c r="M248" s="1"/>
      <c r="N248" s="1">
        <v>14.5693</v>
      </c>
      <c r="O248" s="1" t="s">
        <v>10268</v>
      </c>
      <c r="P248" s="1" t="s">
        <v>11067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28</v>
      </c>
      <c r="B249" s="1" t="s">
        <v>17</v>
      </c>
      <c r="C249" s="1">
        <v>348.0</v>
      </c>
      <c r="D249" s="1">
        <v>0.0</v>
      </c>
      <c r="E249" s="1" t="s">
        <v>29</v>
      </c>
      <c r="F249" s="1" t="s">
        <v>18</v>
      </c>
      <c r="G249" s="1" t="s">
        <v>19</v>
      </c>
      <c r="H249" s="1" t="s">
        <v>11068</v>
      </c>
      <c r="I249" s="1" t="s">
        <v>11069</v>
      </c>
      <c r="J249" s="1" t="s">
        <v>11069</v>
      </c>
      <c r="K249" s="2"/>
      <c r="L249" s="1">
        <v>0.0</v>
      </c>
      <c r="M249" s="1"/>
      <c r="N249" s="1">
        <v>14.614133333333333</v>
      </c>
      <c r="O249" s="1" t="s">
        <v>10268</v>
      </c>
      <c r="P249" s="1" t="s">
        <v>11070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16</v>
      </c>
      <c r="B250" s="1" t="s">
        <v>17</v>
      </c>
      <c r="C250" s="3">
        <v>329.0</v>
      </c>
      <c r="D250" s="1">
        <v>0.0</v>
      </c>
      <c r="E250" s="2"/>
      <c r="F250" s="1" t="s">
        <v>18</v>
      </c>
      <c r="G250" s="1" t="s">
        <v>19</v>
      </c>
      <c r="H250" s="1" t="s">
        <v>11071</v>
      </c>
      <c r="I250" s="1" t="s">
        <v>11072</v>
      </c>
      <c r="J250" s="1" t="s">
        <v>11072</v>
      </c>
      <c r="K250" s="2"/>
      <c r="L250" s="1">
        <v>-7.0</v>
      </c>
      <c r="M250" s="1"/>
      <c r="N250" s="1">
        <v>7.9524</v>
      </c>
      <c r="O250" s="1" t="s">
        <v>10248</v>
      </c>
      <c r="P250" s="1" t="s">
        <v>11073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60</v>
      </c>
      <c r="B251" s="1" t="s">
        <v>17</v>
      </c>
      <c r="C251" s="1">
        <v>578.0</v>
      </c>
      <c r="D251" s="1">
        <v>0.0</v>
      </c>
      <c r="E251" s="1" t="s">
        <v>10812</v>
      </c>
      <c r="F251" s="1" t="s">
        <v>66</v>
      </c>
      <c r="G251" s="1" t="s">
        <v>19</v>
      </c>
      <c r="H251" s="1" t="s">
        <v>11074</v>
      </c>
      <c r="I251" s="1" t="s">
        <v>11075</v>
      </c>
      <c r="J251" s="1" t="s">
        <v>11076</v>
      </c>
      <c r="K251" s="1" t="s">
        <v>11077</v>
      </c>
      <c r="L251" s="1">
        <v>-10.0</v>
      </c>
      <c r="M251" s="1">
        <v>0.011566666666666666</v>
      </c>
      <c r="N251" s="1">
        <v>16.076116666666667</v>
      </c>
      <c r="O251" s="1" t="s">
        <v>63</v>
      </c>
      <c r="P251" s="1" t="s">
        <v>11078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28</v>
      </c>
      <c r="B252" s="1" t="s">
        <v>17</v>
      </c>
      <c r="C252" s="1">
        <v>299.0</v>
      </c>
      <c r="D252" s="1">
        <v>0.0</v>
      </c>
      <c r="E252" s="1" t="s">
        <v>29</v>
      </c>
      <c r="F252" s="1" t="s">
        <v>18</v>
      </c>
      <c r="G252" s="1" t="s">
        <v>19</v>
      </c>
      <c r="H252" s="1" t="s">
        <v>11079</v>
      </c>
      <c r="I252" s="1" t="s">
        <v>11080</v>
      </c>
      <c r="J252" s="1" t="s">
        <v>11080</v>
      </c>
      <c r="K252" s="2"/>
      <c r="L252" s="1">
        <v>1.0</v>
      </c>
      <c r="M252" s="1"/>
      <c r="N252" s="1">
        <v>16.4826</v>
      </c>
      <c r="O252" s="1" t="s">
        <v>10268</v>
      </c>
      <c r="P252" s="1" t="s">
        <v>11081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28</v>
      </c>
      <c r="B253" s="1" t="s">
        <v>17</v>
      </c>
      <c r="C253" s="3">
        <v>421.0</v>
      </c>
      <c r="D253" s="1">
        <v>0.0</v>
      </c>
      <c r="E253" s="1" t="s">
        <v>29</v>
      </c>
      <c r="F253" s="1" t="s">
        <v>18</v>
      </c>
      <c r="G253" s="1" t="s">
        <v>19</v>
      </c>
      <c r="H253" s="1" t="s">
        <v>11082</v>
      </c>
      <c r="I253" s="1" t="s">
        <v>11083</v>
      </c>
      <c r="J253" s="1" t="s">
        <v>11083</v>
      </c>
      <c r="K253" s="2"/>
      <c r="L253" s="1">
        <v>-5.0</v>
      </c>
      <c r="M253" s="1"/>
      <c r="N253" s="1">
        <v>9.6941</v>
      </c>
      <c r="O253" s="1" t="s">
        <v>10268</v>
      </c>
      <c r="P253" s="1" t="s">
        <v>11084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16</v>
      </c>
      <c r="B254" s="1" t="s">
        <v>17</v>
      </c>
      <c r="C254" s="1">
        <v>752.0</v>
      </c>
      <c r="D254" s="1">
        <v>0.0</v>
      </c>
      <c r="E254" s="2"/>
      <c r="F254" s="1" t="s">
        <v>18</v>
      </c>
      <c r="G254" s="1" t="s">
        <v>19</v>
      </c>
      <c r="H254" s="1" t="s">
        <v>11085</v>
      </c>
      <c r="I254" s="1" t="s">
        <v>11086</v>
      </c>
      <c r="J254" s="1" t="s">
        <v>11086</v>
      </c>
      <c r="K254" s="2"/>
      <c r="L254" s="1">
        <v>-10.0</v>
      </c>
      <c r="M254" s="1"/>
      <c r="N254" s="1">
        <v>9.9907</v>
      </c>
      <c r="O254" s="1" t="s">
        <v>10248</v>
      </c>
      <c r="P254" s="1" t="s">
        <v>11087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60</v>
      </c>
      <c r="B255" s="1" t="s">
        <v>17</v>
      </c>
      <c r="C255" s="1">
        <v>309.0</v>
      </c>
      <c r="D255" s="1">
        <v>0.0</v>
      </c>
      <c r="E255" s="1" t="s">
        <v>29</v>
      </c>
      <c r="F255" s="1" t="s">
        <v>66</v>
      </c>
      <c r="G255" s="1" t="s">
        <v>19</v>
      </c>
      <c r="H255" s="1" t="s">
        <v>11088</v>
      </c>
      <c r="I255" s="1" t="s">
        <v>11089</v>
      </c>
      <c r="J255" s="1" t="s">
        <v>11090</v>
      </c>
      <c r="K255" s="1" t="s">
        <v>11091</v>
      </c>
      <c r="L255" s="1">
        <v>2.0</v>
      </c>
      <c r="M255" s="1">
        <v>4.27415</v>
      </c>
      <c r="N255" s="1">
        <v>19.262833333333333</v>
      </c>
      <c r="O255" s="1" t="s">
        <v>63</v>
      </c>
      <c r="P255" s="1" t="s">
        <v>11092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60</v>
      </c>
      <c r="B256" s="1" t="s">
        <v>17</v>
      </c>
      <c r="C256" s="1">
        <v>687.0</v>
      </c>
      <c r="D256" s="1">
        <v>0.0</v>
      </c>
      <c r="E256" s="1" t="s">
        <v>10382</v>
      </c>
      <c r="F256" s="1" t="s">
        <v>66</v>
      </c>
      <c r="G256" s="1" t="s">
        <v>19</v>
      </c>
      <c r="H256" s="1" t="s">
        <v>11093</v>
      </c>
      <c r="I256" s="1" t="s">
        <v>11094</v>
      </c>
      <c r="J256" s="1" t="s">
        <v>11095</v>
      </c>
      <c r="K256" s="1" t="s">
        <v>11096</v>
      </c>
      <c r="L256" s="1">
        <v>0.0</v>
      </c>
      <c r="M256" s="1">
        <v>0.0155</v>
      </c>
      <c r="N256" s="1">
        <v>22.836916666666667</v>
      </c>
      <c r="O256" s="1" t="s">
        <v>63</v>
      </c>
      <c r="P256" s="1" t="s">
        <v>11097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60</v>
      </c>
      <c r="B257" s="1" t="s">
        <v>17</v>
      </c>
      <c r="C257" s="1">
        <v>420.0</v>
      </c>
      <c r="D257" s="1">
        <v>0.0</v>
      </c>
      <c r="E257" s="1" t="s">
        <v>10382</v>
      </c>
      <c r="F257" s="1" t="s">
        <v>66</v>
      </c>
      <c r="G257" s="1" t="s">
        <v>19</v>
      </c>
      <c r="H257" s="1" t="s">
        <v>11098</v>
      </c>
      <c r="I257" s="1" t="s">
        <v>11099</v>
      </c>
      <c r="J257" s="1" t="s">
        <v>11100</v>
      </c>
      <c r="K257" s="1" t="s">
        <v>11101</v>
      </c>
      <c r="L257" s="1">
        <v>0.0</v>
      </c>
      <c r="M257" s="1">
        <v>0.015033333333333333</v>
      </c>
      <c r="N257" s="1">
        <v>32.32776666666667</v>
      </c>
      <c r="O257" s="1" t="s">
        <v>63</v>
      </c>
      <c r="P257" s="1" t="s">
        <v>11102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81</v>
      </c>
      <c r="B258" s="1" t="s">
        <v>17</v>
      </c>
      <c r="C258" s="1">
        <v>364.0</v>
      </c>
      <c r="D258" s="1">
        <v>0.0</v>
      </c>
      <c r="E258" s="1" t="s">
        <v>11103</v>
      </c>
      <c r="F258" s="1" t="s">
        <v>18</v>
      </c>
      <c r="G258" s="1" t="s">
        <v>19</v>
      </c>
      <c r="H258" s="1" t="s">
        <v>11104</v>
      </c>
      <c r="I258" s="1" t="s">
        <v>11105</v>
      </c>
      <c r="J258" s="1" t="s">
        <v>11105</v>
      </c>
      <c r="K258" s="2"/>
      <c r="L258" s="1">
        <v>-1.0</v>
      </c>
      <c r="M258" s="1"/>
      <c r="N258" s="1">
        <v>13.8203</v>
      </c>
      <c r="O258" s="1" t="s">
        <v>10248</v>
      </c>
      <c r="P258" s="1" t="s">
        <v>11106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28</v>
      </c>
      <c r="B259" s="1" t="s">
        <v>17</v>
      </c>
      <c r="C259" s="1">
        <v>658.0</v>
      </c>
      <c r="D259" s="1">
        <v>0.0</v>
      </c>
      <c r="E259" s="1" t="s">
        <v>29</v>
      </c>
      <c r="F259" s="1" t="s">
        <v>18</v>
      </c>
      <c r="G259" s="1" t="s">
        <v>19</v>
      </c>
      <c r="H259" s="1" t="s">
        <v>11107</v>
      </c>
      <c r="I259" s="1" t="s">
        <v>11108</v>
      </c>
      <c r="J259" s="1" t="s">
        <v>11108</v>
      </c>
      <c r="K259" s="2"/>
      <c r="L259" s="1">
        <v>-3.0</v>
      </c>
      <c r="M259" s="1"/>
      <c r="N259" s="1">
        <v>16.547183333333333</v>
      </c>
      <c r="O259" s="1" t="s">
        <v>10268</v>
      </c>
      <c r="P259" s="1" t="s">
        <v>11109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28</v>
      </c>
      <c r="B260" s="1" t="s">
        <v>17</v>
      </c>
      <c r="C260" s="1">
        <v>368.0</v>
      </c>
      <c r="D260" s="1">
        <v>0.0</v>
      </c>
      <c r="E260" s="1" t="s">
        <v>29</v>
      </c>
      <c r="F260" s="1" t="s">
        <v>18</v>
      </c>
      <c r="G260" s="1" t="s">
        <v>19</v>
      </c>
      <c r="H260" s="1" t="s">
        <v>11110</v>
      </c>
      <c r="I260" s="1" t="s">
        <v>11111</v>
      </c>
      <c r="J260" s="1" t="s">
        <v>11111</v>
      </c>
      <c r="K260" s="2"/>
      <c r="L260" s="1">
        <v>-3.0</v>
      </c>
      <c r="M260" s="1"/>
      <c r="N260" s="1">
        <v>11.2047</v>
      </c>
      <c r="O260" s="1" t="s">
        <v>10268</v>
      </c>
      <c r="P260" s="1" t="s">
        <v>11112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60</v>
      </c>
      <c r="B261" s="1" t="s">
        <v>17</v>
      </c>
      <c r="C261" s="1">
        <v>287.0</v>
      </c>
      <c r="D261" s="1">
        <v>62.0</v>
      </c>
      <c r="E261" s="2"/>
      <c r="F261" s="1" t="s">
        <v>49</v>
      </c>
      <c r="G261" s="1" t="s">
        <v>24</v>
      </c>
      <c r="H261" s="1" t="s">
        <v>11113</v>
      </c>
      <c r="I261" s="1" t="s">
        <v>11114</v>
      </c>
      <c r="J261" s="1" t="s">
        <v>11114</v>
      </c>
      <c r="K261" s="2"/>
      <c r="L261" s="1">
        <v>-8.0</v>
      </c>
      <c r="M261" s="1"/>
      <c r="N261" s="1">
        <v>10.765666666666666</v>
      </c>
      <c r="O261" s="1" t="s">
        <v>63</v>
      </c>
      <c r="P261" s="1" t="s">
        <v>11115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16</v>
      </c>
      <c r="B262" s="1" t="s">
        <v>17</v>
      </c>
      <c r="C262" s="1">
        <v>324.0</v>
      </c>
      <c r="D262" s="1">
        <v>0.0</v>
      </c>
      <c r="E262" s="2"/>
      <c r="F262" s="1" t="s">
        <v>18</v>
      </c>
      <c r="G262" s="1" t="s">
        <v>19</v>
      </c>
      <c r="H262" s="1" t="s">
        <v>11116</v>
      </c>
      <c r="I262" s="1" t="s">
        <v>11117</v>
      </c>
      <c r="J262" s="1" t="s">
        <v>11117</v>
      </c>
      <c r="K262" s="2"/>
      <c r="L262" s="1">
        <v>-10.0</v>
      </c>
      <c r="M262" s="1"/>
      <c r="N262" s="1">
        <v>4.830733333333334</v>
      </c>
      <c r="O262" s="1" t="s">
        <v>10248</v>
      </c>
      <c r="P262" s="1" t="s">
        <v>11118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28</v>
      </c>
      <c r="B263" s="1" t="s">
        <v>17</v>
      </c>
      <c r="C263" s="1">
        <v>264.0</v>
      </c>
      <c r="D263" s="1">
        <v>0.0</v>
      </c>
      <c r="E263" s="1" t="s">
        <v>29</v>
      </c>
      <c r="F263" s="1" t="s">
        <v>18</v>
      </c>
      <c r="G263" s="1" t="s">
        <v>19</v>
      </c>
      <c r="H263" s="1" t="s">
        <v>11119</v>
      </c>
      <c r="I263" s="1" t="s">
        <v>11120</v>
      </c>
      <c r="J263" s="1" t="s">
        <v>11120</v>
      </c>
      <c r="K263" s="2"/>
      <c r="L263" s="1">
        <v>-11.0</v>
      </c>
      <c r="M263" s="1"/>
      <c r="N263" s="1">
        <v>3.737216666666667</v>
      </c>
      <c r="O263" s="1" t="s">
        <v>10268</v>
      </c>
      <c r="P263" s="1" t="s">
        <v>10282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60</v>
      </c>
      <c r="B264" s="1" t="s">
        <v>17</v>
      </c>
      <c r="C264" s="1">
        <v>1014.0</v>
      </c>
      <c r="D264" s="1">
        <v>0.0</v>
      </c>
      <c r="E264" s="1" t="s">
        <v>29</v>
      </c>
      <c r="F264" s="1" t="s">
        <v>66</v>
      </c>
      <c r="G264" s="1" t="s">
        <v>19</v>
      </c>
      <c r="H264" s="1" t="s">
        <v>11121</v>
      </c>
      <c r="I264" s="1" t="s">
        <v>11122</v>
      </c>
      <c r="J264" s="1" t="s">
        <v>11123</v>
      </c>
      <c r="K264" s="1" t="s">
        <v>11124</v>
      </c>
      <c r="L264" s="1">
        <v>-2.0</v>
      </c>
      <c r="M264" s="1">
        <v>0.9452</v>
      </c>
      <c r="N264" s="1">
        <v>20.39225</v>
      </c>
      <c r="O264" s="1" t="s">
        <v>63</v>
      </c>
      <c r="P264" s="1" t="s">
        <v>11125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60</v>
      </c>
      <c r="B265" s="1" t="s">
        <v>17</v>
      </c>
      <c r="C265" s="3">
        <v>309.0</v>
      </c>
      <c r="D265" s="1">
        <v>0.0</v>
      </c>
      <c r="E265" s="1" t="s">
        <v>10382</v>
      </c>
      <c r="F265" s="1" t="s">
        <v>66</v>
      </c>
      <c r="G265" s="1" t="s">
        <v>19</v>
      </c>
      <c r="H265" s="1" t="s">
        <v>11126</v>
      </c>
      <c r="I265" s="1" t="s">
        <v>11127</v>
      </c>
      <c r="J265" s="1" t="s">
        <v>11128</v>
      </c>
      <c r="K265" s="1" t="s">
        <v>11129</v>
      </c>
      <c r="L265" s="1">
        <v>0.0</v>
      </c>
      <c r="M265" s="1">
        <v>0.010566666666666667</v>
      </c>
      <c r="N265" s="1">
        <v>9.401266666666666</v>
      </c>
      <c r="O265" s="1" t="s">
        <v>63</v>
      </c>
      <c r="P265" s="1" t="s">
        <v>10502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81</v>
      </c>
      <c r="B266" s="1" t="s">
        <v>17</v>
      </c>
      <c r="C266" s="1">
        <v>299.0</v>
      </c>
      <c r="D266" s="1">
        <v>0.0</v>
      </c>
      <c r="E266" s="1" t="s">
        <v>11130</v>
      </c>
      <c r="F266" s="1" t="s">
        <v>18</v>
      </c>
      <c r="G266" s="1" t="s">
        <v>19</v>
      </c>
      <c r="H266" s="1" t="s">
        <v>11131</v>
      </c>
      <c r="I266" s="1" t="s">
        <v>11132</v>
      </c>
      <c r="J266" s="1" t="s">
        <v>11132</v>
      </c>
      <c r="K266" s="2"/>
      <c r="L266" s="1">
        <v>-7.0</v>
      </c>
      <c r="M266" s="1"/>
      <c r="N266" s="1">
        <v>7.0707</v>
      </c>
      <c r="O266" s="1" t="s">
        <v>10248</v>
      </c>
      <c r="P266" s="1" t="s">
        <v>11133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28</v>
      </c>
      <c r="B267" s="1" t="s">
        <v>17</v>
      </c>
      <c r="C267" s="1">
        <v>323.0</v>
      </c>
      <c r="D267" s="1">
        <v>0.0</v>
      </c>
      <c r="E267" s="1" t="s">
        <v>29</v>
      </c>
      <c r="F267" s="1" t="s">
        <v>18</v>
      </c>
      <c r="G267" s="1" t="s">
        <v>19</v>
      </c>
      <c r="H267" s="1" t="s">
        <v>11134</v>
      </c>
      <c r="I267" s="1" t="s">
        <v>11135</v>
      </c>
      <c r="J267" s="1" t="s">
        <v>11135</v>
      </c>
      <c r="K267" s="2"/>
      <c r="L267" s="1">
        <v>-7.0</v>
      </c>
      <c r="M267" s="1"/>
      <c r="N267" s="1">
        <v>7.356633333333333</v>
      </c>
      <c r="O267" s="1" t="s">
        <v>10268</v>
      </c>
      <c r="P267" s="1" t="s">
        <v>11136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60</v>
      </c>
      <c r="B268" s="1" t="s">
        <v>17</v>
      </c>
      <c r="C268" s="1">
        <v>572.0</v>
      </c>
      <c r="D268" s="1">
        <v>0.0</v>
      </c>
      <c r="E268" s="1" t="s">
        <v>10382</v>
      </c>
      <c r="F268" s="1" t="s">
        <v>66</v>
      </c>
      <c r="G268" s="1" t="s">
        <v>19</v>
      </c>
      <c r="H268" s="1" t="s">
        <v>11137</v>
      </c>
      <c r="I268" s="1" t="s">
        <v>11138</v>
      </c>
      <c r="J268" s="1" t="s">
        <v>11139</v>
      </c>
      <c r="K268" s="1" t="s">
        <v>11140</v>
      </c>
      <c r="L268" s="1">
        <v>-1.0</v>
      </c>
      <c r="M268" s="1">
        <v>0.014883333333333333</v>
      </c>
      <c r="N268" s="1">
        <v>21.44035</v>
      </c>
      <c r="O268" s="1" t="s">
        <v>63</v>
      </c>
      <c r="P268" s="1" t="s">
        <v>11141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81</v>
      </c>
      <c r="B269" s="1" t="s">
        <v>17</v>
      </c>
      <c r="C269" s="1">
        <v>321.0</v>
      </c>
      <c r="D269" s="1">
        <v>0.0</v>
      </c>
      <c r="E269" s="1" t="s">
        <v>8146</v>
      </c>
      <c r="F269" s="1" t="s">
        <v>18</v>
      </c>
      <c r="G269" s="1" t="s">
        <v>19</v>
      </c>
      <c r="H269" s="1" t="s">
        <v>11142</v>
      </c>
      <c r="I269" s="1" t="s">
        <v>11143</v>
      </c>
      <c r="J269" s="1" t="s">
        <v>11143</v>
      </c>
      <c r="K269" s="2"/>
      <c r="L269" s="1">
        <v>-4.0</v>
      </c>
      <c r="M269" s="1"/>
      <c r="N269" s="1">
        <v>10.06015</v>
      </c>
      <c r="O269" s="1" t="s">
        <v>10248</v>
      </c>
      <c r="P269" s="1" t="s">
        <v>11144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16</v>
      </c>
      <c r="B270" s="1" t="s">
        <v>17</v>
      </c>
      <c r="C270" s="1">
        <v>394.0</v>
      </c>
      <c r="D270" s="1">
        <v>0.0</v>
      </c>
      <c r="E270" s="2"/>
      <c r="F270" s="1" t="s">
        <v>18</v>
      </c>
      <c r="G270" s="1" t="s">
        <v>19</v>
      </c>
      <c r="H270" s="1" t="s">
        <v>11145</v>
      </c>
      <c r="I270" s="1" t="s">
        <v>11146</v>
      </c>
      <c r="J270" s="1" t="s">
        <v>11146</v>
      </c>
      <c r="K270" s="2"/>
      <c r="L270" s="1">
        <v>-5.0</v>
      </c>
      <c r="M270" s="1"/>
      <c r="N270" s="1">
        <v>9.3451</v>
      </c>
      <c r="O270" s="1" t="s">
        <v>10248</v>
      </c>
      <c r="P270" s="1" t="s">
        <v>11147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60</v>
      </c>
      <c r="B271" s="1" t="s">
        <v>17</v>
      </c>
      <c r="C271" s="1">
        <v>639.0</v>
      </c>
      <c r="D271" s="1">
        <v>33.0</v>
      </c>
      <c r="E271" s="1" t="s">
        <v>10382</v>
      </c>
      <c r="F271" s="1" t="s">
        <v>66</v>
      </c>
      <c r="G271" s="1" t="s">
        <v>19</v>
      </c>
      <c r="H271" s="1" t="s">
        <v>11148</v>
      </c>
      <c r="I271" s="1" t="s">
        <v>11149</v>
      </c>
      <c r="J271" s="1" t="s">
        <v>11150</v>
      </c>
      <c r="K271" s="1" t="s">
        <v>11151</v>
      </c>
      <c r="L271" s="1">
        <v>-1.0</v>
      </c>
      <c r="M271" s="1">
        <v>0.014633333333333333</v>
      </c>
      <c r="N271" s="1">
        <v>12.0642</v>
      </c>
      <c r="O271" s="1" t="s">
        <v>63</v>
      </c>
      <c r="P271" s="1" t="s">
        <v>11152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60</v>
      </c>
      <c r="B272" s="1" t="s">
        <v>17</v>
      </c>
      <c r="C272" s="3">
        <v>518.0</v>
      </c>
      <c r="D272" s="1">
        <v>0.0</v>
      </c>
      <c r="E272" s="1" t="s">
        <v>29</v>
      </c>
      <c r="F272" s="1" t="s">
        <v>66</v>
      </c>
      <c r="G272" s="1" t="s">
        <v>19</v>
      </c>
      <c r="H272" s="1" t="s">
        <v>11153</v>
      </c>
      <c r="I272" s="1" t="s">
        <v>11154</v>
      </c>
      <c r="J272" s="1" t="s">
        <v>11155</v>
      </c>
      <c r="K272" s="1" t="s">
        <v>11156</v>
      </c>
      <c r="L272" s="1">
        <v>-13.0</v>
      </c>
      <c r="M272" s="1">
        <v>1.2957833333333333</v>
      </c>
      <c r="N272" s="1">
        <v>8.49995</v>
      </c>
      <c r="O272" s="1" t="s">
        <v>63</v>
      </c>
      <c r="P272" s="1" t="s">
        <v>11157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81</v>
      </c>
      <c r="B273" s="1" t="s">
        <v>17</v>
      </c>
      <c r="C273" s="3">
        <v>264.0</v>
      </c>
      <c r="D273" s="1">
        <v>0.0</v>
      </c>
      <c r="E273" s="1" t="s">
        <v>11158</v>
      </c>
      <c r="F273" s="1" t="s">
        <v>18</v>
      </c>
      <c r="G273" s="1" t="s">
        <v>19</v>
      </c>
      <c r="H273" s="1" t="s">
        <v>11159</v>
      </c>
      <c r="I273" s="1" t="s">
        <v>11160</v>
      </c>
      <c r="J273" s="1" t="s">
        <v>11160</v>
      </c>
      <c r="K273" s="2"/>
      <c r="L273" s="1">
        <v>-4.0</v>
      </c>
      <c r="M273" s="1"/>
      <c r="N273" s="1">
        <v>10.510766666666667</v>
      </c>
      <c r="O273" s="1" t="s">
        <v>10248</v>
      </c>
      <c r="P273" s="1" t="s">
        <v>7799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48</v>
      </c>
      <c r="B274" s="1" t="s">
        <v>17</v>
      </c>
      <c r="C274" s="1">
        <v>119.0</v>
      </c>
      <c r="D274" s="1">
        <v>0.0</v>
      </c>
      <c r="E274" s="2"/>
      <c r="F274" s="1" t="s">
        <v>49</v>
      </c>
      <c r="G274" s="1" t="s">
        <v>24</v>
      </c>
      <c r="H274" s="1" t="s">
        <v>11161</v>
      </c>
      <c r="I274" s="1" t="s">
        <v>11162</v>
      </c>
      <c r="J274" s="1" t="s">
        <v>11162</v>
      </c>
      <c r="K274" s="2"/>
      <c r="L274" s="1">
        <v>1.0</v>
      </c>
      <c r="M274" s="1"/>
      <c r="N274" s="1">
        <v>7.318133333333333</v>
      </c>
      <c r="O274" s="1" t="s">
        <v>53</v>
      </c>
      <c r="P274" s="1" t="s">
        <v>11163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16</v>
      </c>
      <c r="B275" s="1" t="s">
        <v>17</v>
      </c>
      <c r="C275" s="1">
        <v>274.0</v>
      </c>
      <c r="D275" s="1">
        <v>0.0</v>
      </c>
      <c r="E275" s="2"/>
      <c r="F275" s="1" t="s">
        <v>18</v>
      </c>
      <c r="G275" s="1" t="s">
        <v>19</v>
      </c>
      <c r="H275" s="1" t="s">
        <v>11164</v>
      </c>
      <c r="I275" s="1" t="s">
        <v>11165</v>
      </c>
      <c r="J275" s="1" t="s">
        <v>11165</v>
      </c>
      <c r="K275" s="2"/>
      <c r="L275" s="1">
        <v>-4.0</v>
      </c>
      <c r="M275" s="1"/>
      <c r="N275" s="1">
        <v>10.882983333333334</v>
      </c>
      <c r="O275" s="1" t="s">
        <v>10248</v>
      </c>
      <c r="P275" s="1" t="s">
        <v>11166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28</v>
      </c>
      <c r="B276" s="1" t="s">
        <v>17</v>
      </c>
      <c r="C276" s="1">
        <v>1574.0</v>
      </c>
      <c r="D276" s="1">
        <v>0.0</v>
      </c>
      <c r="E276" s="1" t="s">
        <v>29</v>
      </c>
      <c r="F276" s="1" t="s">
        <v>18</v>
      </c>
      <c r="G276" s="1" t="s">
        <v>19</v>
      </c>
      <c r="H276" s="1" t="s">
        <v>11167</v>
      </c>
      <c r="I276" s="1" t="s">
        <v>11168</v>
      </c>
      <c r="J276" s="1" t="s">
        <v>11168</v>
      </c>
      <c r="K276" s="2"/>
      <c r="L276" s="1">
        <v>-3.0</v>
      </c>
      <c r="M276" s="1"/>
      <c r="N276" s="1">
        <v>16.38945</v>
      </c>
      <c r="O276" s="1" t="s">
        <v>10268</v>
      </c>
      <c r="P276" s="1" t="s">
        <v>11169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16</v>
      </c>
      <c r="B277" s="1" t="s">
        <v>17</v>
      </c>
      <c r="C277" s="1">
        <v>378.0</v>
      </c>
      <c r="D277" s="1">
        <v>0.0</v>
      </c>
      <c r="E277" s="2"/>
      <c r="F277" s="1" t="s">
        <v>18</v>
      </c>
      <c r="G277" s="1" t="s">
        <v>19</v>
      </c>
      <c r="H277" s="1" t="s">
        <v>11170</v>
      </c>
      <c r="I277" s="1" t="s">
        <v>11171</v>
      </c>
      <c r="J277" s="1" t="s">
        <v>11171</v>
      </c>
      <c r="K277" s="2"/>
      <c r="L277" s="1">
        <v>-5.0</v>
      </c>
      <c r="M277" s="1"/>
      <c r="N277" s="1">
        <v>9.589233333333333</v>
      </c>
      <c r="O277" s="1" t="s">
        <v>10248</v>
      </c>
      <c r="P277" s="1" t="s">
        <v>11172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60</v>
      </c>
      <c r="B278" s="1" t="s">
        <v>17</v>
      </c>
      <c r="C278" s="1">
        <v>252.0</v>
      </c>
      <c r="D278" s="1">
        <v>62.0</v>
      </c>
      <c r="E278" s="2"/>
      <c r="F278" s="1" t="s">
        <v>49</v>
      </c>
      <c r="G278" s="1" t="s">
        <v>19</v>
      </c>
      <c r="H278" s="1" t="s">
        <v>11173</v>
      </c>
      <c r="I278" s="1" t="s">
        <v>11174</v>
      </c>
      <c r="J278" s="1" t="s">
        <v>11174</v>
      </c>
      <c r="K278" s="2"/>
      <c r="L278" s="1">
        <v>-8.0</v>
      </c>
      <c r="M278" s="1"/>
      <c r="N278" s="1">
        <v>9.467583333333334</v>
      </c>
      <c r="O278" s="1" t="s">
        <v>63</v>
      </c>
      <c r="P278" s="1" t="s">
        <v>11175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60</v>
      </c>
      <c r="B279" s="1" t="s">
        <v>17</v>
      </c>
      <c r="C279" s="3">
        <v>309.0</v>
      </c>
      <c r="D279" s="1">
        <v>0.0</v>
      </c>
      <c r="E279" s="1" t="s">
        <v>10382</v>
      </c>
      <c r="F279" s="1" t="s">
        <v>66</v>
      </c>
      <c r="G279" s="1" t="s">
        <v>19</v>
      </c>
      <c r="H279" s="1" t="s">
        <v>11176</v>
      </c>
      <c r="I279" s="1" t="s">
        <v>11177</v>
      </c>
      <c r="J279" s="1" t="s">
        <v>11178</v>
      </c>
      <c r="K279" s="1" t="s">
        <v>11179</v>
      </c>
      <c r="L279" s="1">
        <v>-5.0</v>
      </c>
      <c r="M279" s="1">
        <v>0.009533333333333333</v>
      </c>
      <c r="N279" s="1">
        <v>8.85175</v>
      </c>
      <c r="O279" s="1" t="s">
        <v>63</v>
      </c>
      <c r="P279" s="1" t="s">
        <v>10252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60</v>
      </c>
      <c r="B280" s="1" t="s">
        <v>17</v>
      </c>
      <c r="C280" s="3">
        <v>497.0</v>
      </c>
      <c r="D280" s="1">
        <v>75.0</v>
      </c>
      <c r="E280" s="2"/>
      <c r="F280" s="1" t="s">
        <v>49</v>
      </c>
      <c r="G280" s="1" t="s">
        <v>19</v>
      </c>
      <c r="H280" s="1" t="s">
        <v>11180</v>
      </c>
      <c r="I280" s="1" t="s">
        <v>11181</v>
      </c>
      <c r="J280" s="1" t="s">
        <v>11181</v>
      </c>
      <c r="K280" s="2"/>
      <c r="L280" s="1">
        <v>-9.0</v>
      </c>
      <c r="M280" s="1"/>
      <c r="N280" s="1">
        <v>7.775266666666667</v>
      </c>
      <c r="O280" s="1" t="s">
        <v>63</v>
      </c>
      <c r="P280" s="1" t="s">
        <v>11182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60</v>
      </c>
      <c r="B281" s="1" t="s">
        <v>17</v>
      </c>
      <c r="C281" s="1">
        <v>374.0</v>
      </c>
      <c r="D281" s="1">
        <v>0.0</v>
      </c>
      <c r="E281" s="1" t="s">
        <v>10382</v>
      </c>
      <c r="F281" s="1" t="s">
        <v>66</v>
      </c>
      <c r="G281" s="1" t="s">
        <v>24</v>
      </c>
      <c r="H281" s="1" t="s">
        <v>11183</v>
      </c>
      <c r="I281" s="1" t="s">
        <v>11184</v>
      </c>
      <c r="J281" s="1" t="s">
        <v>11185</v>
      </c>
      <c r="K281" s="1" t="s">
        <v>11186</v>
      </c>
      <c r="L281" s="1">
        <v>-5.0</v>
      </c>
      <c r="M281" s="1">
        <v>0.010066666666666666</v>
      </c>
      <c r="N281" s="1">
        <v>7.072766666666666</v>
      </c>
      <c r="O281" s="1" t="s">
        <v>63</v>
      </c>
      <c r="P281" s="1" t="s">
        <v>11187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60</v>
      </c>
      <c r="B282" s="1" t="s">
        <v>17</v>
      </c>
      <c r="C282" s="3">
        <v>398.0</v>
      </c>
      <c r="D282" s="1">
        <v>0.0</v>
      </c>
      <c r="E282" s="1" t="s">
        <v>10382</v>
      </c>
      <c r="F282" s="1" t="s">
        <v>66</v>
      </c>
      <c r="G282" s="1" t="s">
        <v>19</v>
      </c>
      <c r="H282" s="1" t="s">
        <v>11188</v>
      </c>
      <c r="I282" s="1" t="s">
        <v>11189</v>
      </c>
      <c r="J282" s="1" t="s">
        <v>11190</v>
      </c>
      <c r="K282" s="1" t="s">
        <v>11191</v>
      </c>
      <c r="L282" s="1">
        <v>-10.0</v>
      </c>
      <c r="M282" s="1">
        <v>0.014583333333333334</v>
      </c>
      <c r="N282" s="1">
        <v>7.260283333333334</v>
      </c>
      <c r="O282" s="1" t="s">
        <v>63</v>
      </c>
      <c r="P282" s="1" t="s">
        <v>11192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81</v>
      </c>
      <c r="B283" s="1" t="s">
        <v>364</v>
      </c>
      <c r="C283" s="3">
        <v>658.0</v>
      </c>
      <c r="D283" s="1">
        <v>0.0</v>
      </c>
      <c r="E283" s="1" t="s">
        <v>11193</v>
      </c>
      <c r="F283" s="1" t="s">
        <v>18</v>
      </c>
      <c r="G283" s="1" t="s">
        <v>19</v>
      </c>
      <c r="H283" s="1" t="s">
        <v>11194</v>
      </c>
      <c r="I283" s="1" t="s">
        <v>11195</v>
      </c>
      <c r="J283" s="1" t="s">
        <v>11195</v>
      </c>
      <c r="K283" s="2"/>
      <c r="L283" s="1">
        <v>-13.0</v>
      </c>
      <c r="M283" s="1"/>
      <c r="N283" s="1">
        <v>6.356283333333334</v>
      </c>
      <c r="O283" s="1" t="s">
        <v>10248</v>
      </c>
      <c r="P283" s="1" t="s">
        <v>11196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60</v>
      </c>
      <c r="B284" s="1" t="s">
        <v>17</v>
      </c>
      <c r="C284" s="1">
        <v>190.0</v>
      </c>
      <c r="D284" s="1">
        <v>59.0</v>
      </c>
      <c r="E284" s="2"/>
      <c r="F284" s="1" t="s">
        <v>49</v>
      </c>
      <c r="G284" s="1" t="s">
        <v>19</v>
      </c>
      <c r="H284" s="1" t="s">
        <v>11197</v>
      </c>
      <c r="I284" s="1" t="s">
        <v>11198</v>
      </c>
      <c r="J284" s="1" t="s">
        <v>11198</v>
      </c>
      <c r="K284" s="2"/>
      <c r="L284" s="1">
        <v>-14.0</v>
      </c>
      <c r="M284" s="1"/>
      <c r="N284" s="1">
        <v>5.323366666666667</v>
      </c>
      <c r="O284" s="1" t="s">
        <v>63</v>
      </c>
      <c r="P284" s="1" t="s">
        <v>11199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28</v>
      </c>
      <c r="B285" s="1" t="s">
        <v>17</v>
      </c>
      <c r="C285" s="1">
        <v>593.0</v>
      </c>
      <c r="D285" s="1">
        <v>0.0</v>
      </c>
      <c r="E285" s="1" t="s">
        <v>29</v>
      </c>
      <c r="F285" s="1" t="s">
        <v>18</v>
      </c>
      <c r="G285" s="1" t="s">
        <v>19</v>
      </c>
      <c r="H285" s="1" t="s">
        <v>11200</v>
      </c>
      <c r="I285" s="1" t="s">
        <v>11201</v>
      </c>
      <c r="J285" s="1" t="s">
        <v>11201</v>
      </c>
      <c r="K285" s="2"/>
      <c r="L285" s="1">
        <v>-12.0</v>
      </c>
      <c r="M285" s="1"/>
      <c r="N285" s="1">
        <v>7.9417</v>
      </c>
      <c r="O285" s="1" t="s">
        <v>10268</v>
      </c>
      <c r="P285" s="1" t="s">
        <v>11202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28</v>
      </c>
      <c r="B286" s="1" t="s">
        <v>17</v>
      </c>
      <c r="C286" s="1">
        <v>399.0</v>
      </c>
      <c r="D286" s="1">
        <v>0.0</v>
      </c>
      <c r="E286" s="1" t="s">
        <v>29</v>
      </c>
      <c r="F286" s="1" t="s">
        <v>18</v>
      </c>
      <c r="G286" s="1" t="s">
        <v>19</v>
      </c>
      <c r="H286" s="1" t="s">
        <v>11203</v>
      </c>
      <c r="I286" s="1" t="s">
        <v>11204</v>
      </c>
      <c r="J286" s="1" t="s">
        <v>11204</v>
      </c>
      <c r="K286" s="2"/>
      <c r="L286" s="1">
        <v>-9.0</v>
      </c>
      <c r="M286" s="1"/>
      <c r="N286" s="1">
        <v>5.969166666666666</v>
      </c>
      <c r="O286" s="1" t="s">
        <v>10268</v>
      </c>
      <c r="P286" s="1" t="s">
        <v>11205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16</v>
      </c>
      <c r="B287" s="1" t="s">
        <v>364</v>
      </c>
      <c r="C287" s="1">
        <v>606.0</v>
      </c>
      <c r="D287" s="1">
        <v>0.0</v>
      </c>
      <c r="E287" s="2"/>
      <c r="F287" s="1" t="s">
        <v>18</v>
      </c>
      <c r="G287" s="1" t="s">
        <v>19</v>
      </c>
      <c r="H287" s="1" t="s">
        <v>11206</v>
      </c>
      <c r="I287" s="1" t="s">
        <v>11207</v>
      </c>
      <c r="J287" s="1" t="s">
        <v>11207</v>
      </c>
      <c r="K287" s="2"/>
      <c r="L287" s="1">
        <v>-12.0</v>
      </c>
      <c r="M287" s="1"/>
      <c r="N287" s="1">
        <v>7.7366166666666665</v>
      </c>
      <c r="O287" s="1" t="s">
        <v>10248</v>
      </c>
      <c r="P287" s="1" t="s">
        <v>11208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81</v>
      </c>
      <c r="B288" s="1" t="s">
        <v>364</v>
      </c>
      <c r="C288" s="1">
        <v>329.0</v>
      </c>
      <c r="D288" s="1">
        <v>0.0</v>
      </c>
      <c r="E288" s="1" t="s">
        <v>11209</v>
      </c>
      <c r="F288" s="1" t="s">
        <v>18</v>
      </c>
      <c r="G288" s="1" t="s">
        <v>19</v>
      </c>
      <c r="H288" s="1" t="s">
        <v>11210</v>
      </c>
      <c r="I288" s="1" t="s">
        <v>11211</v>
      </c>
      <c r="J288" s="1" t="s">
        <v>11211</v>
      </c>
      <c r="K288" s="2"/>
      <c r="L288" s="1">
        <v>-8.0</v>
      </c>
      <c r="M288" s="1"/>
      <c r="N288" s="1">
        <v>6.106316666666666</v>
      </c>
      <c r="O288" s="1" t="s">
        <v>10248</v>
      </c>
      <c r="P288" s="1" t="s">
        <v>11212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60</v>
      </c>
      <c r="B289" s="1" t="s">
        <v>17</v>
      </c>
      <c r="C289" s="3">
        <v>299.0</v>
      </c>
      <c r="D289" s="1">
        <v>0.0</v>
      </c>
      <c r="E289" s="1" t="s">
        <v>10382</v>
      </c>
      <c r="F289" s="1" t="s">
        <v>66</v>
      </c>
      <c r="G289" s="1" t="s">
        <v>19</v>
      </c>
      <c r="H289" s="1" t="s">
        <v>11213</v>
      </c>
      <c r="I289" s="1" t="s">
        <v>11214</v>
      </c>
      <c r="J289" s="1" t="s">
        <v>11215</v>
      </c>
      <c r="K289" s="1" t="s">
        <v>11216</v>
      </c>
      <c r="L289" s="1">
        <v>-24.0</v>
      </c>
      <c r="M289" s="1">
        <v>0.0192</v>
      </c>
      <c r="N289" s="1">
        <v>6.082033333333333</v>
      </c>
      <c r="O289" s="1" t="s">
        <v>63</v>
      </c>
      <c r="P289" s="1" t="s">
        <v>11217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16</v>
      </c>
      <c r="B290" s="1" t="s">
        <v>17</v>
      </c>
      <c r="C290" s="3">
        <v>264.0</v>
      </c>
      <c r="D290" s="1">
        <v>0.0</v>
      </c>
      <c r="E290" s="2"/>
      <c r="F290" s="1" t="s">
        <v>18</v>
      </c>
      <c r="G290" s="1" t="s">
        <v>19</v>
      </c>
      <c r="H290" s="1" t="s">
        <v>11218</v>
      </c>
      <c r="I290" s="1" t="s">
        <v>11219</v>
      </c>
      <c r="J290" s="1" t="s">
        <v>11219</v>
      </c>
      <c r="K290" s="2"/>
      <c r="L290" s="1">
        <v>-8.0</v>
      </c>
      <c r="M290" s="1"/>
      <c r="N290" s="1">
        <v>6.040266666666667</v>
      </c>
      <c r="O290" s="1" t="s">
        <v>10248</v>
      </c>
      <c r="P290" s="1" t="s">
        <v>11220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60</v>
      </c>
      <c r="B291" s="1" t="s">
        <v>17</v>
      </c>
      <c r="C291" s="1">
        <v>466.0</v>
      </c>
      <c r="D291" s="1">
        <v>0.0</v>
      </c>
      <c r="E291" s="1" t="s">
        <v>10382</v>
      </c>
      <c r="F291" s="1" t="s">
        <v>66</v>
      </c>
      <c r="G291" s="1" t="s">
        <v>19</v>
      </c>
      <c r="H291" s="1" t="s">
        <v>11221</v>
      </c>
      <c r="I291" s="1" t="s">
        <v>11222</v>
      </c>
      <c r="J291" s="1" t="s">
        <v>11223</v>
      </c>
      <c r="K291" s="1" t="s">
        <v>11224</v>
      </c>
      <c r="L291" s="1">
        <v>-6.0</v>
      </c>
      <c r="M291" s="1">
        <v>0.01625</v>
      </c>
      <c r="N291" s="1">
        <v>9.198716666666666</v>
      </c>
      <c r="O291" s="1" t="s">
        <v>63</v>
      </c>
      <c r="P291" s="1" t="s">
        <v>11225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81</v>
      </c>
      <c r="B292" s="1" t="s">
        <v>17</v>
      </c>
      <c r="C292" s="1">
        <v>329.0</v>
      </c>
      <c r="D292" s="1">
        <v>0.0</v>
      </c>
      <c r="E292" s="1" t="s">
        <v>11226</v>
      </c>
      <c r="F292" s="1" t="s">
        <v>18</v>
      </c>
      <c r="G292" s="1" t="s">
        <v>19</v>
      </c>
      <c r="H292" s="1" t="s">
        <v>11227</v>
      </c>
      <c r="I292" s="1" t="s">
        <v>11228</v>
      </c>
      <c r="J292" s="1" t="s">
        <v>11228</v>
      </c>
      <c r="K292" s="2"/>
      <c r="L292" s="1">
        <v>-8.0</v>
      </c>
      <c r="M292" s="1"/>
      <c r="N292" s="1">
        <v>6.34305</v>
      </c>
      <c r="O292" s="1" t="s">
        <v>10248</v>
      </c>
      <c r="P292" s="1" t="s">
        <v>85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81</v>
      </c>
      <c r="B293" s="1" t="s">
        <v>17</v>
      </c>
      <c r="C293" s="1">
        <v>358.0</v>
      </c>
      <c r="D293" s="1">
        <v>0.0</v>
      </c>
      <c r="E293" s="1" t="s">
        <v>10397</v>
      </c>
      <c r="F293" s="1" t="s">
        <v>18</v>
      </c>
      <c r="G293" s="1" t="s">
        <v>19</v>
      </c>
      <c r="H293" s="1" t="s">
        <v>11229</v>
      </c>
      <c r="I293" s="1" t="s">
        <v>11230</v>
      </c>
      <c r="J293" s="1" t="s">
        <v>11230</v>
      </c>
      <c r="K293" s="2"/>
      <c r="L293" s="1">
        <v>-7.0</v>
      </c>
      <c r="M293" s="1"/>
      <c r="N293" s="1">
        <v>7.052483333333333</v>
      </c>
      <c r="O293" s="1" t="s">
        <v>10248</v>
      </c>
      <c r="P293" s="1" t="s">
        <v>11231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16</v>
      </c>
      <c r="B294" s="1" t="s">
        <v>17</v>
      </c>
      <c r="C294" s="1">
        <v>434.0</v>
      </c>
      <c r="D294" s="1">
        <v>0.0</v>
      </c>
      <c r="E294" s="2"/>
      <c r="F294" s="1" t="s">
        <v>18</v>
      </c>
      <c r="G294" s="1" t="s">
        <v>19</v>
      </c>
      <c r="H294" s="1" t="s">
        <v>11232</v>
      </c>
      <c r="I294" s="1" t="s">
        <v>11233</v>
      </c>
      <c r="J294" s="1" t="s">
        <v>11233</v>
      </c>
      <c r="K294" s="2"/>
      <c r="L294" s="1">
        <v>-4.0</v>
      </c>
      <c r="M294" s="1"/>
      <c r="N294" s="1">
        <v>10.390616666666666</v>
      </c>
      <c r="O294" s="1" t="s">
        <v>10248</v>
      </c>
      <c r="P294" s="1" t="s">
        <v>11234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28</v>
      </c>
      <c r="B295" s="1" t="s">
        <v>17</v>
      </c>
      <c r="C295" s="1">
        <v>508.0</v>
      </c>
      <c r="D295" s="1">
        <v>0.0</v>
      </c>
      <c r="E295" s="1" t="s">
        <v>29</v>
      </c>
      <c r="F295" s="1" t="s">
        <v>18</v>
      </c>
      <c r="G295" s="1" t="s">
        <v>19</v>
      </c>
      <c r="H295" s="1" t="s">
        <v>11235</v>
      </c>
      <c r="I295" s="1" t="s">
        <v>11236</v>
      </c>
      <c r="J295" s="1" t="s">
        <v>11236</v>
      </c>
      <c r="K295" s="2"/>
      <c r="L295" s="1">
        <v>-11.0</v>
      </c>
      <c r="M295" s="1"/>
      <c r="N295" s="1">
        <v>8.8162</v>
      </c>
      <c r="O295" s="1" t="s">
        <v>10268</v>
      </c>
      <c r="P295" s="1" t="s">
        <v>11237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81</v>
      </c>
      <c r="B296" s="1" t="s">
        <v>17</v>
      </c>
      <c r="C296" s="1">
        <v>329.0</v>
      </c>
      <c r="D296" s="1">
        <v>0.0</v>
      </c>
      <c r="E296" s="1" t="s">
        <v>11130</v>
      </c>
      <c r="F296" s="1" t="s">
        <v>18</v>
      </c>
      <c r="G296" s="1" t="s">
        <v>19</v>
      </c>
      <c r="H296" s="1" t="s">
        <v>11238</v>
      </c>
      <c r="I296" s="1" t="s">
        <v>11239</v>
      </c>
      <c r="J296" s="1" t="s">
        <v>11239</v>
      </c>
      <c r="K296" s="2"/>
      <c r="L296" s="1">
        <v>-8.0</v>
      </c>
      <c r="M296" s="1"/>
      <c r="N296" s="1">
        <v>6.473333333333334</v>
      </c>
      <c r="O296" s="1" t="s">
        <v>10248</v>
      </c>
      <c r="P296" s="1" t="s">
        <v>11240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28</v>
      </c>
      <c r="B297" s="1" t="s">
        <v>17</v>
      </c>
      <c r="C297" s="1">
        <v>289.0</v>
      </c>
      <c r="D297" s="1">
        <v>0.0</v>
      </c>
      <c r="E297" s="1" t="s">
        <v>29</v>
      </c>
      <c r="F297" s="1" t="s">
        <v>18</v>
      </c>
      <c r="G297" s="1" t="s">
        <v>19</v>
      </c>
      <c r="H297" s="1" t="s">
        <v>11241</v>
      </c>
      <c r="I297" s="1" t="s">
        <v>11242</v>
      </c>
      <c r="J297" s="1" t="s">
        <v>11242</v>
      </c>
      <c r="K297" s="2"/>
      <c r="L297" s="1">
        <v>-8.0</v>
      </c>
      <c r="M297" s="1"/>
      <c r="N297" s="1">
        <v>6.3049</v>
      </c>
      <c r="O297" s="1" t="s">
        <v>10268</v>
      </c>
      <c r="P297" s="1" t="s">
        <v>11243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60</v>
      </c>
      <c r="B298" s="1" t="s">
        <v>17</v>
      </c>
      <c r="C298" s="1">
        <v>199.0</v>
      </c>
      <c r="D298" s="1">
        <v>50.0</v>
      </c>
      <c r="E298" s="2"/>
      <c r="F298" s="1" t="s">
        <v>49</v>
      </c>
      <c r="G298" s="1" t="s">
        <v>173</v>
      </c>
      <c r="H298" s="1" t="s">
        <v>11244</v>
      </c>
      <c r="I298" s="1" t="s">
        <v>11245</v>
      </c>
      <c r="J298" s="1" t="s">
        <v>11245</v>
      </c>
      <c r="K298" s="2"/>
      <c r="L298" s="1">
        <v>-9.0</v>
      </c>
      <c r="M298" s="1"/>
      <c r="N298" s="1">
        <v>9.551083333333333</v>
      </c>
      <c r="O298" s="1" t="s">
        <v>63</v>
      </c>
      <c r="P298" s="1" t="s">
        <v>10474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28</v>
      </c>
      <c r="B299" s="1" t="s">
        <v>17</v>
      </c>
      <c r="C299" s="1">
        <v>368.0</v>
      </c>
      <c r="D299" s="1">
        <v>0.0</v>
      </c>
      <c r="E299" s="1" t="s">
        <v>29</v>
      </c>
      <c r="F299" s="1" t="s">
        <v>18</v>
      </c>
      <c r="G299" s="1" t="s">
        <v>19</v>
      </c>
      <c r="H299" s="1" t="s">
        <v>11246</v>
      </c>
      <c r="I299" s="1" t="s">
        <v>11247</v>
      </c>
      <c r="J299" s="1" t="s">
        <v>11247</v>
      </c>
      <c r="K299" s="2"/>
      <c r="L299" s="1">
        <v>-6.0</v>
      </c>
      <c r="M299" s="1"/>
      <c r="N299" s="1">
        <v>8.156166666666667</v>
      </c>
      <c r="O299" s="1" t="s">
        <v>10268</v>
      </c>
      <c r="P299" s="1" t="s">
        <v>11248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60</v>
      </c>
      <c r="B300" s="1" t="s">
        <v>17</v>
      </c>
      <c r="C300" s="1">
        <v>245.0</v>
      </c>
      <c r="D300" s="1">
        <v>61.0</v>
      </c>
      <c r="E300" s="2"/>
      <c r="F300" s="1" t="s">
        <v>49</v>
      </c>
      <c r="G300" s="1" t="s">
        <v>24</v>
      </c>
      <c r="H300" s="1" t="s">
        <v>11249</v>
      </c>
      <c r="I300" s="1" t="s">
        <v>11250</v>
      </c>
      <c r="J300" s="1" t="s">
        <v>11250</v>
      </c>
      <c r="K300" s="2"/>
      <c r="L300" s="1">
        <v>-12.0</v>
      </c>
      <c r="M300" s="1"/>
      <c r="N300" s="1">
        <v>7.159783333333333</v>
      </c>
      <c r="O300" s="1" t="s">
        <v>63</v>
      </c>
      <c r="P300" s="1" t="s">
        <v>11251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60</v>
      </c>
      <c r="B301" s="1" t="s">
        <v>17</v>
      </c>
      <c r="C301" s="1">
        <v>767.0</v>
      </c>
      <c r="D301" s="1">
        <v>0.0</v>
      </c>
      <c r="E301" s="1" t="s">
        <v>29</v>
      </c>
      <c r="F301" s="1" t="s">
        <v>66</v>
      </c>
      <c r="G301" s="1" t="s">
        <v>19</v>
      </c>
      <c r="H301" s="1" t="s">
        <v>11252</v>
      </c>
      <c r="I301" s="1" t="s">
        <v>11253</v>
      </c>
      <c r="J301" s="1" t="s">
        <v>11254</v>
      </c>
      <c r="K301" s="1" t="s">
        <v>11255</v>
      </c>
      <c r="L301" s="1">
        <v>2.0</v>
      </c>
      <c r="M301" s="1">
        <v>0.9595</v>
      </c>
      <c r="N301" s="1">
        <v>15.103916666666667</v>
      </c>
      <c r="O301" s="1" t="s">
        <v>63</v>
      </c>
      <c r="P301" s="1" t="s">
        <v>11256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48</v>
      </c>
      <c r="B302" s="1" t="s">
        <v>17</v>
      </c>
      <c r="C302" s="1">
        <v>139.0</v>
      </c>
      <c r="D302" s="1">
        <v>0.0</v>
      </c>
      <c r="E302" s="2"/>
      <c r="F302" s="1" t="s">
        <v>49</v>
      </c>
      <c r="G302" s="1" t="s">
        <v>24</v>
      </c>
      <c r="H302" s="1" t="s">
        <v>11257</v>
      </c>
      <c r="I302" s="1" t="s">
        <v>11258</v>
      </c>
      <c r="J302" s="1" t="s">
        <v>11258</v>
      </c>
      <c r="K302" s="2"/>
      <c r="L302" s="1">
        <v>-1.0</v>
      </c>
      <c r="M302" s="1"/>
      <c r="N302" s="1">
        <v>4.165016666666666</v>
      </c>
      <c r="O302" s="1" t="s">
        <v>53</v>
      </c>
      <c r="P302" s="1" t="s">
        <v>11259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48</v>
      </c>
      <c r="B303" s="1" t="s">
        <v>17</v>
      </c>
      <c r="C303" s="1">
        <v>394.0</v>
      </c>
      <c r="D303" s="1">
        <v>0.0</v>
      </c>
      <c r="E303" s="2"/>
      <c r="F303" s="1" t="s">
        <v>49</v>
      </c>
      <c r="G303" s="1" t="s">
        <v>24</v>
      </c>
      <c r="H303" s="1" t="s">
        <v>11260</v>
      </c>
      <c r="I303" s="1" t="s">
        <v>11261</v>
      </c>
      <c r="J303" s="1" t="s">
        <v>11261</v>
      </c>
      <c r="K303" s="2"/>
      <c r="L303" s="1">
        <v>1.0</v>
      </c>
      <c r="M303" s="1"/>
      <c r="N303" s="1">
        <v>7.181416666666666</v>
      </c>
      <c r="O303" s="1" t="s">
        <v>53</v>
      </c>
      <c r="P303" s="1" t="s">
        <v>11262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81</v>
      </c>
      <c r="B304" s="1" t="s">
        <v>17</v>
      </c>
      <c r="C304" s="1">
        <v>723.0</v>
      </c>
      <c r="D304" s="1">
        <v>0.0</v>
      </c>
      <c r="E304" s="1" t="s">
        <v>10786</v>
      </c>
      <c r="F304" s="1" t="s">
        <v>18</v>
      </c>
      <c r="G304" s="1" t="s">
        <v>19</v>
      </c>
      <c r="H304" s="1" t="s">
        <v>11263</v>
      </c>
      <c r="I304" s="1" t="s">
        <v>11264</v>
      </c>
      <c r="J304" s="1" t="s">
        <v>11264</v>
      </c>
      <c r="K304" s="2"/>
      <c r="L304" s="1">
        <v>-7.0</v>
      </c>
      <c r="M304" s="1"/>
      <c r="N304" s="1">
        <v>12.497</v>
      </c>
      <c r="O304" s="1" t="s">
        <v>10248</v>
      </c>
      <c r="P304" s="1" t="s">
        <v>11265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60</v>
      </c>
      <c r="B305" s="1" t="s">
        <v>17</v>
      </c>
      <c r="C305" s="3">
        <v>754.0</v>
      </c>
      <c r="D305" s="1">
        <v>0.0</v>
      </c>
      <c r="E305" s="1" t="s">
        <v>10382</v>
      </c>
      <c r="F305" s="1" t="s">
        <v>66</v>
      </c>
      <c r="G305" s="1" t="s">
        <v>19</v>
      </c>
      <c r="H305" s="1" t="s">
        <v>11266</v>
      </c>
      <c r="I305" s="1" t="s">
        <v>11267</v>
      </c>
      <c r="J305" s="1" t="s">
        <v>11268</v>
      </c>
      <c r="K305" s="1" t="s">
        <v>11269</v>
      </c>
      <c r="L305" s="1">
        <v>1.0</v>
      </c>
      <c r="M305" s="1">
        <v>0.01965</v>
      </c>
      <c r="N305" s="1">
        <v>23.447483333333334</v>
      </c>
      <c r="O305" s="1" t="s">
        <v>63</v>
      </c>
      <c r="P305" s="1" t="s">
        <v>11270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81</v>
      </c>
      <c r="B306" s="1" t="s">
        <v>17</v>
      </c>
      <c r="C306" s="1">
        <v>578.0</v>
      </c>
      <c r="D306" s="1">
        <v>0.0</v>
      </c>
      <c r="E306" s="1" t="s">
        <v>11271</v>
      </c>
      <c r="F306" s="1" t="s">
        <v>18</v>
      </c>
      <c r="G306" s="1" t="s">
        <v>19</v>
      </c>
      <c r="H306" s="1" t="s">
        <v>11272</v>
      </c>
      <c r="I306" s="1" t="s">
        <v>11273</v>
      </c>
      <c r="J306" s="1" t="s">
        <v>11273</v>
      </c>
      <c r="K306" s="2"/>
      <c r="L306" s="1">
        <v>-13.0</v>
      </c>
      <c r="M306" s="1"/>
      <c r="N306" s="1">
        <v>6.984733333333334</v>
      </c>
      <c r="O306" s="1" t="s">
        <v>10248</v>
      </c>
      <c r="P306" s="1" t="s">
        <v>11274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60</v>
      </c>
      <c r="B307" s="1" t="s">
        <v>17</v>
      </c>
      <c r="C307" s="1">
        <v>199.0</v>
      </c>
      <c r="D307" s="1">
        <v>50.0</v>
      </c>
      <c r="E307" s="2"/>
      <c r="F307" s="1" t="s">
        <v>49</v>
      </c>
      <c r="G307" s="1" t="s">
        <v>19</v>
      </c>
      <c r="H307" s="1" t="s">
        <v>11275</v>
      </c>
      <c r="I307" s="1" t="s">
        <v>11276</v>
      </c>
      <c r="J307" s="1" t="s">
        <v>11276</v>
      </c>
      <c r="K307" s="2"/>
      <c r="L307" s="1">
        <v>-2.0</v>
      </c>
      <c r="M307" s="1"/>
      <c r="N307" s="1">
        <v>5.91445</v>
      </c>
      <c r="O307" s="1" t="s">
        <v>63</v>
      </c>
      <c r="P307" s="1" t="s">
        <v>10888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60</v>
      </c>
      <c r="B308" s="1" t="s">
        <v>17</v>
      </c>
      <c r="C308" s="1">
        <v>290.0</v>
      </c>
      <c r="D308" s="1">
        <v>14.0</v>
      </c>
      <c r="E308" s="1" t="s">
        <v>10382</v>
      </c>
      <c r="F308" s="1" t="s">
        <v>66</v>
      </c>
      <c r="G308" s="1" t="s">
        <v>19</v>
      </c>
      <c r="H308" s="1" t="s">
        <v>11277</v>
      </c>
      <c r="I308" s="1" t="s">
        <v>11278</v>
      </c>
      <c r="J308" s="1" t="s">
        <v>11279</v>
      </c>
      <c r="K308" s="1" t="s">
        <v>11280</v>
      </c>
      <c r="L308" s="1">
        <v>-12.0</v>
      </c>
      <c r="M308" s="1">
        <v>0.0105</v>
      </c>
      <c r="N308" s="1">
        <v>10.4368</v>
      </c>
      <c r="O308" s="1" t="s">
        <v>63</v>
      </c>
      <c r="P308" s="1" t="s">
        <v>11281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16</v>
      </c>
      <c r="B309" s="1" t="s">
        <v>364</v>
      </c>
      <c r="C309" s="3">
        <v>528.0</v>
      </c>
      <c r="D309" s="1">
        <v>0.0</v>
      </c>
      <c r="E309" s="2"/>
      <c r="F309" s="1" t="s">
        <v>18</v>
      </c>
      <c r="G309" s="1" t="s">
        <v>19</v>
      </c>
      <c r="H309" s="1" t="s">
        <v>11282</v>
      </c>
      <c r="I309" s="1" t="s">
        <v>11283</v>
      </c>
      <c r="J309" s="1" t="s">
        <v>11283</v>
      </c>
      <c r="K309" s="2"/>
      <c r="L309" s="1">
        <v>-5.0</v>
      </c>
      <c r="M309" s="1"/>
      <c r="N309" s="1">
        <v>14.92265</v>
      </c>
      <c r="O309" s="1" t="s">
        <v>10248</v>
      </c>
      <c r="P309" s="1" t="s">
        <v>11284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16</v>
      </c>
      <c r="B310" s="1" t="s">
        <v>364</v>
      </c>
      <c r="C310" s="1">
        <v>482.0</v>
      </c>
      <c r="D310" s="1">
        <v>0.0</v>
      </c>
      <c r="E310" s="2"/>
      <c r="F310" s="1" t="s">
        <v>18</v>
      </c>
      <c r="G310" s="1" t="s">
        <v>19</v>
      </c>
      <c r="H310" s="1" t="s">
        <v>11285</v>
      </c>
      <c r="I310" s="1" t="s">
        <v>11286</v>
      </c>
      <c r="J310" s="1" t="s">
        <v>11286</v>
      </c>
      <c r="K310" s="2"/>
      <c r="L310" s="1">
        <v>-5.0</v>
      </c>
      <c r="M310" s="1"/>
      <c r="N310" s="1">
        <v>9.24065</v>
      </c>
      <c r="O310" s="1" t="s">
        <v>10248</v>
      </c>
      <c r="P310" s="1" t="s">
        <v>11287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81</v>
      </c>
      <c r="B311" s="1" t="s">
        <v>364</v>
      </c>
      <c r="C311" s="1">
        <v>329.0</v>
      </c>
      <c r="D311" s="1">
        <v>0.0</v>
      </c>
      <c r="E311" s="1" t="s">
        <v>842</v>
      </c>
      <c r="F311" s="1" t="s">
        <v>18</v>
      </c>
      <c r="G311" s="1" t="s">
        <v>19</v>
      </c>
      <c r="H311" s="1" t="s">
        <v>11288</v>
      </c>
      <c r="I311" s="1" t="s">
        <v>11289</v>
      </c>
      <c r="J311" s="1" t="s">
        <v>11289</v>
      </c>
      <c r="K311" s="2"/>
      <c r="L311" s="1">
        <v>-6.0</v>
      </c>
      <c r="M311" s="1"/>
      <c r="N311" s="1">
        <v>8.209766666666667</v>
      </c>
      <c r="O311" s="1" t="s">
        <v>10248</v>
      </c>
      <c r="P311" s="1" t="s">
        <v>11290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48</v>
      </c>
      <c r="B312" s="1" t="s">
        <v>17</v>
      </c>
      <c r="C312" s="1">
        <v>249.0</v>
      </c>
      <c r="D312" s="1">
        <v>249.0</v>
      </c>
      <c r="E312" s="2"/>
      <c r="F312" s="1" t="s">
        <v>49</v>
      </c>
      <c r="G312" s="1" t="s">
        <v>24</v>
      </c>
      <c r="H312" s="1" t="s">
        <v>11291</v>
      </c>
      <c r="I312" s="1" t="s">
        <v>11292</v>
      </c>
      <c r="J312" s="1" t="s">
        <v>11292</v>
      </c>
      <c r="K312" s="2"/>
      <c r="L312" s="1">
        <v>0.0</v>
      </c>
      <c r="M312" s="1"/>
      <c r="N312" s="1">
        <v>5.4149666666666665</v>
      </c>
      <c r="O312" s="1" t="s">
        <v>53</v>
      </c>
      <c r="P312" s="1" t="s">
        <v>11293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28</v>
      </c>
      <c r="B313" s="1" t="s">
        <v>17</v>
      </c>
      <c r="C313" s="1">
        <v>264.0</v>
      </c>
      <c r="D313" s="1">
        <v>0.0</v>
      </c>
      <c r="E313" s="1" t="s">
        <v>29</v>
      </c>
      <c r="F313" s="1" t="s">
        <v>18</v>
      </c>
      <c r="G313" s="1" t="s">
        <v>19</v>
      </c>
      <c r="H313" s="1" t="s">
        <v>11294</v>
      </c>
      <c r="I313" s="1" t="s">
        <v>11295</v>
      </c>
      <c r="J313" s="1" t="s">
        <v>11295</v>
      </c>
      <c r="K313" s="2"/>
      <c r="L313" s="1">
        <v>-7.0</v>
      </c>
      <c r="M313" s="1"/>
      <c r="N313" s="1">
        <v>48.41433333333333</v>
      </c>
      <c r="O313" s="1" t="s">
        <v>10268</v>
      </c>
      <c r="P313" s="1" t="s">
        <v>10600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60</v>
      </c>
      <c r="B314" s="1" t="s">
        <v>17</v>
      </c>
      <c r="C314" s="1">
        <v>383.0</v>
      </c>
      <c r="D314" s="1">
        <v>0.0</v>
      </c>
      <c r="E314" s="1" t="s">
        <v>11296</v>
      </c>
      <c r="F314" s="1" t="s">
        <v>66</v>
      </c>
      <c r="G314" s="1" t="s">
        <v>19</v>
      </c>
      <c r="H314" s="1" t="s">
        <v>11297</v>
      </c>
      <c r="I314" s="1" t="s">
        <v>11298</v>
      </c>
      <c r="J314" s="1" t="s">
        <v>11299</v>
      </c>
      <c r="K314" s="1" t="s">
        <v>11300</v>
      </c>
      <c r="L314" s="1">
        <v>-9.0</v>
      </c>
      <c r="M314" s="1">
        <v>0.044033333333333334</v>
      </c>
      <c r="N314" s="1">
        <v>6.136583333333333</v>
      </c>
      <c r="O314" s="1" t="s">
        <v>63</v>
      </c>
      <c r="P314" s="1" t="s">
        <v>11301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81</v>
      </c>
      <c r="B315" s="1" t="s">
        <v>17</v>
      </c>
      <c r="C315" s="1">
        <v>264.0</v>
      </c>
      <c r="D315" s="1">
        <v>0.0</v>
      </c>
      <c r="E315" s="1" t="s">
        <v>2200</v>
      </c>
      <c r="F315" s="1" t="s">
        <v>18</v>
      </c>
      <c r="G315" s="1" t="s">
        <v>19</v>
      </c>
      <c r="H315" s="1" t="s">
        <v>11302</v>
      </c>
      <c r="I315" s="1" t="s">
        <v>11303</v>
      </c>
      <c r="J315" s="1" t="s">
        <v>11303</v>
      </c>
      <c r="K315" s="2"/>
      <c r="L315" s="1">
        <v>1.0</v>
      </c>
      <c r="M315" s="1"/>
      <c r="N315" s="1">
        <v>16.202933333333334</v>
      </c>
      <c r="O315" s="1" t="s">
        <v>10248</v>
      </c>
      <c r="P315" s="1" t="s">
        <v>5312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81</v>
      </c>
      <c r="B316" s="1" t="s">
        <v>17</v>
      </c>
      <c r="C316" s="3">
        <v>264.0</v>
      </c>
      <c r="D316" s="1">
        <v>0.0</v>
      </c>
      <c r="E316" s="1" t="s">
        <v>6750</v>
      </c>
      <c r="F316" s="1" t="s">
        <v>18</v>
      </c>
      <c r="G316" s="1" t="s">
        <v>19</v>
      </c>
      <c r="H316" s="1" t="s">
        <v>11304</v>
      </c>
      <c r="I316" s="1" t="s">
        <v>11305</v>
      </c>
      <c r="J316" s="1" t="s">
        <v>11305</v>
      </c>
      <c r="K316" s="2"/>
      <c r="L316" s="1">
        <v>4.0</v>
      </c>
      <c r="M316" s="1"/>
      <c r="N316" s="1">
        <v>19.61185</v>
      </c>
      <c r="O316" s="1" t="s">
        <v>10248</v>
      </c>
      <c r="P316" s="1" t="s">
        <v>3025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16</v>
      </c>
      <c r="B317" s="1" t="s">
        <v>492</v>
      </c>
      <c r="C317" s="3">
        <v>264.0</v>
      </c>
      <c r="D317" s="1">
        <v>0.0</v>
      </c>
      <c r="E317" s="2"/>
      <c r="F317" s="1" t="s">
        <v>18</v>
      </c>
      <c r="G317" s="1" t="s">
        <v>19</v>
      </c>
      <c r="H317" s="1" t="s">
        <v>11306</v>
      </c>
      <c r="I317" s="1" t="s">
        <v>11307</v>
      </c>
      <c r="J317" s="1" t="s">
        <v>11307</v>
      </c>
      <c r="K317" s="2"/>
      <c r="L317" s="1">
        <v>-4.0</v>
      </c>
      <c r="M317" s="1"/>
      <c r="N317" s="1">
        <v>10.9806</v>
      </c>
      <c r="O317" s="1" t="s">
        <v>10248</v>
      </c>
      <c r="P317" s="1" t="s">
        <v>11308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48</v>
      </c>
      <c r="B318" s="1" t="s">
        <v>17</v>
      </c>
      <c r="C318" s="1">
        <v>119.0</v>
      </c>
      <c r="D318" s="1">
        <v>0.0</v>
      </c>
      <c r="E318" s="2"/>
      <c r="F318" s="1" t="s">
        <v>49</v>
      </c>
      <c r="G318" s="1" t="s">
        <v>24</v>
      </c>
      <c r="H318" s="1" t="s">
        <v>11309</v>
      </c>
      <c r="I318" s="1" t="s">
        <v>11310</v>
      </c>
      <c r="J318" s="1" t="s">
        <v>11310</v>
      </c>
      <c r="K318" s="2"/>
      <c r="L318" s="1">
        <v>11.0</v>
      </c>
      <c r="M318" s="1"/>
      <c r="N318" s="1">
        <v>17.2271</v>
      </c>
      <c r="O318" s="1" t="s">
        <v>53</v>
      </c>
      <c r="P318" s="1" t="s">
        <v>11311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28</v>
      </c>
      <c r="B319" s="1" t="s">
        <v>17</v>
      </c>
      <c r="C319" s="3">
        <v>386.0</v>
      </c>
      <c r="D319" s="1">
        <v>0.0</v>
      </c>
      <c r="E319" s="1" t="s">
        <v>29</v>
      </c>
      <c r="F319" s="1" t="s">
        <v>18</v>
      </c>
      <c r="G319" s="1" t="s">
        <v>19</v>
      </c>
      <c r="H319" s="1" t="s">
        <v>11312</v>
      </c>
      <c r="I319" s="1" t="s">
        <v>11313</v>
      </c>
      <c r="J319" s="1" t="s">
        <v>11313</v>
      </c>
      <c r="K319" s="2"/>
      <c r="L319" s="1">
        <v>1.0</v>
      </c>
      <c r="M319" s="1"/>
      <c r="N319" s="1">
        <v>16.290533333333332</v>
      </c>
      <c r="O319" s="1" t="s">
        <v>10268</v>
      </c>
      <c r="P319" s="1" t="s">
        <v>11314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81</v>
      </c>
      <c r="B320" s="1" t="s">
        <v>17</v>
      </c>
      <c r="C320" s="1">
        <v>618.0</v>
      </c>
      <c r="D320" s="1">
        <v>0.0</v>
      </c>
      <c r="E320" s="1" t="s">
        <v>643</v>
      </c>
      <c r="F320" s="1" t="s">
        <v>18</v>
      </c>
      <c r="G320" s="1" t="s">
        <v>19</v>
      </c>
      <c r="H320" s="1" t="s">
        <v>11315</v>
      </c>
      <c r="I320" s="1" t="s">
        <v>11316</v>
      </c>
      <c r="J320" s="1" t="s">
        <v>11316</v>
      </c>
      <c r="K320" s="2"/>
      <c r="L320" s="1">
        <v>4.0</v>
      </c>
      <c r="M320" s="1"/>
      <c r="N320" s="1">
        <v>24.72896666666667</v>
      </c>
      <c r="O320" s="1" t="s">
        <v>10248</v>
      </c>
      <c r="P320" s="1" t="s">
        <v>11317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28</v>
      </c>
      <c r="B321" s="1" t="s">
        <v>17</v>
      </c>
      <c r="C321" s="1">
        <v>329.0</v>
      </c>
      <c r="D321" s="1">
        <v>0.0</v>
      </c>
      <c r="E321" s="1" t="s">
        <v>29</v>
      </c>
      <c r="F321" s="1" t="s">
        <v>18</v>
      </c>
      <c r="G321" s="1" t="s">
        <v>19</v>
      </c>
      <c r="H321" s="1" t="s">
        <v>11318</v>
      </c>
      <c r="I321" s="1" t="s">
        <v>11319</v>
      </c>
      <c r="J321" s="1" t="s">
        <v>11319</v>
      </c>
      <c r="K321" s="2"/>
      <c r="L321" s="1">
        <v>9.0</v>
      </c>
      <c r="M321" s="1"/>
      <c r="N321" s="1">
        <v>24.1513</v>
      </c>
      <c r="O321" s="1" t="s">
        <v>10268</v>
      </c>
      <c r="P321" s="1" t="s">
        <v>11320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60</v>
      </c>
      <c r="B322" s="1" t="s">
        <v>17</v>
      </c>
      <c r="C322" s="3">
        <v>253.0</v>
      </c>
      <c r="D322" s="1">
        <v>73.0</v>
      </c>
      <c r="E322" s="2"/>
      <c r="F322" s="1" t="s">
        <v>49</v>
      </c>
      <c r="G322" s="1" t="s">
        <v>173</v>
      </c>
      <c r="H322" s="1" t="s">
        <v>11321</v>
      </c>
      <c r="I322" s="1" t="s">
        <v>11322</v>
      </c>
      <c r="J322" s="1" t="s">
        <v>11322</v>
      </c>
      <c r="K322" s="2"/>
      <c r="L322" s="1">
        <v>-1.0</v>
      </c>
      <c r="M322" s="1"/>
      <c r="N322" s="1">
        <v>16.971916666666665</v>
      </c>
      <c r="O322" s="1" t="s">
        <v>63</v>
      </c>
      <c r="P322" s="1" t="s">
        <v>11323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28</v>
      </c>
      <c r="B323" s="1" t="s">
        <v>17</v>
      </c>
      <c r="C323" s="1">
        <v>975.0</v>
      </c>
      <c r="D323" s="1">
        <v>0.0</v>
      </c>
      <c r="E323" s="1" t="s">
        <v>29</v>
      </c>
      <c r="F323" s="1" t="s">
        <v>18</v>
      </c>
      <c r="G323" s="1" t="s">
        <v>19</v>
      </c>
      <c r="H323" s="1" t="s">
        <v>11324</v>
      </c>
      <c r="I323" s="1" t="s">
        <v>11325</v>
      </c>
      <c r="J323" s="1" t="s">
        <v>11325</v>
      </c>
      <c r="K323" s="2"/>
      <c r="L323" s="1">
        <v>7.0</v>
      </c>
      <c r="M323" s="1"/>
      <c r="N323" s="1">
        <v>27.22855</v>
      </c>
      <c r="O323" s="1" t="s">
        <v>10268</v>
      </c>
      <c r="P323" s="1" t="s">
        <v>11326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60</v>
      </c>
      <c r="B324" s="1" t="s">
        <v>17</v>
      </c>
      <c r="C324" s="1">
        <v>355.0</v>
      </c>
      <c r="D324" s="1">
        <v>0.0</v>
      </c>
      <c r="E324" s="1" t="s">
        <v>10292</v>
      </c>
      <c r="F324" s="1" t="s">
        <v>66</v>
      </c>
      <c r="G324" s="1" t="s">
        <v>19</v>
      </c>
      <c r="H324" s="1" t="s">
        <v>11327</v>
      </c>
      <c r="I324" s="1" t="s">
        <v>11328</v>
      </c>
      <c r="J324" s="1" t="s">
        <v>11329</v>
      </c>
      <c r="K324" s="1" t="s">
        <v>11330</v>
      </c>
      <c r="L324" s="1">
        <v>-20.0</v>
      </c>
      <c r="M324" s="1">
        <v>0.0109</v>
      </c>
      <c r="N324" s="1">
        <v>12.181466666666667</v>
      </c>
      <c r="O324" s="1" t="s">
        <v>63</v>
      </c>
      <c r="P324" s="1" t="s">
        <v>11331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16</v>
      </c>
      <c r="B325" s="1" t="s">
        <v>492</v>
      </c>
      <c r="C325" s="1">
        <v>528.0</v>
      </c>
      <c r="D325" s="1">
        <v>0.0</v>
      </c>
      <c r="E325" s="2"/>
      <c r="F325" s="1" t="s">
        <v>18</v>
      </c>
      <c r="G325" s="1" t="s">
        <v>19</v>
      </c>
      <c r="H325" s="1" t="s">
        <v>11332</v>
      </c>
      <c r="I325" s="1" t="s">
        <v>11333</v>
      </c>
      <c r="J325" s="1" t="s">
        <v>11333</v>
      </c>
      <c r="K325" s="2"/>
      <c r="L325" s="1">
        <v>16.0</v>
      </c>
      <c r="M325" s="1"/>
      <c r="N325" s="1">
        <v>36.32346666666667</v>
      </c>
      <c r="O325" s="1" t="s">
        <v>10248</v>
      </c>
      <c r="P325" s="1" t="s">
        <v>11334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28</v>
      </c>
      <c r="B326" s="1" t="s">
        <v>17</v>
      </c>
      <c r="C326" s="1">
        <v>289.0</v>
      </c>
      <c r="D326" s="1">
        <v>0.0</v>
      </c>
      <c r="E326" s="1" t="s">
        <v>29</v>
      </c>
      <c r="F326" s="1" t="s">
        <v>18</v>
      </c>
      <c r="G326" s="1" t="s">
        <v>19</v>
      </c>
      <c r="H326" s="1" t="s">
        <v>11335</v>
      </c>
      <c r="I326" s="1" t="s">
        <v>11336</v>
      </c>
      <c r="J326" s="1" t="s">
        <v>11336</v>
      </c>
      <c r="K326" s="2"/>
      <c r="L326" s="1">
        <v>2.0</v>
      </c>
      <c r="M326" s="1"/>
      <c r="N326" s="1">
        <v>17.767716666666665</v>
      </c>
      <c r="O326" s="1" t="s">
        <v>10268</v>
      </c>
      <c r="P326" s="1" t="s">
        <v>11337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81</v>
      </c>
      <c r="B327" s="1" t="s">
        <v>17</v>
      </c>
      <c r="C327" s="1">
        <v>274.0</v>
      </c>
      <c r="D327" s="1">
        <v>0.0</v>
      </c>
      <c r="E327" s="1" t="s">
        <v>82</v>
      </c>
      <c r="F327" s="1" t="s">
        <v>18</v>
      </c>
      <c r="G327" s="1" t="s">
        <v>19</v>
      </c>
      <c r="H327" s="1" t="s">
        <v>11338</v>
      </c>
      <c r="I327" s="1" t="s">
        <v>11339</v>
      </c>
      <c r="J327" s="1" t="s">
        <v>11339</v>
      </c>
      <c r="K327" s="2"/>
      <c r="L327" s="1">
        <v>11.0</v>
      </c>
      <c r="M327" s="1"/>
      <c r="N327" s="1">
        <v>26.488683333333334</v>
      </c>
      <c r="O327" s="1" t="s">
        <v>10248</v>
      </c>
      <c r="P327" s="1" t="s">
        <v>11340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28</v>
      </c>
      <c r="B328" s="1" t="s">
        <v>17</v>
      </c>
      <c r="C328" s="1">
        <v>323.0</v>
      </c>
      <c r="D328" s="1">
        <v>0.0</v>
      </c>
      <c r="E328" s="1" t="s">
        <v>29</v>
      </c>
      <c r="F328" s="1" t="s">
        <v>18</v>
      </c>
      <c r="G328" s="1" t="s">
        <v>19</v>
      </c>
      <c r="H328" s="1" t="s">
        <v>11341</v>
      </c>
      <c r="I328" s="1" t="s">
        <v>11342</v>
      </c>
      <c r="J328" s="1" t="s">
        <v>11342</v>
      </c>
      <c r="K328" s="2"/>
      <c r="L328" s="1">
        <v>3.0</v>
      </c>
      <c r="M328" s="1"/>
      <c r="N328" s="1">
        <v>18.640483333333332</v>
      </c>
      <c r="O328" s="1" t="s">
        <v>10268</v>
      </c>
      <c r="P328" s="1" t="s">
        <v>11343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16</v>
      </c>
      <c r="B329" s="1" t="s">
        <v>17</v>
      </c>
      <c r="C329" s="1">
        <v>289.0</v>
      </c>
      <c r="D329" s="1">
        <v>0.0</v>
      </c>
      <c r="E329" s="2"/>
      <c r="F329" s="1" t="s">
        <v>18</v>
      </c>
      <c r="G329" s="1" t="s">
        <v>24</v>
      </c>
      <c r="H329" s="1" t="s">
        <v>11344</v>
      </c>
      <c r="I329" s="1" t="s">
        <v>11345</v>
      </c>
      <c r="J329" s="1" t="s">
        <v>11345</v>
      </c>
      <c r="K329" s="2"/>
      <c r="L329" s="1">
        <v>-1.0</v>
      </c>
      <c r="M329" s="1"/>
      <c r="N329" s="1">
        <v>13.73235</v>
      </c>
      <c r="O329" s="1" t="s">
        <v>10248</v>
      </c>
      <c r="P329" s="1" t="s">
        <v>11346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16</v>
      </c>
      <c r="B330" s="1" t="s">
        <v>17</v>
      </c>
      <c r="C330" s="3">
        <v>329.0</v>
      </c>
      <c r="D330" s="1">
        <v>0.0</v>
      </c>
      <c r="E330" s="2"/>
      <c r="F330" s="1" t="s">
        <v>18</v>
      </c>
      <c r="G330" s="1" t="s">
        <v>19</v>
      </c>
      <c r="H330" s="1" t="s">
        <v>11347</v>
      </c>
      <c r="I330" s="1" t="s">
        <v>11348</v>
      </c>
      <c r="J330" s="1" t="s">
        <v>11348</v>
      </c>
      <c r="K330" s="2"/>
      <c r="L330" s="1">
        <v>0.0</v>
      </c>
      <c r="M330" s="1"/>
      <c r="N330" s="1">
        <v>14.152716666666667</v>
      </c>
      <c r="O330" s="1" t="s">
        <v>10248</v>
      </c>
      <c r="P330" s="1" t="s">
        <v>11040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16</v>
      </c>
      <c r="B331" s="1" t="s">
        <v>17</v>
      </c>
      <c r="C331" s="1">
        <v>508.0</v>
      </c>
      <c r="D331" s="1">
        <v>0.0</v>
      </c>
      <c r="E331" s="2"/>
      <c r="F331" s="1" t="s">
        <v>18</v>
      </c>
      <c r="G331" s="1" t="s">
        <v>19</v>
      </c>
      <c r="H331" s="1" t="s">
        <v>11349</v>
      </c>
      <c r="I331" s="1" t="s">
        <v>11350</v>
      </c>
      <c r="J331" s="1" t="s">
        <v>11350</v>
      </c>
      <c r="K331" s="2"/>
      <c r="L331" s="1">
        <v>16.0</v>
      </c>
      <c r="M331" s="1"/>
      <c r="N331" s="1">
        <v>36.97036666666666</v>
      </c>
      <c r="O331" s="1" t="s">
        <v>10248</v>
      </c>
      <c r="P331" s="1" t="s">
        <v>11351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28</v>
      </c>
      <c r="B332" s="1" t="s">
        <v>17</v>
      </c>
      <c r="C332" s="1">
        <v>499.0</v>
      </c>
      <c r="D332" s="1">
        <v>0.0</v>
      </c>
      <c r="E332" s="1" t="s">
        <v>29</v>
      </c>
      <c r="F332" s="1" t="s">
        <v>18</v>
      </c>
      <c r="G332" s="1" t="s">
        <v>19</v>
      </c>
      <c r="H332" s="1" t="s">
        <v>11352</v>
      </c>
      <c r="I332" s="1" t="s">
        <v>11353</v>
      </c>
      <c r="J332" s="1" t="s">
        <v>11353</v>
      </c>
      <c r="K332" s="2"/>
      <c r="L332" s="1">
        <v>10.0</v>
      </c>
      <c r="M332" s="1"/>
      <c r="N332" s="1">
        <v>25.53151666666667</v>
      </c>
      <c r="O332" s="1" t="s">
        <v>10268</v>
      </c>
      <c r="P332" s="1" t="s">
        <v>11354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48</v>
      </c>
      <c r="B333" s="1" t="s">
        <v>17</v>
      </c>
      <c r="C333" s="1">
        <v>249.0</v>
      </c>
      <c r="D333" s="1">
        <v>0.0</v>
      </c>
      <c r="E333" s="2"/>
      <c r="F333" s="1" t="s">
        <v>49</v>
      </c>
      <c r="G333" s="1" t="s">
        <v>24</v>
      </c>
      <c r="H333" s="1" t="s">
        <v>11355</v>
      </c>
      <c r="I333" s="1" t="s">
        <v>11356</v>
      </c>
      <c r="J333" s="1" t="s">
        <v>11356</v>
      </c>
      <c r="K333" s="2"/>
      <c r="L333" s="1">
        <v>3.0</v>
      </c>
      <c r="M333" s="1"/>
      <c r="N333" s="1">
        <v>9.105633333333333</v>
      </c>
      <c r="O333" s="1" t="s">
        <v>53</v>
      </c>
      <c r="P333" s="1" t="s">
        <v>11357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16</v>
      </c>
      <c r="B334" s="1" t="s">
        <v>17</v>
      </c>
      <c r="C334" s="3">
        <v>264.0</v>
      </c>
      <c r="D334" s="1">
        <v>0.0</v>
      </c>
      <c r="E334" s="2"/>
      <c r="F334" s="1" t="s">
        <v>18</v>
      </c>
      <c r="G334" s="1" t="s">
        <v>19</v>
      </c>
      <c r="H334" s="1" t="s">
        <v>11358</v>
      </c>
      <c r="I334" s="1" t="s">
        <v>11359</v>
      </c>
      <c r="J334" s="1" t="s">
        <v>11359</v>
      </c>
      <c r="K334" s="2"/>
      <c r="L334" s="1">
        <v>4.0</v>
      </c>
      <c r="M334" s="1"/>
      <c r="N334" s="1">
        <v>19.339283333333334</v>
      </c>
      <c r="O334" s="1" t="s">
        <v>10248</v>
      </c>
      <c r="P334" s="1" t="s">
        <v>11360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28</v>
      </c>
      <c r="B335" s="1" t="s">
        <v>17</v>
      </c>
      <c r="C335" s="1">
        <v>264.0</v>
      </c>
      <c r="D335" s="1">
        <v>0.0</v>
      </c>
      <c r="E335" s="2"/>
      <c r="F335" s="1" t="s">
        <v>49</v>
      </c>
      <c r="G335" s="1" t="s">
        <v>19</v>
      </c>
      <c r="H335" s="1" t="s">
        <v>11361</v>
      </c>
      <c r="I335" s="1" t="s">
        <v>11362</v>
      </c>
      <c r="J335" s="1" t="s">
        <v>11362</v>
      </c>
      <c r="K335" s="2"/>
      <c r="L335" s="1">
        <v>0.0</v>
      </c>
      <c r="M335" s="1"/>
      <c r="N335" s="1">
        <v>15.84775</v>
      </c>
      <c r="O335" s="1" t="s">
        <v>10268</v>
      </c>
      <c r="P335" s="1" t="s">
        <v>11363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28</v>
      </c>
      <c r="B336" s="3" t="s">
        <v>17</v>
      </c>
      <c r="C336" s="1">
        <v>528.0</v>
      </c>
      <c r="D336" s="1">
        <v>0.0</v>
      </c>
      <c r="E336" s="1" t="s">
        <v>29</v>
      </c>
      <c r="F336" s="1" t="s">
        <v>18</v>
      </c>
      <c r="G336" s="1" t="s">
        <v>19</v>
      </c>
      <c r="H336" s="1" t="s">
        <v>11364</v>
      </c>
      <c r="I336" s="1" t="s">
        <v>11365</v>
      </c>
      <c r="J336" s="1" t="s">
        <v>11365</v>
      </c>
      <c r="K336" s="2"/>
      <c r="L336" s="1">
        <v>9.0</v>
      </c>
      <c r="M336" s="1"/>
      <c r="N336" s="1">
        <v>29.497233333333334</v>
      </c>
      <c r="O336" s="1" t="s">
        <v>10268</v>
      </c>
      <c r="P336" s="1" t="s">
        <v>11366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28</v>
      </c>
      <c r="B337" s="1" t="s">
        <v>17</v>
      </c>
      <c r="C337" s="1">
        <v>429.0</v>
      </c>
      <c r="D337" s="1">
        <v>0.0</v>
      </c>
      <c r="E337" s="1" t="s">
        <v>29</v>
      </c>
      <c r="F337" s="1" t="s">
        <v>18</v>
      </c>
      <c r="G337" s="1" t="s">
        <v>19</v>
      </c>
      <c r="H337" s="1" t="s">
        <v>11367</v>
      </c>
      <c r="I337" s="1" t="s">
        <v>11368</v>
      </c>
      <c r="J337" s="1" t="s">
        <v>11368</v>
      </c>
      <c r="K337" s="2"/>
      <c r="L337" s="1">
        <v>-3.0</v>
      </c>
      <c r="M337" s="1"/>
      <c r="N337" s="1">
        <v>11.697316666666667</v>
      </c>
      <c r="O337" s="1" t="s">
        <v>10268</v>
      </c>
      <c r="P337" s="1" t="s">
        <v>11369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60</v>
      </c>
      <c r="B338" s="1" t="s">
        <v>17</v>
      </c>
      <c r="C338" s="3">
        <v>464.0</v>
      </c>
      <c r="D338" s="1">
        <v>111.0</v>
      </c>
      <c r="E338" s="2"/>
      <c r="F338" s="1" t="s">
        <v>49</v>
      </c>
      <c r="G338" s="1" t="s">
        <v>24</v>
      </c>
      <c r="H338" s="1" t="s">
        <v>11370</v>
      </c>
      <c r="I338" s="1" t="s">
        <v>11371</v>
      </c>
      <c r="J338" s="1" t="s">
        <v>11371</v>
      </c>
      <c r="K338" s="2"/>
      <c r="L338" s="1">
        <v>4.0</v>
      </c>
      <c r="M338" s="1"/>
      <c r="N338" s="1">
        <v>24.576266666666665</v>
      </c>
      <c r="O338" s="1" t="s">
        <v>63</v>
      </c>
      <c r="P338" s="1" t="s">
        <v>11372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28</v>
      </c>
      <c r="B339" s="1" t="s">
        <v>17</v>
      </c>
      <c r="C339" s="3">
        <v>415.0</v>
      </c>
      <c r="D339" s="1">
        <v>0.0</v>
      </c>
      <c r="E339" s="1" t="s">
        <v>29</v>
      </c>
      <c r="F339" s="1" t="s">
        <v>18</v>
      </c>
      <c r="G339" s="1" t="s">
        <v>19</v>
      </c>
      <c r="H339" s="1" t="s">
        <v>11373</v>
      </c>
      <c r="I339" s="1" t="s">
        <v>11374</v>
      </c>
      <c r="J339" s="1" t="s">
        <v>11374</v>
      </c>
      <c r="K339" s="2"/>
      <c r="L339" s="1">
        <v>0.0</v>
      </c>
      <c r="M339" s="1"/>
      <c r="N339" s="1">
        <v>14.626583333333333</v>
      </c>
      <c r="O339" s="1" t="s">
        <v>10268</v>
      </c>
      <c r="P339" s="1" t="s">
        <v>11375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16</v>
      </c>
      <c r="B340" s="1" t="s">
        <v>17</v>
      </c>
      <c r="C340" s="1">
        <v>264.0</v>
      </c>
      <c r="D340" s="1">
        <v>0.0</v>
      </c>
      <c r="E340" s="2"/>
      <c r="F340" s="1" t="s">
        <v>18</v>
      </c>
      <c r="G340" s="1" t="s">
        <v>19</v>
      </c>
      <c r="H340" s="1" t="s">
        <v>11376</v>
      </c>
      <c r="I340" s="1" t="s">
        <v>11377</v>
      </c>
      <c r="J340" s="1" t="s">
        <v>11377</v>
      </c>
      <c r="K340" s="2"/>
      <c r="L340" s="1">
        <v>-8.0</v>
      </c>
      <c r="M340" s="1"/>
      <c r="N340" s="1">
        <v>6.4637166666666666</v>
      </c>
      <c r="O340" s="1" t="s">
        <v>10248</v>
      </c>
      <c r="P340" s="1" t="s">
        <v>11378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16</v>
      </c>
      <c r="B341" s="1" t="s">
        <v>17</v>
      </c>
      <c r="C341" s="3">
        <v>368.0</v>
      </c>
      <c r="D341" s="1">
        <v>0.0</v>
      </c>
      <c r="E341" s="2"/>
      <c r="F341" s="1" t="s">
        <v>18</v>
      </c>
      <c r="G341" s="1" t="s">
        <v>19</v>
      </c>
      <c r="H341" s="1" t="s">
        <v>11379</v>
      </c>
      <c r="I341" s="1" t="s">
        <v>11380</v>
      </c>
      <c r="J341" s="1" t="s">
        <v>11380</v>
      </c>
      <c r="K341" s="2"/>
      <c r="L341" s="1">
        <v>-8.0</v>
      </c>
      <c r="M341" s="1"/>
      <c r="N341" s="1">
        <v>6.839133333333334</v>
      </c>
      <c r="O341" s="1" t="s">
        <v>10248</v>
      </c>
      <c r="P341" s="1" t="s">
        <v>11381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81</v>
      </c>
      <c r="B342" s="1" t="s">
        <v>17</v>
      </c>
      <c r="C342" s="1">
        <v>264.0</v>
      </c>
      <c r="D342" s="1">
        <v>0.0</v>
      </c>
      <c r="E342" s="1" t="s">
        <v>11382</v>
      </c>
      <c r="F342" s="1" t="s">
        <v>18</v>
      </c>
      <c r="G342" s="1" t="s">
        <v>19</v>
      </c>
      <c r="H342" s="1" t="s">
        <v>11383</v>
      </c>
      <c r="I342" s="1" t="s">
        <v>11384</v>
      </c>
      <c r="J342" s="1" t="s">
        <v>11384</v>
      </c>
      <c r="K342" s="2"/>
      <c r="L342" s="1">
        <v>-7.0</v>
      </c>
      <c r="M342" s="1"/>
      <c r="N342" s="1">
        <v>7.4248666666666665</v>
      </c>
      <c r="O342" s="1" t="s">
        <v>10248</v>
      </c>
      <c r="P342" s="1" t="s">
        <v>11385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16</v>
      </c>
      <c r="B343" s="1" t="s">
        <v>17</v>
      </c>
      <c r="C343" s="1">
        <v>369.0</v>
      </c>
      <c r="D343" s="1">
        <v>0.0</v>
      </c>
      <c r="E343" s="2"/>
      <c r="F343" s="1" t="s">
        <v>18</v>
      </c>
      <c r="G343" s="1" t="s">
        <v>19</v>
      </c>
      <c r="H343" s="1" t="s">
        <v>11386</v>
      </c>
      <c r="I343" s="1" t="s">
        <v>11387</v>
      </c>
      <c r="J343" s="1" t="s">
        <v>11387</v>
      </c>
      <c r="K343" s="2"/>
      <c r="L343" s="1">
        <v>-6.0</v>
      </c>
      <c r="M343" s="1"/>
      <c r="N343" s="1">
        <v>8.51765</v>
      </c>
      <c r="O343" s="1" t="s">
        <v>10248</v>
      </c>
      <c r="P343" s="1" t="s">
        <v>11388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16</v>
      </c>
      <c r="B344" s="1" t="s">
        <v>17</v>
      </c>
      <c r="C344" s="3">
        <v>264.0</v>
      </c>
      <c r="D344" s="1">
        <v>0.0</v>
      </c>
      <c r="E344" s="2"/>
      <c r="F344" s="1" t="s">
        <v>18</v>
      </c>
      <c r="G344" s="1" t="s">
        <v>19</v>
      </c>
      <c r="H344" s="1" t="s">
        <v>11389</v>
      </c>
      <c r="I344" s="1" t="s">
        <v>11390</v>
      </c>
      <c r="J344" s="1" t="s">
        <v>11390</v>
      </c>
      <c r="K344" s="2"/>
      <c r="L344" s="1">
        <v>-7.0</v>
      </c>
      <c r="M344" s="1"/>
      <c r="N344" s="1">
        <v>7.488766666666667</v>
      </c>
      <c r="O344" s="1" t="s">
        <v>10248</v>
      </c>
      <c r="P344" s="1" t="s">
        <v>11391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28</v>
      </c>
      <c r="B345" s="1" t="s">
        <v>17</v>
      </c>
      <c r="C345" s="3">
        <v>471.0</v>
      </c>
      <c r="D345" s="1">
        <v>0.0</v>
      </c>
      <c r="E345" s="1" t="s">
        <v>29</v>
      </c>
      <c r="F345" s="1" t="s">
        <v>18</v>
      </c>
      <c r="G345" s="1" t="s">
        <v>19</v>
      </c>
      <c r="H345" s="1" t="s">
        <v>11392</v>
      </c>
      <c r="I345" s="1" t="s">
        <v>11393</v>
      </c>
      <c r="J345" s="1" t="s">
        <v>11393</v>
      </c>
      <c r="K345" s="2"/>
      <c r="L345" s="1">
        <v>-6.0</v>
      </c>
      <c r="M345" s="1"/>
      <c r="N345" s="1">
        <v>8.507466666666666</v>
      </c>
      <c r="O345" s="1" t="s">
        <v>10268</v>
      </c>
      <c r="P345" s="1" t="s">
        <v>11394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60</v>
      </c>
      <c r="B346" s="1" t="s">
        <v>17</v>
      </c>
      <c r="C346" s="3">
        <v>250.0</v>
      </c>
      <c r="D346" s="1">
        <v>0.0</v>
      </c>
      <c r="E346" s="1" t="s">
        <v>29</v>
      </c>
      <c r="F346" s="1" t="s">
        <v>66</v>
      </c>
      <c r="G346" s="1" t="s">
        <v>19</v>
      </c>
      <c r="H346" s="1" t="s">
        <v>11395</v>
      </c>
      <c r="I346" s="1" t="s">
        <v>11396</v>
      </c>
      <c r="J346" s="1" t="s">
        <v>11397</v>
      </c>
      <c r="K346" s="1" t="s">
        <v>11398</v>
      </c>
      <c r="L346" s="1">
        <v>0.0</v>
      </c>
      <c r="M346" s="1">
        <v>10.704216666666667</v>
      </c>
      <c r="N346" s="1">
        <v>14.265766666666666</v>
      </c>
      <c r="O346" s="1" t="s">
        <v>63</v>
      </c>
      <c r="P346" s="1" t="s">
        <v>11028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60</v>
      </c>
      <c r="B347" s="1" t="s">
        <v>17</v>
      </c>
      <c r="C347" s="1">
        <v>209.0</v>
      </c>
      <c r="D347" s="1">
        <v>60.0</v>
      </c>
      <c r="E347" s="2"/>
      <c r="F347" s="1" t="s">
        <v>49</v>
      </c>
      <c r="G347" s="1" t="s">
        <v>173</v>
      </c>
      <c r="H347" s="1" t="s">
        <v>11399</v>
      </c>
      <c r="I347" s="1" t="s">
        <v>11400</v>
      </c>
      <c r="J347" s="1" t="s">
        <v>11400</v>
      </c>
      <c r="K347" s="2"/>
      <c r="L347" s="1">
        <v>-10.0</v>
      </c>
      <c r="M347" s="1"/>
      <c r="N347" s="1">
        <v>8.592566666666666</v>
      </c>
      <c r="O347" s="1" t="s">
        <v>63</v>
      </c>
      <c r="P347" s="1" t="s">
        <v>11401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28</v>
      </c>
      <c r="B348" s="1" t="s">
        <v>17</v>
      </c>
      <c r="C348" s="1">
        <v>364.0</v>
      </c>
      <c r="D348" s="1">
        <v>0.0</v>
      </c>
      <c r="E348" s="1" t="s">
        <v>29</v>
      </c>
      <c r="F348" s="1" t="s">
        <v>18</v>
      </c>
      <c r="G348" s="1" t="s">
        <v>19</v>
      </c>
      <c r="H348" s="1" t="s">
        <v>11402</v>
      </c>
      <c r="I348" s="1" t="s">
        <v>11403</v>
      </c>
      <c r="J348" s="1" t="s">
        <v>11403</v>
      </c>
      <c r="K348" s="2"/>
      <c r="L348" s="1">
        <v>-2.0</v>
      </c>
      <c r="M348" s="1"/>
      <c r="N348" s="1">
        <v>12.548333333333334</v>
      </c>
      <c r="O348" s="1" t="s">
        <v>10268</v>
      </c>
      <c r="P348" s="1" t="s">
        <v>11404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28</v>
      </c>
      <c r="B349" s="1" t="s">
        <v>17</v>
      </c>
      <c r="C349" s="1">
        <v>371.0</v>
      </c>
      <c r="D349" s="1">
        <v>0.0</v>
      </c>
      <c r="E349" s="1" t="s">
        <v>29</v>
      </c>
      <c r="F349" s="1" t="s">
        <v>18</v>
      </c>
      <c r="G349" s="1" t="s">
        <v>19</v>
      </c>
      <c r="H349" s="1" t="s">
        <v>11405</v>
      </c>
      <c r="I349" s="1" t="s">
        <v>11406</v>
      </c>
      <c r="J349" s="1" t="s">
        <v>11406</v>
      </c>
      <c r="K349" s="2"/>
      <c r="L349" s="1">
        <v>-7.0</v>
      </c>
      <c r="M349" s="1"/>
      <c r="N349" s="1">
        <v>7.886283333333333</v>
      </c>
      <c r="O349" s="1" t="s">
        <v>10268</v>
      </c>
      <c r="P349" s="1" t="s">
        <v>11407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60</v>
      </c>
      <c r="B350" s="1" t="s">
        <v>17</v>
      </c>
      <c r="C350" s="1">
        <v>338.0</v>
      </c>
      <c r="D350" s="1">
        <v>0.0</v>
      </c>
      <c r="E350" s="1" t="s">
        <v>10292</v>
      </c>
      <c r="F350" s="1" t="s">
        <v>66</v>
      </c>
      <c r="G350" s="1" t="s">
        <v>19</v>
      </c>
      <c r="H350" s="1" t="s">
        <v>11408</v>
      </c>
      <c r="I350" s="1" t="s">
        <v>11409</v>
      </c>
      <c r="J350" s="1" t="s">
        <v>11410</v>
      </c>
      <c r="K350" s="1" t="s">
        <v>11411</v>
      </c>
      <c r="L350" s="1">
        <v>0.0</v>
      </c>
      <c r="M350" s="1">
        <v>0.019883333333333333</v>
      </c>
      <c r="N350" s="1">
        <v>7.2649333333333335</v>
      </c>
      <c r="O350" s="1" t="s">
        <v>63</v>
      </c>
      <c r="P350" s="1" t="s">
        <v>11412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60</v>
      </c>
      <c r="B351" s="1" t="s">
        <v>17</v>
      </c>
      <c r="C351" s="1">
        <v>245.0</v>
      </c>
      <c r="D351" s="1">
        <v>61.0</v>
      </c>
      <c r="E351" s="2"/>
      <c r="F351" s="1" t="s">
        <v>49</v>
      </c>
      <c r="G351" s="1" t="s">
        <v>173</v>
      </c>
      <c r="H351" s="1" t="s">
        <v>11413</v>
      </c>
      <c r="I351" s="1" t="s">
        <v>11414</v>
      </c>
      <c r="J351" s="1" t="s">
        <v>11414</v>
      </c>
      <c r="K351" s="2"/>
      <c r="L351" s="1">
        <v>-5.0</v>
      </c>
      <c r="M351" s="1"/>
      <c r="N351" s="1">
        <v>13.893116666666666</v>
      </c>
      <c r="O351" s="1" t="s">
        <v>63</v>
      </c>
      <c r="P351" s="1" t="s">
        <v>11415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60</v>
      </c>
      <c r="B352" s="1" t="s">
        <v>17</v>
      </c>
      <c r="C352" s="1">
        <v>329.0</v>
      </c>
      <c r="D352" s="1">
        <v>0.0</v>
      </c>
      <c r="E352" s="1" t="s">
        <v>10292</v>
      </c>
      <c r="F352" s="1" t="s">
        <v>66</v>
      </c>
      <c r="G352" s="1" t="s">
        <v>19</v>
      </c>
      <c r="H352" s="1" t="s">
        <v>11416</v>
      </c>
      <c r="I352" s="1" t="s">
        <v>11417</v>
      </c>
      <c r="J352" s="1" t="s">
        <v>11418</v>
      </c>
      <c r="K352" s="1" t="s">
        <v>11419</v>
      </c>
      <c r="L352" s="1">
        <v>1.0</v>
      </c>
      <c r="M352" s="1">
        <v>0.0197</v>
      </c>
      <c r="N352" s="1">
        <v>6.7922666666666665</v>
      </c>
      <c r="O352" s="1" t="s">
        <v>63</v>
      </c>
      <c r="P352" s="1" t="s">
        <v>10502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28</v>
      </c>
      <c r="B353" s="1" t="s">
        <v>17</v>
      </c>
      <c r="C353" s="1">
        <v>329.0</v>
      </c>
      <c r="D353" s="1">
        <v>0.0</v>
      </c>
      <c r="E353" s="1" t="s">
        <v>29</v>
      </c>
      <c r="F353" s="1" t="s">
        <v>18</v>
      </c>
      <c r="G353" s="1" t="s">
        <v>19</v>
      </c>
      <c r="H353" s="1" t="s">
        <v>11420</v>
      </c>
      <c r="I353" s="1" t="s">
        <v>11421</v>
      </c>
      <c r="J353" s="1" t="s">
        <v>11421</v>
      </c>
      <c r="K353" s="2"/>
      <c r="L353" s="1">
        <v>-5.0</v>
      </c>
      <c r="M353" s="1"/>
      <c r="N353" s="1">
        <v>9.708833333333333</v>
      </c>
      <c r="O353" s="1" t="s">
        <v>10268</v>
      </c>
      <c r="P353" s="1" t="s">
        <v>11422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28</v>
      </c>
      <c r="B354" s="1" t="s">
        <v>17</v>
      </c>
      <c r="C354" s="1">
        <v>331.0</v>
      </c>
      <c r="D354" s="1">
        <v>0.0</v>
      </c>
      <c r="E354" s="1" t="s">
        <v>29</v>
      </c>
      <c r="F354" s="1" t="s">
        <v>18</v>
      </c>
      <c r="G354" s="1" t="s">
        <v>19</v>
      </c>
      <c r="H354" s="1" t="s">
        <v>11423</v>
      </c>
      <c r="I354" s="1" t="s">
        <v>11424</v>
      </c>
      <c r="J354" s="1" t="s">
        <v>11424</v>
      </c>
      <c r="K354" s="2"/>
      <c r="L354" s="1">
        <v>-5.0</v>
      </c>
      <c r="M354" s="1"/>
      <c r="N354" s="1">
        <v>9.500316666666667</v>
      </c>
      <c r="O354" s="1" t="s">
        <v>10268</v>
      </c>
      <c r="P354" s="1" t="s">
        <v>11425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60</v>
      </c>
      <c r="B355" s="1" t="s">
        <v>17</v>
      </c>
      <c r="C355" s="1">
        <v>458.0</v>
      </c>
      <c r="D355" s="1">
        <v>105.0</v>
      </c>
      <c r="E355" s="2"/>
      <c r="F355" s="1" t="s">
        <v>49</v>
      </c>
      <c r="G355" s="1" t="s">
        <v>24</v>
      </c>
      <c r="H355" s="1" t="s">
        <v>11426</v>
      </c>
      <c r="I355" s="1" t="s">
        <v>11427</v>
      </c>
      <c r="J355" s="1" t="s">
        <v>11427</v>
      </c>
      <c r="K355" s="2"/>
      <c r="L355" s="1">
        <v>-11.0</v>
      </c>
      <c r="M355" s="1"/>
      <c r="N355" s="1">
        <v>8.004</v>
      </c>
      <c r="O355" s="1" t="s">
        <v>63</v>
      </c>
      <c r="P355" s="1" t="s">
        <v>11428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28</v>
      </c>
      <c r="B356" s="1" t="s">
        <v>17</v>
      </c>
      <c r="C356" s="1">
        <v>658.0</v>
      </c>
      <c r="D356" s="1">
        <v>0.0</v>
      </c>
      <c r="E356" s="1" t="s">
        <v>29</v>
      </c>
      <c r="F356" s="1" t="s">
        <v>18</v>
      </c>
      <c r="G356" s="1" t="s">
        <v>19</v>
      </c>
      <c r="H356" s="1" t="s">
        <v>11429</v>
      </c>
      <c r="I356" s="1" t="s">
        <v>11430</v>
      </c>
      <c r="J356" s="1" t="s">
        <v>11430</v>
      </c>
      <c r="K356" s="2"/>
      <c r="L356" s="1">
        <v>-10.0</v>
      </c>
      <c r="M356" s="1"/>
      <c r="N356" s="1">
        <v>9.35585</v>
      </c>
      <c r="O356" s="1" t="s">
        <v>10268</v>
      </c>
      <c r="P356" s="1" t="s">
        <v>11431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60</v>
      </c>
      <c r="B357" s="1" t="s">
        <v>17</v>
      </c>
      <c r="C357" s="1">
        <v>446.0</v>
      </c>
      <c r="D357" s="1">
        <v>112.0</v>
      </c>
      <c r="E357" s="2"/>
      <c r="F357" s="1" t="s">
        <v>49</v>
      </c>
      <c r="G357" s="1" t="s">
        <v>19</v>
      </c>
      <c r="H357" s="1" t="s">
        <v>11432</v>
      </c>
      <c r="I357" s="1" t="s">
        <v>11433</v>
      </c>
      <c r="J357" s="1" t="s">
        <v>11433</v>
      </c>
      <c r="K357" s="2"/>
      <c r="L357" s="1">
        <v>-5.0</v>
      </c>
      <c r="M357" s="1"/>
      <c r="N357" s="1">
        <v>65.59646666666667</v>
      </c>
      <c r="O357" s="1" t="s">
        <v>63</v>
      </c>
      <c r="P357" s="1" t="s">
        <v>11434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28</v>
      </c>
      <c r="B358" s="1" t="s">
        <v>17</v>
      </c>
      <c r="C358" s="1">
        <v>323.0</v>
      </c>
      <c r="D358" s="1">
        <v>0.0</v>
      </c>
      <c r="E358" s="1" t="s">
        <v>29</v>
      </c>
      <c r="F358" s="1" t="s">
        <v>18</v>
      </c>
      <c r="G358" s="1" t="s">
        <v>19</v>
      </c>
      <c r="H358" s="1" t="s">
        <v>11435</v>
      </c>
      <c r="I358" s="1" t="s">
        <v>11436</v>
      </c>
      <c r="J358" s="1" t="s">
        <v>11436</v>
      </c>
      <c r="K358" s="2"/>
      <c r="L358" s="1">
        <v>-5.0</v>
      </c>
      <c r="M358" s="1"/>
      <c r="N358" s="1">
        <v>9.709016666666667</v>
      </c>
      <c r="O358" s="1" t="s">
        <v>10268</v>
      </c>
      <c r="P358" s="1" t="s">
        <v>11437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28</v>
      </c>
      <c r="B359" s="1" t="s">
        <v>17</v>
      </c>
      <c r="C359" s="1">
        <v>394.0</v>
      </c>
      <c r="D359" s="1">
        <v>0.0</v>
      </c>
      <c r="E359" s="1" t="s">
        <v>29</v>
      </c>
      <c r="F359" s="1" t="s">
        <v>18</v>
      </c>
      <c r="G359" s="1" t="s">
        <v>19</v>
      </c>
      <c r="H359" s="1" t="s">
        <v>11438</v>
      </c>
      <c r="I359" s="1" t="s">
        <v>11439</v>
      </c>
      <c r="J359" s="1" t="s">
        <v>11439</v>
      </c>
      <c r="K359" s="2"/>
      <c r="L359" s="1">
        <v>-4.0</v>
      </c>
      <c r="M359" s="1"/>
      <c r="N359" s="1">
        <v>10.6192</v>
      </c>
      <c r="O359" s="1" t="s">
        <v>10268</v>
      </c>
      <c r="P359" s="1" t="s">
        <v>11440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48</v>
      </c>
      <c r="B360" s="1" t="s">
        <v>17</v>
      </c>
      <c r="C360" s="1">
        <v>309.0</v>
      </c>
      <c r="D360" s="1">
        <v>0.0</v>
      </c>
      <c r="E360" s="2"/>
      <c r="F360" s="1" t="s">
        <v>49</v>
      </c>
      <c r="G360" s="1" t="s">
        <v>24</v>
      </c>
      <c r="H360" s="1" t="s">
        <v>11441</v>
      </c>
      <c r="I360" s="1" t="s">
        <v>11442</v>
      </c>
      <c r="J360" s="1" t="s">
        <v>11442</v>
      </c>
      <c r="K360" s="2"/>
      <c r="L360" s="1">
        <v>1.0</v>
      </c>
      <c r="M360" s="1"/>
      <c r="N360" s="1">
        <v>7.887166666666666</v>
      </c>
      <c r="O360" s="1" t="s">
        <v>53</v>
      </c>
      <c r="P360" s="1" t="s">
        <v>11443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16</v>
      </c>
      <c r="B361" s="1" t="s">
        <v>17</v>
      </c>
      <c r="C361" s="1">
        <v>413.0</v>
      </c>
      <c r="D361" s="1">
        <v>0.0</v>
      </c>
      <c r="E361" s="2"/>
      <c r="F361" s="1" t="s">
        <v>18</v>
      </c>
      <c r="G361" s="1" t="s">
        <v>19</v>
      </c>
      <c r="H361" s="1" t="s">
        <v>11444</v>
      </c>
      <c r="I361" s="1" t="s">
        <v>11445</v>
      </c>
      <c r="J361" s="1" t="s">
        <v>11445</v>
      </c>
      <c r="K361" s="2"/>
      <c r="L361" s="1">
        <v>-4.0</v>
      </c>
      <c r="M361" s="1"/>
      <c r="N361" s="1">
        <v>10.09955</v>
      </c>
      <c r="O361" s="1" t="s">
        <v>10248</v>
      </c>
      <c r="P361" s="1" t="s">
        <v>11446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16</v>
      </c>
      <c r="B362" s="1" t="s">
        <v>17</v>
      </c>
      <c r="C362" s="1">
        <v>338.0</v>
      </c>
      <c r="D362" s="1">
        <v>0.0</v>
      </c>
      <c r="E362" s="2"/>
      <c r="F362" s="1" t="s">
        <v>18</v>
      </c>
      <c r="G362" s="1" t="s">
        <v>19</v>
      </c>
      <c r="H362" s="1" t="s">
        <v>11447</v>
      </c>
      <c r="I362" s="1" t="s">
        <v>11448</v>
      </c>
      <c r="J362" s="1" t="s">
        <v>11448</v>
      </c>
      <c r="K362" s="2"/>
      <c r="L362" s="1">
        <v>-9.0</v>
      </c>
      <c r="M362" s="1"/>
      <c r="N362" s="1">
        <v>5.223033333333333</v>
      </c>
      <c r="O362" s="1" t="s">
        <v>10248</v>
      </c>
      <c r="P362" s="1" t="s">
        <v>11449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81</v>
      </c>
      <c r="B363" s="1" t="s">
        <v>17</v>
      </c>
      <c r="C363" s="1">
        <v>685.0</v>
      </c>
      <c r="D363" s="1">
        <v>0.0</v>
      </c>
      <c r="E363" s="1" t="s">
        <v>589</v>
      </c>
      <c r="F363" s="1" t="s">
        <v>18</v>
      </c>
      <c r="G363" s="1" t="s">
        <v>19</v>
      </c>
      <c r="H363" s="1" t="s">
        <v>11450</v>
      </c>
      <c r="I363" s="1" t="s">
        <v>11451</v>
      </c>
      <c r="J363" s="1" t="s">
        <v>11451</v>
      </c>
      <c r="K363" s="2"/>
      <c r="L363" s="1">
        <v>-10.0</v>
      </c>
      <c r="M363" s="1"/>
      <c r="N363" s="1">
        <v>9.992866666666666</v>
      </c>
      <c r="O363" s="1" t="s">
        <v>10248</v>
      </c>
      <c r="P363" s="1" t="s">
        <v>11452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28</v>
      </c>
      <c r="B364" s="1" t="s">
        <v>17</v>
      </c>
      <c r="C364" s="3">
        <v>264.0</v>
      </c>
      <c r="D364" s="1">
        <v>0.0</v>
      </c>
      <c r="E364" s="1" t="s">
        <v>29</v>
      </c>
      <c r="F364" s="1" t="s">
        <v>18</v>
      </c>
      <c r="G364" s="1" t="s">
        <v>19</v>
      </c>
      <c r="H364" s="1" t="s">
        <v>11453</v>
      </c>
      <c r="I364" s="1" t="s">
        <v>11454</v>
      </c>
      <c r="J364" s="1" t="s">
        <v>11454</v>
      </c>
      <c r="K364" s="2"/>
      <c r="L364" s="1">
        <v>-7.0</v>
      </c>
      <c r="M364" s="1"/>
      <c r="N364" s="1">
        <v>7.995116666666667</v>
      </c>
      <c r="O364" s="1" t="s">
        <v>10268</v>
      </c>
      <c r="P364" s="1" t="s">
        <v>11455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16</v>
      </c>
      <c r="B365" s="1" t="s">
        <v>17</v>
      </c>
      <c r="C365" s="3">
        <v>394.0</v>
      </c>
      <c r="D365" s="1">
        <v>0.0</v>
      </c>
      <c r="E365" s="2"/>
      <c r="F365" s="1" t="s">
        <v>18</v>
      </c>
      <c r="G365" s="1" t="s">
        <v>19</v>
      </c>
      <c r="H365" s="1" t="s">
        <v>11456</v>
      </c>
      <c r="I365" s="1" t="s">
        <v>11457</v>
      </c>
      <c r="J365" s="1" t="s">
        <v>11457</v>
      </c>
      <c r="K365" s="2"/>
      <c r="L365" s="1">
        <v>0.0</v>
      </c>
      <c r="M365" s="1"/>
      <c r="N365" s="1">
        <v>14.5925</v>
      </c>
      <c r="O365" s="1" t="s">
        <v>10248</v>
      </c>
      <c r="P365" s="1" t="s">
        <v>11458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16</v>
      </c>
      <c r="B366" s="1" t="s">
        <v>17</v>
      </c>
      <c r="C366" s="1">
        <v>788.0</v>
      </c>
      <c r="D366" s="1">
        <v>0.0</v>
      </c>
      <c r="E366" s="2"/>
      <c r="F366" s="1" t="s">
        <v>18</v>
      </c>
      <c r="G366" s="1" t="s">
        <v>19</v>
      </c>
      <c r="H366" s="1" t="s">
        <v>11459</v>
      </c>
      <c r="I366" s="1" t="s">
        <v>11460</v>
      </c>
      <c r="J366" s="1" t="s">
        <v>11460</v>
      </c>
      <c r="K366" s="2"/>
      <c r="L366" s="1">
        <v>0.0</v>
      </c>
      <c r="M366" s="1"/>
      <c r="N366" s="1">
        <v>19.966816666666666</v>
      </c>
      <c r="O366" s="1" t="s">
        <v>10248</v>
      </c>
      <c r="P366" s="1" t="s">
        <v>11461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16</v>
      </c>
      <c r="B367" s="1" t="s">
        <v>17</v>
      </c>
      <c r="C367" s="1">
        <v>329.0</v>
      </c>
      <c r="D367" s="1">
        <v>0.0</v>
      </c>
      <c r="E367" s="2"/>
      <c r="F367" s="1" t="s">
        <v>18</v>
      </c>
      <c r="G367" s="1" t="s">
        <v>19</v>
      </c>
      <c r="H367" s="1" t="s">
        <v>11462</v>
      </c>
      <c r="I367" s="1" t="s">
        <v>11463</v>
      </c>
      <c r="J367" s="1" t="s">
        <v>11463</v>
      </c>
      <c r="K367" s="2"/>
      <c r="L367" s="1">
        <v>-3.0</v>
      </c>
      <c r="M367" s="1"/>
      <c r="N367" s="1">
        <v>11.23425</v>
      </c>
      <c r="O367" s="1" t="s">
        <v>10248</v>
      </c>
      <c r="P367" s="1" t="s">
        <v>11464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28</v>
      </c>
      <c r="B368" s="1" t="s">
        <v>17</v>
      </c>
      <c r="C368" s="1">
        <v>264.0</v>
      </c>
      <c r="D368" s="1">
        <v>0.0</v>
      </c>
      <c r="E368" s="1" t="s">
        <v>29</v>
      </c>
      <c r="F368" s="1" t="s">
        <v>18</v>
      </c>
      <c r="G368" s="1" t="s">
        <v>19</v>
      </c>
      <c r="H368" s="1" t="s">
        <v>11465</v>
      </c>
      <c r="I368" s="1" t="s">
        <v>11466</v>
      </c>
      <c r="J368" s="1" t="s">
        <v>11466</v>
      </c>
      <c r="K368" s="2"/>
      <c r="L368" s="1">
        <v>-6.0</v>
      </c>
      <c r="M368" s="1"/>
      <c r="N368" s="1">
        <v>8.955716666666667</v>
      </c>
      <c r="O368" s="1" t="s">
        <v>10268</v>
      </c>
      <c r="P368" s="1" t="s">
        <v>11467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16</v>
      </c>
      <c r="B369" s="1" t="s">
        <v>17</v>
      </c>
      <c r="C369" s="1">
        <v>264.0</v>
      </c>
      <c r="D369" s="1">
        <v>0.0</v>
      </c>
      <c r="E369" s="2"/>
      <c r="F369" s="1" t="s">
        <v>18</v>
      </c>
      <c r="G369" s="1" t="s">
        <v>19</v>
      </c>
      <c r="H369" s="1" t="s">
        <v>11468</v>
      </c>
      <c r="I369" s="1" t="s">
        <v>11469</v>
      </c>
      <c r="J369" s="1" t="s">
        <v>11469</v>
      </c>
      <c r="K369" s="2"/>
      <c r="L369" s="1">
        <v>-4.0</v>
      </c>
      <c r="M369" s="1"/>
      <c r="N369" s="1">
        <v>10.2684</v>
      </c>
      <c r="O369" s="1" t="s">
        <v>10248</v>
      </c>
      <c r="P369" s="1" t="s">
        <v>11470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60</v>
      </c>
      <c r="B370" s="1" t="s">
        <v>17</v>
      </c>
      <c r="C370" s="1">
        <v>289.0</v>
      </c>
      <c r="D370" s="1">
        <v>0.0</v>
      </c>
      <c r="E370" s="1" t="s">
        <v>10292</v>
      </c>
      <c r="F370" s="1" t="s">
        <v>66</v>
      </c>
      <c r="G370" s="1" t="s">
        <v>24</v>
      </c>
      <c r="H370" s="1" t="s">
        <v>11471</v>
      </c>
      <c r="I370" s="1" t="s">
        <v>11472</v>
      </c>
      <c r="J370" s="1" t="s">
        <v>11473</v>
      </c>
      <c r="K370" s="1" t="s">
        <v>11474</v>
      </c>
      <c r="L370" s="1">
        <v>-2.0</v>
      </c>
      <c r="M370" s="1">
        <v>0.017533333333333335</v>
      </c>
      <c r="N370" s="1">
        <v>8.05415</v>
      </c>
      <c r="O370" s="1" t="s">
        <v>63</v>
      </c>
      <c r="P370" s="1" t="s">
        <v>11475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48</v>
      </c>
      <c r="B371" s="1" t="s">
        <v>17</v>
      </c>
      <c r="C371" s="1">
        <v>49.0</v>
      </c>
      <c r="D371" s="1">
        <v>0.0</v>
      </c>
      <c r="E371" s="2"/>
      <c r="F371" s="1" t="s">
        <v>49</v>
      </c>
      <c r="G371" s="1" t="s">
        <v>24</v>
      </c>
      <c r="H371" s="1" t="s">
        <v>11476</v>
      </c>
      <c r="I371" s="1" t="s">
        <v>11477</v>
      </c>
      <c r="J371" s="1" t="s">
        <v>11477</v>
      </c>
      <c r="K371" s="2"/>
      <c r="L371" s="1">
        <v>-3.0</v>
      </c>
      <c r="M371" s="1"/>
      <c r="N371" s="1">
        <v>2.9184833333333335</v>
      </c>
      <c r="O371" s="1" t="s">
        <v>53</v>
      </c>
      <c r="P371" s="1" t="s">
        <v>11478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60</v>
      </c>
      <c r="B372" s="1" t="s">
        <v>17</v>
      </c>
      <c r="C372" s="1">
        <v>640.0</v>
      </c>
      <c r="D372" s="1">
        <v>108.0</v>
      </c>
      <c r="E372" s="2"/>
      <c r="F372" s="1" t="s">
        <v>49</v>
      </c>
      <c r="G372" s="1" t="s">
        <v>173</v>
      </c>
      <c r="H372" s="1" t="s">
        <v>11479</v>
      </c>
      <c r="I372" s="1" t="s">
        <v>11480</v>
      </c>
      <c r="J372" s="1" t="s">
        <v>11480</v>
      </c>
      <c r="K372" s="2"/>
      <c r="L372" s="1">
        <v>-1.0</v>
      </c>
      <c r="M372" s="1"/>
      <c r="N372" s="1">
        <v>22.29355</v>
      </c>
      <c r="O372" s="1" t="s">
        <v>63</v>
      </c>
      <c r="P372" s="1" t="s">
        <v>11481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28</v>
      </c>
      <c r="B373" s="1" t="s">
        <v>17</v>
      </c>
      <c r="C373" s="1">
        <v>264.0</v>
      </c>
      <c r="D373" s="1">
        <v>0.0</v>
      </c>
      <c r="E373" s="1" t="s">
        <v>29</v>
      </c>
      <c r="F373" s="1" t="s">
        <v>18</v>
      </c>
      <c r="G373" s="1" t="s">
        <v>19</v>
      </c>
      <c r="H373" s="1" t="s">
        <v>11482</v>
      </c>
      <c r="I373" s="1" t="s">
        <v>11483</v>
      </c>
      <c r="J373" s="1" t="s">
        <v>11483</v>
      </c>
      <c r="K373" s="2"/>
      <c r="L373" s="1">
        <v>-10.0</v>
      </c>
      <c r="M373" s="1"/>
      <c r="N373" s="1">
        <v>4.086033333333333</v>
      </c>
      <c r="O373" s="1" t="s">
        <v>10268</v>
      </c>
      <c r="P373" s="1" t="s">
        <v>10754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60</v>
      </c>
      <c r="B374" s="1" t="s">
        <v>17</v>
      </c>
      <c r="C374" s="1">
        <v>374.0</v>
      </c>
      <c r="D374" s="1">
        <v>0.0</v>
      </c>
      <c r="E374" s="1" t="s">
        <v>11484</v>
      </c>
      <c r="F374" s="1" t="s">
        <v>66</v>
      </c>
      <c r="G374" s="1" t="s">
        <v>19</v>
      </c>
      <c r="H374" s="1" t="s">
        <v>11485</v>
      </c>
      <c r="I374" s="1" t="s">
        <v>11486</v>
      </c>
      <c r="J374" s="1" t="s">
        <v>11487</v>
      </c>
      <c r="K374" s="1" t="s">
        <v>11488</v>
      </c>
      <c r="L374" s="1">
        <v>-9.0</v>
      </c>
      <c r="M374" s="1">
        <v>0.018466666666666666</v>
      </c>
      <c r="N374" s="1">
        <v>11.619816666666667</v>
      </c>
      <c r="O374" s="1" t="s">
        <v>63</v>
      </c>
      <c r="P374" s="1" t="s">
        <v>11489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28</v>
      </c>
      <c r="B375" s="1" t="s">
        <v>17</v>
      </c>
      <c r="C375" s="1">
        <v>404.0</v>
      </c>
      <c r="D375" s="1">
        <v>0.0</v>
      </c>
      <c r="E375" s="1" t="s">
        <v>29</v>
      </c>
      <c r="F375" s="1" t="s">
        <v>18</v>
      </c>
      <c r="G375" s="1" t="s">
        <v>19</v>
      </c>
      <c r="H375" s="1" t="s">
        <v>11490</v>
      </c>
      <c r="I375" s="1" t="s">
        <v>11491</v>
      </c>
      <c r="J375" s="1" t="s">
        <v>11491</v>
      </c>
      <c r="K375" s="2"/>
      <c r="L375" s="1">
        <v>-1.0</v>
      </c>
      <c r="M375" s="1"/>
      <c r="N375" s="1">
        <v>13.594283333333333</v>
      </c>
      <c r="O375" s="1" t="s">
        <v>10268</v>
      </c>
      <c r="P375" s="1" t="s">
        <v>11492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28</v>
      </c>
      <c r="B376" s="1" t="s">
        <v>17</v>
      </c>
      <c r="C376" s="1">
        <v>549.0</v>
      </c>
      <c r="D376" s="1">
        <v>0.0</v>
      </c>
      <c r="E376" s="1" t="s">
        <v>29</v>
      </c>
      <c r="F376" s="1" t="s">
        <v>18</v>
      </c>
      <c r="G376" s="1" t="s">
        <v>19</v>
      </c>
      <c r="H376" s="1" t="s">
        <v>11493</v>
      </c>
      <c r="I376" s="1" t="s">
        <v>11494</v>
      </c>
      <c r="J376" s="1" t="s">
        <v>11494</v>
      </c>
      <c r="K376" s="2"/>
      <c r="L376" s="1">
        <v>-4.0</v>
      </c>
      <c r="M376" s="1"/>
      <c r="N376" s="1">
        <v>15.846216666666667</v>
      </c>
      <c r="O376" s="1" t="s">
        <v>10268</v>
      </c>
      <c r="P376" s="1" t="s">
        <v>11495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28</v>
      </c>
      <c r="B377" s="1" t="s">
        <v>17</v>
      </c>
      <c r="C377" s="1">
        <v>366.0</v>
      </c>
      <c r="D377" s="1">
        <v>0.0</v>
      </c>
      <c r="E377" s="1" t="s">
        <v>29</v>
      </c>
      <c r="F377" s="1" t="s">
        <v>18</v>
      </c>
      <c r="G377" s="1" t="s">
        <v>19</v>
      </c>
      <c r="H377" s="1" t="s">
        <v>11496</v>
      </c>
      <c r="I377" s="1" t="s">
        <v>11497</v>
      </c>
      <c r="J377" s="1" t="s">
        <v>11497</v>
      </c>
      <c r="K377" s="2"/>
      <c r="L377" s="1">
        <v>-3.0</v>
      </c>
      <c r="M377" s="1"/>
      <c r="N377" s="1">
        <v>11.2941</v>
      </c>
      <c r="O377" s="1" t="s">
        <v>10268</v>
      </c>
      <c r="P377" s="1" t="s">
        <v>11498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60</v>
      </c>
      <c r="B378" s="1" t="s">
        <v>17</v>
      </c>
      <c r="C378" s="1">
        <v>577.0</v>
      </c>
      <c r="D378" s="1">
        <v>0.0</v>
      </c>
      <c r="E378" s="1" t="s">
        <v>10292</v>
      </c>
      <c r="F378" s="1" t="s">
        <v>66</v>
      </c>
      <c r="G378" s="1" t="s">
        <v>19</v>
      </c>
      <c r="H378" s="1" t="s">
        <v>11499</v>
      </c>
      <c r="I378" s="1" t="s">
        <v>11500</v>
      </c>
      <c r="J378" s="1" t="s">
        <v>11501</v>
      </c>
      <c r="K378" s="1" t="s">
        <v>11502</v>
      </c>
      <c r="L378" s="1">
        <v>-26.0</v>
      </c>
      <c r="M378" s="1">
        <v>0.014766666666666668</v>
      </c>
      <c r="N378" s="1">
        <v>12.59715</v>
      </c>
      <c r="O378" s="1" t="s">
        <v>63</v>
      </c>
      <c r="P378" s="1" t="s">
        <v>11503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28</v>
      </c>
      <c r="B379" s="1" t="s">
        <v>17</v>
      </c>
      <c r="C379" s="1">
        <v>578.0</v>
      </c>
      <c r="D379" s="1">
        <v>0.0</v>
      </c>
      <c r="E379" s="1" t="s">
        <v>29</v>
      </c>
      <c r="F379" s="1" t="s">
        <v>18</v>
      </c>
      <c r="G379" s="1" t="s">
        <v>19</v>
      </c>
      <c r="H379" s="1" t="s">
        <v>11504</v>
      </c>
      <c r="I379" s="1" t="s">
        <v>11505</v>
      </c>
      <c r="J379" s="1" t="s">
        <v>11505</v>
      </c>
      <c r="K379" s="2"/>
      <c r="L379" s="1">
        <v>-2.0</v>
      </c>
      <c r="M379" s="1"/>
      <c r="N379" s="1">
        <v>17.0872</v>
      </c>
      <c r="O379" s="1" t="s">
        <v>10268</v>
      </c>
      <c r="P379" s="1" t="s">
        <v>11506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16</v>
      </c>
      <c r="B380" s="1" t="s">
        <v>17</v>
      </c>
      <c r="C380" s="3">
        <v>264.0</v>
      </c>
      <c r="D380" s="1">
        <v>0.0</v>
      </c>
      <c r="E380" s="2"/>
      <c r="F380" s="1" t="s">
        <v>18</v>
      </c>
      <c r="G380" s="1" t="s">
        <v>19</v>
      </c>
      <c r="H380" s="1" t="s">
        <v>11507</v>
      </c>
      <c r="I380" s="1" t="s">
        <v>11508</v>
      </c>
      <c r="J380" s="1" t="s">
        <v>11508</v>
      </c>
      <c r="K380" s="2"/>
      <c r="L380" s="1">
        <v>-2.0</v>
      </c>
      <c r="M380" s="1"/>
      <c r="N380" s="1">
        <v>12.610733333333334</v>
      </c>
      <c r="O380" s="1" t="s">
        <v>10248</v>
      </c>
      <c r="P380" s="1" t="s">
        <v>11509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28</v>
      </c>
      <c r="B381" s="1" t="s">
        <v>17</v>
      </c>
      <c r="C381" s="1">
        <v>792.0</v>
      </c>
      <c r="D381" s="1">
        <v>0.0</v>
      </c>
      <c r="E381" s="1" t="s">
        <v>29</v>
      </c>
      <c r="F381" s="1" t="s">
        <v>18</v>
      </c>
      <c r="G381" s="1" t="s">
        <v>19</v>
      </c>
      <c r="H381" s="1" t="s">
        <v>11510</v>
      </c>
      <c r="I381" s="1" t="s">
        <v>11511</v>
      </c>
      <c r="J381" s="1" t="s">
        <v>11511</v>
      </c>
      <c r="K381" s="2"/>
      <c r="L381" s="1">
        <v>-1.0</v>
      </c>
      <c r="M381" s="1"/>
      <c r="N381" s="1">
        <v>18.104216666666666</v>
      </c>
      <c r="O381" s="1" t="s">
        <v>10268</v>
      </c>
      <c r="P381" s="1" t="s">
        <v>11512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16</v>
      </c>
      <c r="B382" s="1" t="s">
        <v>17</v>
      </c>
      <c r="C382" s="1">
        <v>329.0</v>
      </c>
      <c r="D382" s="1">
        <v>0.0</v>
      </c>
      <c r="E382" s="2"/>
      <c r="F382" s="1" t="s">
        <v>18</v>
      </c>
      <c r="G382" s="1" t="s">
        <v>19</v>
      </c>
      <c r="H382" s="1" t="s">
        <v>11513</v>
      </c>
      <c r="I382" s="1" t="s">
        <v>11514</v>
      </c>
      <c r="J382" s="1" t="s">
        <v>11514</v>
      </c>
      <c r="K382" s="2"/>
      <c r="L382" s="1">
        <v>-3.0</v>
      </c>
      <c r="M382" s="1"/>
      <c r="N382" s="1">
        <v>11.867483333333332</v>
      </c>
      <c r="O382" s="1" t="s">
        <v>10248</v>
      </c>
      <c r="P382" s="1" t="s">
        <v>11515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81</v>
      </c>
      <c r="B383" s="1" t="s">
        <v>17</v>
      </c>
      <c r="C383" s="1">
        <v>658.0</v>
      </c>
      <c r="D383" s="1">
        <v>0.0</v>
      </c>
      <c r="E383" s="1" t="s">
        <v>2200</v>
      </c>
      <c r="F383" s="1" t="s">
        <v>18</v>
      </c>
      <c r="G383" s="1" t="s">
        <v>19</v>
      </c>
      <c r="H383" s="1" t="s">
        <v>11516</v>
      </c>
      <c r="I383" s="1" t="s">
        <v>11517</v>
      </c>
      <c r="J383" s="1" t="s">
        <v>11517</v>
      </c>
      <c r="K383" s="2"/>
      <c r="L383" s="1">
        <v>-1.0</v>
      </c>
      <c r="M383" s="1"/>
      <c r="N383" s="1">
        <v>18.023433333333333</v>
      </c>
      <c r="O383" s="1" t="s">
        <v>10248</v>
      </c>
      <c r="P383" s="1" t="s">
        <v>11518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16</v>
      </c>
      <c r="B384" s="1" t="s">
        <v>17</v>
      </c>
      <c r="C384" s="3">
        <v>429.0</v>
      </c>
      <c r="D384" s="1">
        <v>0.0</v>
      </c>
      <c r="E384" s="2"/>
      <c r="F384" s="1" t="s">
        <v>18</v>
      </c>
      <c r="G384" s="1" t="s">
        <v>19</v>
      </c>
      <c r="H384" s="1" t="s">
        <v>11519</v>
      </c>
      <c r="I384" s="1" t="s">
        <v>11520</v>
      </c>
      <c r="J384" s="1" t="s">
        <v>11520</v>
      </c>
      <c r="K384" s="2"/>
      <c r="L384" s="1">
        <v>-5.0</v>
      </c>
      <c r="M384" s="1"/>
      <c r="N384" s="1">
        <v>9.737033333333333</v>
      </c>
      <c r="O384" s="1" t="s">
        <v>10248</v>
      </c>
      <c r="P384" s="1" t="s">
        <v>11521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60</v>
      </c>
      <c r="B385" s="1" t="s">
        <v>17</v>
      </c>
      <c r="C385" s="1">
        <v>513.0</v>
      </c>
      <c r="D385" s="1">
        <v>0.0</v>
      </c>
      <c r="E385" s="1" t="s">
        <v>11484</v>
      </c>
      <c r="F385" s="1" t="s">
        <v>66</v>
      </c>
      <c r="G385" s="1" t="s">
        <v>19</v>
      </c>
      <c r="H385" s="1" t="s">
        <v>11522</v>
      </c>
      <c r="I385" s="1" t="s">
        <v>11523</v>
      </c>
      <c r="J385" s="1" t="s">
        <v>11524</v>
      </c>
      <c r="K385" s="1" t="s">
        <v>11525</v>
      </c>
      <c r="L385" s="1">
        <v>-23.0</v>
      </c>
      <c r="M385" s="1">
        <v>0.020233333333333332</v>
      </c>
      <c r="N385" s="1">
        <v>19.851766666666666</v>
      </c>
      <c r="O385" s="1" t="s">
        <v>63</v>
      </c>
      <c r="P385" s="1" t="s">
        <v>11526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28</v>
      </c>
      <c r="B386" s="1" t="s">
        <v>17</v>
      </c>
      <c r="C386" s="1">
        <v>578.0</v>
      </c>
      <c r="D386" s="1">
        <v>0.0</v>
      </c>
      <c r="E386" s="1" t="s">
        <v>29</v>
      </c>
      <c r="F386" s="1" t="s">
        <v>18</v>
      </c>
      <c r="G386" s="1" t="s">
        <v>19</v>
      </c>
      <c r="H386" s="1" t="s">
        <v>11527</v>
      </c>
      <c r="I386" s="1" t="s">
        <v>11528</v>
      </c>
      <c r="J386" s="1" t="s">
        <v>11528</v>
      </c>
      <c r="K386" s="2"/>
      <c r="L386" s="1">
        <v>-6.0</v>
      </c>
      <c r="M386" s="1"/>
      <c r="N386" s="1">
        <v>13.867983333333333</v>
      </c>
      <c r="O386" s="1" t="s">
        <v>10268</v>
      </c>
      <c r="P386" s="1" t="s">
        <v>11529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28</v>
      </c>
      <c r="B387" s="1" t="s">
        <v>17</v>
      </c>
      <c r="C387" s="1">
        <v>264.0</v>
      </c>
      <c r="D387" s="1">
        <v>0.0</v>
      </c>
      <c r="E387" s="1" t="s">
        <v>29</v>
      </c>
      <c r="F387" s="1" t="s">
        <v>18</v>
      </c>
      <c r="G387" s="1" t="s">
        <v>19</v>
      </c>
      <c r="H387" s="1" t="s">
        <v>11530</v>
      </c>
      <c r="I387" s="1" t="s">
        <v>11531</v>
      </c>
      <c r="J387" s="1" t="s">
        <v>11531</v>
      </c>
      <c r="K387" s="2"/>
      <c r="L387" s="1">
        <v>0.0</v>
      </c>
      <c r="M387" s="1"/>
      <c r="N387" s="1">
        <v>15.23385</v>
      </c>
      <c r="O387" s="1" t="s">
        <v>10268</v>
      </c>
      <c r="P387" s="1" t="s">
        <v>10754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28</v>
      </c>
      <c r="B388" s="1" t="s">
        <v>17</v>
      </c>
      <c r="C388" s="1">
        <v>394.0</v>
      </c>
      <c r="D388" s="1">
        <v>0.0</v>
      </c>
      <c r="E388" s="1" t="s">
        <v>29</v>
      </c>
      <c r="F388" s="1" t="s">
        <v>18</v>
      </c>
      <c r="G388" s="1" t="s">
        <v>19</v>
      </c>
      <c r="H388" s="1" t="s">
        <v>11532</v>
      </c>
      <c r="I388" s="1" t="s">
        <v>11533</v>
      </c>
      <c r="J388" s="1" t="s">
        <v>11533</v>
      </c>
      <c r="K388" s="2"/>
      <c r="L388" s="1">
        <v>0.0</v>
      </c>
      <c r="M388" s="1"/>
      <c r="N388" s="1">
        <v>14.838683333333334</v>
      </c>
      <c r="O388" s="1" t="s">
        <v>10268</v>
      </c>
      <c r="P388" s="1" t="s">
        <v>11534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16</v>
      </c>
      <c r="B389" s="1" t="s">
        <v>17</v>
      </c>
      <c r="C389" s="1">
        <v>483.0</v>
      </c>
      <c r="D389" s="1">
        <v>0.0</v>
      </c>
      <c r="E389" s="2"/>
      <c r="F389" s="1" t="s">
        <v>18</v>
      </c>
      <c r="G389" s="1" t="s">
        <v>19</v>
      </c>
      <c r="H389" s="1" t="s">
        <v>11535</v>
      </c>
      <c r="I389" s="1" t="s">
        <v>11536</v>
      </c>
      <c r="J389" s="1" t="s">
        <v>11536</v>
      </c>
      <c r="K389" s="2"/>
      <c r="L389" s="1">
        <v>0.0</v>
      </c>
      <c r="M389" s="1"/>
      <c r="N389" s="1">
        <v>14.975866666666667</v>
      </c>
      <c r="O389" s="1" t="s">
        <v>10248</v>
      </c>
      <c r="P389" s="1" t="s">
        <v>11537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60</v>
      </c>
      <c r="B390" s="1" t="s">
        <v>17</v>
      </c>
      <c r="C390" s="1">
        <v>961.0</v>
      </c>
      <c r="D390" s="1">
        <v>0.0</v>
      </c>
      <c r="E390" s="1" t="s">
        <v>29</v>
      </c>
      <c r="F390" s="1" t="s">
        <v>66</v>
      </c>
      <c r="G390" s="1" t="s">
        <v>19</v>
      </c>
      <c r="H390" s="1" t="s">
        <v>11538</v>
      </c>
      <c r="I390" s="1" t="s">
        <v>11539</v>
      </c>
      <c r="J390" s="1" t="s">
        <v>11540</v>
      </c>
      <c r="K390" s="1" t="s">
        <v>11541</v>
      </c>
      <c r="L390" s="1">
        <v>-21.0</v>
      </c>
      <c r="M390" s="1">
        <v>0.8898666666666667</v>
      </c>
      <c r="N390" s="1">
        <v>6.795966666666667</v>
      </c>
      <c r="O390" s="1" t="s">
        <v>63</v>
      </c>
      <c r="P390" s="1" t="s">
        <v>11542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16</v>
      </c>
      <c r="B391" s="1" t="s">
        <v>17</v>
      </c>
      <c r="C391" s="1">
        <v>803.0</v>
      </c>
      <c r="D391" s="1">
        <v>0.0</v>
      </c>
      <c r="E391" s="2"/>
      <c r="F391" s="1" t="s">
        <v>18</v>
      </c>
      <c r="G391" s="1" t="s">
        <v>19</v>
      </c>
      <c r="H391" s="1" t="s">
        <v>11543</v>
      </c>
      <c r="I391" s="1" t="s">
        <v>11544</v>
      </c>
      <c r="J391" s="1" t="s">
        <v>11544</v>
      </c>
      <c r="K391" s="2"/>
      <c r="L391" s="1">
        <v>5.0</v>
      </c>
      <c r="M391" s="1"/>
      <c r="N391" s="1">
        <v>25.333316666666665</v>
      </c>
      <c r="O391" s="1" t="s">
        <v>10248</v>
      </c>
      <c r="P391" s="1" t="s">
        <v>11545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60</v>
      </c>
      <c r="B392" s="1" t="s">
        <v>17</v>
      </c>
      <c r="C392" s="1">
        <v>374.0</v>
      </c>
      <c r="D392" s="1">
        <v>0.0</v>
      </c>
      <c r="E392" s="1" t="s">
        <v>29</v>
      </c>
      <c r="F392" s="1" t="s">
        <v>66</v>
      </c>
      <c r="G392" s="1" t="s">
        <v>19</v>
      </c>
      <c r="H392" s="1" t="s">
        <v>11546</v>
      </c>
      <c r="I392" s="1" t="s">
        <v>11547</v>
      </c>
      <c r="J392" s="1" t="s">
        <v>11548</v>
      </c>
      <c r="K392" s="1" t="s">
        <v>11549</v>
      </c>
      <c r="L392" s="1">
        <v>-2.0</v>
      </c>
      <c r="M392" s="1">
        <v>0.5201333333333333</v>
      </c>
      <c r="N392" s="1">
        <v>2.3543333333333334</v>
      </c>
      <c r="O392" s="1" t="s">
        <v>63</v>
      </c>
      <c r="P392" s="1" t="s">
        <v>11550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60</v>
      </c>
      <c r="B393" s="1" t="s">
        <v>17</v>
      </c>
      <c r="C393" s="3">
        <v>618.0</v>
      </c>
      <c r="D393" s="1">
        <v>0.0</v>
      </c>
      <c r="E393" s="1" t="s">
        <v>10292</v>
      </c>
      <c r="F393" s="1" t="s">
        <v>66</v>
      </c>
      <c r="G393" s="1" t="s">
        <v>24</v>
      </c>
      <c r="H393" s="1" t="s">
        <v>11551</v>
      </c>
      <c r="I393" s="1" t="s">
        <v>11552</v>
      </c>
      <c r="J393" s="1" t="s">
        <v>11553</v>
      </c>
      <c r="K393" s="1" t="s">
        <v>11554</v>
      </c>
      <c r="L393" s="1">
        <v>-28.0</v>
      </c>
      <c r="M393" s="1">
        <v>0.016633333333333333</v>
      </c>
      <c r="N393" s="1">
        <v>8.326766666666666</v>
      </c>
      <c r="O393" s="1" t="s">
        <v>63</v>
      </c>
      <c r="P393" s="1" t="s">
        <v>11555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60</v>
      </c>
      <c r="B394" s="1" t="s">
        <v>17</v>
      </c>
      <c r="C394" s="1">
        <v>288.0</v>
      </c>
      <c r="D394" s="1">
        <v>0.0</v>
      </c>
      <c r="E394" s="1" t="s">
        <v>11484</v>
      </c>
      <c r="F394" s="1" t="s">
        <v>66</v>
      </c>
      <c r="G394" s="1" t="s">
        <v>19</v>
      </c>
      <c r="H394" s="1" t="s">
        <v>11556</v>
      </c>
      <c r="I394" s="1" t="s">
        <v>11557</v>
      </c>
      <c r="J394" s="1" t="s">
        <v>11558</v>
      </c>
      <c r="K394" s="1" t="s">
        <v>11559</v>
      </c>
      <c r="L394" s="1">
        <v>-5.0</v>
      </c>
      <c r="M394" s="1">
        <v>0.012983333333333333</v>
      </c>
      <c r="N394" s="1">
        <v>8.732683333333334</v>
      </c>
      <c r="O394" s="1" t="s">
        <v>63</v>
      </c>
      <c r="P394" s="1" t="s">
        <v>11560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16</v>
      </c>
      <c r="B395" s="1" t="s">
        <v>17</v>
      </c>
      <c r="C395" s="1">
        <v>328.0</v>
      </c>
      <c r="D395" s="1">
        <v>0.0</v>
      </c>
      <c r="E395" s="2"/>
      <c r="F395" s="1" t="s">
        <v>18</v>
      </c>
      <c r="G395" s="1" t="s">
        <v>19</v>
      </c>
      <c r="H395" s="1" t="s">
        <v>11561</v>
      </c>
      <c r="I395" s="1" t="s">
        <v>11562</v>
      </c>
      <c r="J395" s="1" t="s">
        <v>11562</v>
      </c>
      <c r="K395" s="2"/>
      <c r="L395" s="1">
        <v>-5.0</v>
      </c>
      <c r="M395" s="1"/>
      <c r="N395" s="1">
        <v>9.724733333333333</v>
      </c>
      <c r="O395" s="1" t="s">
        <v>10248</v>
      </c>
      <c r="P395" s="1" t="s">
        <v>11563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60</v>
      </c>
      <c r="B396" s="1" t="s">
        <v>17</v>
      </c>
      <c r="C396" s="1">
        <v>748.0</v>
      </c>
      <c r="D396" s="1">
        <v>0.0</v>
      </c>
      <c r="E396" s="1" t="s">
        <v>11484</v>
      </c>
      <c r="F396" s="1" t="s">
        <v>66</v>
      </c>
      <c r="G396" s="1" t="s">
        <v>24</v>
      </c>
      <c r="H396" s="1" t="s">
        <v>11564</v>
      </c>
      <c r="I396" s="1" t="s">
        <v>11565</v>
      </c>
      <c r="J396" s="1" t="s">
        <v>11566</v>
      </c>
      <c r="K396" s="1" t="s">
        <v>11567</v>
      </c>
      <c r="L396" s="1">
        <v>-3.0</v>
      </c>
      <c r="M396" s="1">
        <v>0.03573333333333333</v>
      </c>
      <c r="N396" s="1">
        <v>15.339033333333333</v>
      </c>
      <c r="O396" s="1" t="s">
        <v>63</v>
      </c>
      <c r="P396" s="1" t="s">
        <v>11568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81</v>
      </c>
      <c r="B397" s="1" t="s">
        <v>17</v>
      </c>
      <c r="C397" s="3">
        <v>394.0</v>
      </c>
      <c r="D397" s="1">
        <v>0.0</v>
      </c>
      <c r="E397" s="1" t="s">
        <v>9180</v>
      </c>
      <c r="F397" s="1" t="s">
        <v>18</v>
      </c>
      <c r="G397" s="1" t="s">
        <v>19</v>
      </c>
      <c r="H397" s="1" t="s">
        <v>11569</v>
      </c>
      <c r="I397" s="1" t="s">
        <v>11570</v>
      </c>
      <c r="J397" s="1" t="s">
        <v>11570</v>
      </c>
      <c r="K397" s="2"/>
      <c r="L397" s="1">
        <v>5.0</v>
      </c>
      <c r="M397" s="1"/>
      <c r="N397" s="1">
        <v>20.1802</v>
      </c>
      <c r="O397" s="1" t="s">
        <v>10248</v>
      </c>
      <c r="P397" s="1" t="s">
        <v>845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28</v>
      </c>
      <c r="B398" s="1" t="s">
        <v>17</v>
      </c>
      <c r="C398" s="3">
        <v>334.0</v>
      </c>
      <c r="D398" s="1">
        <v>0.0</v>
      </c>
      <c r="E398" s="1" t="s">
        <v>29</v>
      </c>
      <c r="F398" s="1" t="s">
        <v>18</v>
      </c>
      <c r="G398" s="1" t="s">
        <v>19</v>
      </c>
      <c r="H398" s="1" t="s">
        <v>11571</v>
      </c>
      <c r="I398" s="1" t="s">
        <v>11572</v>
      </c>
      <c r="J398" s="1" t="s">
        <v>11572</v>
      </c>
      <c r="K398" s="2"/>
      <c r="L398" s="1">
        <v>-4.0</v>
      </c>
      <c r="M398" s="1"/>
      <c r="N398" s="1">
        <v>10.794833333333333</v>
      </c>
      <c r="O398" s="1" t="s">
        <v>10268</v>
      </c>
      <c r="P398" s="1" t="s">
        <v>11573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16</v>
      </c>
      <c r="B399" s="1" t="s">
        <v>17</v>
      </c>
      <c r="C399" s="1">
        <v>797.0</v>
      </c>
      <c r="D399" s="1">
        <v>0.0</v>
      </c>
      <c r="E399" s="2"/>
      <c r="F399" s="1" t="s">
        <v>18</v>
      </c>
      <c r="G399" s="1" t="s">
        <v>19</v>
      </c>
      <c r="H399" s="1" t="s">
        <v>11574</v>
      </c>
      <c r="I399" s="1" t="s">
        <v>11575</v>
      </c>
      <c r="J399" s="1" t="s">
        <v>11575</v>
      </c>
      <c r="K399" s="2"/>
      <c r="L399" s="1">
        <v>-2.0</v>
      </c>
      <c r="M399" s="1"/>
      <c r="N399" s="1">
        <v>17.034366666666667</v>
      </c>
      <c r="O399" s="1" t="s">
        <v>10248</v>
      </c>
      <c r="P399" s="1" t="s">
        <v>11576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48</v>
      </c>
      <c r="B400" s="1" t="s">
        <v>17</v>
      </c>
      <c r="C400" s="1">
        <v>326.0</v>
      </c>
      <c r="D400" s="1">
        <v>0.0</v>
      </c>
      <c r="E400" s="2"/>
      <c r="F400" s="1" t="s">
        <v>49</v>
      </c>
      <c r="G400" s="1" t="s">
        <v>24</v>
      </c>
      <c r="H400" s="1" t="s">
        <v>11577</v>
      </c>
      <c r="I400" s="1" t="s">
        <v>11578</v>
      </c>
      <c r="J400" s="1" t="s">
        <v>11578</v>
      </c>
      <c r="K400" s="2"/>
      <c r="L400" s="1">
        <v>2.0</v>
      </c>
      <c r="M400" s="1"/>
      <c r="N400" s="1">
        <v>8.959266666666666</v>
      </c>
      <c r="O400" s="1" t="s">
        <v>53</v>
      </c>
      <c r="P400" s="1" t="s">
        <v>11579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81</v>
      </c>
      <c r="B401" s="1" t="s">
        <v>17</v>
      </c>
      <c r="C401" s="3">
        <v>555.0</v>
      </c>
      <c r="D401" s="1">
        <v>0.0</v>
      </c>
      <c r="E401" s="1" t="s">
        <v>11580</v>
      </c>
      <c r="F401" s="1" t="s">
        <v>18</v>
      </c>
      <c r="G401" s="1" t="s">
        <v>19</v>
      </c>
      <c r="H401" s="1" t="s">
        <v>11581</v>
      </c>
      <c r="I401" s="1" t="s">
        <v>11582</v>
      </c>
      <c r="J401" s="1" t="s">
        <v>11582</v>
      </c>
      <c r="K401" s="2"/>
      <c r="L401" s="1">
        <v>-4.0</v>
      </c>
      <c r="M401" s="1"/>
      <c r="N401" s="1">
        <v>15.073816666666668</v>
      </c>
      <c r="O401" s="1" t="s">
        <v>10248</v>
      </c>
      <c r="P401" s="1" t="s">
        <v>11583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28</v>
      </c>
      <c r="B402" s="1" t="s">
        <v>17</v>
      </c>
      <c r="C402" s="1">
        <v>623.0</v>
      </c>
      <c r="D402" s="1">
        <v>0.0</v>
      </c>
      <c r="E402" s="1" t="s">
        <v>29</v>
      </c>
      <c r="F402" s="1" t="s">
        <v>18</v>
      </c>
      <c r="G402" s="1" t="s">
        <v>19</v>
      </c>
      <c r="H402" s="1" t="s">
        <v>11584</v>
      </c>
      <c r="I402" s="1" t="s">
        <v>11585</v>
      </c>
      <c r="J402" s="1" t="s">
        <v>11585</v>
      </c>
      <c r="K402" s="2"/>
      <c r="L402" s="1">
        <v>-4.0</v>
      </c>
      <c r="M402" s="1"/>
      <c r="N402" s="1">
        <v>15.380733333333334</v>
      </c>
      <c r="O402" s="1" t="s">
        <v>10268</v>
      </c>
      <c r="P402" s="1" t="s">
        <v>11586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60</v>
      </c>
      <c r="B403" s="1" t="s">
        <v>17</v>
      </c>
      <c r="C403" s="1">
        <v>598.0</v>
      </c>
      <c r="D403" s="1">
        <v>150.0</v>
      </c>
      <c r="E403" s="2"/>
      <c r="F403" s="1" t="s">
        <v>49</v>
      </c>
      <c r="G403" s="1" t="s">
        <v>173</v>
      </c>
      <c r="H403" s="1" t="s">
        <v>11587</v>
      </c>
      <c r="I403" s="1" t="s">
        <v>11588</v>
      </c>
      <c r="J403" s="1" t="s">
        <v>11588</v>
      </c>
      <c r="K403" s="2"/>
      <c r="L403" s="1">
        <v>-2.0</v>
      </c>
      <c r="M403" s="1"/>
      <c r="N403" s="1">
        <v>21.166133333333335</v>
      </c>
      <c r="O403" s="1" t="s">
        <v>63</v>
      </c>
      <c r="P403" s="1" t="s">
        <v>11589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60</v>
      </c>
      <c r="B404" s="1" t="s">
        <v>17</v>
      </c>
      <c r="C404" s="1">
        <v>534.0</v>
      </c>
      <c r="D404" s="1">
        <v>133.0</v>
      </c>
      <c r="E404" s="2"/>
      <c r="F404" s="1" t="s">
        <v>49</v>
      </c>
      <c r="G404" s="1" t="s">
        <v>19</v>
      </c>
      <c r="H404" s="1" t="s">
        <v>11590</v>
      </c>
      <c r="I404" s="1" t="s">
        <v>11591</v>
      </c>
      <c r="J404" s="1" t="s">
        <v>11591</v>
      </c>
      <c r="K404" s="2"/>
      <c r="L404" s="1">
        <v>-6.0</v>
      </c>
      <c r="M404" s="1"/>
      <c r="N404" s="1">
        <v>16.7829</v>
      </c>
      <c r="O404" s="1" t="s">
        <v>63</v>
      </c>
      <c r="P404" s="1" t="s">
        <v>11592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16</v>
      </c>
      <c r="B405" s="1" t="s">
        <v>17</v>
      </c>
      <c r="C405" s="1">
        <v>364.0</v>
      </c>
      <c r="D405" s="1">
        <v>0.0</v>
      </c>
      <c r="E405" s="2"/>
      <c r="F405" s="1" t="s">
        <v>18</v>
      </c>
      <c r="G405" s="1" t="s">
        <v>19</v>
      </c>
      <c r="H405" s="1" t="s">
        <v>11593</v>
      </c>
      <c r="I405" s="1" t="s">
        <v>11594</v>
      </c>
      <c r="J405" s="1" t="s">
        <v>11594</v>
      </c>
      <c r="K405" s="2"/>
      <c r="L405" s="1">
        <v>-3.0</v>
      </c>
      <c r="M405" s="1"/>
      <c r="N405" s="1">
        <v>11.552966666666666</v>
      </c>
      <c r="O405" s="1" t="s">
        <v>10248</v>
      </c>
      <c r="P405" s="1" t="s">
        <v>11595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16</v>
      </c>
      <c r="B406" s="1" t="s">
        <v>17</v>
      </c>
      <c r="C406" s="3">
        <v>622.0</v>
      </c>
      <c r="D406" s="1">
        <v>0.0</v>
      </c>
      <c r="E406" s="2"/>
      <c r="F406" s="1" t="s">
        <v>18</v>
      </c>
      <c r="G406" s="1" t="s">
        <v>19</v>
      </c>
      <c r="H406" s="1" t="s">
        <v>11596</v>
      </c>
      <c r="I406" s="1" t="s">
        <v>11597</v>
      </c>
      <c r="J406" s="1" t="s">
        <v>11597</v>
      </c>
      <c r="K406" s="2"/>
      <c r="L406" s="1">
        <v>-5.0</v>
      </c>
      <c r="M406" s="1"/>
      <c r="N406" s="1">
        <v>14.40715</v>
      </c>
      <c r="O406" s="1" t="s">
        <v>10248</v>
      </c>
      <c r="P406" s="1" t="s">
        <v>11598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48</v>
      </c>
      <c r="B407" s="1" t="s">
        <v>17</v>
      </c>
      <c r="C407" s="1">
        <v>249.0</v>
      </c>
      <c r="D407" s="1">
        <v>0.0</v>
      </c>
      <c r="E407" s="1" t="s">
        <v>11484</v>
      </c>
      <c r="F407" s="1" t="s">
        <v>66</v>
      </c>
      <c r="G407" s="1" t="s">
        <v>24</v>
      </c>
      <c r="H407" s="1" t="s">
        <v>11599</v>
      </c>
      <c r="I407" s="1" t="s">
        <v>11600</v>
      </c>
      <c r="J407" s="1" t="s">
        <v>11601</v>
      </c>
      <c r="K407" s="1" t="s">
        <v>11602</v>
      </c>
      <c r="L407" s="1">
        <v>-13.0</v>
      </c>
      <c r="M407" s="1">
        <v>0.019833333333333335</v>
      </c>
      <c r="N407" s="1">
        <v>10.044766666666666</v>
      </c>
      <c r="O407" s="1" t="s">
        <v>53</v>
      </c>
      <c r="P407" s="1" t="s">
        <v>11603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60</v>
      </c>
      <c r="B408" s="1" t="s">
        <v>17</v>
      </c>
      <c r="C408" s="3">
        <v>358.0</v>
      </c>
      <c r="D408" s="1">
        <v>0.0</v>
      </c>
      <c r="E408" s="1" t="s">
        <v>29</v>
      </c>
      <c r="F408" s="1" t="s">
        <v>66</v>
      </c>
      <c r="G408" s="1" t="s">
        <v>19</v>
      </c>
      <c r="H408" s="1" t="s">
        <v>11604</v>
      </c>
      <c r="I408" s="1" t="s">
        <v>11605</v>
      </c>
      <c r="J408" s="1" t="s">
        <v>11606</v>
      </c>
      <c r="K408" s="1" t="s">
        <v>11607</v>
      </c>
      <c r="L408" s="1">
        <v>-19.0</v>
      </c>
      <c r="M408" s="1">
        <v>2.5787</v>
      </c>
      <c r="N408" s="1">
        <v>10.271416666666667</v>
      </c>
      <c r="O408" s="1" t="s">
        <v>63</v>
      </c>
      <c r="P408" s="1" t="s">
        <v>10502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60</v>
      </c>
      <c r="B409" s="1" t="s">
        <v>17</v>
      </c>
      <c r="C409" s="3">
        <v>280.0</v>
      </c>
      <c r="D409" s="1">
        <v>0.0</v>
      </c>
      <c r="E409" s="1" t="s">
        <v>11484</v>
      </c>
      <c r="F409" s="1" t="s">
        <v>66</v>
      </c>
      <c r="G409" s="1" t="s">
        <v>19</v>
      </c>
      <c r="H409" s="1" t="s">
        <v>11608</v>
      </c>
      <c r="I409" s="1" t="s">
        <v>11609</v>
      </c>
      <c r="J409" s="1" t="s">
        <v>11610</v>
      </c>
      <c r="K409" s="1" t="s">
        <v>11611</v>
      </c>
      <c r="L409" s="1">
        <v>0.0</v>
      </c>
      <c r="M409" s="1">
        <v>0.04066666666666666</v>
      </c>
      <c r="N409" s="1">
        <v>7.271866666666667</v>
      </c>
      <c r="O409" s="1" t="s">
        <v>63</v>
      </c>
      <c r="P409" s="1" t="s">
        <v>11612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16</v>
      </c>
      <c r="B410" s="1" t="s">
        <v>17</v>
      </c>
      <c r="C410" s="1">
        <v>264.0</v>
      </c>
      <c r="D410" s="1">
        <v>0.0</v>
      </c>
      <c r="E410" s="2"/>
      <c r="F410" s="1" t="s">
        <v>18</v>
      </c>
      <c r="G410" s="1" t="s">
        <v>19</v>
      </c>
      <c r="H410" s="1" t="s">
        <v>11613</v>
      </c>
      <c r="I410" s="1" t="s">
        <v>11614</v>
      </c>
      <c r="J410" s="1" t="s">
        <v>11614</v>
      </c>
      <c r="K410" s="2"/>
      <c r="L410" s="1">
        <v>-8.0</v>
      </c>
      <c r="M410" s="1"/>
      <c r="N410" s="1">
        <v>6.628916666666667</v>
      </c>
      <c r="O410" s="1" t="s">
        <v>10248</v>
      </c>
      <c r="P410" s="1" t="s">
        <v>11470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28</v>
      </c>
      <c r="B411" s="1" t="s">
        <v>17</v>
      </c>
      <c r="C411" s="1">
        <v>329.0</v>
      </c>
      <c r="D411" s="1">
        <v>0.0</v>
      </c>
      <c r="E411" s="1" t="s">
        <v>29</v>
      </c>
      <c r="F411" s="1" t="s">
        <v>18</v>
      </c>
      <c r="G411" s="1" t="s">
        <v>19</v>
      </c>
      <c r="H411" s="1" t="s">
        <v>11615</v>
      </c>
      <c r="I411" s="1" t="s">
        <v>11616</v>
      </c>
      <c r="J411" s="1" t="s">
        <v>11616</v>
      </c>
      <c r="K411" s="2"/>
      <c r="L411" s="1">
        <v>-5.0</v>
      </c>
      <c r="M411" s="1"/>
      <c r="N411" s="1">
        <v>9.811083333333332</v>
      </c>
      <c r="O411" s="1" t="s">
        <v>10268</v>
      </c>
      <c r="P411" s="1" t="s">
        <v>10489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60</v>
      </c>
      <c r="B412" s="1" t="s">
        <v>17</v>
      </c>
      <c r="C412" s="3">
        <v>329.0</v>
      </c>
      <c r="D412" s="1">
        <v>0.0</v>
      </c>
      <c r="E412" s="1" t="s">
        <v>11484</v>
      </c>
      <c r="F412" s="1" t="s">
        <v>66</v>
      </c>
      <c r="G412" s="1" t="s">
        <v>19</v>
      </c>
      <c r="H412" s="1" t="s">
        <v>11617</v>
      </c>
      <c r="I412" s="1" t="s">
        <v>11618</v>
      </c>
      <c r="J412" s="1" t="s">
        <v>11619</v>
      </c>
      <c r="K412" s="1" t="s">
        <v>11620</v>
      </c>
      <c r="L412" s="1">
        <v>-8.0</v>
      </c>
      <c r="M412" s="1">
        <v>0.025883333333333335</v>
      </c>
      <c r="N412" s="1">
        <v>10.556716666666667</v>
      </c>
      <c r="O412" s="1" t="s">
        <v>63</v>
      </c>
      <c r="P412" s="1" t="s">
        <v>11621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60</v>
      </c>
      <c r="B413" s="1" t="s">
        <v>17</v>
      </c>
      <c r="C413" s="3">
        <v>270.0</v>
      </c>
      <c r="D413" s="1">
        <v>0.0</v>
      </c>
      <c r="E413" s="1" t="s">
        <v>11484</v>
      </c>
      <c r="F413" s="1" t="s">
        <v>66</v>
      </c>
      <c r="G413" s="1" t="s">
        <v>19</v>
      </c>
      <c r="H413" s="1" t="s">
        <v>11622</v>
      </c>
      <c r="I413" s="1" t="s">
        <v>11623</v>
      </c>
      <c r="J413" s="1" t="s">
        <v>11624</v>
      </c>
      <c r="K413" s="1" t="s">
        <v>11625</v>
      </c>
      <c r="L413" s="1">
        <v>-8.0</v>
      </c>
      <c r="M413" s="1">
        <v>0.012066666666666667</v>
      </c>
      <c r="N413" s="1">
        <v>12.96665</v>
      </c>
      <c r="O413" s="1" t="s">
        <v>63</v>
      </c>
      <c r="P413" s="1" t="s">
        <v>11626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48</v>
      </c>
      <c r="B414" s="1" t="s">
        <v>17</v>
      </c>
      <c r="C414" s="3">
        <v>124.5</v>
      </c>
      <c r="D414" s="1">
        <v>124.5</v>
      </c>
      <c r="E414" s="2"/>
      <c r="F414" s="1" t="s">
        <v>49</v>
      </c>
      <c r="G414" s="1" t="s">
        <v>24</v>
      </c>
      <c r="H414" s="1" t="s">
        <v>11627</v>
      </c>
      <c r="I414" s="1" t="s">
        <v>11628</v>
      </c>
      <c r="J414" s="1" t="s">
        <v>11628</v>
      </c>
      <c r="K414" s="2"/>
      <c r="L414" s="1">
        <v>2.0</v>
      </c>
      <c r="M414" s="1"/>
      <c r="N414" s="1">
        <v>20.77695</v>
      </c>
      <c r="O414" s="1" t="s">
        <v>53</v>
      </c>
      <c r="P414" s="1" t="s">
        <v>11629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28</v>
      </c>
      <c r="B415" s="1" t="s">
        <v>17</v>
      </c>
      <c r="C415" s="1">
        <v>329.0</v>
      </c>
      <c r="D415" s="1">
        <v>0.0</v>
      </c>
      <c r="E415" s="1" t="s">
        <v>29</v>
      </c>
      <c r="F415" s="1" t="s">
        <v>18</v>
      </c>
      <c r="G415" s="1" t="s">
        <v>19</v>
      </c>
      <c r="H415" s="1" t="s">
        <v>11630</v>
      </c>
      <c r="I415" s="1" t="s">
        <v>11631</v>
      </c>
      <c r="J415" s="1" t="s">
        <v>11631</v>
      </c>
      <c r="K415" s="2"/>
      <c r="L415" s="1">
        <v>5.0</v>
      </c>
      <c r="M415" s="1"/>
      <c r="N415" s="1">
        <v>20.91871666666667</v>
      </c>
      <c r="O415" s="1" t="s">
        <v>10268</v>
      </c>
      <c r="P415" s="1" t="s">
        <v>10848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28</v>
      </c>
      <c r="B416" s="1" t="s">
        <v>17</v>
      </c>
      <c r="C416" s="3">
        <v>366.0</v>
      </c>
      <c r="D416" s="1">
        <v>0.0</v>
      </c>
      <c r="E416" s="1" t="s">
        <v>29</v>
      </c>
      <c r="F416" s="1" t="s">
        <v>18</v>
      </c>
      <c r="G416" s="1" t="s">
        <v>19</v>
      </c>
      <c r="H416" s="1" t="s">
        <v>11632</v>
      </c>
      <c r="I416" s="1" t="s">
        <v>11633</v>
      </c>
      <c r="J416" s="1" t="s">
        <v>11633</v>
      </c>
      <c r="K416" s="2"/>
      <c r="L416" s="1">
        <v>-2.0</v>
      </c>
      <c r="M416" s="1"/>
      <c r="N416" s="1">
        <v>13.868783333333333</v>
      </c>
      <c r="O416" s="1" t="s">
        <v>10268</v>
      </c>
      <c r="P416" s="1" t="s">
        <v>11634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28</v>
      </c>
      <c r="B417" s="1" t="s">
        <v>17</v>
      </c>
      <c r="C417" s="3">
        <v>620.0</v>
      </c>
      <c r="D417" s="1">
        <v>0.0</v>
      </c>
      <c r="E417" s="1" t="s">
        <v>29</v>
      </c>
      <c r="F417" s="1" t="s">
        <v>18</v>
      </c>
      <c r="G417" s="1" t="s">
        <v>19</v>
      </c>
      <c r="H417" s="1" t="s">
        <v>11635</v>
      </c>
      <c r="I417" s="1" t="s">
        <v>11636</v>
      </c>
      <c r="J417" s="1" t="s">
        <v>11636</v>
      </c>
      <c r="K417" s="2"/>
      <c r="L417" s="1">
        <v>-5.0</v>
      </c>
      <c r="M417" s="1"/>
      <c r="N417" s="1">
        <v>14.772633333333333</v>
      </c>
      <c r="O417" s="1" t="s">
        <v>10268</v>
      </c>
      <c r="P417" s="1" t="s">
        <v>11637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60</v>
      </c>
      <c r="B418" s="1" t="s">
        <v>17</v>
      </c>
      <c r="C418" s="1">
        <v>758.0</v>
      </c>
      <c r="D418" s="1">
        <v>0.0</v>
      </c>
      <c r="E418" s="1" t="s">
        <v>29</v>
      </c>
      <c r="F418" s="1" t="s">
        <v>66</v>
      </c>
      <c r="G418" s="1" t="s">
        <v>19</v>
      </c>
      <c r="H418" s="1" t="s">
        <v>11638</v>
      </c>
      <c r="I418" s="1" t="s">
        <v>11639</v>
      </c>
      <c r="J418" s="1" t="s">
        <v>11640</v>
      </c>
      <c r="K418" s="1" t="s">
        <v>11641</v>
      </c>
      <c r="L418" s="1">
        <v>-21.0</v>
      </c>
      <c r="M418" s="1">
        <v>1.2183333333333333</v>
      </c>
      <c r="N418" s="1">
        <v>2.3595333333333333</v>
      </c>
      <c r="O418" s="1" t="s">
        <v>63</v>
      </c>
      <c r="P418" s="1" t="s">
        <v>11642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60</v>
      </c>
      <c r="B419" s="1" t="s">
        <v>17</v>
      </c>
      <c r="C419" s="3">
        <v>892.0</v>
      </c>
      <c r="D419" s="1">
        <v>0.0</v>
      </c>
      <c r="E419" s="1" t="s">
        <v>11484</v>
      </c>
      <c r="F419" s="1" t="s">
        <v>66</v>
      </c>
      <c r="G419" s="1" t="s">
        <v>19</v>
      </c>
      <c r="H419" s="1" t="s">
        <v>11643</v>
      </c>
      <c r="I419" s="1" t="s">
        <v>11644</v>
      </c>
      <c r="J419" s="1" t="s">
        <v>11645</v>
      </c>
      <c r="K419" s="1" t="s">
        <v>11646</v>
      </c>
      <c r="L419" s="1">
        <v>2.0</v>
      </c>
      <c r="M419" s="1">
        <v>0.030033333333333332</v>
      </c>
      <c r="N419" s="1">
        <v>20.256616666666666</v>
      </c>
      <c r="O419" s="1" t="s">
        <v>63</v>
      </c>
      <c r="P419" s="1" t="s">
        <v>11647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16</v>
      </c>
      <c r="B420" s="1" t="s">
        <v>17</v>
      </c>
      <c r="C420" s="1">
        <v>852.0</v>
      </c>
      <c r="D420" s="1">
        <v>0.0</v>
      </c>
      <c r="E420" s="2"/>
      <c r="F420" s="1" t="s">
        <v>18</v>
      </c>
      <c r="G420" s="1" t="s">
        <v>19</v>
      </c>
      <c r="H420" s="1" t="s">
        <v>11648</v>
      </c>
      <c r="I420" s="1" t="s">
        <v>11649</v>
      </c>
      <c r="J420" s="1" t="s">
        <v>11649</v>
      </c>
      <c r="K420" s="2"/>
      <c r="L420" s="1">
        <v>-3.0</v>
      </c>
      <c r="M420" s="1"/>
      <c r="N420" s="1">
        <v>16.433433333333333</v>
      </c>
      <c r="O420" s="1" t="s">
        <v>10248</v>
      </c>
      <c r="P420" s="1" t="s">
        <v>11650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60</v>
      </c>
      <c r="B421" s="1" t="s">
        <v>17</v>
      </c>
      <c r="C421" s="1">
        <v>498.0</v>
      </c>
      <c r="D421" s="1">
        <v>0.0</v>
      </c>
      <c r="E421" s="1" t="s">
        <v>10292</v>
      </c>
      <c r="F421" s="1" t="s">
        <v>66</v>
      </c>
      <c r="G421" s="1" t="s">
        <v>19</v>
      </c>
      <c r="H421" s="1" t="s">
        <v>11651</v>
      </c>
      <c r="I421" s="1" t="s">
        <v>11652</v>
      </c>
      <c r="J421" s="1" t="s">
        <v>11653</v>
      </c>
      <c r="K421" s="1" t="s">
        <v>11654</v>
      </c>
      <c r="L421" s="1">
        <v>-7.0</v>
      </c>
      <c r="M421" s="1">
        <v>0.0159</v>
      </c>
      <c r="N421" s="1">
        <v>9.624916666666667</v>
      </c>
      <c r="O421" s="1" t="s">
        <v>63</v>
      </c>
      <c r="P421" s="1" t="s">
        <v>11655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16</v>
      </c>
      <c r="B422" s="1" t="s">
        <v>17</v>
      </c>
      <c r="C422" s="3">
        <v>1075.0</v>
      </c>
      <c r="D422" s="1">
        <v>0.0</v>
      </c>
      <c r="E422" s="2"/>
      <c r="F422" s="1" t="s">
        <v>18</v>
      </c>
      <c r="G422" s="1" t="s">
        <v>19</v>
      </c>
      <c r="H422" s="1" t="s">
        <v>11656</v>
      </c>
      <c r="I422" s="1" t="s">
        <v>11657</v>
      </c>
      <c r="J422" s="1" t="s">
        <v>11657</v>
      </c>
      <c r="K422" s="2"/>
      <c r="L422" s="1">
        <v>1.0</v>
      </c>
      <c r="M422" s="1"/>
      <c r="N422" s="1">
        <v>21.350583333333333</v>
      </c>
      <c r="O422" s="1" t="s">
        <v>10248</v>
      </c>
      <c r="P422" s="1" t="s">
        <v>11658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60</v>
      </c>
      <c r="B423" s="1" t="s">
        <v>17</v>
      </c>
      <c r="C423" s="1">
        <v>751.0</v>
      </c>
      <c r="D423" s="1">
        <v>0.0</v>
      </c>
      <c r="E423" s="1" t="s">
        <v>11484</v>
      </c>
      <c r="F423" s="1" t="s">
        <v>66</v>
      </c>
      <c r="G423" s="1" t="s">
        <v>19</v>
      </c>
      <c r="H423" s="1" t="s">
        <v>11659</v>
      </c>
      <c r="I423" s="1" t="s">
        <v>11660</v>
      </c>
      <c r="J423" s="1" t="s">
        <v>11661</v>
      </c>
      <c r="K423" s="1" t="s">
        <v>11662</v>
      </c>
      <c r="L423" s="1">
        <v>-23.0</v>
      </c>
      <c r="M423" s="1">
        <v>0.023216666666666667</v>
      </c>
      <c r="N423" s="1">
        <v>9.215566666666666</v>
      </c>
      <c r="O423" s="1" t="s">
        <v>63</v>
      </c>
      <c r="P423" s="1" t="s">
        <v>11663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48</v>
      </c>
      <c r="B424" s="3" t="s">
        <v>17</v>
      </c>
      <c r="C424" s="1">
        <v>119.0</v>
      </c>
      <c r="D424" s="1">
        <v>0.0</v>
      </c>
      <c r="E424" s="2"/>
      <c r="F424" s="1" t="s">
        <v>49</v>
      </c>
      <c r="G424" s="1" t="s">
        <v>24</v>
      </c>
      <c r="H424" s="1" t="s">
        <v>11664</v>
      </c>
      <c r="I424" s="1" t="s">
        <v>11665</v>
      </c>
      <c r="J424" s="1" t="s">
        <v>11665</v>
      </c>
      <c r="K424" s="2"/>
      <c r="L424" s="1">
        <v>6.0</v>
      </c>
      <c r="M424" s="1"/>
      <c r="N424" s="1">
        <v>12.068383333333333</v>
      </c>
      <c r="O424" s="1" t="s">
        <v>53</v>
      </c>
      <c r="P424" s="1" t="s">
        <v>11666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28</v>
      </c>
      <c r="B425" s="1" t="s">
        <v>17</v>
      </c>
      <c r="C425" s="1">
        <v>632.0</v>
      </c>
      <c r="D425" s="1">
        <v>0.0</v>
      </c>
      <c r="E425" s="1" t="s">
        <v>29</v>
      </c>
      <c r="F425" s="1" t="s">
        <v>18</v>
      </c>
      <c r="G425" s="1" t="s">
        <v>19</v>
      </c>
      <c r="H425" s="1" t="s">
        <v>11667</v>
      </c>
      <c r="I425" s="1" t="s">
        <v>11668</v>
      </c>
      <c r="J425" s="1" t="s">
        <v>11668</v>
      </c>
      <c r="K425" s="2"/>
      <c r="L425" s="1">
        <v>-4.0</v>
      </c>
      <c r="M425" s="1"/>
      <c r="N425" s="1">
        <v>15.433333333333334</v>
      </c>
      <c r="O425" s="1" t="s">
        <v>10268</v>
      </c>
      <c r="P425" s="1" t="s">
        <v>11669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48</v>
      </c>
      <c r="B426" s="1" t="s">
        <v>17</v>
      </c>
      <c r="C426" s="3">
        <v>119.0</v>
      </c>
      <c r="D426" s="1">
        <v>0.0</v>
      </c>
      <c r="E426" s="2"/>
      <c r="F426" s="1" t="s">
        <v>49</v>
      </c>
      <c r="G426" s="1" t="s">
        <v>24</v>
      </c>
      <c r="H426" s="1" t="s">
        <v>11670</v>
      </c>
      <c r="I426" s="1" t="s">
        <v>11671</v>
      </c>
      <c r="J426" s="1" t="s">
        <v>11671</v>
      </c>
      <c r="K426" s="2"/>
      <c r="L426" s="1">
        <v>5.0</v>
      </c>
      <c r="M426" s="1"/>
      <c r="N426" s="1">
        <v>11.820833333333333</v>
      </c>
      <c r="O426" s="1" t="s">
        <v>53</v>
      </c>
      <c r="P426" s="1" t="s">
        <v>11672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48</v>
      </c>
      <c r="B427" s="1" t="s">
        <v>17</v>
      </c>
      <c r="C427" s="1">
        <v>119.0</v>
      </c>
      <c r="D427" s="1">
        <v>0.0</v>
      </c>
      <c r="E427" s="2"/>
      <c r="F427" s="1" t="s">
        <v>49</v>
      </c>
      <c r="G427" s="1" t="s">
        <v>24</v>
      </c>
      <c r="H427" s="1" t="s">
        <v>11673</v>
      </c>
      <c r="I427" s="1" t="s">
        <v>11674</v>
      </c>
      <c r="J427" s="1" t="s">
        <v>11674</v>
      </c>
      <c r="K427" s="2"/>
      <c r="L427" s="1">
        <v>6.0</v>
      </c>
      <c r="M427" s="1"/>
      <c r="N427" s="1">
        <v>12.013516666666666</v>
      </c>
      <c r="O427" s="1" t="s">
        <v>53</v>
      </c>
      <c r="P427" s="1" t="s">
        <v>11675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16</v>
      </c>
      <c r="B428" s="1" t="s">
        <v>17</v>
      </c>
      <c r="C428" s="1">
        <v>321.0</v>
      </c>
      <c r="D428" s="1">
        <v>0.0</v>
      </c>
      <c r="E428" s="2"/>
      <c r="F428" s="1" t="s">
        <v>18</v>
      </c>
      <c r="G428" s="1" t="s">
        <v>24</v>
      </c>
      <c r="H428" s="1" t="s">
        <v>11676</v>
      </c>
      <c r="I428" s="1" t="s">
        <v>11677</v>
      </c>
      <c r="J428" s="1" t="s">
        <v>11677</v>
      </c>
      <c r="K428" s="2"/>
      <c r="L428" s="1">
        <v>-8.0</v>
      </c>
      <c r="M428" s="1"/>
      <c r="N428" s="1">
        <v>6.334366666666667</v>
      </c>
      <c r="O428" s="1" t="s">
        <v>10248</v>
      </c>
      <c r="P428" s="1" t="s">
        <v>11678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28</v>
      </c>
      <c r="B429" s="1" t="s">
        <v>17</v>
      </c>
      <c r="C429" s="1">
        <v>224.0</v>
      </c>
      <c r="D429" s="1">
        <v>0.0</v>
      </c>
      <c r="E429" s="1" t="s">
        <v>29</v>
      </c>
      <c r="F429" s="1" t="s">
        <v>18</v>
      </c>
      <c r="G429" s="1" t="s">
        <v>19</v>
      </c>
      <c r="H429" s="1" t="s">
        <v>11679</v>
      </c>
      <c r="I429" s="1" t="s">
        <v>11680</v>
      </c>
      <c r="J429" s="1" t="s">
        <v>11680</v>
      </c>
      <c r="K429" s="2"/>
      <c r="L429" s="1">
        <v>-8.0</v>
      </c>
      <c r="M429" s="1"/>
      <c r="N429" s="1">
        <v>6.15565</v>
      </c>
      <c r="O429" s="1" t="s">
        <v>10268</v>
      </c>
      <c r="P429" s="1" t="s">
        <v>10647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28</v>
      </c>
      <c r="B430" s="1" t="s">
        <v>17</v>
      </c>
      <c r="C430" s="1">
        <v>585.0</v>
      </c>
      <c r="D430" s="1">
        <v>0.0</v>
      </c>
      <c r="E430" s="1" t="s">
        <v>29</v>
      </c>
      <c r="F430" s="1" t="s">
        <v>18</v>
      </c>
      <c r="G430" s="1" t="s">
        <v>19</v>
      </c>
      <c r="H430" s="1" t="s">
        <v>11681</v>
      </c>
      <c r="I430" s="1" t="s">
        <v>11682</v>
      </c>
      <c r="J430" s="1" t="s">
        <v>11682</v>
      </c>
      <c r="K430" s="2"/>
      <c r="L430" s="1">
        <v>-10.0</v>
      </c>
      <c r="M430" s="1"/>
      <c r="N430" s="1">
        <v>9.38875</v>
      </c>
      <c r="O430" s="1" t="s">
        <v>10268</v>
      </c>
      <c r="P430" s="1" t="s">
        <v>11683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60</v>
      </c>
      <c r="B431" s="1" t="s">
        <v>17</v>
      </c>
      <c r="C431" s="1">
        <v>250.0</v>
      </c>
      <c r="D431" s="1">
        <v>0.0</v>
      </c>
      <c r="E431" s="1" t="s">
        <v>11484</v>
      </c>
      <c r="F431" s="1" t="s">
        <v>66</v>
      </c>
      <c r="G431" s="1" t="s">
        <v>19</v>
      </c>
      <c r="H431" s="1" t="s">
        <v>11684</v>
      </c>
      <c r="I431" s="1" t="s">
        <v>11685</v>
      </c>
      <c r="J431" s="1" t="s">
        <v>11686</v>
      </c>
      <c r="K431" s="1" t="s">
        <v>11687</v>
      </c>
      <c r="L431" s="1">
        <v>-10.0</v>
      </c>
      <c r="M431" s="1">
        <v>0.038</v>
      </c>
      <c r="N431" s="1">
        <v>20.27315</v>
      </c>
      <c r="O431" s="1" t="s">
        <v>63</v>
      </c>
      <c r="P431" s="1" t="s">
        <v>10474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28</v>
      </c>
      <c r="B432" s="1" t="s">
        <v>17</v>
      </c>
      <c r="C432" s="1">
        <v>324.0</v>
      </c>
      <c r="D432" s="1">
        <v>0.0</v>
      </c>
      <c r="E432" s="1" t="s">
        <v>29</v>
      </c>
      <c r="F432" s="1" t="s">
        <v>18</v>
      </c>
      <c r="G432" s="1" t="s">
        <v>19</v>
      </c>
      <c r="H432" s="1" t="s">
        <v>11688</v>
      </c>
      <c r="I432" s="1" t="s">
        <v>11689</v>
      </c>
      <c r="J432" s="1" t="s">
        <v>11689</v>
      </c>
      <c r="K432" s="2"/>
      <c r="L432" s="1">
        <v>-5.0</v>
      </c>
      <c r="M432" s="1"/>
      <c r="N432" s="1">
        <v>9.8499</v>
      </c>
      <c r="O432" s="1" t="s">
        <v>10268</v>
      </c>
      <c r="P432" s="1" t="s">
        <v>11690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48</v>
      </c>
      <c r="B433" s="1" t="s">
        <v>17</v>
      </c>
      <c r="C433" s="1">
        <v>20.0</v>
      </c>
      <c r="D433" s="1">
        <v>35.0</v>
      </c>
      <c r="E433" s="2"/>
      <c r="F433" s="1" t="s">
        <v>49</v>
      </c>
      <c r="G433" s="1" t="s">
        <v>24</v>
      </c>
      <c r="H433" s="1" t="s">
        <v>11691</v>
      </c>
      <c r="I433" s="1" t="s">
        <v>11692</v>
      </c>
      <c r="J433" s="1" t="s">
        <v>11692</v>
      </c>
      <c r="K433" s="2"/>
      <c r="L433" s="1">
        <v>-3.0</v>
      </c>
      <c r="M433" s="1"/>
      <c r="N433" s="1">
        <v>2.9095</v>
      </c>
      <c r="O433" s="1" t="s">
        <v>53</v>
      </c>
      <c r="P433" s="1" t="s">
        <v>11693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81</v>
      </c>
      <c r="B434" s="1" t="s">
        <v>17</v>
      </c>
      <c r="C434" s="1">
        <v>432.0</v>
      </c>
      <c r="D434" s="1">
        <v>0.0</v>
      </c>
      <c r="E434" s="1" t="s">
        <v>10456</v>
      </c>
      <c r="F434" s="1" t="s">
        <v>18</v>
      </c>
      <c r="G434" s="1" t="s">
        <v>19</v>
      </c>
      <c r="H434" s="1" t="s">
        <v>11694</v>
      </c>
      <c r="I434" s="1" t="s">
        <v>11695</v>
      </c>
      <c r="J434" s="1" t="s">
        <v>11695</v>
      </c>
      <c r="K434" s="2"/>
      <c r="L434" s="1">
        <v>-6.0</v>
      </c>
      <c r="M434" s="1"/>
      <c r="N434" s="1">
        <v>8.0061</v>
      </c>
      <c r="O434" s="1" t="s">
        <v>10248</v>
      </c>
      <c r="P434" s="1" t="s">
        <v>11696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16</v>
      </c>
      <c r="B435" s="1" t="s">
        <v>17</v>
      </c>
      <c r="C435" s="1">
        <v>324.0</v>
      </c>
      <c r="D435" s="1">
        <v>0.0</v>
      </c>
      <c r="E435" s="2"/>
      <c r="F435" s="1" t="s">
        <v>18</v>
      </c>
      <c r="G435" s="1" t="s">
        <v>19</v>
      </c>
      <c r="H435" s="1" t="s">
        <v>11697</v>
      </c>
      <c r="I435" s="1" t="s">
        <v>11698</v>
      </c>
      <c r="J435" s="1" t="s">
        <v>11698</v>
      </c>
      <c r="K435" s="2"/>
      <c r="L435" s="1">
        <v>-7.0</v>
      </c>
      <c r="M435" s="1"/>
      <c r="N435" s="1">
        <v>7.849183333333333</v>
      </c>
      <c r="O435" s="1" t="s">
        <v>10248</v>
      </c>
      <c r="P435" s="1" t="s">
        <v>11699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28</v>
      </c>
      <c r="B436" s="1" t="s">
        <v>17</v>
      </c>
      <c r="C436" s="1">
        <v>364.0</v>
      </c>
      <c r="D436" s="1">
        <v>0.0</v>
      </c>
      <c r="E436" s="1" t="s">
        <v>29</v>
      </c>
      <c r="F436" s="1" t="s">
        <v>18</v>
      </c>
      <c r="G436" s="1" t="s">
        <v>19</v>
      </c>
      <c r="H436" s="1" t="s">
        <v>11700</v>
      </c>
      <c r="I436" s="1" t="s">
        <v>11701</v>
      </c>
      <c r="J436" s="1" t="s">
        <v>11701</v>
      </c>
      <c r="K436" s="2"/>
      <c r="L436" s="1">
        <v>-9.0</v>
      </c>
      <c r="M436" s="1"/>
      <c r="N436" s="1">
        <v>5.4804</v>
      </c>
      <c r="O436" s="1" t="s">
        <v>10268</v>
      </c>
      <c r="P436" s="1" t="s">
        <v>11702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60</v>
      </c>
      <c r="B437" s="1" t="s">
        <v>17</v>
      </c>
      <c r="C437" s="1">
        <v>747.0</v>
      </c>
      <c r="D437" s="1">
        <v>0.0</v>
      </c>
      <c r="E437" s="1" t="s">
        <v>11484</v>
      </c>
      <c r="F437" s="1" t="s">
        <v>66</v>
      </c>
      <c r="G437" s="1" t="s">
        <v>24</v>
      </c>
      <c r="H437" s="1" t="s">
        <v>11703</v>
      </c>
      <c r="I437" s="1" t="s">
        <v>11704</v>
      </c>
      <c r="J437" s="1" t="s">
        <v>11705</v>
      </c>
      <c r="K437" s="1" t="s">
        <v>11706</v>
      </c>
      <c r="L437" s="1">
        <v>-1.0</v>
      </c>
      <c r="M437" s="1">
        <v>0.017433333333333332</v>
      </c>
      <c r="N437" s="1">
        <v>45.15428333333333</v>
      </c>
      <c r="O437" s="1" t="s">
        <v>63</v>
      </c>
      <c r="P437" s="1" t="s">
        <v>11707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16</v>
      </c>
      <c r="B438" s="1" t="s">
        <v>17</v>
      </c>
      <c r="C438" s="1">
        <v>411.0</v>
      </c>
      <c r="D438" s="1">
        <v>0.0</v>
      </c>
      <c r="E438" s="2"/>
      <c r="F438" s="1" t="s">
        <v>18</v>
      </c>
      <c r="G438" s="1" t="s">
        <v>19</v>
      </c>
      <c r="H438" s="1" t="s">
        <v>11708</v>
      </c>
      <c r="I438" s="1" t="s">
        <v>11709</v>
      </c>
      <c r="J438" s="1" t="s">
        <v>11709</v>
      </c>
      <c r="K438" s="2"/>
      <c r="L438" s="1">
        <v>-6.0</v>
      </c>
      <c r="M438" s="1"/>
      <c r="N438" s="1">
        <v>8.687116666666666</v>
      </c>
      <c r="O438" s="1" t="s">
        <v>10248</v>
      </c>
      <c r="P438" s="1" t="s">
        <v>11710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16</v>
      </c>
      <c r="B439" s="1" t="s">
        <v>17</v>
      </c>
      <c r="C439" s="1">
        <v>324.0</v>
      </c>
      <c r="D439" s="1">
        <v>0.0</v>
      </c>
      <c r="E439" s="2"/>
      <c r="F439" s="1" t="s">
        <v>18</v>
      </c>
      <c r="G439" s="1" t="s">
        <v>19</v>
      </c>
      <c r="H439" s="1" t="s">
        <v>11711</v>
      </c>
      <c r="I439" s="1" t="s">
        <v>11712</v>
      </c>
      <c r="J439" s="1" t="s">
        <v>11712</v>
      </c>
      <c r="K439" s="2"/>
      <c r="L439" s="1">
        <v>-1.0</v>
      </c>
      <c r="M439" s="1"/>
      <c r="N439" s="1">
        <v>13.6887</v>
      </c>
      <c r="O439" s="1" t="s">
        <v>10248</v>
      </c>
      <c r="P439" s="1" t="s">
        <v>11713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60</v>
      </c>
      <c r="B440" s="1" t="s">
        <v>17</v>
      </c>
      <c r="C440" s="3">
        <v>358.0</v>
      </c>
      <c r="D440" s="1">
        <v>0.0</v>
      </c>
      <c r="E440" s="1" t="s">
        <v>10292</v>
      </c>
      <c r="F440" s="1" t="s">
        <v>66</v>
      </c>
      <c r="G440" s="1" t="s">
        <v>19</v>
      </c>
      <c r="H440" s="1" t="s">
        <v>11714</v>
      </c>
      <c r="I440" s="1" t="s">
        <v>11715</v>
      </c>
      <c r="J440" s="1" t="s">
        <v>11716</v>
      </c>
      <c r="K440" s="1" t="s">
        <v>11717</v>
      </c>
      <c r="L440" s="1">
        <v>-26.0</v>
      </c>
      <c r="M440" s="1">
        <v>0.0549</v>
      </c>
      <c r="N440" s="1">
        <v>8.1256</v>
      </c>
      <c r="O440" s="1" t="s">
        <v>63</v>
      </c>
      <c r="P440" s="1" t="s">
        <v>10252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16</v>
      </c>
      <c r="B441" s="1" t="s">
        <v>17</v>
      </c>
      <c r="C441" s="1">
        <v>985.0</v>
      </c>
      <c r="D441" s="1">
        <v>0.0</v>
      </c>
      <c r="E441" s="2"/>
      <c r="F441" s="1" t="s">
        <v>18</v>
      </c>
      <c r="G441" s="1" t="s">
        <v>19</v>
      </c>
      <c r="H441" s="1" t="s">
        <v>11718</v>
      </c>
      <c r="I441" s="1" t="s">
        <v>11719</v>
      </c>
      <c r="J441" s="1" t="s">
        <v>11719</v>
      </c>
      <c r="K441" s="2"/>
      <c r="L441" s="1">
        <v>-3.0</v>
      </c>
      <c r="M441" s="1"/>
      <c r="N441" s="1">
        <v>16.347066666666667</v>
      </c>
      <c r="O441" s="1" t="s">
        <v>10248</v>
      </c>
      <c r="P441" s="1" t="s">
        <v>11720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48</v>
      </c>
      <c r="B442" s="1" t="s">
        <v>17</v>
      </c>
      <c r="C442" s="1">
        <v>996.0</v>
      </c>
      <c r="D442" s="1">
        <v>0.0</v>
      </c>
      <c r="E442" s="2"/>
      <c r="F442" s="1" t="s">
        <v>49</v>
      </c>
      <c r="G442" s="1" t="s">
        <v>24</v>
      </c>
      <c r="H442" s="1" t="s">
        <v>11721</v>
      </c>
      <c r="I442" s="1" t="s">
        <v>11722</v>
      </c>
      <c r="J442" s="1" t="s">
        <v>11722</v>
      </c>
      <c r="K442" s="2"/>
      <c r="L442" s="1">
        <v>6.0</v>
      </c>
      <c r="M442" s="1"/>
      <c r="N442" s="1">
        <v>17.594816666666667</v>
      </c>
      <c r="O442" s="1" t="s">
        <v>53</v>
      </c>
      <c r="P442" s="1" t="s">
        <v>11723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28</v>
      </c>
      <c r="B443" s="1" t="s">
        <v>17</v>
      </c>
      <c r="C443" s="3">
        <v>509.0</v>
      </c>
      <c r="D443" s="1">
        <v>0.0</v>
      </c>
      <c r="E443" s="1" t="s">
        <v>29</v>
      </c>
      <c r="F443" s="1" t="s">
        <v>18</v>
      </c>
      <c r="G443" s="1" t="s">
        <v>19</v>
      </c>
      <c r="H443" s="1" t="s">
        <v>11724</v>
      </c>
      <c r="I443" s="1" t="s">
        <v>11725</v>
      </c>
      <c r="J443" s="1" t="s">
        <v>11725</v>
      </c>
      <c r="K443" s="2"/>
      <c r="L443" s="1">
        <v>-3.0</v>
      </c>
      <c r="M443" s="1"/>
      <c r="N443" s="1">
        <v>16.754733333333334</v>
      </c>
      <c r="O443" s="1" t="s">
        <v>10268</v>
      </c>
      <c r="P443" s="1" t="s">
        <v>11726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16</v>
      </c>
      <c r="B444" s="1" t="s">
        <v>364</v>
      </c>
      <c r="C444" s="1">
        <v>289.0</v>
      </c>
      <c r="D444" s="1">
        <v>0.0</v>
      </c>
      <c r="E444" s="2"/>
      <c r="F444" s="1" t="s">
        <v>18</v>
      </c>
      <c r="G444" s="1" t="s">
        <v>19</v>
      </c>
      <c r="H444" s="1" t="s">
        <v>11727</v>
      </c>
      <c r="I444" s="1" t="s">
        <v>11728</v>
      </c>
      <c r="J444" s="1" t="s">
        <v>11728</v>
      </c>
      <c r="K444" s="2"/>
      <c r="L444" s="1">
        <v>-3.0</v>
      </c>
      <c r="M444" s="1"/>
      <c r="N444" s="1">
        <v>11.845533333333334</v>
      </c>
      <c r="O444" s="1" t="s">
        <v>10248</v>
      </c>
      <c r="P444" s="1" t="s">
        <v>11729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60</v>
      </c>
      <c r="B445" s="1" t="s">
        <v>17</v>
      </c>
      <c r="C445" s="1">
        <v>297.0</v>
      </c>
      <c r="D445" s="1">
        <v>14.0</v>
      </c>
      <c r="E445" s="1" t="s">
        <v>10292</v>
      </c>
      <c r="F445" s="1" t="s">
        <v>66</v>
      </c>
      <c r="G445" s="1" t="s">
        <v>19</v>
      </c>
      <c r="H445" s="1" t="s">
        <v>11730</v>
      </c>
      <c r="I445" s="1" t="s">
        <v>11731</v>
      </c>
      <c r="J445" s="1" t="s">
        <v>11732</v>
      </c>
      <c r="K445" s="1" t="s">
        <v>11733</v>
      </c>
      <c r="L445" s="1">
        <v>-13.0</v>
      </c>
      <c r="M445" s="1">
        <v>0.029166666666666667</v>
      </c>
      <c r="N445" s="1">
        <v>7.623683333333333</v>
      </c>
      <c r="O445" s="1" t="s">
        <v>63</v>
      </c>
      <c r="P445" s="1" t="s">
        <v>11734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28</v>
      </c>
      <c r="B446" s="1" t="s">
        <v>17</v>
      </c>
      <c r="C446" s="1">
        <v>498.0</v>
      </c>
      <c r="D446" s="1">
        <v>0.0</v>
      </c>
      <c r="E446" s="1" t="s">
        <v>29</v>
      </c>
      <c r="F446" s="1" t="s">
        <v>18</v>
      </c>
      <c r="G446" s="1" t="s">
        <v>19</v>
      </c>
      <c r="H446" s="1" t="s">
        <v>11735</v>
      </c>
      <c r="I446" s="1" t="s">
        <v>11736</v>
      </c>
      <c r="J446" s="1" t="s">
        <v>11736</v>
      </c>
      <c r="K446" s="2"/>
      <c r="L446" s="1">
        <v>-5.0</v>
      </c>
      <c r="M446" s="1"/>
      <c r="N446" s="1">
        <v>12.894933333333332</v>
      </c>
      <c r="O446" s="1" t="s">
        <v>10268</v>
      </c>
      <c r="P446" s="1" t="s">
        <v>11737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60</v>
      </c>
      <c r="B447" s="1" t="s">
        <v>17</v>
      </c>
      <c r="C447" s="1">
        <v>219.0</v>
      </c>
      <c r="D447" s="1">
        <v>50.0</v>
      </c>
      <c r="E447" s="2"/>
      <c r="F447" s="1" t="s">
        <v>49</v>
      </c>
      <c r="G447" s="1" t="s">
        <v>173</v>
      </c>
      <c r="H447" s="1" t="s">
        <v>11738</v>
      </c>
      <c r="I447" s="1" t="s">
        <v>11739</v>
      </c>
      <c r="J447" s="1" t="s">
        <v>11739</v>
      </c>
      <c r="K447" s="2"/>
      <c r="L447" s="1">
        <v>-4.0</v>
      </c>
      <c r="M447" s="1"/>
      <c r="N447" s="1">
        <v>15.693766666666667</v>
      </c>
      <c r="O447" s="1" t="s">
        <v>63</v>
      </c>
      <c r="P447" s="1" t="s">
        <v>11740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60</v>
      </c>
      <c r="B448" s="1" t="s">
        <v>17</v>
      </c>
      <c r="C448" s="1">
        <v>747.0</v>
      </c>
      <c r="D448" s="1">
        <v>0.0</v>
      </c>
      <c r="E448" s="1" t="s">
        <v>29</v>
      </c>
      <c r="F448" s="1" t="s">
        <v>66</v>
      </c>
      <c r="G448" s="1" t="s">
        <v>19</v>
      </c>
      <c r="H448" s="1" t="s">
        <v>11741</v>
      </c>
      <c r="I448" s="1" t="s">
        <v>11742</v>
      </c>
      <c r="J448" s="1" t="s">
        <v>11743</v>
      </c>
      <c r="K448" s="1" t="s">
        <v>11744</v>
      </c>
      <c r="L448" s="1">
        <v>16.0</v>
      </c>
      <c r="M448" s="1">
        <v>19.323583333333332</v>
      </c>
      <c r="N448" s="1">
        <v>26.706</v>
      </c>
      <c r="O448" s="1" t="s">
        <v>63</v>
      </c>
      <c r="P448" s="1" t="s">
        <v>11745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28</v>
      </c>
      <c r="B449" s="1" t="s">
        <v>17</v>
      </c>
      <c r="C449" s="1">
        <v>264.0</v>
      </c>
      <c r="D449" s="1">
        <v>0.0</v>
      </c>
      <c r="E449" s="1" t="s">
        <v>29</v>
      </c>
      <c r="F449" s="1" t="s">
        <v>18</v>
      </c>
      <c r="G449" s="1" t="s">
        <v>19</v>
      </c>
      <c r="H449" s="1" t="s">
        <v>11746</v>
      </c>
      <c r="I449" s="1" t="s">
        <v>11747</v>
      </c>
      <c r="J449" s="1" t="s">
        <v>11747</v>
      </c>
      <c r="K449" s="2"/>
      <c r="L449" s="1">
        <v>-5.0</v>
      </c>
      <c r="M449" s="1"/>
      <c r="N449" s="1">
        <v>9.63235</v>
      </c>
      <c r="O449" s="1" t="s">
        <v>10268</v>
      </c>
      <c r="P449" s="1" t="s">
        <v>11748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28</v>
      </c>
      <c r="B450" s="1" t="s">
        <v>17</v>
      </c>
      <c r="C450" s="3">
        <v>463.0</v>
      </c>
      <c r="D450" s="1">
        <v>0.0</v>
      </c>
      <c r="E450" s="1" t="s">
        <v>29</v>
      </c>
      <c r="F450" s="1" t="s">
        <v>18</v>
      </c>
      <c r="G450" s="1" t="s">
        <v>19</v>
      </c>
      <c r="H450" s="1" t="s">
        <v>11749</v>
      </c>
      <c r="I450" s="1" t="s">
        <v>11750</v>
      </c>
      <c r="J450" s="1" t="s">
        <v>11750</v>
      </c>
      <c r="K450" s="2"/>
      <c r="L450" s="1">
        <v>-6.0</v>
      </c>
      <c r="M450" s="1"/>
      <c r="N450" s="1">
        <v>8.461416666666667</v>
      </c>
      <c r="O450" s="1" t="s">
        <v>10268</v>
      </c>
      <c r="P450" s="1" t="s">
        <v>11751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60</v>
      </c>
      <c r="B451" s="1" t="s">
        <v>17</v>
      </c>
      <c r="C451" s="1">
        <v>374.0</v>
      </c>
      <c r="D451" s="1">
        <v>0.0</v>
      </c>
      <c r="E451" s="1" t="s">
        <v>11752</v>
      </c>
      <c r="F451" s="1" t="s">
        <v>66</v>
      </c>
      <c r="G451" s="1" t="s">
        <v>19</v>
      </c>
      <c r="H451" s="1" t="s">
        <v>11753</v>
      </c>
      <c r="I451" s="1" t="s">
        <v>11754</v>
      </c>
      <c r="J451" s="1" t="s">
        <v>11755</v>
      </c>
      <c r="K451" s="1" t="s">
        <v>11756</v>
      </c>
      <c r="L451" s="1">
        <v>-1.0</v>
      </c>
      <c r="M451" s="1">
        <v>0.0178</v>
      </c>
      <c r="N451" s="1">
        <v>16.341933333333333</v>
      </c>
      <c r="O451" s="1" t="s">
        <v>63</v>
      </c>
      <c r="P451" s="1" t="s">
        <v>11757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60</v>
      </c>
      <c r="B452" s="1" t="s">
        <v>17</v>
      </c>
      <c r="C452" s="1">
        <v>250.0</v>
      </c>
      <c r="D452" s="1">
        <v>0.0</v>
      </c>
      <c r="E452" s="1" t="s">
        <v>11752</v>
      </c>
      <c r="F452" s="1" t="s">
        <v>66</v>
      </c>
      <c r="G452" s="1" t="s">
        <v>19</v>
      </c>
      <c r="H452" s="1" t="s">
        <v>11758</v>
      </c>
      <c r="I452" s="1" t="s">
        <v>11759</v>
      </c>
      <c r="J452" s="1" t="s">
        <v>11760</v>
      </c>
      <c r="K452" s="1" t="s">
        <v>11761</v>
      </c>
      <c r="L452" s="1">
        <v>-12.0</v>
      </c>
      <c r="M452" s="1">
        <v>0.0117</v>
      </c>
      <c r="N452" s="1">
        <v>6.798883333333333</v>
      </c>
      <c r="O452" s="1" t="s">
        <v>63</v>
      </c>
      <c r="P452" s="1" t="s">
        <v>11762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28</v>
      </c>
      <c r="B453" s="1" t="s">
        <v>17</v>
      </c>
      <c r="C453" s="1">
        <v>378.0</v>
      </c>
      <c r="D453" s="1">
        <v>0.0</v>
      </c>
      <c r="E453" s="1" t="s">
        <v>29</v>
      </c>
      <c r="F453" s="1" t="s">
        <v>18</v>
      </c>
      <c r="G453" s="1" t="s">
        <v>19</v>
      </c>
      <c r="H453" s="1" t="s">
        <v>11763</v>
      </c>
      <c r="I453" s="1" t="s">
        <v>11764</v>
      </c>
      <c r="J453" s="1" t="s">
        <v>11764</v>
      </c>
      <c r="K453" s="2"/>
      <c r="L453" s="1">
        <v>-9.0</v>
      </c>
      <c r="M453" s="1"/>
      <c r="N453" s="1">
        <v>5.316633333333334</v>
      </c>
      <c r="O453" s="1" t="s">
        <v>10268</v>
      </c>
      <c r="P453" s="1" t="s">
        <v>11765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28</v>
      </c>
      <c r="B454" s="1" t="s">
        <v>17</v>
      </c>
      <c r="C454" s="1">
        <v>329.0</v>
      </c>
      <c r="D454" s="1">
        <v>0.0</v>
      </c>
      <c r="E454" s="1" t="s">
        <v>29</v>
      </c>
      <c r="F454" s="1" t="s">
        <v>18</v>
      </c>
      <c r="G454" s="1" t="s">
        <v>19</v>
      </c>
      <c r="H454" s="1" t="s">
        <v>11766</v>
      </c>
      <c r="I454" s="1" t="s">
        <v>11767</v>
      </c>
      <c r="J454" s="1" t="s">
        <v>11767</v>
      </c>
      <c r="K454" s="2"/>
      <c r="L454" s="1">
        <v>-8.0</v>
      </c>
      <c r="M454" s="1"/>
      <c r="N454" s="1">
        <v>6.880216666666667</v>
      </c>
      <c r="O454" s="1" t="s">
        <v>10268</v>
      </c>
      <c r="P454" s="1" t="s">
        <v>11768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48</v>
      </c>
      <c r="B455" s="1" t="s">
        <v>17</v>
      </c>
      <c r="C455" s="1">
        <v>249.0</v>
      </c>
      <c r="D455" s="1">
        <v>0.0</v>
      </c>
      <c r="E455" s="2"/>
      <c r="F455" s="1" t="s">
        <v>49</v>
      </c>
      <c r="G455" s="1" t="s">
        <v>24</v>
      </c>
      <c r="H455" s="1" t="s">
        <v>11769</v>
      </c>
      <c r="I455" s="1" t="s">
        <v>11770</v>
      </c>
      <c r="J455" s="1" t="s">
        <v>11770</v>
      </c>
      <c r="K455" s="2"/>
      <c r="L455" s="1">
        <v>0.0</v>
      </c>
      <c r="M455" s="1"/>
      <c r="N455" s="1">
        <v>5.756466666666666</v>
      </c>
      <c r="O455" s="1" t="s">
        <v>53</v>
      </c>
      <c r="P455" s="1" t="s">
        <v>11771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16</v>
      </c>
      <c r="B456" s="1" t="s">
        <v>364</v>
      </c>
      <c r="C456" s="1">
        <v>299.0</v>
      </c>
      <c r="D456" s="1">
        <v>0.0</v>
      </c>
      <c r="E456" s="2"/>
      <c r="F456" s="1" t="s">
        <v>18</v>
      </c>
      <c r="G456" s="1" t="s">
        <v>19</v>
      </c>
      <c r="H456" s="1" t="s">
        <v>11772</v>
      </c>
      <c r="I456" s="1" t="s">
        <v>11773</v>
      </c>
      <c r="J456" s="1" t="s">
        <v>11773</v>
      </c>
      <c r="K456" s="2"/>
      <c r="L456" s="1">
        <v>-6.0</v>
      </c>
      <c r="M456" s="1"/>
      <c r="N456" s="1">
        <v>8.246233333333333</v>
      </c>
      <c r="O456" s="1" t="s">
        <v>10248</v>
      </c>
      <c r="P456" s="1" t="s">
        <v>11774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60</v>
      </c>
      <c r="B457" s="1" t="s">
        <v>17</v>
      </c>
      <c r="C457" s="1">
        <v>247.0</v>
      </c>
      <c r="D457" s="1">
        <v>62.0</v>
      </c>
      <c r="E457" s="2"/>
      <c r="F457" s="1" t="s">
        <v>49</v>
      </c>
      <c r="G457" s="1" t="s">
        <v>173</v>
      </c>
      <c r="H457" s="1" t="s">
        <v>11775</v>
      </c>
      <c r="I457" s="1" t="s">
        <v>11776</v>
      </c>
      <c r="J457" s="1" t="s">
        <v>11776</v>
      </c>
      <c r="K457" s="2"/>
      <c r="L457" s="1">
        <v>-13.0</v>
      </c>
      <c r="M457" s="1"/>
      <c r="N457" s="1">
        <v>10.5442</v>
      </c>
      <c r="O457" s="1" t="s">
        <v>63</v>
      </c>
      <c r="P457" s="1" t="s">
        <v>10502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81</v>
      </c>
      <c r="B458" s="1" t="s">
        <v>364</v>
      </c>
      <c r="C458" s="3">
        <v>224.0</v>
      </c>
      <c r="D458" s="1">
        <v>0.0</v>
      </c>
      <c r="E458" s="1" t="s">
        <v>11209</v>
      </c>
      <c r="F458" s="1" t="s">
        <v>18</v>
      </c>
      <c r="G458" s="1" t="s">
        <v>19</v>
      </c>
      <c r="H458" s="1" t="s">
        <v>11777</v>
      </c>
      <c r="I458" s="1" t="s">
        <v>11778</v>
      </c>
      <c r="J458" s="1" t="s">
        <v>11778</v>
      </c>
      <c r="K458" s="2"/>
      <c r="L458" s="1">
        <v>-7.0</v>
      </c>
      <c r="M458" s="1"/>
      <c r="N458" s="1">
        <v>7.49935</v>
      </c>
      <c r="O458" s="1" t="s">
        <v>10248</v>
      </c>
      <c r="P458" s="1" t="s">
        <v>11779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28</v>
      </c>
      <c r="B459" s="1" t="s">
        <v>17</v>
      </c>
      <c r="C459" s="1">
        <v>289.0</v>
      </c>
      <c r="D459" s="1">
        <v>0.0</v>
      </c>
      <c r="E459" s="1" t="s">
        <v>29</v>
      </c>
      <c r="F459" s="1" t="s">
        <v>18</v>
      </c>
      <c r="G459" s="1" t="s">
        <v>19</v>
      </c>
      <c r="H459" s="1" t="s">
        <v>11780</v>
      </c>
      <c r="I459" s="1" t="s">
        <v>11781</v>
      </c>
      <c r="J459" s="1" t="s">
        <v>11781</v>
      </c>
      <c r="K459" s="2"/>
      <c r="L459" s="1">
        <v>-3.0</v>
      </c>
      <c r="M459" s="1"/>
      <c r="N459" s="1">
        <v>11.40085</v>
      </c>
      <c r="O459" s="1" t="s">
        <v>10268</v>
      </c>
      <c r="P459" s="1" t="s">
        <v>11782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16</v>
      </c>
      <c r="B460" s="1" t="s">
        <v>364</v>
      </c>
      <c r="C460" s="1">
        <v>294.0</v>
      </c>
      <c r="D460" s="1">
        <v>0.0</v>
      </c>
      <c r="E460" s="2"/>
      <c r="F460" s="1" t="s">
        <v>18</v>
      </c>
      <c r="G460" s="1" t="s">
        <v>19</v>
      </c>
      <c r="H460" s="1" t="s">
        <v>11783</v>
      </c>
      <c r="I460" s="1" t="s">
        <v>11784</v>
      </c>
      <c r="J460" s="1" t="s">
        <v>11784</v>
      </c>
      <c r="K460" s="2"/>
      <c r="L460" s="1">
        <v>-8.0</v>
      </c>
      <c r="M460" s="1"/>
      <c r="N460" s="1">
        <v>6.371583333333334</v>
      </c>
      <c r="O460" s="1" t="s">
        <v>10248</v>
      </c>
      <c r="P460" s="1" t="s">
        <v>11785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60</v>
      </c>
      <c r="B461" s="1" t="s">
        <v>17</v>
      </c>
      <c r="C461" s="3">
        <v>265.0</v>
      </c>
      <c r="D461" s="1">
        <v>61.0</v>
      </c>
      <c r="E461" s="2"/>
      <c r="F461" s="1" t="s">
        <v>49</v>
      </c>
      <c r="G461" s="1" t="s">
        <v>19</v>
      </c>
      <c r="H461" s="1" t="s">
        <v>11786</v>
      </c>
      <c r="I461" s="1" t="s">
        <v>11787</v>
      </c>
      <c r="J461" s="1" t="s">
        <v>11787</v>
      </c>
      <c r="K461" s="2"/>
      <c r="L461" s="1">
        <v>-5.0</v>
      </c>
      <c r="M461" s="1"/>
      <c r="N461" s="1">
        <v>13.163383333333334</v>
      </c>
      <c r="O461" s="1" t="s">
        <v>63</v>
      </c>
      <c r="P461" s="1" t="s">
        <v>11788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60</v>
      </c>
      <c r="B462" s="1" t="s">
        <v>17</v>
      </c>
      <c r="C462" s="1">
        <v>199.0</v>
      </c>
      <c r="D462" s="1">
        <v>50.0</v>
      </c>
      <c r="E462" s="2"/>
      <c r="F462" s="1" t="s">
        <v>49</v>
      </c>
      <c r="G462" s="1" t="s">
        <v>173</v>
      </c>
      <c r="H462" s="1" t="s">
        <v>11789</v>
      </c>
      <c r="I462" s="1" t="s">
        <v>11790</v>
      </c>
      <c r="J462" s="1" t="s">
        <v>11790</v>
      </c>
      <c r="K462" s="2"/>
      <c r="L462" s="1">
        <v>-10.0</v>
      </c>
      <c r="M462" s="1"/>
      <c r="N462" s="1">
        <v>8.69505</v>
      </c>
      <c r="O462" s="1" t="s">
        <v>63</v>
      </c>
      <c r="P462" s="1" t="s">
        <v>11791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28</v>
      </c>
      <c r="B463" s="3" t="s">
        <v>17</v>
      </c>
      <c r="C463" s="1">
        <v>380.0</v>
      </c>
      <c r="D463" s="1">
        <v>0.0</v>
      </c>
      <c r="E463" s="1" t="s">
        <v>29</v>
      </c>
      <c r="F463" s="1" t="s">
        <v>18</v>
      </c>
      <c r="G463" s="1" t="s">
        <v>19</v>
      </c>
      <c r="H463" s="1" t="s">
        <v>11792</v>
      </c>
      <c r="I463" s="1" t="s">
        <v>11793</v>
      </c>
      <c r="J463" s="1" t="s">
        <v>11793</v>
      </c>
      <c r="K463" s="2"/>
      <c r="L463" s="1">
        <v>-6.0</v>
      </c>
      <c r="M463" s="1"/>
      <c r="N463" s="1">
        <v>8.325983333333333</v>
      </c>
      <c r="O463" s="1" t="s">
        <v>10268</v>
      </c>
      <c r="P463" s="1" t="s">
        <v>11794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28</v>
      </c>
      <c r="B464" s="1" t="s">
        <v>17</v>
      </c>
      <c r="C464" s="1">
        <v>378.0</v>
      </c>
      <c r="D464" s="1">
        <v>0.0</v>
      </c>
      <c r="E464" s="1" t="s">
        <v>29</v>
      </c>
      <c r="F464" s="1" t="s">
        <v>18</v>
      </c>
      <c r="G464" s="1" t="s">
        <v>19</v>
      </c>
      <c r="H464" s="1" t="s">
        <v>11795</v>
      </c>
      <c r="I464" s="1" t="s">
        <v>11796</v>
      </c>
      <c r="J464" s="1" t="s">
        <v>11796</v>
      </c>
      <c r="K464" s="2"/>
      <c r="L464" s="1">
        <v>-6.0</v>
      </c>
      <c r="M464" s="1"/>
      <c r="N464" s="1">
        <v>8.320883333333333</v>
      </c>
      <c r="O464" s="1" t="s">
        <v>10268</v>
      </c>
      <c r="P464" s="1" t="s">
        <v>11797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28</v>
      </c>
      <c r="B465" s="1" t="s">
        <v>17</v>
      </c>
      <c r="C465" s="1">
        <v>264.0</v>
      </c>
      <c r="D465" s="1">
        <v>0.0</v>
      </c>
      <c r="E465" s="1" t="s">
        <v>29</v>
      </c>
      <c r="F465" s="1" t="s">
        <v>18</v>
      </c>
      <c r="G465" s="1" t="s">
        <v>19</v>
      </c>
      <c r="H465" s="1" t="s">
        <v>11798</v>
      </c>
      <c r="I465" s="1" t="s">
        <v>11799</v>
      </c>
      <c r="J465" s="1" t="s">
        <v>11799</v>
      </c>
      <c r="K465" s="2"/>
      <c r="L465" s="1">
        <v>-8.0</v>
      </c>
      <c r="M465" s="1"/>
      <c r="N465" s="1">
        <v>6.0243166666666665</v>
      </c>
      <c r="O465" s="1" t="s">
        <v>10268</v>
      </c>
      <c r="P465" s="1" t="s">
        <v>10300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60</v>
      </c>
      <c r="B466" s="1" t="s">
        <v>17</v>
      </c>
      <c r="C466" s="1">
        <v>250.0</v>
      </c>
      <c r="D466" s="1">
        <v>0.0</v>
      </c>
      <c r="E466" s="1" t="s">
        <v>11752</v>
      </c>
      <c r="F466" s="1" t="s">
        <v>66</v>
      </c>
      <c r="G466" s="1" t="s">
        <v>19</v>
      </c>
      <c r="H466" s="1" t="s">
        <v>11800</v>
      </c>
      <c r="I466" s="1" t="s">
        <v>11801</v>
      </c>
      <c r="J466" s="1" t="s">
        <v>11802</v>
      </c>
      <c r="K466" s="1" t="s">
        <v>11803</v>
      </c>
      <c r="L466" s="1">
        <v>-9.0</v>
      </c>
      <c r="M466" s="1">
        <v>0.015133333333333334</v>
      </c>
      <c r="N466" s="1">
        <v>11.367966666666666</v>
      </c>
      <c r="O466" s="1" t="s">
        <v>63</v>
      </c>
      <c r="P466" s="1" t="s">
        <v>11199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81</v>
      </c>
      <c r="B467" s="1" t="s">
        <v>364</v>
      </c>
      <c r="C467" s="1">
        <v>334.0</v>
      </c>
      <c r="D467" s="1">
        <v>0.0</v>
      </c>
      <c r="E467" s="1" t="s">
        <v>11804</v>
      </c>
      <c r="F467" s="1" t="s">
        <v>18</v>
      </c>
      <c r="G467" s="1" t="s">
        <v>19</v>
      </c>
      <c r="H467" s="1" t="s">
        <v>11805</v>
      </c>
      <c r="I467" s="1" t="s">
        <v>11806</v>
      </c>
      <c r="J467" s="1" t="s">
        <v>11806</v>
      </c>
      <c r="K467" s="2"/>
      <c r="L467" s="1">
        <v>-5.0</v>
      </c>
      <c r="M467" s="1"/>
      <c r="N467" s="1">
        <v>9.15695</v>
      </c>
      <c r="O467" s="1" t="s">
        <v>10248</v>
      </c>
      <c r="P467" s="1" t="s">
        <v>11807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28</v>
      </c>
      <c r="B468" s="1" t="s">
        <v>17</v>
      </c>
      <c r="C468" s="1">
        <v>429.0</v>
      </c>
      <c r="D468" s="1">
        <v>0.0</v>
      </c>
      <c r="E468" s="1" t="s">
        <v>29</v>
      </c>
      <c r="F468" s="1" t="s">
        <v>18</v>
      </c>
      <c r="G468" s="1" t="s">
        <v>19</v>
      </c>
      <c r="H468" s="1" t="s">
        <v>11808</v>
      </c>
      <c r="I468" s="1" t="s">
        <v>11809</v>
      </c>
      <c r="J468" s="1" t="s">
        <v>11809</v>
      </c>
      <c r="K468" s="2"/>
      <c r="L468" s="1">
        <v>-4.0</v>
      </c>
      <c r="M468" s="1"/>
      <c r="N468" s="1">
        <v>10.655366666666668</v>
      </c>
      <c r="O468" s="1" t="s">
        <v>10268</v>
      </c>
      <c r="P468" s="1" t="s">
        <v>11810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48</v>
      </c>
      <c r="B469" s="1" t="s">
        <v>17</v>
      </c>
      <c r="C469" s="1">
        <v>309.0</v>
      </c>
      <c r="D469" s="1">
        <v>309.0</v>
      </c>
      <c r="E469" s="2"/>
      <c r="F469" s="1" t="s">
        <v>49</v>
      </c>
      <c r="G469" s="1" t="s">
        <v>24</v>
      </c>
      <c r="H469" s="1" t="s">
        <v>11811</v>
      </c>
      <c r="I469" s="1" t="s">
        <v>11812</v>
      </c>
      <c r="J469" s="1" t="s">
        <v>11812</v>
      </c>
      <c r="K469" s="2"/>
      <c r="L469" s="1">
        <v>2.0</v>
      </c>
      <c r="M469" s="1"/>
      <c r="N469" s="1">
        <v>8.161433333333333</v>
      </c>
      <c r="O469" s="1" t="s">
        <v>53</v>
      </c>
      <c r="P469" s="1" t="s">
        <v>11813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48</v>
      </c>
      <c r="B470" s="1" t="s">
        <v>17</v>
      </c>
      <c r="C470" s="1">
        <v>55.0</v>
      </c>
      <c r="D470" s="1">
        <v>0.0</v>
      </c>
      <c r="E470" s="2"/>
      <c r="F470" s="1" t="s">
        <v>49</v>
      </c>
      <c r="G470" s="1" t="s">
        <v>24</v>
      </c>
      <c r="H470" s="1" t="s">
        <v>11814</v>
      </c>
      <c r="I470" s="1" t="s">
        <v>11815</v>
      </c>
      <c r="J470" s="1" t="s">
        <v>11815</v>
      </c>
      <c r="K470" s="2"/>
      <c r="L470" s="1">
        <v>2.0</v>
      </c>
      <c r="M470" s="1"/>
      <c r="N470" s="1">
        <v>8.6024</v>
      </c>
      <c r="O470" s="1" t="s">
        <v>53</v>
      </c>
      <c r="P470" s="1" t="s">
        <v>11816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16</v>
      </c>
      <c r="B471" s="1" t="s">
        <v>364</v>
      </c>
      <c r="C471" s="1">
        <v>528.0</v>
      </c>
      <c r="D471" s="1">
        <v>0.0</v>
      </c>
      <c r="E471" s="2"/>
      <c r="F471" s="1" t="s">
        <v>18</v>
      </c>
      <c r="G471" s="1" t="s">
        <v>19</v>
      </c>
      <c r="H471" s="1" t="s">
        <v>11817</v>
      </c>
      <c r="I471" s="1" t="s">
        <v>11818</v>
      </c>
      <c r="J471" s="1" t="s">
        <v>11818</v>
      </c>
      <c r="K471" s="2"/>
      <c r="L471" s="1">
        <v>-3.0</v>
      </c>
      <c r="M471" s="1"/>
      <c r="N471" s="1">
        <v>16.39315</v>
      </c>
      <c r="O471" s="1" t="s">
        <v>10248</v>
      </c>
      <c r="P471" s="1" t="s">
        <v>10922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28</v>
      </c>
      <c r="B472" s="1" t="s">
        <v>17</v>
      </c>
      <c r="C472" s="1">
        <v>364.0</v>
      </c>
      <c r="D472" s="1">
        <v>0.0</v>
      </c>
      <c r="E472" s="1" t="s">
        <v>29</v>
      </c>
      <c r="F472" s="1" t="s">
        <v>18</v>
      </c>
      <c r="G472" s="1" t="s">
        <v>19</v>
      </c>
      <c r="H472" s="1" t="s">
        <v>11819</v>
      </c>
      <c r="I472" s="1" t="s">
        <v>11820</v>
      </c>
      <c r="J472" s="1" t="s">
        <v>11820</v>
      </c>
      <c r="K472" s="2"/>
      <c r="L472" s="1">
        <v>-1.0</v>
      </c>
      <c r="M472" s="1"/>
      <c r="N472" s="1">
        <v>16.9795</v>
      </c>
      <c r="O472" s="1" t="s">
        <v>10268</v>
      </c>
      <c r="P472" s="1" t="s">
        <v>11821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16</v>
      </c>
      <c r="B473" s="1" t="s">
        <v>364</v>
      </c>
      <c r="C473" s="1">
        <v>590.0</v>
      </c>
      <c r="D473" s="1">
        <v>0.0</v>
      </c>
      <c r="E473" s="2"/>
      <c r="F473" s="1" t="s">
        <v>18</v>
      </c>
      <c r="G473" s="1" t="s">
        <v>24</v>
      </c>
      <c r="H473" s="1" t="s">
        <v>11822</v>
      </c>
      <c r="I473" s="1" t="s">
        <v>11823</v>
      </c>
      <c r="J473" s="1" t="s">
        <v>11823</v>
      </c>
      <c r="K473" s="2"/>
      <c r="L473" s="1">
        <v>-2.0</v>
      </c>
      <c r="M473" s="1"/>
      <c r="N473" s="1">
        <v>17.533616666666667</v>
      </c>
      <c r="O473" s="1" t="s">
        <v>10248</v>
      </c>
      <c r="P473" s="1" t="s">
        <v>11824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16</v>
      </c>
      <c r="B474" s="1" t="s">
        <v>364</v>
      </c>
      <c r="C474" s="1">
        <v>528.0</v>
      </c>
      <c r="D474" s="1">
        <v>0.0</v>
      </c>
      <c r="E474" s="2"/>
      <c r="F474" s="1" t="s">
        <v>18</v>
      </c>
      <c r="G474" s="1" t="s">
        <v>19</v>
      </c>
      <c r="H474" s="1" t="s">
        <v>11825</v>
      </c>
      <c r="I474" s="1" t="s">
        <v>11826</v>
      </c>
      <c r="J474" s="1" t="s">
        <v>11826</v>
      </c>
      <c r="K474" s="2"/>
      <c r="L474" s="1">
        <v>-8.0</v>
      </c>
      <c r="M474" s="1"/>
      <c r="N474" s="1">
        <v>11.4173</v>
      </c>
      <c r="O474" s="1" t="s">
        <v>10248</v>
      </c>
      <c r="P474" s="1" t="s">
        <v>11827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16</v>
      </c>
      <c r="B475" s="1" t="s">
        <v>364</v>
      </c>
      <c r="C475" s="1">
        <v>658.0</v>
      </c>
      <c r="D475" s="1">
        <v>0.0</v>
      </c>
      <c r="E475" s="2"/>
      <c r="F475" s="1" t="s">
        <v>18</v>
      </c>
      <c r="G475" s="1" t="s">
        <v>19</v>
      </c>
      <c r="H475" s="1" t="s">
        <v>11828</v>
      </c>
      <c r="I475" s="1" t="s">
        <v>11829</v>
      </c>
      <c r="J475" s="1" t="s">
        <v>11829</v>
      </c>
      <c r="K475" s="2"/>
      <c r="L475" s="1">
        <v>-10.0</v>
      </c>
      <c r="M475" s="1"/>
      <c r="N475" s="1">
        <v>9.855566666666666</v>
      </c>
      <c r="O475" s="1" t="s">
        <v>10248</v>
      </c>
      <c r="P475" s="1" t="s">
        <v>11830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81</v>
      </c>
      <c r="B476" s="1" t="s">
        <v>364</v>
      </c>
      <c r="C476" s="3">
        <v>264.0</v>
      </c>
      <c r="D476" s="1">
        <v>0.0</v>
      </c>
      <c r="E476" s="1" t="s">
        <v>1413</v>
      </c>
      <c r="F476" s="1" t="s">
        <v>18</v>
      </c>
      <c r="G476" s="1" t="s">
        <v>19</v>
      </c>
      <c r="H476" s="1" t="s">
        <v>11831</v>
      </c>
      <c r="I476" s="1" t="s">
        <v>11832</v>
      </c>
      <c r="J476" s="1" t="s">
        <v>11832</v>
      </c>
      <c r="K476" s="2"/>
      <c r="L476" s="1">
        <v>-9.0</v>
      </c>
      <c r="M476" s="1"/>
      <c r="N476" s="1">
        <v>5.292583333333333</v>
      </c>
      <c r="O476" s="1" t="s">
        <v>10248</v>
      </c>
      <c r="P476" s="1" t="s">
        <v>11833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60</v>
      </c>
      <c r="B477" s="1" t="s">
        <v>17</v>
      </c>
      <c r="C477" s="1">
        <v>1554.0</v>
      </c>
      <c r="D477" s="1">
        <v>389.0</v>
      </c>
      <c r="E477" s="2"/>
      <c r="F477" s="1" t="s">
        <v>49</v>
      </c>
      <c r="G477" s="1" t="s">
        <v>173</v>
      </c>
      <c r="H477" s="1" t="s">
        <v>11834</v>
      </c>
      <c r="I477" s="1" t="s">
        <v>11835</v>
      </c>
      <c r="J477" s="1" t="s">
        <v>11835</v>
      </c>
      <c r="K477" s="2"/>
      <c r="L477" s="1">
        <v>-3.0</v>
      </c>
      <c r="M477" s="1"/>
      <c r="N477" s="1">
        <v>91.24738333333333</v>
      </c>
      <c r="O477" s="1" t="s">
        <v>63</v>
      </c>
      <c r="P477" s="1" t="s">
        <v>11836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81</v>
      </c>
      <c r="B478" s="1" t="s">
        <v>364</v>
      </c>
      <c r="C478" s="1">
        <v>329.0</v>
      </c>
      <c r="D478" s="1">
        <v>0.0</v>
      </c>
      <c r="E478" s="1" t="s">
        <v>4882</v>
      </c>
      <c r="F478" s="1" t="s">
        <v>18</v>
      </c>
      <c r="G478" s="1" t="s">
        <v>19</v>
      </c>
      <c r="H478" s="1" t="s">
        <v>11837</v>
      </c>
      <c r="I478" s="1" t="s">
        <v>11838</v>
      </c>
      <c r="J478" s="1" t="s">
        <v>11838</v>
      </c>
      <c r="K478" s="2"/>
      <c r="L478" s="1">
        <v>-4.0</v>
      </c>
      <c r="M478" s="1"/>
      <c r="N478" s="1">
        <v>10.587733333333333</v>
      </c>
      <c r="O478" s="1" t="s">
        <v>10248</v>
      </c>
      <c r="P478" s="1" t="s">
        <v>11839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28</v>
      </c>
      <c r="B479" s="1" t="s">
        <v>17</v>
      </c>
      <c r="C479" s="1">
        <v>348.0</v>
      </c>
      <c r="D479" s="1">
        <v>0.0</v>
      </c>
      <c r="E479" s="1" t="s">
        <v>29</v>
      </c>
      <c r="F479" s="1" t="s">
        <v>18</v>
      </c>
      <c r="G479" s="1" t="s">
        <v>19</v>
      </c>
      <c r="H479" s="1" t="s">
        <v>11840</v>
      </c>
      <c r="I479" s="1" t="s">
        <v>11841</v>
      </c>
      <c r="J479" s="1" t="s">
        <v>11841</v>
      </c>
      <c r="K479" s="2"/>
      <c r="L479" s="1">
        <v>-5.0</v>
      </c>
      <c r="M479" s="1"/>
      <c r="N479" s="1">
        <v>9.427466666666668</v>
      </c>
      <c r="O479" s="1" t="s">
        <v>10268</v>
      </c>
      <c r="P479" s="1" t="s">
        <v>11842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60</v>
      </c>
      <c r="B480" s="1" t="s">
        <v>17</v>
      </c>
      <c r="C480" s="1">
        <v>617.0</v>
      </c>
      <c r="D480" s="1">
        <v>0.0</v>
      </c>
      <c r="E480" s="1" t="s">
        <v>11752</v>
      </c>
      <c r="F480" s="1" t="s">
        <v>66</v>
      </c>
      <c r="G480" s="1" t="s">
        <v>19</v>
      </c>
      <c r="H480" s="1" t="s">
        <v>11843</v>
      </c>
      <c r="I480" s="1" t="s">
        <v>11844</v>
      </c>
      <c r="J480" s="1" t="s">
        <v>11845</v>
      </c>
      <c r="K480" s="1" t="s">
        <v>11846</v>
      </c>
      <c r="L480" s="1">
        <v>-5.0</v>
      </c>
      <c r="M480" s="1">
        <v>0.011616666666666668</v>
      </c>
      <c r="N480" s="1">
        <v>38.96235</v>
      </c>
      <c r="O480" s="1" t="s">
        <v>63</v>
      </c>
      <c r="P480" s="1" t="s">
        <v>11847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48</v>
      </c>
      <c r="B481" s="1" t="s">
        <v>17</v>
      </c>
      <c r="C481" s="1">
        <v>309.0</v>
      </c>
      <c r="D481" s="1">
        <v>309.0</v>
      </c>
      <c r="E481" s="2"/>
      <c r="F481" s="1" t="s">
        <v>49</v>
      </c>
      <c r="G481" s="1" t="s">
        <v>24</v>
      </c>
      <c r="H481" s="1" t="s">
        <v>11848</v>
      </c>
      <c r="I481" s="1" t="s">
        <v>11849</v>
      </c>
      <c r="J481" s="1" t="s">
        <v>11849</v>
      </c>
      <c r="K481" s="2"/>
      <c r="L481" s="1">
        <v>-4.0</v>
      </c>
      <c r="M481" s="1"/>
      <c r="N481" s="1">
        <v>1.54355</v>
      </c>
      <c r="O481" s="1" t="s">
        <v>53</v>
      </c>
      <c r="P481" s="1" t="s">
        <v>11850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28</v>
      </c>
      <c r="B482" s="1" t="s">
        <v>17</v>
      </c>
      <c r="C482" s="1">
        <v>264.0</v>
      </c>
      <c r="D482" s="1">
        <v>0.0</v>
      </c>
      <c r="E482" s="1" t="s">
        <v>29</v>
      </c>
      <c r="F482" s="1" t="s">
        <v>18</v>
      </c>
      <c r="G482" s="1" t="s">
        <v>19</v>
      </c>
      <c r="H482" s="1" t="s">
        <v>11851</v>
      </c>
      <c r="I482" s="1" t="s">
        <v>11852</v>
      </c>
      <c r="J482" s="1" t="s">
        <v>11852</v>
      </c>
      <c r="K482" s="2"/>
      <c r="L482" s="1">
        <v>-5.0</v>
      </c>
      <c r="M482" s="1"/>
      <c r="N482" s="1">
        <v>9.659666666666666</v>
      </c>
      <c r="O482" s="1" t="s">
        <v>10268</v>
      </c>
      <c r="P482" s="1" t="s">
        <v>11853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28</v>
      </c>
      <c r="B483" s="1" t="s">
        <v>17</v>
      </c>
      <c r="C483" s="1">
        <v>329.0</v>
      </c>
      <c r="D483" s="1">
        <v>0.0</v>
      </c>
      <c r="E483" s="1" t="s">
        <v>29</v>
      </c>
      <c r="F483" s="1" t="s">
        <v>18</v>
      </c>
      <c r="G483" s="1" t="s">
        <v>19</v>
      </c>
      <c r="H483" s="1" t="s">
        <v>11854</v>
      </c>
      <c r="I483" s="1" t="s">
        <v>11855</v>
      </c>
      <c r="J483" s="1" t="s">
        <v>11855</v>
      </c>
      <c r="K483" s="2"/>
      <c r="L483" s="1">
        <v>-6.0</v>
      </c>
      <c r="M483" s="1"/>
      <c r="N483" s="1">
        <v>8.770416666666666</v>
      </c>
      <c r="O483" s="1" t="s">
        <v>10268</v>
      </c>
      <c r="P483" s="1" t="s">
        <v>11856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28</v>
      </c>
      <c r="B484" s="1" t="s">
        <v>17</v>
      </c>
      <c r="C484" s="1">
        <v>537.0</v>
      </c>
      <c r="D484" s="1">
        <v>0.0</v>
      </c>
      <c r="E484" s="1" t="s">
        <v>29</v>
      </c>
      <c r="F484" s="1" t="s">
        <v>18</v>
      </c>
      <c r="G484" s="1" t="s">
        <v>19</v>
      </c>
      <c r="H484" s="1" t="s">
        <v>11857</v>
      </c>
      <c r="I484" s="1" t="s">
        <v>11858</v>
      </c>
      <c r="J484" s="1" t="s">
        <v>11858</v>
      </c>
      <c r="K484" s="2"/>
      <c r="L484" s="1">
        <v>-11.0</v>
      </c>
      <c r="M484" s="1"/>
      <c r="N484" s="1">
        <v>8.064066666666667</v>
      </c>
      <c r="O484" s="1" t="s">
        <v>10268</v>
      </c>
      <c r="P484" s="1" t="s">
        <v>11859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28</v>
      </c>
      <c r="B485" s="1" t="s">
        <v>17</v>
      </c>
      <c r="C485" s="1">
        <v>329.0</v>
      </c>
      <c r="D485" s="1">
        <v>0.0</v>
      </c>
      <c r="E485" s="1" t="s">
        <v>29</v>
      </c>
      <c r="F485" s="1" t="s">
        <v>18</v>
      </c>
      <c r="G485" s="1" t="s">
        <v>19</v>
      </c>
      <c r="H485" s="1" t="s">
        <v>11860</v>
      </c>
      <c r="I485" s="1" t="s">
        <v>11861</v>
      </c>
      <c r="J485" s="1" t="s">
        <v>11861</v>
      </c>
      <c r="K485" s="2"/>
      <c r="L485" s="1">
        <v>-7.0</v>
      </c>
      <c r="M485" s="1"/>
      <c r="N485" s="1">
        <v>7.4556</v>
      </c>
      <c r="O485" s="1" t="s">
        <v>10268</v>
      </c>
      <c r="P485" s="1" t="s">
        <v>11862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16</v>
      </c>
      <c r="B486" s="1" t="s">
        <v>17</v>
      </c>
      <c r="C486" s="3">
        <v>388.0</v>
      </c>
      <c r="D486" s="1">
        <v>0.0</v>
      </c>
      <c r="E486" s="2"/>
      <c r="F486" s="1" t="s">
        <v>18</v>
      </c>
      <c r="G486" s="1" t="s">
        <v>19</v>
      </c>
      <c r="H486" s="1" t="s">
        <v>11863</v>
      </c>
      <c r="I486" s="1" t="s">
        <v>11864</v>
      </c>
      <c r="J486" s="1" t="s">
        <v>11864</v>
      </c>
      <c r="K486" s="2"/>
      <c r="L486" s="1">
        <v>-6.0</v>
      </c>
      <c r="M486" s="1"/>
      <c r="N486" s="1">
        <v>8.4287</v>
      </c>
      <c r="O486" s="1" t="s">
        <v>10248</v>
      </c>
      <c r="P486" s="1" t="s">
        <v>11865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81</v>
      </c>
      <c r="B487" s="1" t="s">
        <v>17</v>
      </c>
      <c r="C487" s="1">
        <v>433.0</v>
      </c>
      <c r="D487" s="1">
        <v>0.0</v>
      </c>
      <c r="E487" s="1" t="s">
        <v>2200</v>
      </c>
      <c r="F487" s="1" t="s">
        <v>18</v>
      </c>
      <c r="G487" s="1" t="s">
        <v>19</v>
      </c>
      <c r="H487" s="1" t="s">
        <v>11866</v>
      </c>
      <c r="I487" s="1" t="s">
        <v>11867</v>
      </c>
      <c r="J487" s="1" t="s">
        <v>11867</v>
      </c>
      <c r="K487" s="2"/>
      <c r="L487" s="1">
        <v>-3.0</v>
      </c>
      <c r="M487" s="1"/>
      <c r="N487" s="1">
        <v>11.0026</v>
      </c>
      <c r="O487" s="1" t="s">
        <v>10248</v>
      </c>
      <c r="P487" s="1" t="s">
        <v>11868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28</v>
      </c>
      <c r="B488" s="1" t="s">
        <v>17</v>
      </c>
      <c r="C488" s="1">
        <v>314.0</v>
      </c>
      <c r="D488" s="1">
        <v>0.0</v>
      </c>
      <c r="E488" s="1" t="s">
        <v>29</v>
      </c>
      <c r="F488" s="1" t="s">
        <v>18</v>
      </c>
      <c r="G488" s="1" t="s">
        <v>19</v>
      </c>
      <c r="H488" s="1" t="s">
        <v>11869</v>
      </c>
      <c r="I488" s="1" t="s">
        <v>11870</v>
      </c>
      <c r="J488" s="1" t="s">
        <v>11870</v>
      </c>
      <c r="K488" s="2"/>
      <c r="L488" s="1">
        <v>-3.0</v>
      </c>
      <c r="M488" s="1"/>
      <c r="N488" s="1">
        <v>11.265583333333334</v>
      </c>
      <c r="O488" s="1" t="s">
        <v>10268</v>
      </c>
      <c r="P488" s="1" t="s">
        <v>11871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28</v>
      </c>
      <c r="B489" s="1" t="s">
        <v>17</v>
      </c>
      <c r="C489" s="1">
        <v>379.0</v>
      </c>
      <c r="D489" s="1">
        <v>0.0</v>
      </c>
      <c r="E489" s="1" t="s">
        <v>29</v>
      </c>
      <c r="F489" s="1" t="s">
        <v>18</v>
      </c>
      <c r="G489" s="1" t="s">
        <v>19</v>
      </c>
      <c r="H489" s="1" t="s">
        <v>11872</v>
      </c>
      <c r="I489" s="1" t="s">
        <v>11873</v>
      </c>
      <c r="J489" s="1" t="s">
        <v>11873</v>
      </c>
      <c r="K489" s="2"/>
      <c r="L489" s="1">
        <v>-5.0</v>
      </c>
      <c r="M489" s="1"/>
      <c r="N489" s="1">
        <v>9.6968</v>
      </c>
      <c r="O489" s="1" t="s">
        <v>10268</v>
      </c>
      <c r="P489" s="1" t="s">
        <v>11874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28</v>
      </c>
      <c r="B490" s="1" t="s">
        <v>17</v>
      </c>
      <c r="C490" s="1">
        <v>364.0</v>
      </c>
      <c r="D490" s="1">
        <v>0.0</v>
      </c>
      <c r="E490" s="1" t="s">
        <v>29</v>
      </c>
      <c r="F490" s="1" t="s">
        <v>18</v>
      </c>
      <c r="G490" s="1" t="s">
        <v>19</v>
      </c>
      <c r="H490" s="1" t="s">
        <v>11875</v>
      </c>
      <c r="I490" s="1" t="s">
        <v>11876</v>
      </c>
      <c r="J490" s="1" t="s">
        <v>11876</v>
      </c>
      <c r="K490" s="2"/>
      <c r="L490" s="1">
        <v>-2.0</v>
      </c>
      <c r="M490" s="1"/>
      <c r="N490" s="1">
        <v>12.644116666666667</v>
      </c>
      <c r="O490" s="1" t="s">
        <v>10268</v>
      </c>
      <c r="P490" s="1" t="s">
        <v>11877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81</v>
      </c>
      <c r="B491" s="1" t="s">
        <v>17</v>
      </c>
      <c r="C491" s="1">
        <v>321.0</v>
      </c>
      <c r="D491" s="1">
        <v>0.0</v>
      </c>
      <c r="E491" s="1" t="s">
        <v>11130</v>
      </c>
      <c r="F491" s="1" t="s">
        <v>18</v>
      </c>
      <c r="G491" s="1" t="s">
        <v>19</v>
      </c>
      <c r="H491" s="1" t="s">
        <v>11878</v>
      </c>
      <c r="I491" s="1" t="s">
        <v>11879</v>
      </c>
      <c r="J491" s="1" t="s">
        <v>11879</v>
      </c>
      <c r="K491" s="2"/>
      <c r="L491" s="1">
        <v>-8.0</v>
      </c>
      <c r="M491" s="1"/>
      <c r="N491" s="1">
        <v>6.641166666666667</v>
      </c>
      <c r="O491" s="1" t="s">
        <v>10248</v>
      </c>
      <c r="P491" s="1" t="s">
        <v>11880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28</v>
      </c>
      <c r="B492" s="1" t="s">
        <v>17</v>
      </c>
      <c r="C492" s="1">
        <v>368.0</v>
      </c>
      <c r="D492" s="1">
        <v>0.0</v>
      </c>
      <c r="E492" s="1" t="s">
        <v>29</v>
      </c>
      <c r="F492" s="1" t="s">
        <v>18</v>
      </c>
      <c r="G492" s="1" t="s">
        <v>19</v>
      </c>
      <c r="H492" s="1" t="s">
        <v>11881</v>
      </c>
      <c r="I492" s="1" t="s">
        <v>11882</v>
      </c>
      <c r="J492" s="1" t="s">
        <v>11882</v>
      </c>
      <c r="K492" s="2"/>
      <c r="L492" s="1">
        <v>-6.0</v>
      </c>
      <c r="M492" s="1"/>
      <c r="N492" s="1">
        <v>8.32335</v>
      </c>
      <c r="O492" s="1" t="s">
        <v>10268</v>
      </c>
      <c r="P492" s="1" t="s">
        <v>11883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81</v>
      </c>
      <c r="B493" s="1" t="s">
        <v>17</v>
      </c>
      <c r="C493" s="3">
        <v>299.0</v>
      </c>
      <c r="D493" s="1">
        <v>0.0</v>
      </c>
      <c r="E493" s="1" t="s">
        <v>11884</v>
      </c>
      <c r="F493" s="1" t="s">
        <v>18</v>
      </c>
      <c r="G493" s="1" t="s">
        <v>19</v>
      </c>
      <c r="H493" s="1" t="s">
        <v>11885</v>
      </c>
      <c r="I493" s="1" t="s">
        <v>11886</v>
      </c>
      <c r="J493" s="1" t="s">
        <v>11886</v>
      </c>
      <c r="K493" s="2"/>
      <c r="L493" s="1">
        <v>-6.0</v>
      </c>
      <c r="M493" s="1"/>
      <c r="N493" s="1">
        <v>8.76985</v>
      </c>
      <c r="O493" s="1" t="s">
        <v>10248</v>
      </c>
      <c r="P493" s="1" t="s">
        <v>2561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16</v>
      </c>
      <c r="B494" s="1" t="s">
        <v>17</v>
      </c>
      <c r="C494" s="1">
        <v>458.0</v>
      </c>
      <c r="D494" s="1">
        <v>0.0</v>
      </c>
      <c r="E494" s="2"/>
      <c r="F494" s="1" t="s">
        <v>18</v>
      </c>
      <c r="G494" s="1" t="s">
        <v>19</v>
      </c>
      <c r="H494" s="1" t="s">
        <v>11887</v>
      </c>
      <c r="I494" s="1" t="s">
        <v>11888</v>
      </c>
      <c r="J494" s="1" t="s">
        <v>11888</v>
      </c>
      <c r="K494" s="2"/>
      <c r="L494" s="1">
        <v>-6.0</v>
      </c>
      <c r="M494" s="1"/>
      <c r="N494" s="1">
        <v>8.73795</v>
      </c>
      <c r="O494" s="1" t="s">
        <v>10248</v>
      </c>
      <c r="P494" s="1" t="s">
        <v>11889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28</v>
      </c>
      <c r="B495" s="1" t="s">
        <v>17</v>
      </c>
      <c r="C495" s="1">
        <v>667.0</v>
      </c>
      <c r="D495" s="1">
        <v>0.0</v>
      </c>
      <c r="E495" s="1" t="s">
        <v>29</v>
      </c>
      <c r="F495" s="1" t="s">
        <v>18</v>
      </c>
      <c r="G495" s="1" t="s">
        <v>19</v>
      </c>
      <c r="H495" s="1" t="s">
        <v>11890</v>
      </c>
      <c r="I495" s="1" t="s">
        <v>11891</v>
      </c>
      <c r="J495" s="1" t="s">
        <v>11891</v>
      </c>
      <c r="K495" s="2"/>
      <c r="L495" s="1">
        <v>-9.0</v>
      </c>
      <c r="M495" s="1"/>
      <c r="N495" s="1">
        <v>10.340666666666667</v>
      </c>
      <c r="O495" s="1" t="s">
        <v>10268</v>
      </c>
      <c r="P495" s="1" t="s">
        <v>11892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28</v>
      </c>
      <c r="B496" s="1" t="s">
        <v>17</v>
      </c>
      <c r="C496" s="1">
        <v>264.0</v>
      </c>
      <c r="D496" s="1">
        <v>0.0</v>
      </c>
      <c r="E496" s="1" t="s">
        <v>29</v>
      </c>
      <c r="F496" s="1" t="s">
        <v>18</v>
      </c>
      <c r="G496" s="1" t="s">
        <v>19</v>
      </c>
      <c r="H496" s="1" t="s">
        <v>11893</v>
      </c>
      <c r="I496" s="1" t="s">
        <v>11894</v>
      </c>
      <c r="J496" s="1" t="s">
        <v>11894</v>
      </c>
      <c r="K496" s="2"/>
      <c r="L496" s="1">
        <v>-5.0</v>
      </c>
      <c r="M496" s="1"/>
      <c r="N496" s="1">
        <v>9.65095</v>
      </c>
      <c r="O496" s="1" t="s">
        <v>10268</v>
      </c>
      <c r="P496" s="1" t="s">
        <v>10300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81</v>
      </c>
      <c r="B497" s="1" t="s">
        <v>17</v>
      </c>
      <c r="C497" s="1">
        <v>299.0</v>
      </c>
      <c r="D497" s="1">
        <v>0.0</v>
      </c>
      <c r="E497" s="1" t="s">
        <v>11895</v>
      </c>
      <c r="F497" s="1" t="s">
        <v>18</v>
      </c>
      <c r="G497" s="1" t="s">
        <v>19</v>
      </c>
      <c r="H497" s="1" t="s">
        <v>11896</v>
      </c>
      <c r="I497" s="1" t="s">
        <v>11897</v>
      </c>
      <c r="J497" s="1" t="s">
        <v>11897</v>
      </c>
      <c r="K497" s="2"/>
      <c r="L497" s="1">
        <v>-5.0</v>
      </c>
      <c r="M497" s="1"/>
      <c r="N497" s="1">
        <v>9.258516666666667</v>
      </c>
      <c r="O497" s="1" t="s">
        <v>10248</v>
      </c>
      <c r="P497" s="1" t="s">
        <v>11898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16</v>
      </c>
      <c r="B498" s="1" t="s">
        <v>17</v>
      </c>
      <c r="C498" s="1">
        <v>264.0</v>
      </c>
      <c r="D498" s="1">
        <v>0.0</v>
      </c>
      <c r="E498" s="2"/>
      <c r="F498" s="1" t="s">
        <v>18</v>
      </c>
      <c r="G498" s="1" t="s">
        <v>19</v>
      </c>
      <c r="H498" s="1" t="s">
        <v>11899</v>
      </c>
      <c r="I498" s="1" t="s">
        <v>11900</v>
      </c>
      <c r="J498" s="1" t="s">
        <v>11900</v>
      </c>
      <c r="K498" s="2"/>
      <c r="L498" s="1">
        <v>-6.0</v>
      </c>
      <c r="M498" s="1"/>
      <c r="N498" s="1">
        <v>8.369733333333333</v>
      </c>
      <c r="O498" s="1" t="s">
        <v>10248</v>
      </c>
      <c r="P498" s="1" t="s">
        <v>11220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60</v>
      </c>
      <c r="B499" s="1" t="s">
        <v>17</v>
      </c>
      <c r="C499" s="1">
        <v>344.0</v>
      </c>
      <c r="D499" s="1">
        <v>0.0</v>
      </c>
      <c r="E499" s="1" t="s">
        <v>10292</v>
      </c>
      <c r="F499" s="1" t="s">
        <v>66</v>
      </c>
      <c r="G499" s="1" t="s">
        <v>24</v>
      </c>
      <c r="H499" s="1" t="s">
        <v>11901</v>
      </c>
      <c r="I499" s="1" t="s">
        <v>11902</v>
      </c>
      <c r="J499" s="1" t="s">
        <v>11903</v>
      </c>
      <c r="K499" s="1" t="s">
        <v>11904</v>
      </c>
      <c r="L499" s="1">
        <v>-11.0</v>
      </c>
      <c r="M499" s="1">
        <v>0.013433333333333334</v>
      </c>
      <c r="N499" s="1">
        <v>10.007516666666668</v>
      </c>
      <c r="O499" s="1" t="s">
        <v>63</v>
      </c>
      <c r="P499" s="1" t="s">
        <v>11905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28</v>
      </c>
      <c r="B500" s="1" t="s">
        <v>17</v>
      </c>
      <c r="C500" s="3">
        <v>413.0</v>
      </c>
      <c r="D500" s="1">
        <v>0.0</v>
      </c>
      <c r="E500" s="1" t="s">
        <v>29</v>
      </c>
      <c r="F500" s="1" t="s">
        <v>18</v>
      </c>
      <c r="G500" s="1" t="s">
        <v>19</v>
      </c>
      <c r="H500" s="1" t="s">
        <v>11906</v>
      </c>
      <c r="I500" s="1" t="s">
        <v>11907</v>
      </c>
      <c r="J500" s="1" t="s">
        <v>11907</v>
      </c>
      <c r="K500" s="2"/>
      <c r="L500" s="1">
        <v>-6.0</v>
      </c>
      <c r="M500" s="1"/>
      <c r="N500" s="1">
        <v>8.714666666666666</v>
      </c>
      <c r="O500" s="1" t="s">
        <v>10268</v>
      </c>
      <c r="P500" s="1" t="s">
        <v>11908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60</v>
      </c>
      <c r="B501" s="1" t="s">
        <v>17</v>
      </c>
      <c r="C501" s="1">
        <v>214.0</v>
      </c>
      <c r="D501" s="1">
        <v>92.0</v>
      </c>
      <c r="E501" s="2"/>
      <c r="F501" s="1" t="s">
        <v>49</v>
      </c>
      <c r="G501" s="1" t="s">
        <v>19</v>
      </c>
      <c r="H501" s="1" t="s">
        <v>11909</v>
      </c>
      <c r="I501" s="1" t="s">
        <v>11910</v>
      </c>
      <c r="J501" s="1" t="s">
        <v>11910</v>
      </c>
      <c r="K501" s="2"/>
      <c r="L501" s="1">
        <v>-11.0</v>
      </c>
      <c r="M501" s="1"/>
      <c r="N501" s="1">
        <v>7.782666666666667</v>
      </c>
      <c r="O501" s="1" t="s">
        <v>63</v>
      </c>
      <c r="P501" s="1" t="s">
        <v>11911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60</v>
      </c>
      <c r="B502" s="1" t="s">
        <v>17</v>
      </c>
      <c r="C502" s="1">
        <v>368.0</v>
      </c>
      <c r="D502" s="1">
        <v>0.0</v>
      </c>
      <c r="E502" s="1" t="s">
        <v>10292</v>
      </c>
      <c r="F502" s="1" t="s">
        <v>66</v>
      </c>
      <c r="G502" s="1" t="s">
        <v>24</v>
      </c>
      <c r="H502" s="1" t="s">
        <v>11912</v>
      </c>
      <c r="I502" s="1" t="s">
        <v>11913</v>
      </c>
      <c r="J502" s="1" t="s">
        <v>11914</v>
      </c>
      <c r="K502" s="1" t="s">
        <v>11915</v>
      </c>
      <c r="L502" s="1">
        <v>-13.0</v>
      </c>
      <c r="M502" s="1">
        <v>0.0298</v>
      </c>
      <c r="N502" s="1">
        <v>6.893033333333333</v>
      </c>
      <c r="O502" s="1" t="s">
        <v>63</v>
      </c>
      <c r="P502" s="1" t="s">
        <v>11916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28</v>
      </c>
      <c r="B503" s="1" t="s">
        <v>17</v>
      </c>
      <c r="C503" s="1">
        <v>1000.0</v>
      </c>
      <c r="D503" s="1">
        <v>0.0</v>
      </c>
      <c r="E503" s="1" t="s">
        <v>29</v>
      </c>
      <c r="F503" s="1" t="s">
        <v>18</v>
      </c>
      <c r="G503" s="1" t="s">
        <v>19</v>
      </c>
      <c r="H503" s="1" t="s">
        <v>11917</v>
      </c>
      <c r="I503" s="1" t="s">
        <v>11918</v>
      </c>
      <c r="J503" s="1" t="s">
        <v>11918</v>
      </c>
      <c r="K503" s="2"/>
      <c r="L503" s="1">
        <v>-10.0</v>
      </c>
      <c r="M503" s="1"/>
      <c r="N503" s="1">
        <v>9.723916666666666</v>
      </c>
      <c r="O503" s="1" t="s">
        <v>10268</v>
      </c>
      <c r="P503" s="1" t="s">
        <v>11919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16</v>
      </c>
      <c r="B504" s="1" t="s">
        <v>17</v>
      </c>
      <c r="C504" s="1">
        <v>712.0</v>
      </c>
      <c r="D504" s="1">
        <v>0.0</v>
      </c>
      <c r="E504" s="2"/>
      <c r="F504" s="1" t="s">
        <v>18</v>
      </c>
      <c r="G504" s="1" t="s">
        <v>19</v>
      </c>
      <c r="H504" s="1" t="s">
        <v>11920</v>
      </c>
      <c r="I504" s="1" t="s">
        <v>11921</v>
      </c>
      <c r="J504" s="1" t="s">
        <v>11921</v>
      </c>
      <c r="K504" s="2"/>
      <c r="L504" s="1">
        <v>-13.0</v>
      </c>
      <c r="M504" s="1"/>
      <c r="N504" s="1">
        <v>6.895733333333333</v>
      </c>
      <c r="O504" s="1" t="s">
        <v>10248</v>
      </c>
      <c r="P504" s="1" t="s">
        <v>11922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60</v>
      </c>
      <c r="B505" s="1" t="s">
        <v>17</v>
      </c>
      <c r="C505" s="1">
        <v>250.0</v>
      </c>
      <c r="D505" s="1">
        <v>0.0</v>
      </c>
      <c r="E505" s="1" t="s">
        <v>11484</v>
      </c>
      <c r="F505" s="1" t="s">
        <v>66</v>
      </c>
      <c r="G505" s="1" t="s">
        <v>19</v>
      </c>
      <c r="H505" s="1" t="s">
        <v>11923</v>
      </c>
      <c r="I505" s="1" t="s">
        <v>11924</v>
      </c>
      <c r="J505" s="1" t="s">
        <v>11925</v>
      </c>
      <c r="K505" s="1" t="s">
        <v>11926</v>
      </c>
      <c r="L505" s="1">
        <v>-14.0</v>
      </c>
      <c r="M505" s="1">
        <v>0.012883333333333333</v>
      </c>
      <c r="N505" s="1">
        <v>7.5464</v>
      </c>
      <c r="O505" s="1" t="s">
        <v>63</v>
      </c>
      <c r="P505" s="1" t="s">
        <v>10474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60</v>
      </c>
      <c r="B506" s="1" t="s">
        <v>17</v>
      </c>
      <c r="C506" s="1">
        <v>262.0</v>
      </c>
      <c r="D506" s="1">
        <v>37.0</v>
      </c>
      <c r="E506" s="1" t="s">
        <v>10292</v>
      </c>
      <c r="F506" s="1" t="s">
        <v>66</v>
      </c>
      <c r="G506" s="1" t="s">
        <v>24</v>
      </c>
      <c r="H506" s="1" t="s">
        <v>11927</v>
      </c>
      <c r="I506" s="1" t="s">
        <v>11928</v>
      </c>
      <c r="J506" s="1" t="s">
        <v>11929</v>
      </c>
      <c r="K506" s="1" t="s">
        <v>11930</v>
      </c>
      <c r="L506" s="1">
        <v>-12.0</v>
      </c>
      <c r="M506" s="1">
        <v>0.010183333333333334</v>
      </c>
      <c r="N506" s="1">
        <v>6.532733333333334</v>
      </c>
      <c r="O506" s="1" t="s">
        <v>63</v>
      </c>
      <c r="P506" s="1" t="s">
        <v>11931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16</v>
      </c>
      <c r="B507" s="1" t="s">
        <v>17</v>
      </c>
      <c r="C507" s="1">
        <v>827.0</v>
      </c>
      <c r="D507" s="1">
        <v>0.0</v>
      </c>
      <c r="E507" s="2"/>
      <c r="F507" s="1" t="s">
        <v>18</v>
      </c>
      <c r="G507" s="1" t="s">
        <v>19</v>
      </c>
      <c r="H507" s="1" t="s">
        <v>11932</v>
      </c>
      <c r="I507" s="1" t="s">
        <v>11933</v>
      </c>
      <c r="J507" s="1" t="s">
        <v>11933</v>
      </c>
      <c r="K507" s="2"/>
      <c r="L507" s="1">
        <v>-11.0</v>
      </c>
      <c r="M507" s="1"/>
      <c r="N507" s="1">
        <v>8.775666666666666</v>
      </c>
      <c r="O507" s="1" t="s">
        <v>10248</v>
      </c>
      <c r="P507" s="1" t="s">
        <v>11934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28</v>
      </c>
      <c r="B508" s="1" t="s">
        <v>17</v>
      </c>
      <c r="C508" s="1">
        <v>311.0</v>
      </c>
      <c r="D508" s="1">
        <v>0.0</v>
      </c>
      <c r="E508" s="1" t="s">
        <v>29</v>
      </c>
      <c r="F508" s="1" t="s">
        <v>18</v>
      </c>
      <c r="G508" s="1" t="s">
        <v>19</v>
      </c>
      <c r="H508" s="1" t="s">
        <v>11935</v>
      </c>
      <c r="I508" s="1" t="s">
        <v>11936</v>
      </c>
      <c r="J508" s="1" t="s">
        <v>11936</v>
      </c>
      <c r="K508" s="2"/>
      <c r="L508" s="1">
        <v>-8.0</v>
      </c>
      <c r="M508" s="1"/>
      <c r="N508" s="1">
        <v>6.2587</v>
      </c>
      <c r="O508" s="1" t="s">
        <v>10268</v>
      </c>
      <c r="P508" s="1" t="s">
        <v>11937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60</v>
      </c>
      <c r="B509" s="1" t="s">
        <v>17</v>
      </c>
      <c r="C509" s="1">
        <v>269.0</v>
      </c>
      <c r="D509" s="1">
        <v>67.0</v>
      </c>
      <c r="E509" s="2"/>
      <c r="F509" s="1" t="s">
        <v>49</v>
      </c>
      <c r="G509" s="1" t="s">
        <v>173</v>
      </c>
      <c r="H509" s="1" t="s">
        <v>11938</v>
      </c>
      <c r="I509" s="1" t="s">
        <v>11939</v>
      </c>
      <c r="J509" s="1" t="s">
        <v>11939</v>
      </c>
      <c r="K509" s="2"/>
      <c r="L509" s="1">
        <v>-9.0</v>
      </c>
      <c r="M509" s="1"/>
      <c r="N509" s="1">
        <v>9.130266666666667</v>
      </c>
      <c r="O509" s="1" t="s">
        <v>63</v>
      </c>
      <c r="P509" s="1" t="s">
        <v>11940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16</v>
      </c>
      <c r="B510" s="1" t="s">
        <v>364</v>
      </c>
      <c r="C510" s="1">
        <v>528.0</v>
      </c>
      <c r="D510" s="1">
        <v>0.0</v>
      </c>
      <c r="E510" s="2"/>
      <c r="F510" s="1" t="s">
        <v>18</v>
      </c>
      <c r="G510" s="1" t="s">
        <v>19</v>
      </c>
      <c r="H510" s="1" t="s">
        <v>11941</v>
      </c>
      <c r="I510" s="1" t="s">
        <v>11942</v>
      </c>
      <c r="J510" s="1" t="s">
        <v>11942</v>
      </c>
      <c r="K510" s="2"/>
      <c r="L510" s="1">
        <v>-9.0</v>
      </c>
      <c r="M510" s="1"/>
      <c r="N510" s="1">
        <v>10.84135</v>
      </c>
      <c r="O510" s="1" t="s">
        <v>10248</v>
      </c>
      <c r="P510" s="1" t="s">
        <v>11943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28</v>
      </c>
      <c r="B511" s="1" t="s">
        <v>17</v>
      </c>
      <c r="C511" s="1">
        <v>264.0</v>
      </c>
      <c r="D511" s="1">
        <v>0.0</v>
      </c>
      <c r="E511" s="1" t="s">
        <v>29</v>
      </c>
      <c r="F511" s="1" t="s">
        <v>18</v>
      </c>
      <c r="G511" s="1" t="s">
        <v>19</v>
      </c>
      <c r="H511" s="1" t="s">
        <v>11944</v>
      </c>
      <c r="I511" s="1" t="s">
        <v>11945</v>
      </c>
      <c r="J511" s="1" t="s">
        <v>11945</v>
      </c>
      <c r="K511" s="2"/>
      <c r="L511" s="1">
        <v>-5.0</v>
      </c>
      <c r="M511" s="1"/>
      <c r="N511" s="1">
        <v>9.896483333333334</v>
      </c>
      <c r="O511" s="1" t="s">
        <v>10268</v>
      </c>
      <c r="P511" s="1" t="s">
        <v>10300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81</v>
      </c>
      <c r="B512" s="1" t="s">
        <v>17</v>
      </c>
      <c r="C512" s="3">
        <v>663.0</v>
      </c>
      <c r="D512" s="1">
        <v>0.0</v>
      </c>
      <c r="E512" s="1" t="s">
        <v>10273</v>
      </c>
      <c r="F512" s="1" t="s">
        <v>18</v>
      </c>
      <c r="G512" s="1" t="s">
        <v>19</v>
      </c>
      <c r="H512" s="1" t="s">
        <v>11946</v>
      </c>
      <c r="I512" s="1" t="s">
        <v>11947</v>
      </c>
      <c r="J512" s="1" t="s">
        <v>11947</v>
      </c>
      <c r="K512" s="2"/>
      <c r="L512" s="1">
        <v>-8.0</v>
      </c>
      <c r="M512" s="1"/>
      <c r="N512" s="1">
        <v>11.144266666666667</v>
      </c>
      <c r="O512" s="1" t="s">
        <v>10248</v>
      </c>
      <c r="P512" s="1" t="s">
        <v>11948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28</v>
      </c>
      <c r="B513" s="1" t="s">
        <v>17</v>
      </c>
      <c r="C513" s="3">
        <v>488.0</v>
      </c>
      <c r="D513" s="1">
        <v>0.0</v>
      </c>
      <c r="E513" s="1" t="s">
        <v>29</v>
      </c>
      <c r="F513" s="1" t="s">
        <v>18</v>
      </c>
      <c r="G513" s="1" t="s">
        <v>19</v>
      </c>
      <c r="H513" s="1" t="s">
        <v>11949</v>
      </c>
      <c r="I513" s="1" t="s">
        <v>11950</v>
      </c>
      <c r="J513" s="1" t="s">
        <v>11950</v>
      </c>
      <c r="K513" s="2"/>
      <c r="L513" s="1">
        <v>-2.0</v>
      </c>
      <c r="M513" s="1"/>
      <c r="N513" s="1">
        <v>12.942116666666667</v>
      </c>
      <c r="O513" s="1" t="s">
        <v>10268</v>
      </c>
      <c r="P513" s="1" t="s">
        <v>11951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28</v>
      </c>
      <c r="B514" s="1" t="s">
        <v>17</v>
      </c>
      <c r="C514" s="1">
        <v>264.0</v>
      </c>
      <c r="D514" s="1">
        <v>0.0</v>
      </c>
      <c r="E514" s="1" t="s">
        <v>29</v>
      </c>
      <c r="F514" s="1" t="s">
        <v>18</v>
      </c>
      <c r="G514" s="1" t="s">
        <v>19</v>
      </c>
      <c r="H514" s="1" t="s">
        <v>11952</v>
      </c>
      <c r="I514" s="1" t="s">
        <v>11953</v>
      </c>
      <c r="J514" s="1" t="s">
        <v>11953</v>
      </c>
      <c r="K514" s="2"/>
      <c r="L514" s="1">
        <v>-6.0</v>
      </c>
      <c r="M514" s="1"/>
      <c r="N514" s="1">
        <v>8.785083333333333</v>
      </c>
      <c r="O514" s="1" t="s">
        <v>10268</v>
      </c>
      <c r="P514" s="1" t="s">
        <v>11954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60</v>
      </c>
      <c r="B515" s="1" t="s">
        <v>17</v>
      </c>
      <c r="C515" s="1">
        <v>260.0</v>
      </c>
      <c r="D515" s="1">
        <v>0.0</v>
      </c>
      <c r="E515" s="1" t="s">
        <v>10292</v>
      </c>
      <c r="F515" s="1" t="s">
        <v>66</v>
      </c>
      <c r="G515" s="1" t="s">
        <v>19</v>
      </c>
      <c r="H515" s="1" t="s">
        <v>11955</v>
      </c>
      <c r="I515" s="1" t="s">
        <v>11956</v>
      </c>
      <c r="J515" s="1" t="s">
        <v>11957</v>
      </c>
      <c r="K515" s="1" t="s">
        <v>11958</v>
      </c>
      <c r="L515" s="1">
        <v>-1.0</v>
      </c>
      <c r="M515" s="1">
        <v>0.015333333333333332</v>
      </c>
      <c r="N515" s="1">
        <v>19.195</v>
      </c>
      <c r="O515" s="1" t="s">
        <v>63</v>
      </c>
      <c r="P515" s="1" t="s">
        <v>11959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28</v>
      </c>
      <c r="B516" s="1" t="s">
        <v>17</v>
      </c>
      <c r="C516" s="3">
        <v>329.0</v>
      </c>
      <c r="D516" s="1">
        <v>0.0</v>
      </c>
      <c r="E516" s="1" t="s">
        <v>29</v>
      </c>
      <c r="F516" s="1" t="s">
        <v>18</v>
      </c>
      <c r="G516" s="1" t="s">
        <v>19</v>
      </c>
      <c r="H516" s="1" t="s">
        <v>11960</v>
      </c>
      <c r="I516" s="1" t="s">
        <v>11961</v>
      </c>
      <c r="J516" s="1" t="s">
        <v>11961</v>
      </c>
      <c r="K516" s="2"/>
      <c r="L516" s="1">
        <v>-10.0</v>
      </c>
      <c r="M516" s="1"/>
      <c r="N516" s="1">
        <v>4.48115</v>
      </c>
      <c r="O516" s="1" t="s">
        <v>10268</v>
      </c>
      <c r="P516" s="1" t="s">
        <v>11962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60</v>
      </c>
      <c r="B517" s="1" t="s">
        <v>17</v>
      </c>
      <c r="C517" s="1">
        <v>299.0</v>
      </c>
      <c r="D517" s="1">
        <v>0.0</v>
      </c>
      <c r="E517" s="1" t="s">
        <v>11484</v>
      </c>
      <c r="F517" s="1" t="s">
        <v>66</v>
      </c>
      <c r="G517" s="1" t="s">
        <v>19</v>
      </c>
      <c r="H517" s="1" t="s">
        <v>11963</v>
      </c>
      <c r="I517" s="1" t="s">
        <v>11964</v>
      </c>
      <c r="J517" s="1" t="s">
        <v>11965</v>
      </c>
      <c r="K517" s="1" t="s">
        <v>11966</v>
      </c>
      <c r="L517" s="1">
        <v>-25.0</v>
      </c>
      <c r="M517" s="1">
        <v>0.01475</v>
      </c>
      <c r="N517" s="1">
        <v>5.8200666666666665</v>
      </c>
      <c r="O517" s="1" t="s">
        <v>63</v>
      </c>
      <c r="P517" s="1" t="s">
        <v>10888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60</v>
      </c>
      <c r="B518" s="1" t="s">
        <v>17</v>
      </c>
      <c r="C518" s="3">
        <v>531.0</v>
      </c>
      <c r="D518" s="1">
        <v>0.0</v>
      </c>
      <c r="E518" s="1" t="s">
        <v>10292</v>
      </c>
      <c r="F518" s="1" t="s">
        <v>66</v>
      </c>
      <c r="G518" s="1" t="s">
        <v>19</v>
      </c>
      <c r="H518" s="1" t="s">
        <v>11967</v>
      </c>
      <c r="I518" s="1" t="s">
        <v>11968</v>
      </c>
      <c r="J518" s="1" t="s">
        <v>11969</v>
      </c>
      <c r="K518" s="1" t="s">
        <v>11970</v>
      </c>
      <c r="L518" s="1">
        <v>-32.0</v>
      </c>
      <c r="M518" s="1">
        <v>0.018816666666666666</v>
      </c>
      <c r="N518" s="1">
        <v>10.643533333333334</v>
      </c>
      <c r="O518" s="1" t="s">
        <v>63</v>
      </c>
      <c r="P518" s="1" t="s">
        <v>11971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60</v>
      </c>
      <c r="B519" s="1" t="s">
        <v>17</v>
      </c>
      <c r="C519" s="1">
        <v>700.0</v>
      </c>
      <c r="D519" s="1">
        <v>37.0</v>
      </c>
      <c r="E519" s="1" t="s">
        <v>11484</v>
      </c>
      <c r="F519" s="1" t="s">
        <v>66</v>
      </c>
      <c r="G519" s="1" t="s">
        <v>19</v>
      </c>
      <c r="H519" s="1" t="s">
        <v>11972</v>
      </c>
      <c r="I519" s="1" t="s">
        <v>11973</v>
      </c>
      <c r="J519" s="1" t="s">
        <v>11974</v>
      </c>
      <c r="K519" s="1" t="s">
        <v>11975</v>
      </c>
      <c r="L519" s="1">
        <v>-8.0</v>
      </c>
      <c r="M519" s="1">
        <v>0.009916666666666667</v>
      </c>
      <c r="N519" s="1">
        <v>11.42115</v>
      </c>
      <c r="O519" s="1" t="s">
        <v>63</v>
      </c>
      <c r="P519" s="1" t="s">
        <v>11976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60</v>
      </c>
      <c r="B520" s="1" t="s">
        <v>17</v>
      </c>
      <c r="C520" s="1">
        <v>379.0</v>
      </c>
      <c r="D520" s="1">
        <v>15.0</v>
      </c>
      <c r="E520" s="1" t="s">
        <v>11484</v>
      </c>
      <c r="F520" s="1" t="s">
        <v>66</v>
      </c>
      <c r="G520" s="1" t="s">
        <v>19</v>
      </c>
      <c r="H520" s="1" t="s">
        <v>11977</v>
      </c>
      <c r="I520" s="1" t="s">
        <v>11978</v>
      </c>
      <c r="J520" s="1" t="s">
        <v>11979</v>
      </c>
      <c r="K520" s="1" t="s">
        <v>11980</v>
      </c>
      <c r="L520" s="1">
        <v>-9.0</v>
      </c>
      <c r="M520" s="1">
        <v>0.017666666666666667</v>
      </c>
      <c r="N520" s="1">
        <v>9.702883333333334</v>
      </c>
      <c r="O520" s="1" t="s">
        <v>63</v>
      </c>
      <c r="P520" s="1" t="s">
        <v>11981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48</v>
      </c>
      <c r="B521" s="1" t="s">
        <v>17</v>
      </c>
      <c r="C521" s="1">
        <v>20.0</v>
      </c>
      <c r="D521" s="1">
        <v>35.0</v>
      </c>
      <c r="E521" s="2"/>
      <c r="F521" s="1" t="s">
        <v>49</v>
      </c>
      <c r="G521" s="1" t="s">
        <v>24</v>
      </c>
      <c r="H521" s="1" t="s">
        <v>11982</v>
      </c>
      <c r="I521" s="1" t="s">
        <v>11983</v>
      </c>
      <c r="J521" s="1" t="s">
        <v>11983</v>
      </c>
      <c r="K521" s="2"/>
      <c r="L521" s="1">
        <v>-5.0</v>
      </c>
      <c r="M521" s="1"/>
      <c r="N521" s="1">
        <v>0.9284833333333333</v>
      </c>
      <c r="O521" s="1" t="s">
        <v>53</v>
      </c>
      <c r="P521" s="1" t="s">
        <v>11984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48</v>
      </c>
      <c r="B522" s="1" t="s">
        <v>17</v>
      </c>
      <c r="C522" s="1">
        <v>249.0</v>
      </c>
      <c r="D522" s="1">
        <v>249.0</v>
      </c>
      <c r="E522" s="2"/>
      <c r="F522" s="1" t="s">
        <v>49</v>
      </c>
      <c r="G522" s="1" t="s">
        <v>24</v>
      </c>
      <c r="H522" s="1" t="s">
        <v>11985</v>
      </c>
      <c r="I522" s="1" t="s">
        <v>11986</v>
      </c>
      <c r="J522" s="1" t="s">
        <v>11986</v>
      </c>
      <c r="K522" s="2"/>
      <c r="L522" s="1">
        <v>0.0</v>
      </c>
      <c r="M522" s="1"/>
      <c r="N522" s="1">
        <v>5.4674</v>
      </c>
      <c r="O522" s="1" t="s">
        <v>53</v>
      </c>
      <c r="P522" s="1" t="s">
        <v>11987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28</v>
      </c>
      <c r="B523" s="1" t="s">
        <v>17</v>
      </c>
      <c r="C523" s="1">
        <v>364.0</v>
      </c>
      <c r="D523" s="1">
        <v>0.0</v>
      </c>
      <c r="E523" s="1" t="s">
        <v>29</v>
      </c>
      <c r="F523" s="1" t="s">
        <v>18</v>
      </c>
      <c r="G523" s="1" t="s">
        <v>19</v>
      </c>
      <c r="H523" s="1" t="s">
        <v>11988</v>
      </c>
      <c r="I523" s="1" t="s">
        <v>11989</v>
      </c>
      <c r="J523" s="1" t="s">
        <v>11989</v>
      </c>
      <c r="K523" s="2"/>
      <c r="L523" s="1">
        <v>-8.0</v>
      </c>
      <c r="M523" s="1"/>
      <c r="N523" s="1">
        <v>6.8987</v>
      </c>
      <c r="O523" s="1" t="s">
        <v>10268</v>
      </c>
      <c r="P523" s="1" t="s">
        <v>11877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28</v>
      </c>
      <c r="B524" s="1" t="s">
        <v>17</v>
      </c>
      <c r="C524" s="1">
        <v>331.0</v>
      </c>
      <c r="D524" s="1">
        <v>0.0</v>
      </c>
      <c r="E524" s="1" t="s">
        <v>29</v>
      </c>
      <c r="F524" s="1" t="s">
        <v>18</v>
      </c>
      <c r="G524" s="1" t="s">
        <v>19</v>
      </c>
      <c r="H524" s="1" t="s">
        <v>11990</v>
      </c>
      <c r="I524" s="1" t="s">
        <v>11991</v>
      </c>
      <c r="J524" s="1" t="s">
        <v>11991</v>
      </c>
      <c r="K524" s="2"/>
      <c r="L524" s="1">
        <v>-8.0</v>
      </c>
      <c r="M524" s="1"/>
      <c r="N524" s="1">
        <v>6.52115</v>
      </c>
      <c r="O524" s="1" t="s">
        <v>10268</v>
      </c>
      <c r="P524" s="1" t="s">
        <v>11425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60</v>
      </c>
      <c r="B525" s="1" t="s">
        <v>17</v>
      </c>
      <c r="C525" s="1">
        <v>358.0</v>
      </c>
      <c r="D525" s="1">
        <v>0.0</v>
      </c>
      <c r="E525" s="1" t="s">
        <v>11484</v>
      </c>
      <c r="F525" s="1" t="s">
        <v>66</v>
      </c>
      <c r="G525" s="1" t="s">
        <v>19</v>
      </c>
      <c r="H525" s="1" t="s">
        <v>11992</v>
      </c>
      <c r="I525" s="1" t="s">
        <v>11993</v>
      </c>
      <c r="J525" s="1" t="s">
        <v>11994</v>
      </c>
      <c r="K525" s="1" t="s">
        <v>11995</v>
      </c>
      <c r="L525" s="1">
        <v>-25.0</v>
      </c>
      <c r="M525" s="1">
        <v>0.0579</v>
      </c>
      <c r="N525" s="1">
        <v>11.834683333333333</v>
      </c>
      <c r="O525" s="1" t="s">
        <v>63</v>
      </c>
      <c r="P525" s="1" t="s">
        <v>11996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60</v>
      </c>
      <c r="B526" s="1" t="s">
        <v>17</v>
      </c>
      <c r="C526" s="1">
        <v>574.0</v>
      </c>
      <c r="D526" s="1">
        <v>124.0</v>
      </c>
      <c r="E526" s="2"/>
      <c r="F526" s="1" t="s">
        <v>49</v>
      </c>
      <c r="G526" s="1" t="s">
        <v>19</v>
      </c>
      <c r="H526" s="1" t="s">
        <v>11997</v>
      </c>
      <c r="I526" s="1" t="s">
        <v>11998</v>
      </c>
      <c r="J526" s="1" t="s">
        <v>11998</v>
      </c>
      <c r="K526" s="2"/>
      <c r="L526" s="1">
        <v>-13.0</v>
      </c>
      <c r="M526" s="1"/>
      <c r="N526" s="1">
        <v>10.699683333333333</v>
      </c>
      <c r="O526" s="1" t="s">
        <v>63</v>
      </c>
      <c r="P526" s="1" t="s">
        <v>11999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28</v>
      </c>
      <c r="B527" s="1" t="s">
        <v>17</v>
      </c>
      <c r="C527" s="1">
        <v>299.0</v>
      </c>
      <c r="D527" s="1">
        <v>0.0</v>
      </c>
      <c r="E527" s="1" t="s">
        <v>29</v>
      </c>
      <c r="F527" s="1" t="s">
        <v>18</v>
      </c>
      <c r="G527" s="1" t="s">
        <v>19</v>
      </c>
      <c r="H527" s="1" t="s">
        <v>12000</v>
      </c>
      <c r="I527" s="1" t="s">
        <v>12001</v>
      </c>
      <c r="J527" s="1" t="s">
        <v>12001</v>
      </c>
      <c r="K527" s="2"/>
      <c r="L527" s="1">
        <v>-6.0</v>
      </c>
      <c r="M527" s="1"/>
      <c r="N527" s="1">
        <v>8.156433333333334</v>
      </c>
      <c r="O527" s="1" t="s">
        <v>10268</v>
      </c>
      <c r="P527" s="1" t="s">
        <v>12002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28</v>
      </c>
      <c r="B528" s="1" t="s">
        <v>17</v>
      </c>
      <c r="C528" s="1">
        <v>399.0</v>
      </c>
      <c r="D528" s="1">
        <v>0.0</v>
      </c>
      <c r="E528" s="1" t="s">
        <v>29</v>
      </c>
      <c r="F528" s="1" t="s">
        <v>18</v>
      </c>
      <c r="G528" s="1" t="s">
        <v>19</v>
      </c>
      <c r="H528" s="1" t="s">
        <v>12003</v>
      </c>
      <c r="I528" s="1" t="s">
        <v>12004</v>
      </c>
      <c r="J528" s="1" t="s">
        <v>12004</v>
      </c>
      <c r="K528" s="2"/>
      <c r="L528" s="1">
        <v>-8.0</v>
      </c>
      <c r="M528" s="1"/>
      <c r="N528" s="1">
        <v>6.96965</v>
      </c>
      <c r="O528" s="1" t="s">
        <v>10268</v>
      </c>
      <c r="P528" s="1" t="s">
        <v>12005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60</v>
      </c>
      <c r="B529" s="1" t="s">
        <v>17</v>
      </c>
      <c r="C529" s="1">
        <v>747.0</v>
      </c>
      <c r="D529" s="1">
        <v>0.0</v>
      </c>
      <c r="E529" s="1" t="s">
        <v>11484</v>
      </c>
      <c r="F529" s="1" t="s">
        <v>66</v>
      </c>
      <c r="G529" s="1" t="s">
        <v>19</v>
      </c>
      <c r="H529" s="1" t="s">
        <v>12006</v>
      </c>
      <c r="I529" s="1" t="s">
        <v>12007</v>
      </c>
      <c r="J529" s="1" t="s">
        <v>12008</v>
      </c>
      <c r="K529" s="1" t="s">
        <v>12009</v>
      </c>
      <c r="L529" s="1">
        <v>-14.0</v>
      </c>
      <c r="M529" s="1">
        <v>0.019533333333333333</v>
      </c>
      <c r="N529" s="1">
        <v>13.383633333333334</v>
      </c>
      <c r="O529" s="1" t="s">
        <v>63</v>
      </c>
      <c r="P529" s="1" t="s">
        <v>12010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81</v>
      </c>
      <c r="B530" s="1" t="s">
        <v>364</v>
      </c>
      <c r="C530" s="1">
        <v>274.0</v>
      </c>
      <c r="D530" s="1">
        <v>0.0</v>
      </c>
      <c r="E530" s="1" t="s">
        <v>12011</v>
      </c>
      <c r="F530" s="1" t="s">
        <v>18</v>
      </c>
      <c r="G530" s="1" t="s">
        <v>19</v>
      </c>
      <c r="H530" s="1" t="s">
        <v>12012</v>
      </c>
      <c r="I530" s="1" t="s">
        <v>12013</v>
      </c>
      <c r="J530" s="1" t="s">
        <v>12013</v>
      </c>
      <c r="K530" s="2"/>
      <c r="L530" s="1">
        <v>-10.0</v>
      </c>
      <c r="M530" s="1"/>
      <c r="N530" s="1">
        <v>4.833283333333333</v>
      </c>
      <c r="O530" s="1" t="s">
        <v>10248</v>
      </c>
      <c r="P530" s="1" t="s">
        <v>12014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16</v>
      </c>
      <c r="B531" s="1" t="s">
        <v>364</v>
      </c>
      <c r="C531" s="1">
        <v>289.0</v>
      </c>
      <c r="D531" s="1">
        <v>0.0</v>
      </c>
      <c r="E531" s="2"/>
      <c r="F531" s="1" t="s">
        <v>18</v>
      </c>
      <c r="G531" s="1" t="s">
        <v>19</v>
      </c>
      <c r="H531" s="1" t="s">
        <v>12015</v>
      </c>
      <c r="I531" s="1" t="s">
        <v>12016</v>
      </c>
      <c r="J531" s="1" t="s">
        <v>12016</v>
      </c>
      <c r="K531" s="2"/>
      <c r="L531" s="1">
        <v>-1.0</v>
      </c>
      <c r="M531" s="1"/>
      <c r="N531" s="1">
        <v>13.0577</v>
      </c>
      <c r="O531" s="1" t="s">
        <v>10248</v>
      </c>
      <c r="P531" s="1" t="s">
        <v>12017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28</v>
      </c>
      <c r="B532" s="1" t="s">
        <v>17</v>
      </c>
      <c r="C532" s="1">
        <v>393.0</v>
      </c>
      <c r="D532" s="1">
        <v>0.0</v>
      </c>
      <c r="E532" s="1" t="s">
        <v>29</v>
      </c>
      <c r="F532" s="1" t="s">
        <v>18</v>
      </c>
      <c r="G532" s="1" t="s">
        <v>19</v>
      </c>
      <c r="H532" s="1" t="s">
        <v>12018</v>
      </c>
      <c r="I532" s="1" t="s">
        <v>12019</v>
      </c>
      <c r="J532" s="1" t="s">
        <v>12019</v>
      </c>
      <c r="K532" s="2"/>
      <c r="L532" s="1">
        <v>-3.0</v>
      </c>
      <c r="M532" s="1"/>
      <c r="N532" s="1">
        <v>11.732633333333334</v>
      </c>
      <c r="O532" s="1" t="s">
        <v>10268</v>
      </c>
      <c r="P532" s="1" t="s">
        <v>12020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16</v>
      </c>
      <c r="B533" s="1" t="s">
        <v>364</v>
      </c>
      <c r="C533" s="1">
        <v>453.0</v>
      </c>
      <c r="D533" s="1">
        <v>0.0</v>
      </c>
      <c r="E533" s="2"/>
      <c r="F533" s="1" t="s">
        <v>18</v>
      </c>
      <c r="G533" s="1" t="s">
        <v>19</v>
      </c>
      <c r="H533" s="1" t="s">
        <v>12021</v>
      </c>
      <c r="I533" s="1" t="s">
        <v>12022</v>
      </c>
      <c r="J533" s="1" t="s">
        <v>12022</v>
      </c>
      <c r="K533" s="2"/>
      <c r="L533" s="1">
        <v>-6.0</v>
      </c>
      <c r="M533" s="1"/>
      <c r="N533" s="1">
        <v>8.8982</v>
      </c>
      <c r="O533" s="1" t="s">
        <v>10248</v>
      </c>
      <c r="P533" s="1" t="s">
        <v>12023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60</v>
      </c>
      <c r="B534" s="1" t="s">
        <v>17</v>
      </c>
      <c r="C534" s="1">
        <v>333.0</v>
      </c>
      <c r="D534" s="1">
        <v>50.0</v>
      </c>
      <c r="E534" s="2"/>
      <c r="F534" s="1" t="s">
        <v>49</v>
      </c>
      <c r="G534" s="1" t="s">
        <v>173</v>
      </c>
      <c r="H534" s="1" t="s">
        <v>12024</v>
      </c>
      <c r="I534" s="1" t="s">
        <v>12025</v>
      </c>
      <c r="J534" s="1" t="s">
        <v>12025</v>
      </c>
      <c r="K534" s="2"/>
      <c r="L534" s="1">
        <v>-19.0</v>
      </c>
      <c r="M534" s="1"/>
      <c r="N534" s="1">
        <v>0.04545</v>
      </c>
      <c r="O534" s="1" t="s">
        <v>63</v>
      </c>
      <c r="P534" s="1" t="s">
        <v>12026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48</v>
      </c>
      <c r="B535" s="1" t="s">
        <v>17</v>
      </c>
      <c r="C535" s="1">
        <v>20.0</v>
      </c>
      <c r="D535" s="1">
        <v>35.0</v>
      </c>
      <c r="E535" s="2"/>
      <c r="F535" s="1" t="s">
        <v>49</v>
      </c>
      <c r="G535" s="1" t="s">
        <v>24</v>
      </c>
      <c r="H535" s="1" t="s">
        <v>12027</v>
      </c>
      <c r="I535" s="1" t="s">
        <v>12028</v>
      </c>
      <c r="J535" s="1" t="s">
        <v>12028</v>
      </c>
      <c r="K535" s="2"/>
      <c r="L535" s="1">
        <v>-5.0</v>
      </c>
      <c r="M535" s="1"/>
      <c r="N535" s="1">
        <v>0.15991666666666668</v>
      </c>
      <c r="O535" s="1" t="s">
        <v>53</v>
      </c>
      <c r="P535" s="1" t="s">
        <v>12029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48</v>
      </c>
      <c r="B536" s="1" t="s">
        <v>17</v>
      </c>
      <c r="C536" s="1">
        <v>0.0</v>
      </c>
      <c r="D536" s="1">
        <v>394.0</v>
      </c>
      <c r="E536" s="2"/>
      <c r="F536" s="1" t="s">
        <v>49</v>
      </c>
      <c r="G536" s="1" t="s">
        <v>24</v>
      </c>
      <c r="H536" s="1" t="s">
        <v>12030</v>
      </c>
      <c r="I536" s="1" t="s">
        <v>12031</v>
      </c>
      <c r="J536" s="1" t="s">
        <v>12031</v>
      </c>
      <c r="K536" s="2"/>
      <c r="L536" s="1">
        <v>-1.0</v>
      </c>
      <c r="M536" s="1"/>
      <c r="N536" s="1">
        <v>4.008533333333333</v>
      </c>
      <c r="O536" s="1" t="s">
        <v>53</v>
      </c>
      <c r="P536" s="1" t="s">
        <v>12032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60</v>
      </c>
      <c r="B537" s="1" t="s">
        <v>17</v>
      </c>
      <c r="C537" s="1">
        <v>949.0</v>
      </c>
      <c r="D537" s="1">
        <v>0.0</v>
      </c>
      <c r="E537" s="1" t="s">
        <v>10292</v>
      </c>
      <c r="F537" s="1" t="s">
        <v>66</v>
      </c>
      <c r="G537" s="1" t="s">
        <v>19</v>
      </c>
      <c r="H537" s="1" t="s">
        <v>12033</v>
      </c>
      <c r="I537" s="1" t="s">
        <v>12034</v>
      </c>
      <c r="J537" s="1" t="s">
        <v>12035</v>
      </c>
      <c r="K537" s="1" t="s">
        <v>12036</v>
      </c>
      <c r="L537" s="1">
        <v>-15.0</v>
      </c>
      <c r="M537" s="1">
        <v>0.0101</v>
      </c>
      <c r="N537" s="1">
        <v>12.151366666666666</v>
      </c>
      <c r="O537" s="1" t="s">
        <v>63</v>
      </c>
      <c r="P537" s="1" t="s">
        <v>12037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28</v>
      </c>
      <c r="B538" s="1" t="s">
        <v>17</v>
      </c>
      <c r="C538" s="1">
        <v>394.0</v>
      </c>
      <c r="D538" s="1">
        <v>0.0</v>
      </c>
      <c r="E538" s="1" t="s">
        <v>29</v>
      </c>
      <c r="F538" s="1" t="s">
        <v>18</v>
      </c>
      <c r="G538" s="1" t="s">
        <v>19</v>
      </c>
      <c r="H538" s="1" t="s">
        <v>12038</v>
      </c>
      <c r="I538" s="1" t="s">
        <v>12039</v>
      </c>
      <c r="J538" s="1" t="s">
        <v>12039</v>
      </c>
      <c r="K538" s="2"/>
      <c r="L538" s="1">
        <v>-6.0</v>
      </c>
      <c r="M538" s="1"/>
      <c r="N538" s="1">
        <v>8.536466666666668</v>
      </c>
      <c r="O538" s="1" t="s">
        <v>10268</v>
      </c>
      <c r="P538" s="1" t="s">
        <v>12040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28</v>
      </c>
      <c r="B539" s="1" t="s">
        <v>17</v>
      </c>
      <c r="C539" s="3">
        <v>364.0</v>
      </c>
      <c r="D539" s="1">
        <v>0.0</v>
      </c>
      <c r="E539" s="1" t="s">
        <v>29</v>
      </c>
      <c r="F539" s="1" t="s">
        <v>18</v>
      </c>
      <c r="G539" s="1" t="s">
        <v>19</v>
      </c>
      <c r="H539" s="1" t="s">
        <v>12041</v>
      </c>
      <c r="I539" s="1" t="s">
        <v>12042</v>
      </c>
      <c r="J539" s="1" t="s">
        <v>12042</v>
      </c>
      <c r="K539" s="2"/>
      <c r="L539" s="1">
        <v>-9.0</v>
      </c>
      <c r="M539" s="1"/>
      <c r="N539" s="1">
        <v>5.677683333333333</v>
      </c>
      <c r="O539" s="1" t="s">
        <v>10268</v>
      </c>
      <c r="P539" s="1" t="s">
        <v>12043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16</v>
      </c>
      <c r="B540" s="1" t="s">
        <v>364</v>
      </c>
      <c r="C540" s="1">
        <v>658.0</v>
      </c>
      <c r="D540" s="1">
        <v>0.0</v>
      </c>
      <c r="E540" s="2"/>
      <c r="F540" s="1" t="s">
        <v>18</v>
      </c>
      <c r="G540" s="1" t="s">
        <v>19</v>
      </c>
      <c r="H540" s="1" t="s">
        <v>12044</v>
      </c>
      <c r="I540" s="1" t="s">
        <v>12045</v>
      </c>
      <c r="J540" s="1" t="s">
        <v>12045</v>
      </c>
      <c r="K540" s="2"/>
      <c r="L540" s="1">
        <v>-7.0</v>
      </c>
      <c r="M540" s="1"/>
      <c r="N540" s="1">
        <v>12.120783333333334</v>
      </c>
      <c r="O540" s="1" t="s">
        <v>10248</v>
      </c>
      <c r="P540" s="1" t="s">
        <v>12046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60</v>
      </c>
      <c r="B541" s="1" t="s">
        <v>17</v>
      </c>
      <c r="C541" s="3">
        <v>295.0</v>
      </c>
      <c r="D541" s="1">
        <v>14.0</v>
      </c>
      <c r="E541" s="1" t="s">
        <v>11484</v>
      </c>
      <c r="F541" s="1" t="s">
        <v>66</v>
      </c>
      <c r="G541" s="1" t="s">
        <v>19</v>
      </c>
      <c r="H541" s="1" t="s">
        <v>12047</v>
      </c>
      <c r="I541" s="1" t="s">
        <v>12048</v>
      </c>
      <c r="J541" s="1" t="s">
        <v>12049</v>
      </c>
      <c r="K541" s="1" t="s">
        <v>12050</v>
      </c>
      <c r="L541" s="1">
        <v>-13.0</v>
      </c>
      <c r="M541" s="1">
        <v>0.018216666666666666</v>
      </c>
      <c r="N541" s="1">
        <v>9.295433333333333</v>
      </c>
      <c r="O541" s="1" t="s">
        <v>63</v>
      </c>
      <c r="P541" s="1" t="s">
        <v>12051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16</v>
      </c>
      <c r="B542" s="1" t="s">
        <v>17</v>
      </c>
      <c r="C542" s="1">
        <v>393.0</v>
      </c>
      <c r="D542" s="1">
        <v>0.0</v>
      </c>
      <c r="E542" s="2"/>
      <c r="F542" s="1" t="s">
        <v>18</v>
      </c>
      <c r="G542" s="1" t="s">
        <v>19</v>
      </c>
      <c r="H542" s="1" t="s">
        <v>12052</v>
      </c>
      <c r="I542" s="1" t="s">
        <v>12053</v>
      </c>
      <c r="J542" s="1" t="s">
        <v>12053</v>
      </c>
      <c r="K542" s="2"/>
      <c r="L542" s="1">
        <v>0.0</v>
      </c>
      <c r="M542" s="1"/>
      <c r="N542" s="1">
        <v>9.557083333333333</v>
      </c>
      <c r="O542" s="1" t="s">
        <v>10248</v>
      </c>
      <c r="P542" s="1" t="s">
        <v>12054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60</v>
      </c>
      <c r="B543" s="1" t="s">
        <v>17</v>
      </c>
      <c r="C543" s="1">
        <v>247.0</v>
      </c>
      <c r="D543" s="1">
        <v>62.0</v>
      </c>
      <c r="E543" s="2"/>
      <c r="F543" s="1" t="s">
        <v>49</v>
      </c>
      <c r="G543" s="1" t="s">
        <v>173</v>
      </c>
      <c r="H543" s="1" t="s">
        <v>12055</v>
      </c>
      <c r="I543" s="1" t="s">
        <v>12056</v>
      </c>
      <c r="J543" s="1" t="s">
        <v>12056</v>
      </c>
      <c r="K543" s="2"/>
      <c r="L543" s="1">
        <v>-10.0</v>
      </c>
      <c r="M543" s="1"/>
      <c r="N543" s="1">
        <v>9.282583333333333</v>
      </c>
      <c r="O543" s="1" t="s">
        <v>63</v>
      </c>
      <c r="P543" s="1" t="s">
        <v>11092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28</v>
      </c>
      <c r="B544" s="1" t="s">
        <v>17</v>
      </c>
      <c r="C544" s="1">
        <v>429.0</v>
      </c>
      <c r="D544" s="1">
        <v>0.0</v>
      </c>
      <c r="E544" s="1" t="s">
        <v>29</v>
      </c>
      <c r="F544" s="1" t="s">
        <v>18</v>
      </c>
      <c r="G544" s="1" t="s">
        <v>19</v>
      </c>
      <c r="H544" s="1" t="s">
        <v>12057</v>
      </c>
      <c r="I544" s="1" t="s">
        <v>12058</v>
      </c>
      <c r="J544" s="1" t="s">
        <v>12058</v>
      </c>
      <c r="K544" s="2"/>
      <c r="L544" s="1">
        <v>-6.0</v>
      </c>
      <c r="M544" s="1"/>
      <c r="N544" s="1">
        <v>8.34225</v>
      </c>
      <c r="O544" s="1" t="s">
        <v>10268</v>
      </c>
      <c r="P544" s="1" t="s">
        <v>12059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16</v>
      </c>
      <c r="B545" s="1" t="s">
        <v>17</v>
      </c>
      <c r="C545" s="1">
        <v>356.0</v>
      </c>
      <c r="D545" s="1">
        <v>0.0</v>
      </c>
      <c r="E545" s="2"/>
      <c r="F545" s="1" t="s">
        <v>18</v>
      </c>
      <c r="G545" s="1" t="s">
        <v>19</v>
      </c>
      <c r="H545" s="1" t="s">
        <v>12060</v>
      </c>
      <c r="I545" s="1" t="s">
        <v>12061</v>
      </c>
      <c r="J545" s="1" t="s">
        <v>12061</v>
      </c>
      <c r="K545" s="2"/>
      <c r="L545" s="1">
        <v>-10.0</v>
      </c>
      <c r="M545" s="1"/>
      <c r="N545" s="1">
        <v>4.393383333333333</v>
      </c>
      <c r="O545" s="1" t="s">
        <v>10248</v>
      </c>
      <c r="P545" s="1" t="s">
        <v>12062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60</v>
      </c>
      <c r="B546" s="1" t="s">
        <v>17</v>
      </c>
      <c r="C546" s="1">
        <v>658.0</v>
      </c>
      <c r="D546" s="1">
        <v>0.0</v>
      </c>
      <c r="E546" s="1" t="s">
        <v>11484</v>
      </c>
      <c r="F546" s="1" t="s">
        <v>66</v>
      </c>
      <c r="G546" s="1" t="s">
        <v>24</v>
      </c>
      <c r="H546" s="1" t="s">
        <v>12063</v>
      </c>
      <c r="I546" s="1" t="s">
        <v>12064</v>
      </c>
      <c r="J546" s="1" t="s">
        <v>12065</v>
      </c>
      <c r="K546" s="1" t="s">
        <v>12066</v>
      </c>
      <c r="L546" s="1">
        <v>-16.0</v>
      </c>
      <c r="M546" s="1">
        <v>0.018333333333333333</v>
      </c>
      <c r="N546" s="1">
        <v>8.02415</v>
      </c>
      <c r="O546" s="1" t="s">
        <v>63</v>
      </c>
      <c r="P546" s="1" t="s">
        <v>12067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48</v>
      </c>
      <c r="B547" s="1" t="s">
        <v>17</v>
      </c>
      <c r="C547" s="1">
        <v>20.0</v>
      </c>
      <c r="D547" s="1">
        <v>35.0</v>
      </c>
      <c r="E547" s="2"/>
      <c r="F547" s="1" t="s">
        <v>49</v>
      </c>
      <c r="G547" s="1" t="s">
        <v>24</v>
      </c>
      <c r="H547" s="1" t="s">
        <v>12068</v>
      </c>
      <c r="I547" s="1" t="s">
        <v>12069</v>
      </c>
      <c r="J547" s="1" t="s">
        <v>12069</v>
      </c>
      <c r="K547" s="2"/>
      <c r="L547" s="1">
        <v>-5.0</v>
      </c>
      <c r="M547" s="1"/>
      <c r="N547" s="1">
        <v>0.5108166666666667</v>
      </c>
      <c r="O547" s="1" t="s">
        <v>53</v>
      </c>
      <c r="P547" s="1" t="s">
        <v>12070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81</v>
      </c>
      <c r="B548" s="1" t="s">
        <v>17</v>
      </c>
      <c r="C548" s="1">
        <v>633.0</v>
      </c>
      <c r="D548" s="1">
        <v>0.0</v>
      </c>
      <c r="E548" s="1" t="s">
        <v>12071</v>
      </c>
      <c r="F548" s="1" t="s">
        <v>18</v>
      </c>
      <c r="G548" s="1" t="s">
        <v>19</v>
      </c>
      <c r="H548" s="1" t="s">
        <v>12072</v>
      </c>
      <c r="I548" s="1" t="s">
        <v>12073</v>
      </c>
      <c r="J548" s="1" t="s">
        <v>12073</v>
      </c>
      <c r="K548" s="2"/>
      <c r="L548" s="1">
        <v>-3.0</v>
      </c>
      <c r="M548" s="1"/>
      <c r="N548" s="1">
        <v>16.459116666666667</v>
      </c>
      <c r="O548" s="1" t="s">
        <v>10248</v>
      </c>
      <c r="P548" s="1" t="s">
        <v>12074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28</v>
      </c>
      <c r="B549" s="1" t="s">
        <v>17</v>
      </c>
      <c r="C549" s="1">
        <v>129.0</v>
      </c>
      <c r="D549" s="1">
        <v>0.0</v>
      </c>
      <c r="E549" s="1" t="s">
        <v>29</v>
      </c>
      <c r="F549" s="1" t="s">
        <v>18</v>
      </c>
      <c r="G549" s="1" t="s">
        <v>19</v>
      </c>
      <c r="H549" s="1" t="s">
        <v>12075</v>
      </c>
      <c r="I549" s="1" t="s">
        <v>12076</v>
      </c>
      <c r="J549" s="1" t="s">
        <v>12076</v>
      </c>
      <c r="K549" s="2"/>
      <c r="L549" s="1">
        <v>-14.0</v>
      </c>
      <c r="M549" s="1"/>
      <c r="N549" s="1">
        <v>0.5829666666666666</v>
      </c>
      <c r="O549" s="1" t="s">
        <v>10268</v>
      </c>
      <c r="P549" s="1" t="s">
        <v>12077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48</v>
      </c>
      <c r="B550" s="1" t="s">
        <v>17</v>
      </c>
      <c r="C550" s="3">
        <v>139.0</v>
      </c>
      <c r="D550" s="1">
        <v>0.0</v>
      </c>
      <c r="E550" s="2"/>
      <c r="F550" s="1" t="s">
        <v>49</v>
      </c>
      <c r="G550" s="1" t="s">
        <v>24</v>
      </c>
      <c r="H550" s="1" t="s">
        <v>12078</v>
      </c>
      <c r="I550" s="1" t="s">
        <v>12079</v>
      </c>
      <c r="J550" s="1" t="s">
        <v>12079</v>
      </c>
      <c r="K550" s="2"/>
      <c r="L550" s="1">
        <v>0.0</v>
      </c>
      <c r="M550" s="1"/>
      <c r="N550" s="1">
        <v>5.258916666666667</v>
      </c>
      <c r="O550" s="1" t="s">
        <v>53</v>
      </c>
      <c r="P550" s="1" t="s">
        <v>12080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28</v>
      </c>
      <c r="B551" s="1" t="s">
        <v>17</v>
      </c>
      <c r="C551" s="1">
        <v>717.0</v>
      </c>
      <c r="D551" s="1">
        <v>0.0</v>
      </c>
      <c r="E551" s="1" t="s">
        <v>29</v>
      </c>
      <c r="F551" s="1" t="s">
        <v>18</v>
      </c>
      <c r="G551" s="1" t="s">
        <v>19</v>
      </c>
      <c r="H551" s="1" t="s">
        <v>12081</v>
      </c>
      <c r="I551" s="1" t="s">
        <v>12082</v>
      </c>
      <c r="J551" s="1" t="s">
        <v>12082</v>
      </c>
      <c r="K551" s="2"/>
      <c r="L551" s="1">
        <v>-10.0</v>
      </c>
      <c r="M551" s="1"/>
      <c r="N551" s="1">
        <v>9.505066666666666</v>
      </c>
      <c r="O551" s="1" t="s">
        <v>10268</v>
      </c>
      <c r="P551" s="1" t="s">
        <v>12083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28</v>
      </c>
      <c r="B552" s="1" t="s">
        <v>17</v>
      </c>
      <c r="C552" s="1">
        <v>329.0</v>
      </c>
      <c r="D552" s="1">
        <v>0.0</v>
      </c>
      <c r="E552" s="1" t="s">
        <v>29</v>
      </c>
      <c r="F552" s="1" t="s">
        <v>18</v>
      </c>
      <c r="G552" s="1" t="s">
        <v>19</v>
      </c>
      <c r="H552" s="1" t="s">
        <v>12084</v>
      </c>
      <c r="I552" s="1" t="s">
        <v>12085</v>
      </c>
      <c r="J552" s="1" t="s">
        <v>12085</v>
      </c>
      <c r="K552" s="2"/>
      <c r="L552" s="1">
        <v>-8.0</v>
      </c>
      <c r="M552" s="1"/>
      <c r="N552" s="1">
        <v>6.055933333333333</v>
      </c>
      <c r="O552" s="1" t="s">
        <v>10268</v>
      </c>
      <c r="P552" s="1" t="s">
        <v>10980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48</v>
      </c>
      <c r="B553" s="1" t="s">
        <v>17</v>
      </c>
      <c r="C553" s="1">
        <v>637.0</v>
      </c>
      <c r="D553" s="1">
        <v>0.0</v>
      </c>
      <c r="E553" s="1" t="s">
        <v>10292</v>
      </c>
      <c r="F553" s="1" t="s">
        <v>66</v>
      </c>
      <c r="G553" s="1" t="s">
        <v>24</v>
      </c>
      <c r="H553" s="1" t="s">
        <v>12086</v>
      </c>
      <c r="I553" s="1" t="s">
        <v>12087</v>
      </c>
      <c r="J553" s="1" t="s">
        <v>12088</v>
      </c>
      <c r="K553" s="1" t="s">
        <v>12089</v>
      </c>
      <c r="L553" s="1">
        <v>-10.0</v>
      </c>
      <c r="M553" s="1">
        <v>0.01555</v>
      </c>
      <c r="N553" s="1">
        <v>9.817116666666667</v>
      </c>
      <c r="O553" s="1" t="s">
        <v>53</v>
      </c>
      <c r="P553" s="1" t="s">
        <v>12090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28</v>
      </c>
      <c r="B554" s="1" t="s">
        <v>17</v>
      </c>
      <c r="C554" s="3">
        <v>413.0</v>
      </c>
      <c r="D554" s="1">
        <v>0.0</v>
      </c>
      <c r="E554" s="1" t="s">
        <v>29</v>
      </c>
      <c r="F554" s="1" t="s">
        <v>18</v>
      </c>
      <c r="G554" s="1" t="s">
        <v>19</v>
      </c>
      <c r="H554" s="1" t="s">
        <v>12091</v>
      </c>
      <c r="I554" s="1" t="s">
        <v>12092</v>
      </c>
      <c r="J554" s="1" t="s">
        <v>12092</v>
      </c>
      <c r="K554" s="2"/>
      <c r="L554" s="1">
        <v>-8.0</v>
      </c>
      <c r="M554" s="1"/>
      <c r="N554" s="1">
        <v>6.89985</v>
      </c>
      <c r="O554" s="1" t="s">
        <v>10268</v>
      </c>
      <c r="P554" s="1" t="s">
        <v>12093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16</v>
      </c>
      <c r="B555" s="1" t="s">
        <v>17</v>
      </c>
      <c r="C555" s="3">
        <v>333.0</v>
      </c>
      <c r="D555" s="1">
        <v>0.0</v>
      </c>
      <c r="E555" s="2"/>
      <c r="F555" s="1" t="s">
        <v>18</v>
      </c>
      <c r="G555" s="1" t="s">
        <v>19</v>
      </c>
      <c r="H555" s="1" t="s">
        <v>12094</v>
      </c>
      <c r="I555" s="1" t="s">
        <v>12095</v>
      </c>
      <c r="J555" s="1" t="s">
        <v>12095</v>
      </c>
      <c r="K555" s="2"/>
      <c r="L555" s="1">
        <v>-3.0</v>
      </c>
      <c r="M555" s="1"/>
      <c r="N555" s="1">
        <v>11.552116666666667</v>
      </c>
      <c r="O555" s="1" t="s">
        <v>10248</v>
      </c>
      <c r="P555" s="1" t="s">
        <v>12096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28</v>
      </c>
      <c r="B556" s="1" t="s">
        <v>17</v>
      </c>
      <c r="C556" s="1">
        <v>329.0</v>
      </c>
      <c r="D556" s="1">
        <v>0.0</v>
      </c>
      <c r="E556" s="1" t="s">
        <v>29</v>
      </c>
      <c r="F556" s="1" t="s">
        <v>18</v>
      </c>
      <c r="G556" s="1" t="s">
        <v>19</v>
      </c>
      <c r="H556" s="1" t="s">
        <v>12097</v>
      </c>
      <c r="I556" s="1" t="s">
        <v>12098</v>
      </c>
      <c r="J556" s="1" t="s">
        <v>12098</v>
      </c>
      <c r="K556" s="2"/>
      <c r="L556" s="1">
        <v>-3.0</v>
      </c>
      <c r="M556" s="1"/>
      <c r="N556" s="1">
        <v>11.817783333333333</v>
      </c>
      <c r="O556" s="1" t="s">
        <v>10268</v>
      </c>
      <c r="P556" s="1" t="s">
        <v>10489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28</v>
      </c>
      <c r="B557" s="1" t="s">
        <v>17</v>
      </c>
      <c r="C557" s="1">
        <v>329.0</v>
      </c>
      <c r="D557" s="1">
        <v>0.0</v>
      </c>
      <c r="E557" s="1" t="s">
        <v>29</v>
      </c>
      <c r="F557" s="1" t="s">
        <v>18</v>
      </c>
      <c r="G557" s="1" t="s">
        <v>19</v>
      </c>
      <c r="H557" s="1" t="s">
        <v>12099</v>
      </c>
      <c r="I557" s="1" t="s">
        <v>12100</v>
      </c>
      <c r="J557" s="1" t="s">
        <v>12100</v>
      </c>
      <c r="K557" s="2"/>
      <c r="L557" s="1">
        <v>-4.0</v>
      </c>
      <c r="M557" s="1"/>
      <c r="N557" s="1">
        <v>10.613283333333333</v>
      </c>
      <c r="O557" s="1" t="s">
        <v>10268</v>
      </c>
      <c r="P557" s="1" t="s">
        <v>10848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48</v>
      </c>
      <c r="B558" s="3" t="s">
        <v>17</v>
      </c>
      <c r="C558" s="1">
        <v>309.0</v>
      </c>
      <c r="D558" s="1">
        <v>0.0</v>
      </c>
      <c r="E558" s="2"/>
      <c r="F558" s="1" t="s">
        <v>49</v>
      </c>
      <c r="G558" s="1" t="s">
        <v>24</v>
      </c>
      <c r="H558" s="1" t="s">
        <v>12101</v>
      </c>
      <c r="I558" s="1" t="s">
        <v>12102</v>
      </c>
      <c r="J558" s="1" t="s">
        <v>12102</v>
      </c>
      <c r="K558" s="2"/>
      <c r="L558" s="1">
        <v>0.0</v>
      </c>
      <c r="M558" s="1"/>
      <c r="N558" s="1">
        <v>6.758866666666667</v>
      </c>
      <c r="O558" s="1" t="s">
        <v>53</v>
      </c>
      <c r="P558" s="1" t="s">
        <v>12103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28</v>
      </c>
      <c r="B559" s="1" t="s">
        <v>17</v>
      </c>
      <c r="C559" s="1">
        <v>529.0</v>
      </c>
      <c r="D559" s="1">
        <v>0.0</v>
      </c>
      <c r="E559" s="1" t="s">
        <v>29</v>
      </c>
      <c r="F559" s="1" t="s">
        <v>18</v>
      </c>
      <c r="G559" s="1" t="s">
        <v>19</v>
      </c>
      <c r="H559" s="1" t="s">
        <v>12104</v>
      </c>
      <c r="I559" s="1" t="s">
        <v>12105</v>
      </c>
      <c r="J559" s="1" t="s">
        <v>12105</v>
      </c>
      <c r="K559" s="2"/>
      <c r="L559" s="1">
        <v>-7.0</v>
      </c>
      <c r="M559" s="1"/>
      <c r="N559" s="1">
        <v>12.841483333333333</v>
      </c>
      <c r="O559" s="1" t="s">
        <v>10268</v>
      </c>
      <c r="P559" s="1" t="s">
        <v>12106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28</v>
      </c>
      <c r="B560" s="1" t="s">
        <v>17</v>
      </c>
      <c r="C560" s="1">
        <v>1489.0</v>
      </c>
      <c r="D560" s="1">
        <v>0.0</v>
      </c>
      <c r="E560" s="1" t="s">
        <v>29</v>
      </c>
      <c r="F560" s="1" t="s">
        <v>18</v>
      </c>
      <c r="G560" s="1" t="s">
        <v>19</v>
      </c>
      <c r="H560" s="1" t="s">
        <v>12107</v>
      </c>
      <c r="I560" s="1" t="s">
        <v>12108</v>
      </c>
      <c r="J560" s="1" t="s">
        <v>12108</v>
      </c>
      <c r="K560" s="2"/>
      <c r="L560" s="1">
        <v>-5.0</v>
      </c>
      <c r="M560" s="1"/>
      <c r="N560" s="1">
        <v>14.6629</v>
      </c>
      <c r="O560" s="1" t="s">
        <v>10268</v>
      </c>
      <c r="P560" s="1" t="s">
        <v>12109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60</v>
      </c>
      <c r="B561" s="1" t="s">
        <v>17</v>
      </c>
      <c r="C561" s="1">
        <v>239.0</v>
      </c>
      <c r="D561" s="1">
        <v>11.0</v>
      </c>
      <c r="E561" s="1" t="s">
        <v>10292</v>
      </c>
      <c r="F561" s="1" t="s">
        <v>66</v>
      </c>
      <c r="G561" s="1" t="s">
        <v>19</v>
      </c>
      <c r="H561" s="1" t="s">
        <v>12110</v>
      </c>
      <c r="I561" s="1" t="s">
        <v>12111</v>
      </c>
      <c r="J561" s="1" t="s">
        <v>12112</v>
      </c>
      <c r="K561" s="1" t="s">
        <v>12113</v>
      </c>
      <c r="L561" s="1">
        <v>8.0</v>
      </c>
      <c r="M561" s="1">
        <v>0.019833333333333335</v>
      </c>
      <c r="N561" s="1">
        <v>18.802733333333332</v>
      </c>
      <c r="O561" s="1" t="s">
        <v>63</v>
      </c>
      <c r="P561" s="1" t="s">
        <v>12114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28</v>
      </c>
      <c r="B562" s="1" t="s">
        <v>17</v>
      </c>
      <c r="C562" s="1">
        <v>254.0</v>
      </c>
      <c r="D562" s="1">
        <v>0.0</v>
      </c>
      <c r="E562" s="1" t="s">
        <v>29</v>
      </c>
      <c r="F562" s="1" t="s">
        <v>18</v>
      </c>
      <c r="G562" s="1" t="s">
        <v>19</v>
      </c>
      <c r="H562" s="1" t="s">
        <v>12115</v>
      </c>
      <c r="I562" s="1" t="s">
        <v>12116</v>
      </c>
      <c r="J562" s="1" t="s">
        <v>12116</v>
      </c>
      <c r="K562" s="2"/>
      <c r="L562" s="1">
        <v>-9.0</v>
      </c>
      <c r="M562" s="1"/>
      <c r="N562" s="1">
        <v>5.2947</v>
      </c>
      <c r="O562" s="1" t="s">
        <v>10268</v>
      </c>
      <c r="P562" s="1" t="s">
        <v>12117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16</v>
      </c>
      <c r="B563" s="1" t="s">
        <v>364</v>
      </c>
      <c r="C563" s="1">
        <v>528.0</v>
      </c>
      <c r="D563" s="1">
        <v>0.0</v>
      </c>
      <c r="E563" s="2"/>
      <c r="F563" s="1" t="s">
        <v>18</v>
      </c>
      <c r="G563" s="1" t="s">
        <v>19</v>
      </c>
      <c r="H563" s="1" t="s">
        <v>12118</v>
      </c>
      <c r="I563" s="1" t="s">
        <v>12119</v>
      </c>
      <c r="J563" s="1" t="s">
        <v>12119</v>
      </c>
      <c r="K563" s="2"/>
      <c r="L563" s="1">
        <v>-2.0</v>
      </c>
      <c r="M563" s="1"/>
      <c r="N563" s="1">
        <v>17.063116666666666</v>
      </c>
      <c r="O563" s="1" t="s">
        <v>10248</v>
      </c>
      <c r="P563" s="1" t="s">
        <v>12120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60</v>
      </c>
      <c r="B564" s="1" t="s">
        <v>17</v>
      </c>
      <c r="C564" s="1">
        <v>247.0</v>
      </c>
      <c r="D564" s="1">
        <v>62.0</v>
      </c>
      <c r="E564" s="2"/>
      <c r="F564" s="1" t="s">
        <v>49</v>
      </c>
      <c r="G564" s="1" t="s">
        <v>19</v>
      </c>
      <c r="H564" s="1" t="s">
        <v>12121</v>
      </c>
      <c r="I564" s="1" t="s">
        <v>12122</v>
      </c>
      <c r="J564" s="1" t="s">
        <v>12122</v>
      </c>
      <c r="K564" s="2"/>
      <c r="L564" s="1">
        <v>-9.0</v>
      </c>
      <c r="M564" s="1"/>
      <c r="N564" s="1">
        <v>10.237566666666666</v>
      </c>
      <c r="O564" s="1" t="s">
        <v>63</v>
      </c>
      <c r="P564" s="1" t="s">
        <v>10641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48</v>
      </c>
      <c r="B565" s="1" t="s">
        <v>17</v>
      </c>
      <c r="C565" s="1">
        <v>59.0</v>
      </c>
      <c r="D565" s="1">
        <v>0.0</v>
      </c>
      <c r="E565" s="2"/>
      <c r="F565" s="1" t="s">
        <v>49</v>
      </c>
      <c r="G565" s="1" t="s">
        <v>24</v>
      </c>
      <c r="H565" s="1" t="s">
        <v>12123</v>
      </c>
      <c r="I565" s="1" t="s">
        <v>12124</v>
      </c>
      <c r="J565" s="1" t="s">
        <v>12124</v>
      </c>
      <c r="K565" s="2"/>
      <c r="L565" s="1">
        <v>-3.0</v>
      </c>
      <c r="M565" s="1"/>
      <c r="N565" s="1">
        <v>2.6439166666666667</v>
      </c>
      <c r="O565" s="1" t="s">
        <v>53</v>
      </c>
      <c r="P565" s="1" t="s">
        <v>12125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60</v>
      </c>
      <c r="B566" s="1" t="s">
        <v>17</v>
      </c>
      <c r="C566" s="1">
        <v>219.0</v>
      </c>
      <c r="D566" s="1">
        <v>50.0</v>
      </c>
      <c r="E566" s="2"/>
      <c r="F566" s="1" t="s">
        <v>49</v>
      </c>
      <c r="G566" s="1" t="s">
        <v>19</v>
      </c>
      <c r="H566" s="1" t="s">
        <v>12126</v>
      </c>
      <c r="I566" s="1" t="s">
        <v>12127</v>
      </c>
      <c r="J566" s="1" t="s">
        <v>12127</v>
      </c>
      <c r="K566" s="2"/>
      <c r="L566" s="1">
        <v>-12.0</v>
      </c>
      <c r="M566" s="1"/>
      <c r="N566" s="1">
        <v>5.71655</v>
      </c>
      <c r="O566" s="1" t="s">
        <v>63</v>
      </c>
      <c r="P566" s="1" t="s">
        <v>10656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60</v>
      </c>
      <c r="B567" s="1" t="s">
        <v>17</v>
      </c>
      <c r="C567" s="1">
        <v>378.0</v>
      </c>
      <c r="D567" s="1">
        <v>0.0</v>
      </c>
      <c r="E567" s="1" t="s">
        <v>10292</v>
      </c>
      <c r="F567" s="1" t="s">
        <v>66</v>
      </c>
      <c r="G567" s="1" t="s">
        <v>19</v>
      </c>
      <c r="H567" s="1" t="s">
        <v>12128</v>
      </c>
      <c r="I567" s="1" t="s">
        <v>12129</v>
      </c>
      <c r="J567" s="1" t="s">
        <v>12130</v>
      </c>
      <c r="K567" s="1" t="s">
        <v>12131</v>
      </c>
      <c r="L567" s="1">
        <v>-3.0</v>
      </c>
      <c r="M567" s="1">
        <v>0.013733333333333334</v>
      </c>
      <c r="N567" s="1">
        <v>25.34188333333333</v>
      </c>
      <c r="O567" s="1" t="s">
        <v>63</v>
      </c>
      <c r="P567" s="1" t="s">
        <v>12132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60</v>
      </c>
      <c r="B568" s="1" t="s">
        <v>17</v>
      </c>
      <c r="C568" s="1">
        <v>239.0</v>
      </c>
      <c r="D568" s="1">
        <v>11.0</v>
      </c>
      <c r="E568" s="1" t="s">
        <v>10292</v>
      </c>
      <c r="F568" s="1" t="s">
        <v>66</v>
      </c>
      <c r="G568" s="1" t="s">
        <v>19</v>
      </c>
      <c r="H568" s="1" t="s">
        <v>12133</v>
      </c>
      <c r="I568" s="1" t="s">
        <v>12134</v>
      </c>
      <c r="J568" s="1" t="s">
        <v>12135</v>
      </c>
      <c r="K568" s="1" t="s">
        <v>12136</v>
      </c>
      <c r="L568" s="1">
        <v>-8.0</v>
      </c>
      <c r="M568" s="1">
        <v>0.011383333333333334</v>
      </c>
      <c r="N568" s="1">
        <v>6.778033333333333</v>
      </c>
      <c r="O568" s="1" t="s">
        <v>63</v>
      </c>
      <c r="P568" s="1" t="s">
        <v>12137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60</v>
      </c>
      <c r="B569" s="1" t="s">
        <v>17</v>
      </c>
      <c r="C569" s="1">
        <v>535.0</v>
      </c>
      <c r="D569" s="1">
        <v>112.0</v>
      </c>
      <c r="E569" s="2"/>
      <c r="F569" s="1" t="s">
        <v>49</v>
      </c>
      <c r="G569" s="1" t="s">
        <v>24</v>
      </c>
      <c r="H569" s="1" t="s">
        <v>12138</v>
      </c>
      <c r="I569" s="1" t="s">
        <v>12139</v>
      </c>
      <c r="J569" s="1" t="s">
        <v>12139</v>
      </c>
      <c r="K569" s="2"/>
      <c r="L569" s="1">
        <v>-2.0</v>
      </c>
      <c r="M569" s="1"/>
      <c r="N569" s="1">
        <v>21.2655</v>
      </c>
      <c r="O569" s="1" t="s">
        <v>63</v>
      </c>
      <c r="P569" s="1" t="s">
        <v>12140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28</v>
      </c>
      <c r="B570" s="1" t="s">
        <v>17</v>
      </c>
      <c r="C570" s="1">
        <v>697.0</v>
      </c>
      <c r="D570" s="1">
        <v>0.0</v>
      </c>
      <c r="E570" s="1" t="s">
        <v>29</v>
      </c>
      <c r="F570" s="1" t="s">
        <v>18</v>
      </c>
      <c r="G570" s="1" t="s">
        <v>19</v>
      </c>
      <c r="H570" s="1" t="s">
        <v>12141</v>
      </c>
      <c r="I570" s="1" t="s">
        <v>12142</v>
      </c>
      <c r="J570" s="1" t="s">
        <v>12142</v>
      </c>
      <c r="K570" s="2"/>
      <c r="L570" s="1">
        <v>-8.0</v>
      </c>
      <c r="M570" s="1"/>
      <c r="N570" s="1">
        <v>11.121583333333334</v>
      </c>
      <c r="O570" s="1" t="s">
        <v>10268</v>
      </c>
      <c r="P570" s="1" t="s">
        <v>12143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60</v>
      </c>
      <c r="B571" s="1" t="s">
        <v>17</v>
      </c>
      <c r="C571" s="1">
        <v>437.0</v>
      </c>
      <c r="D571" s="1">
        <v>0.0</v>
      </c>
      <c r="E571" s="1" t="s">
        <v>10292</v>
      </c>
      <c r="F571" s="1" t="s">
        <v>66</v>
      </c>
      <c r="G571" s="1" t="s">
        <v>24</v>
      </c>
      <c r="H571" s="1" t="s">
        <v>12144</v>
      </c>
      <c r="I571" s="1" t="s">
        <v>12145</v>
      </c>
      <c r="J571" s="1" t="s">
        <v>12146</v>
      </c>
      <c r="K571" s="1" t="s">
        <v>12147</v>
      </c>
      <c r="L571" s="1">
        <v>1.0</v>
      </c>
      <c r="M571" s="1">
        <v>0.01255</v>
      </c>
      <c r="N571" s="1">
        <v>22.478316666666668</v>
      </c>
      <c r="O571" s="1" t="s">
        <v>63</v>
      </c>
      <c r="P571" s="1" t="s">
        <v>12148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60</v>
      </c>
      <c r="B572" s="1" t="s">
        <v>17</v>
      </c>
      <c r="C572" s="1">
        <v>247.0</v>
      </c>
      <c r="D572" s="1">
        <v>62.0</v>
      </c>
      <c r="E572" s="2"/>
      <c r="F572" s="1" t="s">
        <v>49</v>
      </c>
      <c r="G572" s="1" t="s">
        <v>173</v>
      </c>
      <c r="H572" s="1" t="s">
        <v>12149</v>
      </c>
      <c r="I572" s="1" t="s">
        <v>12150</v>
      </c>
      <c r="J572" s="1" t="s">
        <v>12150</v>
      </c>
      <c r="K572" s="2"/>
      <c r="L572" s="1">
        <v>-2.0</v>
      </c>
      <c r="M572" s="1"/>
      <c r="N572" s="1">
        <v>25.116216666666666</v>
      </c>
      <c r="O572" s="1" t="s">
        <v>63</v>
      </c>
      <c r="P572" s="1" t="s">
        <v>11092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28</v>
      </c>
      <c r="B573" s="1" t="s">
        <v>17</v>
      </c>
      <c r="C573" s="1">
        <v>264.0</v>
      </c>
      <c r="D573" s="1">
        <v>0.0</v>
      </c>
      <c r="E573" s="1" t="s">
        <v>29</v>
      </c>
      <c r="F573" s="1" t="s">
        <v>18</v>
      </c>
      <c r="G573" s="1" t="s">
        <v>19</v>
      </c>
      <c r="H573" s="1" t="s">
        <v>12151</v>
      </c>
      <c r="I573" s="1" t="s">
        <v>12152</v>
      </c>
      <c r="J573" s="1" t="s">
        <v>12152</v>
      </c>
      <c r="K573" s="2"/>
      <c r="L573" s="1">
        <v>-9.0</v>
      </c>
      <c r="M573" s="1"/>
      <c r="N573" s="1">
        <v>5.776666666666666</v>
      </c>
      <c r="O573" s="1" t="s">
        <v>10268</v>
      </c>
      <c r="P573" s="1" t="s">
        <v>12153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16</v>
      </c>
      <c r="B574" s="1" t="s">
        <v>364</v>
      </c>
      <c r="C574" s="1">
        <v>632.0</v>
      </c>
      <c r="D574" s="1">
        <v>0.0</v>
      </c>
      <c r="E574" s="2"/>
      <c r="F574" s="1" t="s">
        <v>18</v>
      </c>
      <c r="G574" s="1" t="s">
        <v>19</v>
      </c>
      <c r="H574" s="1" t="s">
        <v>12154</v>
      </c>
      <c r="I574" s="1" t="s">
        <v>12155</v>
      </c>
      <c r="J574" s="1" t="s">
        <v>12155</v>
      </c>
      <c r="K574" s="2"/>
      <c r="L574" s="1">
        <v>-4.0</v>
      </c>
      <c r="M574" s="1"/>
      <c r="N574" s="1">
        <v>15.6715</v>
      </c>
      <c r="O574" s="1" t="s">
        <v>10248</v>
      </c>
      <c r="P574" s="1" t="s">
        <v>12156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60</v>
      </c>
      <c r="B575" s="1" t="s">
        <v>17</v>
      </c>
      <c r="C575" s="1">
        <v>199.0</v>
      </c>
      <c r="D575" s="1">
        <v>50.0</v>
      </c>
      <c r="E575" s="2"/>
      <c r="F575" s="1" t="s">
        <v>49</v>
      </c>
      <c r="G575" s="1" t="s">
        <v>173</v>
      </c>
      <c r="H575" s="1" t="s">
        <v>12157</v>
      </c>
      <c r="I575" s="1" t="s">
        <v>12158</v>
      </c>
      <c r="J575" s="1" t="s">
        <v>12158</v>
      </c>
      <c r="K575" s="2"/>
      <c r="L575" s="1">
        <v>-5.0</v>
      </c>
      <c r="M575" s="1"/>
      <c r="N575" s="1">
        <v>28.630883333333333</v>
      </c>
      <c r="O575" s="1" t="s">
        <v>63</v>
      </c>
      <c r="P575" s="1" t="s">
        <v>11028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60</v>
      </c>
      <c r="B576" s="1" t="s">
        <v>17</v>
      </c>
      <c r="C576" s="3">
        <v>250.0</v>
      </c>
      <c r="D576" s="1">
        <v>0.0</v>
      </c>
      <c r="E576" s="1" t="s">
        <v>10292</v>
      </c>
      <c r="F576" s="1" t="s">
        <v>66</v>
      </c>
      <c r="G576" s="1" t="s">
        <v>19</v>
      </c>
      <c r="H576" s="1" t="s">
        <v>12159</v>
      </c>
      <c r="I576" s="1" t="s">
        <v>12160</v>
      </c>
      <c r="J576" s="1" t="s">
        <v>12161</v>
      </c>
      <c r="K576" s="1" t="s">
        <v>12162</v>
      </c>
      <c r="L576" s="1">
        <v>-8.0</v>
      </c>
      <c r="M576" s="1">
        <v>0.016783333333333334</v>
      </c>
      <c r="N576" s="1">
        <v>9.453783333333334</v>
      </c>
      <c r="O576" s="1" t="s">
        <v>63</v>
      </c>
      <c r="P576" s="1" t="s">
        <v>12114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81</v>
      </c>
      <c r="B577" s="1" t="s">
        <v>364</v>
      </c>
      <c r="C577" s="1">
        <v>923.0</v>
      </c>
      <c r="D577" s="1">
        <v>0.0</v>
      </c>
      <c r="E577" s="1" t="s">
        <v>12163</v>
      </c>
      <c r="F577" s="1" t="s">
        <v>18</v>
      </c>
      <c r="G577" s="1" t="s">
        <v>19</v>
      </c>
      <c r="H577" s="1" t="s">
        <v>12164</v>
      </c>
      <c r="I577" s="1" t="s">
        <v>12165</v>
      </c>
      <c r="J577" s="1" t="s">
        <v>12165</v>
      </c>
      <c r="K577" s="2"/>
      <c r="L577" s="1">
        <v>0.0</v>
      </c>
      <c r="M577" s="1"/>
      <c r="N577" s="1">
        <v>19.3587</v>
      </c>
      <c r="O577" s="1" t="s">
        <v>10248</v>
      </c>
      <c r="P577" s="1" t="s">
        <v>12166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60</v>
      </c>
      <c r="B578" s="1" t="s">
        <v>17</v>
      </c>
      <c r="C578" s="1">
        <v>199.0</v>
      </c>
      <c r="D578" s="1">
        <v>50.0</v>
      </c>
      <c r="E578" s="2"/>
      <c r="F578" s="1" t="s">
        <v>49</v>
      </c>
      <c r="G578" s="1" t="s">
        <v>173</v>
      </c>
      <c r="H578" s="1" t="s">
        <v>12167</v>
      </c>
      <c r="I578" s="1" t="s">
        <v>12168</v>
      </c>
      <c r="J578" s="1" t="s">
        <v>12168</v>
      </c>
      <c r="K578" s="2"/>
      <c r="L578" s="1">
        <v>-10.0</v>
      </c>
      <c r="M578" s="1"/>
      <c r="N578" s="1">
        <v>46.091683333333336</v>
      </c>
      <c r="O578" s="1" t="s">
        <v>63</v>
      </c>
      <c r="P578" s="1" t="s">
        <v>11028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81</v>
      </c>
      <c r="B579" s="1" t="s">
        <v>364</v>
      </c>
      <c r="C579" s="3">
        <v>329.0</v>
      </c>
      <c r="D579" s="1">
        <v>0.0</v>
      </c>
      <c r="E579" s="1" t="s">
        <v>4882</v>
      </c>
      <c r="F579" s="1" t="s">
        <v>18</v>
      </c>
      <c r="G579" s="1" t="s">
        <v>19</v>
      </c>
      <c r="H579" s="1" t="s">
        <v>12169</v>
      </c>
      <c r="I579" s="1" t="s">
        <v>12170</v>
      </c>
      <c r="J579" s="1" t="s">
        <v>12170</v>
      </c>
      <c r="K579" s="2"/>
      <c r="L579" s="1">
        <v>-6.0</v>
      </c>
      <c r="M579" s="1"/>
      <c r="N579" s="1">
        <v>8.748616666666667</v>
      </c>
      <c r="O579" s="1" t="s">
        <v>10248</v>
      </c>
      <c r="P579" s="1" t="s">
        <v>12171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60</v>
      </c>
      <c r="B580" s="1" t="s">
        <v>17</v>
      </c>
      <c r="C580" s="1">
        <v>240.0</v>
      </c>
      <c r="D580" s="1">
        <v>86.0</v>
      </c>
      <c r="E580" s="2"/>
      <c r="F580" s="1" t="s">
        <v>49</v>
      </c>
      <c r="G580" s="1" t="s">
        <v>19</v>
      </c>
      <c r="H580" s="1" t="s">
        <v>12172</v>
      </c>
      <c r="I580" s="1" t="s">
        <v>12173</v>
      </c>
      <c r="J580" s="1" t="s">
        <v>12173</v>
      </c>
      <c r="K580" s="2"/>
      <c r="L580" s="1">
        <v>-7.0</v>
      </c>
      <c r="M580" s="1"/>
      <c r="N580" s="1">
        <v>11.327833333333333</v>
      </c>
      <c r="O580" s="1" t="s">
        <v>63</v>
      </c>
      <c r="P580" s="1" t="s">
        <v>11788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16</v>
      </c>
      <c r="B581" s="1" t="s">
        <v>364</v>
      </c>
      <c r="C581" s="1">
        <v>329.0</v>
      </c>
      <c r="D581" s="1">
        <v>0.0</v>
      </c>
      <c r="E581" s="2"/>
      <c r="F581" s="1" t="s">
        <v>18</v>
      </c>
      <c r="G581" s="1" t="s">
        <v>19</v>
      </c>
      <c r="H581" s="1" t="s">
        <v>12174</v>
      </c>
      <c r="I581" s="1" t="s">
        <v>12175</v>
      </c>
      <c r="J581" s="1" t="s">
        <v>12175</v>
      </c>
      <c r="K581" s="2"/>
      <c r="L581" s="1">
        <v>-6.0</v>
      </c>
      <c r="M581" s="1"/>
      <c r="N581" s="1">
        <v>8.007983333333334</v>
      </c>
      <c r="O581" s="1" t="s">
        <v>10248</v>
      </c>
      <c r="P581" s="1" t="s">
        <v>12176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60</v>
      </c>
      <c r="B582" s="1" t="s">
        <v>17</v>
      </c>
      <c r="C582" s="1">
        <v>250.0</v>
      </c>
      <c r="D582" s="1">
        <v>0.0</v>
      </c>
      <c r="E582" s="1" t="s">
        <v>10292</v>
      </c>
      <c r="F582" s="1" t="s">
        <v>66</v>
      </c>
      <c r="G582" s="1" t="s">
        <v>24</v>
      </c>
      <c r="H582" s="1" t="s">
        <v>12177</v>
      </c>
      <c r="I582" s="1" t="s">
        <v>12178</v>
      </c>
      <c r="J582" s="1" t="s">
        <v>12179</v>
      </c>
      <c r="K582" s="1" t="s">
        <v>12180</v>
      </c>
      <c r="L582" s="1">
        <v>-13.0</v>
      </c>
      <c r="M582" s="1">
        <v>0.0231</v>
      </c>
      <c r="N582" s="1">
        <v>11.997416666666666</v>
      </c>
      <c r="O582" s="1" t="s">
        <v>63</v>
      </c>
      <c r="P582" s="1" t="s">
        <v>12181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60</v>
      </c>
      <c r="B583" s="1" t="s">
        <v>17</v>
      </c>
      <c r="C583" s="1">
        <v>373.0</v>
      </c>
      <c r="D583" s="1">
        <v>20.0</v>
      </c>
      <c r="E583" s="1" t="s">
        <v>29</v>
      </c>
      <c r="F583" s="1" t="s">
        <v>66</v>
      </c>
      <c r="G583" s="1" t="s">
        <v>19</v>
      </c>
      <c r="H583" s="1" t="s">
        <v>12182</v>
      </c>
      <c r="I583" s="1" t="s">
        <v>12183</v>
      </c>
      <c r="J583" s="1" t="s">
        <v>12184</v>
      </c>
      <c r="K583" s="1" t="s">
        <v>12185</v>
      </c>
      <c r="L583" s="1">
        <v>-2.0</v>
      </c>
      <c r="M583" s="1">
        <v>9.067183333333332</v>
      </c>
      <c r="N583" s="1">
        <v>35.166916666666665</v>
      </c>
      <c r="O583" s="1" t="s">
        <v>63</v>
      </c>
      <c r="P583" s="1" t="s">
        <v>12186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16</v>
      </c>
      <c r="B584" s="1" t="s">
        <v>364</v>
      </c>
      <c r="C584" s="1">
        <v>323.0</v>
      </c>
      <c r="D584" s="1">
        <v>0.0</v>
      </c>
      <c r="E584" s="2"/>
      <c r="F584" s="1" t="s">
        <v>18</v>
      </c>
      <c r="G584" s="1" t="s">
        <v>19</v>
      </c>
      <c r="H584" s="1" t="s">
        <v>12187</v>
      </c>
      <c r="I584" s="1" t="s">
        <v>12188</v>
      </c>
      <c r="J584" s="1" t="s">
        <v>12188</v>
      </c>
      <c r="K584" s="2"/>
      <c r="L584" s="1">
        <v>-7.0</v>
      </c>
      <c r="M584" s="1"/>
      <c r="N584" s="1">
        <v>7.7248833333333335</v>
      </c>
      <c r="O584" s="1" t="s">
        <v>10248</v>
      </c>
      <c r="P584" s="1" t="s">
        <v>12189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60</v>
      </c>
      <c r="B585" s="1" t="s">
        <v>17</v>
      </c>
      <c r="C585" s="1">
        <v>397.0</v>
      </c>
      <c r="D585" s="1">
        <v>0.0</v>
      </c>
      <c r="E585" s="1" t="s">
        <v>29</v>
      </c>
      <c r="F585" s="1" t="s">
        <v>66</v>
      </c>
      <c r="G585" s="1" t="s">
        <v>19</v>
      </c>
      <c r="H585" s="1" t="s">
        <v>12190</v>
      </c>
      <c r="I585" s="1" t="s">
        <v>12191</v>
      </c>
      <c r="J585" s="1" t="s">
        <v>12192</v>
      </c>
      <c r="K585" s="1" t="s">
        <v>12193</v>
      </c>
      <c r="L585" s="1">
        <v>22.0</v>
      </c>
      <c r="M585" s="1">
        <v>10.884183333333333</v>
      </c>
      <c r="N585" s="1">
        <v>40.7828</v>
      </c>
      <c r="O585" s="1" t="s">
        <v>63</v>
      </c>
      <c r="P585" s="1" t="s">
        <v>12194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60</v>
      </c>
      <c r="B586" s="1" t="s">
        <v>17</v>
      </c>
      <c r="C586" s="1">
        <v>558.0</v>
      </c>
      <c r="D586" s="1">
        <v>0.0</v>
      </c>
      <c r="E586" s="1" t="s">
        <v>10292</v>
      </c>
      <c r="F586" s="1" t="s">
        <v>66</v>
      </c>
      <c r="G586" s="1" t="s">
        <v>19</v>
      </c>
      <c r="H586" s="1" t="s">
        <v>12195</v>
      </c>
      <c r="I586" s="1" t="s">
        <v>12196</v>
      </c>
      <c r="J586" s="1" t="s">
        <v>12197</v>
      </c>
      <c r="K586" s="1" t="s">
        <v>12198</v>
      </c>
      <c r="L586" s="1">
        <v>-4.0</v>
      </c>
      <c r="M586" s="1">
        <v>0.0178</v>
      </c>
      <c r="N586" s="1">
        <v>41.137616666666666</v>
      </c>
      <c r="O586" s="1" t="s">
        <v>63</v>
      </c>
      <c r="P586" s="1" t="s">
        <v>12199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28</v>
      </c>
      <c r="B587" s="1" t="s">
        <v>17</v>
      </c>
      <c r="C587" s="3">
        <v>658.0</v>
      </c>
      <c r="D587" s="1">
        <v>0.0</v>
      </c>
      <c r="E587" s="1" t="s">
        <v>29</v>
      </c>
      <c r="F587" s="1" t="s">
        <v>18</v>
      </c>
      <c r="G587" s="1" t="s">
        <v>19</v>
      </c>
      <c r="H587" s="1" t="s">
        <v>12200</v>
      </c>
      <c r="I587" s="1" t="s">
        <v>12201</v>
      </c>
      <c r="J587" s="1" t="s">
        <v>12201</v>
      </c>
      <c r="K587" s="2"/>
      <c r="L587" s="1">
        <v>-3.0</v>
      </c>
      <c r="M587" s="1"/>
      <c r="N587" s="1">
        <v>16.089583333333334</v>
      </c>
      <c r="O587" s="1" t="s">
        <v>10268</v>
      </c>
      <c r="P587" s="1" t="s">
        <v>12202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48</v>
      </c>
      <c r="B588" s="1" t="s">
        <v>17</v>
      </c>
      <c r="C588" s="1">
        <v>298.0</v>
      </c>
      <c r="D588" s="1">
        <v>0.0</v>
      </c>
      <c r="E588" s="2"/>
      <c r="F588" s="1" t="s">
        <v>49</v>
      </c>
      <c r="G588" s="1" t="s">
        <v>24</v>
      </c>
      <c r="H588" s="1" t="s">
        <v>12203</v>
      </c>
      <c r="I588" s="1" t="s">
        <v>12204</v>
      </c>
      <c r="J588" s="1" t="s">
        <v>12204</v>
      </c>
      <c r="K588" s="2"/>
      <c r="L588" s="1">
        <v>-5.0</v>
      </c>
      <c r="M588" s="1"/>
      <c r="N588" s="1">
        <v>0.16276666666666667</v>
      </c>
      <c r="O588" s="1" t="s">
        <v>53</v>
      </c>
      <c r="P588" s="1" t="s">
        <v>12205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28</v>
      </c>
      <c r="B589" s="1" t="s">
        <v>17</v>
      </c>
      <c r="C589" s="3">
        <v>331.0</v>
      </c>
      <c r="D589" s="1">
        <v>0.0</v>
      </c>
      <c r="E589" s="1" t="s">
        <v>29</v>
      </c>
      <c r="F589" s="1" t="s">
        <v>18</v>
      </c>
      <c r="G589" s="1" t="s">
        <v>19</v>
      </c>
      <c r="H589" s="1" t="s">
        <v>12206</v>
      </c>
      <c r="I589" s="1" t="s">
        <v>12207</v>
      </c>
      <c r="J589" s="1" t="s">
        <v>12207</v>
      </c>
      <c r="K589" s="2"/>
      <c r="L589" s="1">
        <v>-4.0</v>
      </c>
      <c r="M589" s="1"/>
      <c r="N589" s="1">
        <v>10.195416666666667</v>
      </c>
      <c r="O589" s="1" t="s">
        <v>10268</v>
      </c>
      <c r="P589" s="1" t="s">
        <v>12208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48</v>
      </c>
      <c r="B590" s="1" t="s">
        <v>17</v>
      </c>
      <c r="C590" s="1">
        <v>249.0</v>
      </c>
      <c r="D590" s="1">
        <v>0.0</v>
      </c>
      <c r="E590" s="2"/>
      <c r="F590" s="1" t="s">
        <v>49</v>
      </c>
      <c r="G590" s="1" t="s">
        <v>24</v>
      </c>
      <c r="H590" s="1" t="s">
        <v>12209</v>
      </c>
      <c r="I590" s="1" t="s">
        <v>12210</v>
      </c>
      <c r="J590" s="1" t="s">
        <v>12210</v>
      </c>
      <c r="K590" s="2"/>
      <c r="L590" s="1">
        <v>-5.0</v>
      </c>
      <c r="M590" s="1"/>
      <c r="N590" s="1">
        <v>0.0543</v>
      </c>
      <c r="O590" s="1" t="s">
        <v>53</v>
      </c>
      <c r="P590" s="1" t="s">
        <v>12211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60</v>
      </c>
      <c r="B591" s="1" t="s">
        <v>17</v>
      </c>
      <c r="C591" s="1">
        <v>837.0</v>
      </c>
      <c r="D591" s="1">
        <v>0.0</v>
      </c>
      <c r="E591" s="1" t="s">
        <v>10292</v>
      </c>
      <c r="F591" s="1" t="s">
        <v>66</v>
      </c>
      <c r="G591" s="1" t="s">
        <v>19</v>
      </c>
      <c r="H591" s="1" t="s">
        <v>12212</v>
      </c>
      <c r="I591" s="1" t="s">
        <v>12213</v>
      </c>
      <c r="J591" s="1" t="s">
        <v>12214</v>
      </c>
      <c r="K591" s="1" t="s">
        <v>12215</v>
      </c>
      <c r="L591" s="1">
        <v>0.0</v>
      </c>
      <c r="M591" s="1">
        <v>0.029316666666666668</v>
      </c>
      <c r="N591" s="1">
        <v>24.087783333333334</v>
      </c>
      <c r="O591" s="1" t="s">
        <v>63</v>
      </c>
      <c r="P591" s="1" t="s">
        <v>12216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16</v>
      </c>
      <c r="B592" s="1" t="s">
        <v>17</v>
      </c>
      <c r="C592" s="3">
        <v>329.0</v>
      </c>
      <c r="D592" s="1">
        <v>0.0</v>
      </c>
      <c r="E592" s="2"/>
      <c r="F592" s="1" t="s">
        <v>18</v>
      </c>
      <c r="G592" s="1" t="s">
        <v>24</v>
      </c>
      <c r="H592" s="1" t="s">
        <v>12217</v>
      </c>
      <c r="I592" s="1" t="s">
        <v>12218</v>
      </c>
      <c r="J592" s="1" t="s">
        <v>12218</v>
      </c>
      <c r="K592" s="2"/>
      <c r="L592" s="1">
        <v>-3.0</v>
      </c>
      <c r="M592" s="1"/>
      <c r="N592" s="1">
        <v>11.90895</v>
      </c>
      <c r="O592" s="1" t="s">
        <v>10248</v>
      </c>
      <c r="P592" s="1" t="s">
        <v>10726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28</v>
      </c>
      <c r="B593" s="1" t="s">
        <v>17</v>
      </c>
      <c r="C593" s="3">
        <v>264.0</v>
      </c>
      <c r="D593" s="1">
        <v>0.0</v>
      </c>
      <c r="E593" s="1" t="s">
        <v>29</v>
      </c>
      <c r="F593" s="1" t="s">
        <v>18</v>
      </c>
      <c r="G593" s="1" t="s">
        <v>19</v>
      </c>
      <c r="H593" s="1" t="s">
        <v>12219</v>
      </c>
      <c r="I593" s="1" t="s">
        <v>12220</v>
      </c>
      <c r="J593" s="1" t="s">
        <v>12220</v>
      </c>
      <c r="K593" s="2"/>
      <c r="L593" s="1">
        <v>0.0</v>
      </c>
      <c r="M593" s="1"/>
      <c r="N593" s="1">
        <v>14.624316666666667</v>
      </c>
      <c r="O593" s="1" t="s">
        <v>10268</v>
      </c>
      <c r="P593" s="1" t="s">
        <v>11954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60</v>
      </c>
      <c r="B594" s="1" t="s">
        <v>17</v>
      </c>
      <c r="C594" s="1">
        <v>397.0</v>
      </c>
      <c r="D594" s="1">
        <v>0.0</v>
      </c>
      <c r="E594" s="1" t="s">
        <v>10292</v>
      </c>
      <c r="F594" s="1" t="s">
        <v>66</v>
      </c>
      <c r="G594" s="1" t="s">
        <v>24</v>
      </c>
      <c r="H594" s="1" t="s">
        <v>12221</v>
      </c>
      <c r="I594" s="1" t="s">
        <v>12222</v>
      </c>
      <c r="J594" s="1" t="s">
        <v>12223</v>
      </c>
      <c r="K594" s="1" t="s">
        <v>12224</v>
      </c>
      <c r="L594" s="1">
        <v>-15.0</v>
      </c>
      <c r="M594" s="1">
        <v>0.02266666666666667</v>
      </c>
      <c r="N594" s="1">
        <v>18.3416</v>
      </c>
      <c r="O594" s="1" t="s">
        <v>63</v>
      </c>
      <c r="P594" s="1" t="s">
        <v>12225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48</v>
      </c>
      <c r="B595" s="1" t="s">
        <v>17</v>
      </c>
      <c r="C595" s="1">
        <v>104.0</v>
      </c>
      <c r="D595" s="1">
        <v>0.0</v>
      </c>
      <c r="E595" s="2"/>
      <c r="F595" s="1" t="s">
        <v>49</v>
      </c>
      <c r="G595" s="1" t="s">
        <v>24</v>
      </c>
      <c r="H595" s="1" t="s">
        <v>12226</v>
      </c>
      <c r="I595" s="1" t="s">
        <v>12227</v>
      </c>
      <c r="J595" s="1" t="s">
        <v>12227</v>
      </c>
      <c r="K595" s="2"/>
      <c r="L595" s="1">
        <v>-5.0</v>
      </c>
      <c r="M595" s="1"/>
      <c r="N595" s="1">
        <v>0.045083333333333336</v>
      </c>
      <c r="O595" s="1" t="s">
        <v>53</v>
      </c>
      <c r="P595" s="1" t="s">
        <v>12228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16</v>
      </c>
      <c r="B596" s="1" t="s">
        <v>17</v>
      </c>
      <c r="C596" s="1">
        <v>329.0</v>
      </c>
      <c r="D596" s="1">
        <v>0.0</v>
      </c>
      <c r="E596" s="2"/>
      <c r="F596" s="1" t="s">
        <v>18</v>
      </c>
      <c r="G596" s="1" t="s">
        <v>24</v>
      </c>
      <c r="H596" s="1" t="s">
        <v>12229</v>
      </c>
      <c r="I596" s="1" t="s">
        <v>12230</v>
      </c>
      <c r="J596" s="1" t="s">
        <v>12230</v>
      </c>
      <c r="K596" s="2"/>
      <c r="L596" s="1">
        <v>-4.0</v>
      </c>
      <c r="M596" s="1"/>
      <c r="N596" s="1">
        <v>10.06345</v>
      </c>
      <c r="O596" s="1" t="s">
        <v>10248</v>
      </c>
      <c r="P596" s="1" t="s">
        <v>12231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16</v>
      </c>
      <c r="B597" s="1" t="s">
        <v>17</v>
      </c>
      <c r="C597" s="1">
        <v>321.0</v>
      </c>
      <c r="D597" s="1">
        <v>0.0</v>
      </c>
      <c r="E597" s="2"/>
      <c r="F597" s="1" t="s">
        <v>18</v>
      </c>
      <c r="G597" s="1" t="s">
        <v>24</v>
      </c>
      <c r="H597" s="1" t="s">
        <v>12232</v>
      </c>
      <c r="I597" s="1" t="s">
        <v>12233</v>
      </c>
      <c r="J597" s="1" t="s">
        <v>12233</v>
      </c>
      <c r="K597" s="2"/>
      <c r="L597" s="1">
        <v>-1.0</v>
      </c>
      <c r="M597" s="1"/>
      <c r="N597" s="1">
        <v>13.678283333333333</v>
      </c>
      <c r="O597" s="1" t="s">
        <v>10248</v>
      </c>
      <c r="P597" s="1" t="s">
        <v>12234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28</v>
      </c>
      <c r="B598" s="1" t="s">
        <v>17</v>
      </c>
      <c r="C598" s="1">
        <v>329.0</v>
      </c>
      <c r="D598" s="1">
        <v>0.0</v>
      </c>
      <c r="E598" s="1" t="s">
        <v>29</v>
      </c>
      <c r="F598" s="1" t="s">
        <v>18</v>
      </c>
      <c r="G598" s="1" t="s">
        <v>19</v>
      </c>
      <c r="H598" s="1" t="s">
        <v>12235</v>
      </c>
      <c r="I598" s="1" t="s">
        <v>12236</v>
      </c>
      <c r="J598" s="1" t="s">
        <v>12236</v>
      </c>
      <c r="K598" s="2"/>
      <c r="L598" s="1">
        <v>-6.0</v>
      </c>
      <c r="M598" s="1"/>
      <c r="N598" s="1">
        <v>8.5288</v>
      </c>
      <c r="O598" s="1" t="s">
        <v>10268</v>
      </c>
      <c r="P598" s="1" t="s">
        <v>12237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28</v>
      </c>
      <c r="B599" s="1" t="s">
        <v>17</v>
      </c>
      <c r="C599" s="1">
        <v>423.0</v>
      </c>
      <c r="D599" s="1">
        <v>0.0</v>
      </c>
      <c r="E599" s="1" t="s">
        <v>29</v>
      </c>
      <c r="F599" s="1" t="s">
        <v>18</v>
      </c>
      <c r="G599" s="1" t="s">
        <v>19</v>
      </c>
      <c r="H599" s="1" t="s">
        <v>12238</v>
      </c>
      <c r="I599" s="1" t="s">
        <v>12239</v>
      </c>
      <c r="J599" s="1" t="s">
        <v>12239</v>
      </c>
      <c r="K599" s="2"/>
      <c r="L599" s="1">
        <v>-5.0</v>
      </c>
      <c r="M599" s="1"/>
      <c r="N599" s="1">
        <v>9.482833333333334</v>
      </c>
      <c r="O599" s="1" t="s">
        <v>10268</v>
      </c>
      <c r="P599" s="1" t="s">
        <v>12240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81</v>
      </c>
      <c r="B600" s="3" t="s">
        <v>17</v>
      </c>
      <c r="C600" s="1">
        <v>329.0</v>
      </c>
      <c r="D600" s="1">
        <v>0.0</v>
      </c>
      <c r="E600" s="1" t="s">
        <v>12241</v>
      </c>
      <c r="F600" s="1" t="s">
        <v>18</v>
      </c>
      <c r="G600" s="1" t="s">
        <v>19</v>
      </c>
      <c r="H600" s="1" t="s">
        <v>12242</v>
      </c>
      <c r="I600" s="1" t="s">
        <v>12243</v>
      </c>
      <c r="J600" s="1" t="s">
        <v>12243</v>
      </c>
      <c r="K600" s="2"/>
      <c r="L600" s="1">
        <v>0.0</v>
      </c>
      <c r="M600" s="1"/>
      <c r="N600" s="1">
        <v>14.516833333333333</v>
      </c>
      <c r="O600" s="1" t="s">
        <v>10248</v>
      </c>
      <c r="P600" s="1" t="s">
        <v>10363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81</v>
      </c>
      <c r="B601" s="1" t="s">
        <v>17</v>
      </c>
      <c r="C601" s="1">
        <v>329.0</v>
      </c>
      <c r="D601" s="1">
        <v>0.0</v>
      </c>
      <c r="E601" s="1" t="s">
        <v>5653</v>
      </c>
      <c r="F601" s="1" t="s">
        <v>18</v>
      </c>
      <c r="G601" s="1" t="s">
        <v>19</v>
      </c>
      <c r="H601" s="1" t="s">
        <v>12244</v>
      </c>
      <c r="I601" s="1" t="s">
        <v>12245</v>
      </c>
      <c r="J601" s="1" t="s">
        <v>12245</v>
      </c>
      <c r="K601" s="2"/>
      <c r="L601" s="1">
        <v>3.0</v>
      </c>
      <c r="M601" s="1"/>
      <c r="N601" s="1">
        <v>18.5823</v>
      </c>
      <c r="O601" s="1" t="s">
        <v>10248</v>
      </c>
      <c r="P601" s="1" t="s">
        <v>12171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28</v>
      </c>
      <c r="B602" s="1" t="s">
        <v>17</v>
      </c>
      <c r="C602" s="1">
        <v>393.0</v>
      </c>
      <c r="D602" s="1">
        <v>0.0</v>
      </c>
      <c r="E602" s="1" t="s">
        <v>29</v>
      </c>
      <c r="F602" s="1" t="s">
        <v>18</v>
      </c>
      <c r="G602" s="1" t="s">
        <v>19</v>
      </c>
      <c r="H602" s="1" t="s">
        <v>12246</v>
      </c>
      <c r="I602" s="1" t="s">
        <v>12247</v>
      </c>
      <c r="J602" s="1" t="s">
        <v>12247</v>
      </c>
      <c r="K602" s="2"/>
      <c r="L602" s="1">
        <v>2.0</v>
      </c>
      <c r="M602" s="1"/>
      <c r="N602" s="1">
        <v>17.109116666666665</v>
      </c>
      <c r="O602" s="1" t="s">
        <v>10268</v>
      </c>
      <c r="P602" s="1" t="s">
        <v>12248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28</v>
      </c>
      <c r="B603" s="1" t="s">
        <v>17</v>
      </c>
      <c r="C603" s="3">
        <v>319.0</v>
      </c>
      <c r="D603" s="1">
        <v>0.0</v>
      </c>
      <c r="E603" s="1" t="s">
        <v>29</v>
      </c>
      <c r="F603" s="1" t="s">
        <v>18</v>
      </c>
      <c r="G603" s="1" t="s">
        <v>19</v>
      </c>
      <c r="H603" s="1" t="s">
        <v>12249</v>
      </c>
      <c r="I603" s="1" t="s">
        <v>12250</v>
      </c>
      <c r="J603" s="1" t="s">
        <v>12250</v>
      </c>
      <c r="K603" s="2"/>
      <c r="L603" s="1">
        <v>3.0</v>
      </c>
      <c r="M603" s="1"/>
      <c r="N603" s="1">
        <v>18.84465</v>
      </c>
      <c r="O603" s="1" t="s">
        <v>10268</v>
      </c>
      <c r="P603" s="1" t="s">
        <v>12251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28</v>
      </c>
      <c r="B604" s="1" t="s">
        <v>17</v>
      </c>
      <c r="C604" s="3">
        <v>426.0</v>
      </c>
      <c r="D604" s="1">
        <v>0.0</v>
      </c>
      <c r="E604" s="1" t="s">
        <v>29</v>
      </c>
      <c r="F604" s="1" t="s">
        <v>18</v>
      </c>
      <c r="G604" s="1" t="s">
        <v>19</v>
      </c>
      <c r="H604" s="1" t="s">
        <v>12252</v>
      </c>
      <c r="I604" s="1" t="s">
        <v>12253</v>
      </c>
      <c r="J604" s="1" t="s">
        <v>12253</v>
      </c>
      <c r="K604" s="2"/>
      <c r="L604" s="1">
        <v>0.0</v>
      </c>
      <c r="M604" s="1"/>
      <c r="N604" s="1">
        <v>14.979966666666666</v>
      </c>
      <c r="O604" s="1" t="s">
        <v>10268</v>
      </c>
      <c r="P604" s="1" t="s">
        <v>12254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28</v>
      </c>
      <c r="B605" s="1" t="s">
        <v>17</v>
      </c>
      <c r="C605" s="1">
        <v>716.0</v>
      </c>
      <c r="D605" s="1">
        <v>0.0</v>
      </c>
      <c r="E605" s="1" t="s">
        <v>29</v>
      </c>
      <c r="F605" s="1" t="s">
        <v>18</v>
      </c>
      <c r="G605" s="1" t="s">
        <v>19</v>
      </c>
      <c r="H605" s="1" t="s">
        <v>12255</v>
      </c>
      <c r="I605" s="1" t="s">
        <v>12256</v>
      </c>
      <c r="J605" s="1" t="s">
        <v>12256</v>
      </c>
      <c r="K605" s="2"/>
      <c r="L605" s="1">
        <v>0.0</v>
      </c>
      <c r="M605" s="1"/>
      <c r="N605" s="1">
        <v>20.005</v>
      </c>
      <c r="O605" s="1" t="s">
        <v>10268</v>
      </c>
      <c r="P605" s="1" t="s">
        <v>12257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28</v>
      </c>
      <c r="B606" s="1" t="s">
        <v>17</v>
      </c>
      <c r="C606" s="3">
        <v>264.0</v>
      </c>
      <c r="D606" s="1">
        <v>0.0</v>
      </c>
      <c r="E606" s="1" t="s">
        <v>29</v>
      </c>
      <c r="F606" s="1" t="s">
        <v>18</v>
      </c>
      <c r="G606" s="1" t="s">
        <v>19</v>
      </c>
      <c r="H606" s="1" t="s">
        <v>12258</v>
      </c>
      <c r="I606" s="1" t="s">
        <v>12259</v>
      </c>
      <c r="J606" s="1" t="s">
        <v>12259</v>
      </c>
      <c r="K606" s="2"/>
      <c r="L606" s="1">
        <v>-1.0</v>
      </c>
      <c r="M606" s="1"/>
      <c r="N606" s="1">
        <v>13.596066666666667</v>
      </c>
      <c r="O606" s="1" t="s">
        <v>10268</v>
      </c>
      <c r="P606" s="1" t="s">
        <v>11954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28</v>
      </c>
      <c r="B607" s="1" t="s">
        <v>17</v>
      </c>
      <c r="C607" s="1">
        <v>329.0</v>
      </c>
      <c r="D607" s="1">
        <v>0.0</v>
      </c>
      <c r="E607" s="1" t="s">
        <v>29</v>
      </c>
      <c r="F607" s="1" t="s">
        <v>18</v>
      </c>
      <c r="G607" s="1" t="s">
        <v>19</v>
      </c>
      <c r="H607" s="1" t="s">
        <v>12260</v>
      </c>
      <c r="I607" s="1" t="s">
        <v>12261</v>
      </c>
      <c r="J607" s="1" t="s">
        <v>12261</v>
      </c>
      <c r="K607" s="2"/>
      <c r="L607" s="1">
        <v>7.0</v>
      </c>
      <c r="M607" s="1"/>
      <c r="N607" s="1">
        <v>22.86575</v>
      </c>
      <c r="O607" s="1" t="s">
        <v>10268</v>
      </c>
      <c r="P607" s="1" t="s">
        <v>10848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60</v>
      </c>
      <c r="B608" s="1" t="s">
        <v>17</v>
      </c>
      <c r="C608" s="1">
        <v>245.0</v>
      </c>
      <c r="D608" s="1">
        <v>61.0</v>
      </c>
      <c r="E608" s="2"/>
      <c r="F608" s="1" t="s">
        <v>49</v>
      </c>
      <c r="G608" s="1" t="s">
        <v>19</v>
      </c>
      <c r="H608" s="1" t="s">
        <v>12262</v>
      </c>
      <c r="I608" s="1" t="s">
        <v>12263</v>
      </c>
      <c r="J608" s="1" t="s">
        <v>12263</v>
      </c>
      <c r="K608" s="2"/>
      <c r="L608" s="1">
        <v>-3.0</v>
      </c>
      <c r="M608" s="1"/>
      <c r="N608" s="1">
        <v>14.550133333333333</v>
      </c>
      <c r="O608" s="1" t="s">
        <v>63</v>
      </c>
      <c r="P608" s="1" t="s">
        <v>12264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81</v>
      </c>
      <c r="B609" s="1" t="s">
        <v>17</v>
      </c>
      <c r="C609" s="1">
        <v>461.0</v>
      </c>
      <c r="D609" s="1">
        <v>0.0</v>
      </c>
      <c r="E609" s="1" t="s">
        <v>589</v>
      </c>
      <c r="F609" s="1" t="s">
        <v>18</v>
      </c>
      <c r="G609" s="1" t="s">
        <v>19</v>
      </c>
      <c r="H609" s="1" t="s">
        <v>12265</v>
      </c>
      <c r="I609" s="1" t="s">
        <v>12266</v>
      </c>
      <c r="J609" s="1" t="s">
        <v>12266</v>
      </c>
      <c r="K609" s="2"/>
      <c r="L609" s="1">
        <v>-6.0</v>
      </c>
      <c r="M609" s="1"/>
      <c r="N609" s="1">
        <v>8.8431</v>
      </c>
      <c r="O609" s="1" t="s">
        <v>10248</v>
      </c>
      <c r="P609" s="1" t="s">
        <v>12267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48</v>
      </c>
      <c r="B610" s="1" t="s">
        <v>17</v>
      </c>
      <c r="C610" s="3">
        <v>124.5</v>
      </c>
      <c r="D610" s="1">
        <v>124.5</v>
      </c>
      <c r="E610" s="2"/>
      <c r="F610" s="1" t="s">
        <v>49</v>
      </c>
      <c r="G610" s="1" t="s">
        <v>24</v>
      </c>
      <c r="H610" s="1" t="s">
        <v>12268</v>
      </c>
      <c r="I610" s="1" t="s">
        <v>12269</v>
      </c>
      <c r="J610" s="1" t="s">
        <v>12269</v>
      </c>
      <c r="K610" s="2"/>
      <c r="L610" s="1">
        <v>4.0</v>
      </c>
      <c r="M610" s="1"/>
      <c r="N610" s="1">
        <v>10.975766666666667</v>
      </c>
      <c r="O610" s="1" t="s">
        <v>53</v>
      </c>
      <c r="P610" s="1" t="s">
        <v>12270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48</v>
      </c>
      <c r="B611" s="1" t="s">
        <v>17</v>
      </c>
      <c r="C611" s="1">
        <v>124.5</v>
      </c>
      <c r="D611" s="1">
        <v>124.5</v>
      </c>
      <c r="E611" s="2"/>
      <c r="F611" s="1" t="s">
        <v>49</v>
      </c>
      <c r="G611" s="1" t="s">
        <v>24</v>
      </c>
      <c r="H611" s="1" t="s">
        <v>12271</v>
      </c>
      <c r="I611" s="1" t="s">
        <v>12272</v>
      </c>
      <c r="J611" s="1" t="s">
        <v>12272</v>
      </c>
      <c r="K611" s="2"/>
      <c r="L611" s="1">
        <v>3.0</v>
      </c>
      <c r="M611" s="1"/>
      <c r="N611" s="1">
        <v>9.327366666666666</v>
      </c>
      <c r="O611" s="1" t="s">
        <v>53</v>
      </c>
      <c r="P611" s="1" t="s">
        <v>12273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28</v>
      </c>
      <c r="B612" s="1" t="s">
        <v>17</v>
      </c>
      <c r="C612" s="1">
        <v>329.0</v>
      </c>
      <c r="D612" s="1">
        <v>0.0</v>
      </c>
      <c r="E612" s="1" t="s">
        <v>29</v>
      </c>
      <c r="F612" s="1" t="s">
        <v>18</v>
      </c>
      <c r="G612" s="1" t="s">
        <v>19</v>
      </c>
      <c r="H612" s="1" t="s">
        <v>12274</v>
      </c>
      <c r="I612" s="1" t="s">
        <v>12275</v>
      </c>
      <c r="J612" s="1" t="s">
        <v>12275</v>
      </c>
      <c r="K612" s="2"/>
      <c r="L612" s="1">
        <v>-5.0</v>
      </c>
      <c r="M612" s="1"/>
      <c r="N612" s="1">
        <v>9.908866666666666</v>
      </c>
      <c r="O612" s="1" t="s">
        <v>10268</v>
      </c>
      <c r="P612" s="1" t="s">
        <v>11320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60</v>
      </c>
      <c r="B613" s="1" t="s">
        <v>17</v>
      </c>
      <c r="C613" s="1">
        <v>711.0</v>
      </c>
      <c r="D613" s="1">
        <v>0.0</v>
      </c>
      <c r="E613" s="1" t="s">
        <v>10292</v>
      </c>
      <c r="F613" s="1" t="s">
        <v>66</v>
      </c>
      <c r="G613" s="1" t="s">
        <v>19</v>
      </c>
      <c r="H613" s="1" t="s">
        <v>12276</v>
      </c>
      <c r="I613" s="1" t="s">
        <v>12277</v>
      </c>
      <c r="J613" s="1" t="s">
        <v>12278</v>
      </c>
      <c r="K613" s="1" t="s">
        <v>12279</v>
      </c>
      <c r="L613" s="1">
        <v>0.0</v>
      </c>
      <c r="M613" s="1">
        <v>0.016716666666666668</v>
      </c>
      <c r="N613" s="1">
        <v>11.431216666666666</v>
      </c>
      <c r="O613" s="1" t="s">
        <v>63</v>
      </c>
      <c r="P613" s="1" t="s">
        <v>12280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81</v>
      </c>
      <c r="B614" s="1" t="s">
        <v>17</v>
      </c>
      <c r="C614" s="1">
        <v>329.0</v>
      </c>
      <c r="D614" s="1">
        <v>0.0</v>
      </c>
      <c r="E614" s="2"/>
      <c r="F614" s="1" t="s">
        <v>49</v>
      </c>
      <c r="G614" s="1" t="s">
        <v>19</v>
      </c>
      <c r="H614" s="1" t="s">
        <v>12281</v>
      </c>
      <c r="I614" s="1" t="s">
        <v>12282</v>
      </c>
      <c r="J614" s="1" t="s">
        <v>12282</v>
      </c>
      <c r="K614" s="2"/>
      <c r="L614" s="1">
        <v>-4.0</v>
      </c>
      <c r="M614" s="1"/>
      <c r="N614" s="1">
        <v>10.757566666666667</v>
      </c>
      <c r="O614" s="1" t="s">
        <v>10248</v>
      </c>
      <c r="P614" s="1" t="s">
        <v>12283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60</v>
      </c>
      <c r="B615" s="1" t="s">
        <v>17</v>
      </c>
      <c r="C615" s="1">
        <v>245.0</v>
      </c>
      <c r="D615" s="1">
        <v>61.0</v>
      </c>
      <c r="E615" s="2"/>
      <c r="F615" s="1" t="s">
        <v>49</v>
      </c>
      <c r="G615" s="1" t="s">
        <v>19</v>
      </c>
      <c r="H615" s="1" t="s">
        <v>12284</v>
      </c>
      <c r="I615" s="1" t="s">
        <v>12285</v>
      </c>
      <c r="J615" s="1" t="s">
        <v>12285</v>
      </c>
      <c r="K615" s="2"/>
      <c r="L615" s="1">
        <v>-1.0</v>
      </c>
      <c r="M615" s="1"/>
      <c r="N615" s="1">
        <v>16.642966666666666</v>
      </c>
      <c r="O615" s="1" t="s">
        <v>63</v>
      </c>
      <c r="P615" s="1" t="s">
        <v>11415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81</v>
      </c>
      <c r="B616" s="1" t="s">
        <v>17</v>
      </c>
      <c r="C616" s="3">
        <v>650.0</v>
      </c>
      <c r="D616" s="1">
        <v>0.0</v>
      </c>
      <c r="E616" s="1" t="s">
        <v>10180</v>
      </c>
      <c r="F616" s="1" t="s">
        <v>18</v>
      </c>
      <c r="G616" s="1" t="s">
        <v>19</v>
      </c>
      <c r="H616" s="1" t="s">
        <v>12286</v>
      </c>
      <c r="I616" s="1" t="s">
        <v>12287</v>
      </c>
      <c r="J616" s="1" t="s">
        <v>12287</v>
      </c>
      <c r="K616" s="2"/>
      <c r="L616" s="1">
        <v>1.0</v>
      </c>
      <c r="M616" s="1"/>
      <c r="N616" s="1">
        <v>21.470866666666666</v>
      </c>
      <c r="O616" s="1" t="s">
        <v>10248</v>
      </c>
      <c r="P616" s="1" t="s">
        <v>12288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28</v>
      </c>
      <c r="B617" s="1" t="s">
        <v>17</v>
      </c>
      <c r="C617" s="3">
        <v>356.0</v>
      </c>
      <c r="D617" s="1">
        <v>0.0</v>
      </c>
      <c r="E617" s="1" t="s">
        <v>29</v>
      </c>
      <c r="F617" s="1" t="s">
        <v>18</v>
      </c>
      <c r="G617" s="1" t="s">
        <v>19</v>
      </c>
      <c r="H617" s="1" t="s">
        <v>12289</v>
      </c>
      <c r="I617" s="1" t="s">
        <v>12290</v>
      </c>
      <c r="J617" s="1" t="s">
        <v>12290</v>
      </c>
      <c r="K617" s="2"/>
      <c r="L617" s="1">
        <v>5.0</v>
      </c>
      <c r="M617" s="1"/>
      <c r="N617" s="1">
        <v>20.814016666666667</v>
      </c>
      <c r="O617" s="1" t="s">
        <v>10268</v>
      </c>
      <c r="P617" s="1" t="s">
        <v>12291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28</v>
      </c>
      <c r="B618" s="1" t="s">
        <v>17</v>
      </c>
      <c r="C618" s="1">
        <v>329.0</v>
      </c>
      <c r="D618" s="1">
        <v>0.0</v>
      </c>
      <c r="E618" s="1" t="s">
        <v>29</v>
      </c>
      <c r="F618" s="1" t="s">
        <v>18</v>
      </c>
      <c r="G618" s="1" t="s">
        <v>19</v>
      </c>
      <c r="H618" s="1" t="s">
        <v>12292</v>
      </c>
      <c r="I618" s="1" t="s">
        <v>12293</v>
      </c>
      <c r="J618" s="1" t="s">
        <v>12293</v>
      </c>
      <c r="K618" s="2"/>
      <c r="L618" s="1">
        <v>-4.0</v>
      </c>
      <c r="M618" s="1"/>
      <c r="N618" s="1">
        <v>10.963883333333333</v>
      </c>
      <c r="O618" s="1" t="s">
        <v>10268</v>
      </c>
      <c r="P618" s="1" t="s">
        <v>12294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81</v>
      </c>
      <c r="B619" s="1" t="s">
        <v>17</v>
      </c>
      <c r="C619" s="1">
        <v>785.0</v>
      </c>
      <c r="D619" s="1">
        <v>0.0</v>
      </c>
      <c r="E619" s="1" t="s">
        <v>2615</v>
      </c>
      <c r="F619" s="1" t="s">
        <v>18</v>
      </c>
      <c r="G619" s="1" t="s">
        <v>19</v>
      </c>
      <c r="H619" s="1" t="s">
        <v>12295</v>
      </c>
      <c r="I619" s="1" t="s">
        <v>12296</v>
      </c>
      <c r="J619" s="1" t="s">
        <v>12296</v>
      </c>
      <c r="K619" s="2"/>
      <c r="L619" s="1">
        <v>7.0</v>
      </c>
      <c r="M619" s="1"/>
      <c r="N619" s="1">
        <v>27.325216666666666</v>
      </c>
      <c r="O619" s="1" t="s">
        <v>10248</v>
      </c>
      <c r="P619" s="1" t="s">
        <v>12297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60</v>
      </c>
      <c r="B620" s="1" t="s">
        <v>17</v>
      </c>
      <c r="C620" s="1">
        <v>645.0</v>
      </c>
      <c r="D620" s="1">
        <v>0.0</v>
      </c>
      <c r="E620" s="1" t="s">
        <v>10292</v>
      </c>
      <c r="F620" s="1" t="s">
        <v>66</v>
      </c>
      <c r="G620" s="1" t="s">
        <v>19</v>
      </c>
      <c r="H620" s="1" t="s">
        <v>12298</v>
      </c>
      <c r="I620" s="1" t="s">
        <v>12299</v>
      </c>
      <c r="J620" s="1" t="s">
        <v>12300</v>
      </c>
      <c r="K620" s="1" t="s">
        <v>12301</v>
      </c>
      <c r="L620" s="1">
        <v>-4.0</v>
      </c>
      <c r="M620" s="1">
        <v>0.027366666666666668</v>
      </c>
      <c r="N620" s="1">
        <v>21.04435</v>
      </c>
      <c r="O620" s="1" t="s">
        <v>63</v>
      </c>
      <c r="P620" s="1" t="s">
        <v>12302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16</v>
      </c>
      <c r="B621" s="1" t="s">
        <v>17</v>
      </c>
      <c r="C621" s="3">
        <v>394.0</v>
      </c>
      <c r="D621" s="1">
        <v>0.0</v>
      </c>
      <c r="E621" s="2"/>
      <c r="F621" s="1" t="s">
        <v>18</v>
      </c>
      <c r="G621" s="1" t="s">
        <v>24</v>
      </c>
      <c r="H621" s="1" t="s">
        <v>12303</v>
      </c>
      <c r="I621" s="1" t="s">
        <v>12304</v>
      </c>
      <c r="J621" s="1" t="s">
        <v>12304</v>
      </c>
      <c r="K621" s="2"/>
      <c r="L621" s="1">
        <v>4.0</v>
      </c>
      <c r="M621" s="1"/>
      <c r="N621" s="1">
        <v>19.1329</v>
      </c>
      <c r="O621" s="1" t="s">
        <v>10248</v>
      </c>
      <c r="P621" s="1" t="s">
        <v>12305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28</v>
      </c>
      <c r="B622" s="1" t="s">
        <v>17</v>
      </c>
      <c r="C622" s="1">
        <v>208.0</v>
      </c>
      <c r="D622" s="1">
        <v>0.0</v>
      </c>
      <c r="E622" s="1" t="s">
        <v>29</v>
      </c>
      <c r="F622" s="1" t="s">
        <v>18</v>
      </c>
      <c r="G622" s="1" t="s">
        <v>19</v>
      </c>
      <c r="H622" s="1" t="s">
        <v>12306</v>
      </c>
      <c r="I622" s="1" t="s">
        <v>12307</v>
      </c>
      <c r="J622" s="1" t="s">
        <v>12307</v>
      </c>
      <c r="K622" s="2"/>
      <c r="L622" s="1">
        <v>1.0</v>
      </c>
      <c r="M622" s="1"/>
      <c r="N622" s="1">
        <v>16.618516666666668</v>
      </c>
      <c r="O622" s="1" t="s">
        <v>10268</v>
      </c>
      <c r="P622" s="1" t="s">
        <v>12308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81</v>
      </c>
      <c r="B623" s="3" t="s">
        <v>17</v>
      </c>
      <c r="C623" s="1">
        <v>369.0</v>
      </c>
      <c r="D623" s="1">
        <v>0.0</v>
      </c>
      <c r="E623" s="1" t="s">
        <v>12071</v>
      </c>
      <c r="F623" s="1" t="s">
        <v>18</v>
      </c>
      <c r="G623" s="1" t="s">
        <v>19</v>
      </c>
      <c r="H623" s="1" t="s">
        <v>12309</v>
      </c>
      <c r="I623" s="1" t="s">
        <v>12310</v>
      </c>
      <c r="J623" s="1" t="s">
        <v>12310</v>
      </c>
      <c r="K623" s="2"/>
      <c r="L623" s="1">
        <v>0.0</v>
      </c>
      <c r="M623" s="1"/>
      <c r="N623" s="1">
        <v>14.950983333333333</v>
      </c>
      <c r="O623" s="1" t="s">
        <v>10248</v>
      </c>
      <c r="P623" s="1" t="s">
        <v>12311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16</v>
      </c>
      <c r="B624" s="1" t="s">
        <v>17</v>
      </c>
      <c r="C624" s="3">
        <v>805.0</v>
      </c>
      <c r="D624" s="1">
        <v>0.0</v>
      </c>
      <c r="E624" s="2"/>
      <c r="F624" s="1" t="s">
        <v>18</v>
      </c>
      <c r="G624" s="1" t="s">
        <v>19</v>
      </c>
      <c r="H624" s="1" t="s">
        <v>12312</v>
      </c>
      <c r="I624" s="1" t="s">
        <v>12313</v>
      </c>
      <c r="J624" s="1" t="s">
        <v>12313</v>
      </c>
      <c r="K624" s="2"/>
      <c r="L624" s="1">
        <v>0.0</v>
      </c>
      <c r="M624" s="1"/>
      <c r="N624" s="1">
        <v>20.432233333333333</v>
      </c>
      <c r="O624" s="1" t="s">
        <v>10248</v>
      </c>
      <c r="P624" s="1" t="s">
        <v>12314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81</v>
      </c>
      <c r="B625" s="1" t="s">
        <v>17</v>
      </c>
      <c r="C625" s="3">
        <v>264.0</v>
      </c>
      <c r="D625" s="1">
        <v>0.0</v>
      </c>
      <c r="E625" s="1" t="s">
        <v>12315</v>
      </c>
      <c r="F625" s="1" t="s">
        <v>18</v>
      </c>
      <c r="G625" s="1" t="s">
        <v>19</v>
      </c>
      <c r="H625" s="1" t="s">
        <v>12316</v>
      </c>
      <c r="I625" s="1" t="s">
        <v>12317</v>
      </c>
      <c r="J625" s="1" t="s">
        <v>12317</v>
      </c>
      <c r="K625" s="2"/>
      <c r="L625" s="1">
        <v>-8.0</v>
      </c>
      <c r="M625" s="1"/>
      <c r="N625" s="1">
        <v>6.723716666666666</v>
      </c>
      <c r="O625" s="1" t="s">
        <v>10248</v>
      </c>
      <c r="P625" s="1" t="s">
        <v>10789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28</v>
      </c>
      <c r="B626" s="1" t="s">
        <v>17</v>
      </c>
      <c r="C626" s="1">
        <v>394.0</v>
      </c>
      <c r="D626" s="1">
        <v>0.0</v>
      </c>
      <c r="E626" s="1" t="s">
        <v>29</v>
      </c>
      <c r="F626" s="1" t="s">
        <v>18</v>
      </c>
      <c r="G626" s="1" t="s">
        <v>19</v>
      </c>
      <c r="H626" s="1" t="s">
        <v>12318</v>
      </c>
      <c r="I626" s="1" t="s">
        <v>12319</v>
      </c>
      <c r="J626" s="1" t="s">
        <v>12319</v>
      </c>
      <c r="K626" s="2"/>
      <c r="L626" s="1">
        <v>0.0</v>
      </c>
      <c r="M626" s="1"/>
      <c r="N626" s="1">
        <v>14.99335</v>
      </c>
      <c r="O626" s="1" t="s">
        <v>10268</v>
      </c>
      <c r="P626" s="1" t="s">
        <v>12320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28</v>
      </c>
      <c r="B627" s="1" t="s">
        <v>17</v>
      </c>
      <c r="C627" s="3">
        <v>299.0</v>
      </c>
      <c r="D627" s="1">
        <v>0.0</v>
      </c>
      <c r="E627" s="1" t="s">
        <v>29</v>
      </c>
      <c r="F627" s="1" t="s">
        <v>18</v>
      </c>
      <c r="G627" s="1" t="s">
        <v>19</v>
      </c>
      <c r="H627" s="1" t="s">
        <v>12321</v>
      </c>
      <c r="I627" s="1" t="s">
        <v>12322</v>
      </c>
      <c r="J627" s="1" t="s">
        <v>12322</v>
      </c>
      <c r="K627" s="2"/>
      <c r="L627" s="1">
        <v>-4.0</v>
      </c>
      <c r="M627" s="1"/>
      <c r="N627" s="1">
        <v>10.454583333333334</v>
      </c>
      <c r="O627" s="1" t="s">
        <v>10268</v>
      </c>
      <c r="P627" s="1" t="s">
        <v>12323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28</v>
      </c>
      <c r="B628" s="1" t="s">
        <v>17</v>
      </c>
      <c r="C628" s="1">
        <v>549.0</v>
      </c>
      <c r="D628" s="1">
        <v>0.0</v>
      </c>
      <c r="E628" s="1" t="s">
        <v>29</v>
      </c>
      <c r="F628" s="1" t="s">
        <v>18</v>
      </c>
      <c r="G628" s="1" t="s">
        <v>19</v>
      </c>
      <c r="H628" s="1" t="s">
        <v>12324</v>
      </c>
      <c r="I628" s="1" t="s">
        <v>12325</v>
      </c>
      <c r="J628" s="1" t="s">
        <v>12325</v>
      </c>
      <c r="K628" s="2"/>
      <c r="L628" s="1">
        <v>-7.0</v>
      </c>
      <c r="M628" s="1"/>
      <c r="N628" s="1">
        <v>12.43555</v>
      </c>
      <c r="O628" s="1" t="s">
        <v>10268</v>
      </c>
      <c r="P628" s="1" t="s">
        <v>11495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28</v>
      </c>
      <c r="B629" s="1" t="s">
        <v>17</v>
      </c>
      <c r="C629" s="3">
        <v>281.0</v>
      </c>
      <c r="D629" s="1">
        <v>0.0</v>
      </c>
      <c r="E629" s="1" t="s">
        <v>29</v>
      </c>
      <c r="F629" s="1" t="s">
        <v>18</v>
      </c>
      <c r="G629" s="1" t="s">
        <v>19</v>
      </c>
      <c r="H629" s="1" t="s">
        <v>12326</v>
      </c>
      <c r="I629" s="1" t="s">
        <v>12327</v>
      </c>
      <c r="J629" s="1" t="s">
        <v>12327</v>
      </c>
      <c r="K629" s="2"/>
      <c r="L629" s="1">
        <v>0.0</v>
      </c>
      <c r="M629" s="1"/>
      <c r="N629" s="1">
        <v>15.14065</v>
      </c>
      <c r="O629" s="1" t="s">
        <v>10268</v>
      </c>
      <c r="P629" s="1" t="s">
        <v>12328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28</v>
      </c>
      <c r="B630" s="1" t="s">
        <v>17</v>
      </c>
      <c r="C630" s="1">
        <v>299.0</v>
      </c>
      <c r="D630" s="1">
        <v>0.0</v>
      </c>
      <c r="E630" s="1" t="s">
        <v>29</v>
      </c>
      <c r="F630" s="1" t="s">
        <v>18</v>
      </c>
      <c r="G630" s="1" t="s">
        <v>19</v>
      </c>
      <c r="H630" s="1" t="s">
        <v>12329</v>
      </c>
      <c r="I630" s="1" t="s">
        <v>12330</v>
      </c>
      <c r="J630" s="1" t="s">
        <v>12330</v>
      </c>
      <c r="K630" s="2"/>
      <c r="L630" s="1">
        <v>4.0</v>
      </c>
      <c r="M630" s="1"/>
      <c r="N630" s="1">
        <v>19.449333333333332</v>
      </c>
      <c r="O630" s="1" t="s">
        <v>10268</v>
      </c>
      <c r="P630" s="1" t="s">
        <v>12331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48</v>
      </c>
      <c r="B631" s="1" t="s">
        <v>17</v>
      </c>
      <c r="C631" s="3">
        <v>992.0</v>
      </c>
      <c r="D631" s="1">
        <v>0.0</v>
      </c>
      <c r="E631" s="1" t="s">
        <v>10292</v>
      </c>
      <c r="F631" s="1" t="s">
        <v>66</v>
      </c>
      <c r="G631" s="1" t="s">
        <v>24</v>
      </c>
      <c r="H631" s="1" t="s">
        <v>12332</v>
      </c>
      <c r="I631" s="1" t="s">
        <v>12333</v>
      </c>
      <c r="J631" s="1" t="s">
        <v>12334</v>
      </c>
      <c r="K631" s="1" t="s">
        <v>12335</v>
      </c>
      <c r="L631" s="1">
        <v>4.0</v>
      </c>
      <c r="M631" s="1">
        <v>0.013216666666666666</v>
      </c>
      <c r="N631" s="1">
        <v>29.175183333333333</v>
      </c>
      <c r="O631" s="1" t="s">
        <v>53</v>
      </c>
      <c r="P631" s="1" t="s">
        <v>12336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28</v>
      </c>
      <c r="B632" s="1" t="s">
        <v>17</v>
      </c>
      <c r="C632" s="1">
        <v>2640.0</v>
      </c>
      <c r="D632" s="1">
        <v>0.0</v>
      </c>
      <c r="E632" s="1" t="s">
        <v>29</v>
      </c>
      <c r="F632" s="1" t="s">
        <v>18</v>
      </c>
      <c r="G632" s="1" t="s">
        <v>19</v>
      </c>
      <c r="H632" s="1" t="s">
        <v>12337</v>
      </c>
      <c r="I632" s="1" t="s">
        <v>12338</v>
      </c>
      <c r="J632" s="1" t="s">
        <v>12338</v>
      </c>
      <c r="K632" s="2"/>
      <c r="L632" s="1">
        <v>5.0</v>
      </c>
      <c r="M632" s="1"/>
      <c r="N632" s="1">
        <v>25.170916666666667</v>
      </c>
      <c r="O632" s="1" t="s">
        <v>10268</v>
      </c>
      <c r="P632" s="1" t="s">
        <v>12339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28</v>
      </c>
      <c r="B633" s="1" t="s">
        <v>17</v>
      </c>
      <c r="C633" s="3">
        <v>323.0</v>
      </c>
      <c r="D633" s="1">
        <v>0.0</v>
      </c>
      <c r="E633" s="1" t="s">
        <v>29</v>
      </c>
      <c r="F633" s="1" t="s">
        <v>18</v>
      </c>
      <c r="G633" s="1" t="s">
        <v>19</v>
      </c>
      <c r="H633" s="1" t="s">
        <v>12340</v>
      </c>
      <c r="I633" s="1" t="s">
        <v>12341</v>
      </c>
      <c r="J633" s="1" t="s">
        <v>12341</v>
      </c>
      <c r="K633" s="2"/>
      <c r="L633" s="1">
        <v>-2.0</v>
      </c>
      <c r="M633" s="1"/>
      <c r="N633" s="1">
        <v>12.945033333333333</v>
      </c>
      <c r="O633" s="1" t="s">
        <v>10268</v>
      </c>
      <c r="P633" s="1" t="s">
        <v>12342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28</v>
      </c>
      <c r="B634" s="1" t="s">
        <v>17</v>
      </c>
      <c r="C634" s="1">
        <v>329.0</v>
      </c>
      <c r="D634" s="1">
        <v>0.0</v>
      </c>
      <c r="E634" s="1" t="s">
        <v>29</v>
      </c>
      <c r="F634" s="1" t="s">
        <v>18</v>
      </c>
      <c r="G634" s="1" t="s">
        <v>19</v>
      </c>
      <c r="H634" s="1" t="s">
        <v>12343</v>
      </c>
      <c r="I634" s="1" t="s">
        <v>12344</v>
      </c>
      <c r="J634" s="1" t="s">
        <v>12344</v>
      </c>
      <c r="K634" s="2"/>
      <c r="L634" s="1">
        <v>-6.0</v>
      </c>
      <c r="M634" s="1"/>
      <c r="N634" s="1">
        <v>8.935166666666667</v>
      </c>
      <c r="O634" s="1" t="s">
        <v>10268</v>
      </c>
      <c r="P634" s="1" t="s">
        <v>12345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16</v>
      </c>
      <c r="B635" s="1" t="s">
        <v>17</v>
      </c>
      <c r="C635" s="1">
        <v>333.0</v>
      </c>
      <c r="D635" s="1">
        <v>0.0</v>
      </c>
      <c r="E635" s="2"/>
      <c r="F635" s="1" t="s">
        <v>18</v>
      </c>
      <c r="G635" s="1" t="s">
        <v>19</v>
      </c>
      <c r="H635" s="1" t="s">
        <v>12346</v>
      </c>
      <c r="I635" s="1" t="s">
        <v>12347</v>
      </c>
      <c r="J635" s="1" t="s">
        <v>12347</v>
      </c>
      <c r="K635" s="2"/>
      <c r="L635" s="1">
        <v>-1.0</v>
      </c>
      <c r="M635" s="1"/>
      <c r="N635" s="1">
        <v>13.922933333333333</v>
      </c>
      <c r="O635" s="1" t="s">
        <v>10248</v>
      </c>
      <c r="P635" s="1" t="s">
        <v>12096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28</v>
      </c>
      <c r="B636" s="1" t="s">
        <v>17</v>
      </c>
      <c r="C636" s="1">
        <v>329.0</v>
      </c>
      <c r="D636" s="1">
        <v>0.0</v>
      </c>
      <c r="E636" s="1" t="s">
        <v>29</v>
      </c>
      <c r="F636" s="1" t="s">
        <v>18</v>
      </c>
      <c r="G636" s="1" t="s">
        <v>19</v>
      </c>
      <c r="H636" s="1" t="s">
        <v>12348</v>
      </c>
      <c r="I636" s="1" t="s">
        <v>12349</v>
      </c>
      <c r="J636" s="1" t="s">
        <v>12349</v>
      </c>
      <c r="K636" s="2"/>
      <c r="L636" s="1">
        <v>-1.0</v>
      </c>
      <c r="M636" s="1"/>
      <c r="N636" s="1">
        <v>13.077083333333333</v>
      </c>
      <c r="O636" s="1" t="s">
        <v>10268</v>
      </c>
      <c r="P636" s="1" t="s">
        <v>11768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16</v>
      </c>
      <c r="B637" s="1" t="s">
        <v>17</v>
      </c>
      <c r="C637" s="1">
        <v>329.0</v>
      </c>
      <c r="D637" s="1">
        <v>0.0</v>
      </c>
      <c r="E637" s="2"/>
      <c r="F637" s="1" t="s">
        <v>18</v>
      </c>
      <c r="G637" s="1" t="s">
        <v>19</v>
      </c>
      <c r="H637" s="1" t="s">
        <v>12350</v>
      </c>
      <c r="I637" s="1" t="s">
        <v>12351</v>
      </c>
      <c r="J637" s="1" t="s">
        <v>12351</v>
      </c>
      <c r="K637" s="2"/>
      <c r="L637" s="1">
        <v>0.0</v>
      </c>
      <c r="M637" s="1"/>
      <c r="N637" s="1">
        <v>15.099166666666667</v>
      </c>
      <c r="O637" s="1" t="s">
        <v>10248</v>
      </c>
      <c r="P637" s="1" t="s">
        <v>12231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16</v>
      </c>
      <c r="B638" s="1" t="s">
        <v>17</v>
      </c>
      <c r="C638" s="1">
        <v>762.0</v>
      </c>
      <c r="D638" s="1">
        <v>0.0</v>
      </c>
      <c r="E638" s="2"/>
      <c r="F638" s="1" t="s">
        <v>18</v>
      </c>
      <c r="G638" s="1" t="s">
        <v>19</v>
      </c>
      <c r="H638" s="1" t="s">
        <v>12352</v>
      </c>
      <c r="I638" s="1" t="s">
        <v>12353</v>
      </c>
      <c r="J638" s="1" t="s">
        <v>12353</v>
      </c>
      <c r="K638" s="2"/>
      <c r="L638" s="1">
        <v>9.0</v>
      </c>
      <c r="M638" s="1"/>
      <c r="N638" s="1">
        <v>29.898016666666667</v>
      </c>
      <c r="O638" s="1" t="s">
        <v>10248</v>
      </c>
      <c r="P638" s="1" t="s">
        <v>12354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81</v>
      </c>
      <c r="B639" s="1" t="s">
        <v>17</v>
      </c>
      <c r="C639" s="1">
        <v>389.0</v>
      </c>
      <c r="D639" s="1">
        <v>0.0</v>
      </c>
      <c r="E639" s="1" t="s">
        <v>10273</v>
      </c>
      <c r="F639" s="1" t="s">
        <v>18</v>
      </c>
      <c r="G639" s="1" t="s">
        <v>19</v>
      </c>
      <c r="H639" s="1" t="s">
        <v>12355</v>
      </c>
      <c r="I639" s="1" t="s">
        <v>12356</v>
      </c>
      <c r="J639" s="1" t="s">
        <v>12356</v>
      </c>
      <c r="K639" s="2"/>
      <c r="L639" s="1">
        <v>3.0</v>
      </c>
      <c r="M639" s="1"/>
      <c r="N639" s="1">
        <v>18.313916666666668</v>
      </c>
      <c r="O639" s="1" t="s">
        <v>10248</v>
      </c>
      <c r="P639" s="1" t="s">
        <v>12357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60</v>
      </c>
      <c r="B640" s="1" t="s">
        <v>17</v>
      </c>
      <c r="C640" s="3">
        <v>401.0</v>
      </c>
      <c r="D640" s="1">
        <v>28.0</v>
      </c>
      <c r="E640" s="1" t="s">
        <v>10292</v>
      </c>
      <c r="F640" s="1" t="s">
        <v>66</v>
      </c>
      <c r="G640" s="1" t="s">
        <v>19</v>
      </c>
      <c r="H640" s="1" t="s">
        <v>12358</v>
      </c>
      <c r="I640" s="1" t="s">
        <v>12359</v>
      </c>
      <c r="J640" s="1" t="s">
        <v>12360</v>
      </c>
      <c r="K640" s="1" t="s">
        <v>12361</v>
      </c>
      <c r="L640" s="1">
        <v>2.0</v>
      </c>
      <c r="M640" s="1">
        <v>0.017016666666666666</v>
      </c>
      <c r="N640" s="1">
        <v>17.828516666666665</v>
      </c>
      <c r="O640" s="1" t="s">
        <v>63</v>
      </c>
      <c r="P640" s="1" t="s">
        <v>12362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60</v>
      </c>
      <c r="B641" s="1" t="s">
        <v>17</v>
      </c>
      <c r="C641" s="1">
        <v>407.0</v>
      </c>
      <c r="D641" s="1">
        <v>0.0</v>
      </c>
      <c r="E641" s="1" t="s">
        <v>29</v>
      </c>
      <c r="F641" s="1" t="s">
        <v>66</v>
      </c>
      <c r="G641" s="1" t="s">
        <v>19</v>
      </c>
      <c r="H641" s="1" t="s">
        <v>12363</v>
      </c>
      <c r="I641" s="1" t="s">
        <v>12364</v>
      </c>
      <c r="J641" s="1" t="s">
        <v>12365</v>
      </c>
      <c r="K641" s="1" t="s">
        <v>12366</v>
      </c>
      <c r="L641" s="1">
        <v>-3.0</v>
      </c>
      <c r="M641" s="1">
        <v>7.16065</v>
      </c>
      <c r="N641" s="1">
        <v>23.80585</v>
      </c>
      <c r="O641" s="1" t="s">
        <v>63</v>
      </c>
      <c r="P641" s="1" t="s">
        <v>12367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60</v>
      </c>
      <c r="B642" s="1" t="s">
        <v>17</v>
      </c>
      <c r="C642" s="1">
        <v>546.0</v>
      </c>
      <c r="D642" s="1">
        <v>0.0</v>
      </c>
      <c r="E642" s="1" t="s">
        <v>10292</v>
      </c>
      <c r="F642" s="1" t="s">
        <v>66</v>
      </c>
      <c r="G642" s="1" t="s">
        <v>24</v>
      </c>
      <c r="H642" s="1" t="s">
        <v>12368</v>
      </c>
      <c r="I642" s="1" t="s">
        <v>12369</v>
      </c>
      <c r="J642" s="1" t="s">
        <v>12370</v>
      </c>
      <c r="K642" s="1" t="s">
        <v>12371</v>
      </c>
      <c r="L642" s="1">
        <v>0.0</v>
      </c>
      <c r="M642" s="1">
        <v>0.02435</v>
      </c>
      <c r="N642" s="1">
        <v>27.843</v>
      </c>
      <c r="O642" s="1" t="s">
        <v>63</v>
      </c>
      <c r="P642" s="1" t="s">
        <v>12372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16</v>
      </c>
      <c r="B643" s="1" t="s">
        <v>17</v>
      </c>
      <c r="C643" s="1">
        <v>528.0</v>
      </c>
      <c r="D643" s="1">
        <v>0.0</v>
      </c>
      <c r="E643" s="2"/>
      <c r="F643" s="1" t="s">
        <v>18</v>
      </c>
      <c r="G643" s="1" t="s">
        <v>19</v>
      </c>
      <c r="H643" s="1" t="s">
        <v>12373</v>
      </c>
      <c r="I643" s="1" t="s">
        <v>12374</v>
      </c>
      <c r="J643" s="1" t="s">
        <v>12374</v>
      </c>
      <c r="K643" s="2"/>
      <c r="L643" s="1">
        <v>-7.0</v>
      </c>
      <c r="M643" s="1"/>
      <c r="N643" s="1">
        <v>12.009716666666666</v>
      </c>
      <c r="O643" s="1" t="s">
        <v>10248</v>
      </c>
      <c r="P643" s="1" t="s">
        <v>12375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28</v>
      </c>
      <c r="B644" s="1" t="s">
        <v>17</v>
      </c>
      <c r="C644" s="1">
        <v>329.0</v>
      </c>
      <c r="D644" s="1">
        <v>0.0</v>
      </c>
      <c r="E644" s="1" t="s">
        <v>29</v>
      </c>
      <c r="F644" s="1" t="s">
        <v>18</v>
      </c>
      <c r="G644" s="1" t="s">
        <v>19</v>
      </c>
      <c r="H644" s="1" t="s">
        <v>12376</v>
      </c>
      <c r="I644" s="1" t="s">
        <v>12377</v>
      </c>
      <c r="J644" s="1" t="s">
        <v>12377</v>
      </c>
      <c r="K644" s="2"/>
      <c r="L644" s="1">
        <v>-8.0</v>
      </c>
      <c r="M644" s="1"/>
      <c r="N644" s="1">
        <v>6.198833333333333</v>
      </c>
      <c r="O644" s="1" t="s">
        <v>10268</v>
      </c>
      <c r="P644" s="1" t="s">
        <v>12237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48</v>
      </c>
      <c r="B645" s="1" t="s">
        <v>17</v>
      </c>
      <c r="C645" s="1">
        <v>249.0</v>
      </c>
      <c r="D645" s="1">
        <v>0.0</v>
      </c>
      <c r="E645" s="2"/>
      <c r="F645" s="1" t="s">
        <v>49</v>
      </c>
      <c r="G645" s="1" t="s">
        <v>24</v>
      </c>
      <c r="H645" s="1" t="s">
        <v>12378</v>
      </c>
      <c r="I645" s="1" t="s">
        <v>12379</v>
      </c>
      <c r="J645" s="1" t="s">
        <v>12379</v>
      </c>
      <c r="K645" s="2"/>
      <c r="L645" s="1">
        <v>-1.0</v>
      </c>
      <c r="M645" s="1"/>
      <c r="N645" s="1">
        <v>4.693133333333333</v>
      </c>
      <c r="O645" s="1" t="s">
        <v>53</v>
      </c>
      <c r="P645" s="1" t="s">
        <v>12380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16</v>
      </c>
      <c r="B646" s="1" t="s">
        <v>17</v>
      </c>
      <c r="C646" s="1">
        <v>331.0</v>
      </c>
      <c r="D646" s="1">
        <v>0.0</v>
      </c>
      <c r="E646" s="2"/>
      <c r="F646" s="1" t="s">
        <v>18</v>
      </c>
      <c r="G646" s="1" t="s">
        <v>19</v>
      </c>
      <c r="H646" s="1" t="s">
        <v>12381</v>
      </c>
      <c r="I646" s="1" t="s">
        <v>12382</v>
      </c>
      <c r="J646" s="1" t="s">
        <v>12382</v>
      </c>
      <c r="K646" s="2"/>
      <c r="L646" s="1">
        <v>-7.0</v>
      </c>
      <c r="M646" s="1"/>
      <c r="N646" s="1">
        <v>7.6978</v>
      </c>
      <c r="O646" s="1" t="s">
        <v>10248</v>
      </c>
      <c r="P646" s="1" t="s">
        <v>12383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81</v>
      </c>
      <c r="B647" s="1" t="s">
        <v>17</v>
      </c>
      <c r="C647" s="1">
        <v>698.0</v>
      </c>
      <c r="D647" s="1">
        <v>0.0</v>
      </c>
      <c r="E647" s="1" t="s">
        <v>12384</v>
      </c>
      <c r="F647" s="1" t="s">
        <v>18</v>
      </c>
      <c r="G647" s="1" t="s">
        <v>19</v>
      </c>
      <c r="H647" s="1" t="s">
        <v>12385</v>
      </c>
      <c r="I647" s="1" t="s">
        <v>12386</v>
      </c>
      <c r="J647" s="1" t="s">
        <v>12386</v>
      </c>
      <c r="K647" s="2"/>
      <c r="L647" s="1">
        <v>-3.0</v>
      </c>
      <c r="M647" s="1"/>
      <c r="N647" s="1">
        <v>16.978616666666667</v>
      </c>
      <c r="O647" s="1" t="s">
        <v>10248</v>
      </c>
      <c r="P647" s="1" t="s">
        <v>12387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28</v>
      </c>
      <c r="B648" s="1" t="s">
        <v>17</v>
      </c>
      <c r="C648" s="1">
        <v>321.0</v>
      </c>
      <c r="D648" s="1">
        <v>0.0</v>
      </c>
      <c r="E648" s="1" t="s">
        <v>29</v>
      </c>
      <c r="F648" s="1" t="s">
        <v>18</v>
      </c>
      <c r="G648" s="1" t="s">
        <v>19</v>
      </c>
      <c r="H648" s="1" t="s">
        <v>12388</v>
      </c>
      <c r="I648" s="1" t="s">
        <v>12389</v>
      </c>
      <c r="J648" s="1" t="s">
        <v>12389</v>
      </c>
      <c r="K648" s="2"/>
      <c r="L648" s="1">
        <v>-6.0</v>
      </c>
      <c r="M648" s="1"/>
      <c r="N648" s="1">
        <v>8.590366666666666</v>
      </c>
      <c r="O648" s="1" t="s">
        <v>10268</v>
      </c>
      <c r="P648" s="1" t="s">
        <v>12390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48</v>
      </c>
      <c r="B649" s="1" t="s">
        <v>17</v>
      </c>
      <c r="C649" s="1">
        <v>309.0</v>
      </c>
      <c r="D649" s="1">
        <v>0.0</v>
      </c>
      <c r="E649" s="2"/>
      <c r="F649" s="1" t="s">
        <v>49</v>
      </c>
      <c r="G649" s="1" t="s">
        <v>24</v>
      </c>
      <c r="H649" s="1" t="s">
        <v>12391</v>
      </c>
      <c r="I649" s="1" t="s">
        <v>12392</v>
      </c>
      <c r="J649" s="1" t="s">
        <v>12392</v>
      </c>
      <c r="K649" s="2"/>
      <c r="L649" s="1">
        <v>0.0</v>
      </c>
      <c r="M649" s="1"/>
      <c r="N649" s="1">
        <v>6.842833333333333</v>
      </c>
      <c r="O649" s="1" t="s">
        <v>53</v>
      </c>
      <c r="P649" s="1" t="s">
        <v>12393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60</v>
      </c>
      <c r="B650" s="1" t="s">
        <v>17</v>
      </c>
      <c r="C650" s="1">
        <v>285.0</v>
      </c>
      <c r="D650" s="1">
        <v>61.0</v>
      </c>
      <c r="E650" s="2"/>
      <c r="F650" s="1" t="s">
        <v>49</v>
      </c>
      <c r="G650" s="1" t="s">
        <v>19</v>
      </c>
      <c r="H650" s="1" t="s">
        <v>12394</v>
      </c>
      <c r="I650" s="1" t="s">
        <v>12395</v>
      </c>
      <c r="J650" s="1" t="s">
        <v>12395</v>
      </c>
      <c r="K650" s="2"/>
      <c r="L650" s="1">
        <v>-3.0</v>
      </c>
      <c r="M650" s="1"/>
      <c r="N650" s="1">
        <v>23.710166666666666</v>
      </c>
      <c r="O650" s="1" t="s">
        <v>63</v>
      </c>
      <c r="P650" s="1" t="s">
        <v>12396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28</v>
      </c>
      <c r="B651" s="1" t="s">
        <v>17</v>
      </c>
      <c r="C651" s="1">
        <v>399.0</v>
      </c>
      <c r="D651" s="1">
        <v>0.0</v>
      </c>
      <c r="E651" s="1" t="s">
        <v>29</v>
      </c>
      <c r="F651" s="1" t="s">
        <v>18</v>
      </c>
      <c r="G651" s="1" t="s">
        <v>19</v>
      </c>
      <c r="H651" s="1" t="s">
        <v>12397</v>
      </c>
      <c r="I651" s="1" t="s">
        <v>12398</v>
      </c>
      <c r="J651" s="1" t="s">
        <v>12398</v>
      </c>
      <c r="K651" s="2"/>
      <c r="L651" s="1">
        <v>-11.0</v>
      </c>
      <c r="M651" s="1"/>
      <c r="N651" s="1">
        <v>3.7870333333333335</v>
      </c>
      <c r="O651" s="1" t="s">
        <v>10268</v>
      </c>
      <c r="P651" s="1" t="s">
        <v>12399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16</v>
      </c>
      <c r="B652" s="1" t="s">
        <v>17</v>
      </c>
      <c r="C652" s="1">
        <v>331.0</v>
      </c>
      <c r="D652" s="1">
        <v>0.0</v>
      </c>
      <c r="E652" s="2"/>
      <c r="F652" s="1" t="s">
        <v>18</v>
      </c>
      <c r="G652" s="1" t="s">
        <v>19</v>
      </c>
      <c r="H652" s="1" t="s">
        <v>12400</v>
      </c>
      <c r="I652" s="1" t="s">
        <v>12401</v>
      </c>
      <c r="J652" s="1" t="s">
        <v>12401</v>
      </c>
      <c r="K652" s="2"/>
      <c r="L652" s="1">
        <v>-7.0</v>
      </c>
      <c r="M652" s="1"/>
      <c r="N652" s="1">
        <v>7.34905</v>
      </c>
      <c r="O652" s="1" t="s">
        <v>10248</v>
      </c>
      <c r="P652" s="1" t="s">
        <v>12402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60</v>
      </c>
      <c r="B653" s="1" t="s">
        <v>17</v>
      </c>
      <c r="C653" s="1">
        <v>434.0</v>
      </c>
      <c r="D653" s="1">
        <v>0.0</v>
      </c>
      <c r="E653" s="1" t="s">
        <v>10292</v>
      </c>
      <c r="F653" s="1" t="s">
        <v>66</v>
      </c>
      <c r="G653" s="1" t="s">
        <v>19</v>
      </c>
      <c r="H653" s="1" t="s">
        <v>12403</v>
      </c>
      <c r="I653" s="1" t="s">
        <v>12404</v>
      </c>
      <c r="J653" s="1" t="s">
        <v>12405</v>
      </c>
      <c r="K653" s="1" t="s">
        <v>12406</v>
      </c>
      <c r="L653" s="1">
        <v>5.0</v>
      </c>
      <c r="M653" s="1">
        <v>0.0207</v>
      </c>
      <c r="N653" s="1">
        <v>8.91845</v>
      </c>
      <c r="O653" s="1" t="s">
        <v>63</v>
      </c>
      <c r="P653" s="1" t="s">
        <v>12407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28</v>
      </c>
      <c r="B654" s="1" t="s">
        <v>17</v>
      </c>
      <c r="C654" s="1">
        <v>364.0</v>
      </c>
      <c r="D654" s="1">
        <v>0.0</v>
      </c>
      <c r="E654" s="1" t="s">
        <v>29</v>
      </c>
      <c r="F654" s="1" t="s">
        <v>18</v>
      </c>
      <c r="G654" s="1" t="s">
        <v>19</v>
      </c>
      <c r="H654" s="1" t="s">
        <v>12408</v>
      </c>
      <c r="I654" s="1" t="s">
        <v>12409</v>
      </c>
      <c r="J654" s="1" t="s">
        <v>12409</v>
      </c>
      <c r="K654" s="2"/>
      <c r="L654" s="1">
        <v>0.0</v>
      </c>
      <c r="M654" s="1"/>
      <c r="N654" s="1">
        <v>15.52455</v>
      </c>
      <c r="O654" s="1" t="s">
        <v>10268</v>
      </c>
      <c r="P654" s="1" t="s">
        <v>12410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60</v>
      </c>
      <c r="B655" s="1" t="s">
        <v>17</v>
      </c>
      <c r="C655" s="1">
        <v>309.0</v>
      </c>
      <c r="D655" s="1">
        <v>0.0</v>
      </c>
      <c r="E655" s="1" t="s">
        <v>10382</v>
      </c>
      <c r="F655" s="1" t="s">
        <v>66</v>
      </c>
      <c r="G655" s="1" t="s">
        <v>19</v>
      </c>
      <c r="H655" s="1" t="s">
        <v>12411</v>
      </c>
      <c r="I655" s="1" t="s">
        <v>12412</v>
      </c>
      <c r="J655" s="1" t="s">
        <v>12413</v>
      </c>
      <c r="K655" s="1" t="s">
        <v>12414</v>
      </c>
      <c r="L655" s="1">
        <v>2.0</v>
      </c>
      <c r="M655" s="1">
        <v>0.02885</v>
      </c>
      <c r="N655" s="1">
        <v>15.787066666666666</v>
      </c>
      <c r="O655" s="1" t="s">
        <v>63</v>
      </c>
      <c r="P655" s="1" t="s">
        <v>10252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16</v>
      </c>
      <c r="B656" s="1" t="s">
        <v>17</v>
      </c>
      <c r="C656" s="1">
        <v>321.0</v>
      </c>
      <c r="D656" s="1">
        <v>0.0</v>
      </c>
      <c r="E656" s="2"/>
      <c r="F656" s="1" t="s">
        <v>18</v>
      </c>
      <c r="G656" s="1" t="s">
        <v>19</v>
      </c>
      <c r="H656" s="1" t="s">
        <v>12415</v>
      </c>
      <c r="I656" s="1" t="s">
        <v>12416</v>
      </c>
      <c r="J656" s="1" t="s">
        <v>12416</v>
      </c>
      <c r="K656" s="2"/>
      <c r="L656" s="1">
        <v>3.0</v>
      </c>
      <c r="M656" s="1"/>
      <c r="N656" s="1">
        <v>18.54475</v>
      </c>
      <c r="O656" s="1" t="s">
        <v>10248</v>
      </c>
      <c r="P656" s="1" t="s">
        <v>12417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60</v>
      </c>
      <c r="B657" s="3" t="s">
        <v>17</v>
      </c>
      <c r="C657" s="1">
        <v>319.0</v>
      </c>
      <c r="D657" s="1">
        <v>0.0</v>
      </c>
      <c r="E657" s="1" t="s">
        <v>10382</v>
      </c>
      <c r="F657" s="1" t="s">
        <v>66</v>
      </c>
      <c r="G657" s="1" t="s">
        <v>19</v>
      </c>
      <c r="H657" s="1" t="s">
        <v>12418</v>
      </c>
      <c r="I657" s="1" t="s">
        <v>12419</v>
      </c>
      <c r="J657" s="1" t="s">
        <v>12420</v>
      </c>
      <c r="K657" s="1" t="s">
        <v>12421</v>
      </c>
      <c r="L657" s="1">
        <v>14.0</v>
      </c>
      <c r="M657" s="1">
        <v>0.024183333333333334</v>
      </c>
      <c r="N657" s="1">
        <v>19.405</v>
      </c>
      <c r="O657" s="1" t="s">
        <v>63</v>
      </c>
      <c r="P657" s="1" t="s">
        <v>10502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60</v>
      </c>
      <c r="B658" s="1" t="s">
        <v>17</v>
      </c>
      <c r="C658" s="3">
        <v>267.0</v>
      </c>
      <c r="D658" s="1">
        <v>62.0</v>
      </c>
      <c r="E658" s="2"/>
      <c r="F658" s="1" t="s">
        <v>49</v>
      </c>
      <c r="G658" s="1" t="s">
        <v>19</v>
      </c>
      <c r="H658" s="1" t="s">
        <v>12422</v>
      </c>
      <c r="I658" s="1" t="s">
        <v>12423</v>
      </c>
      <c r="J658" s="1" t="s">
        <v>12423</v>
      </c>
      <c r="K658" s="2"/>
      <c r="L658" s="1">
        <v>-9.0</v>
      </c>
      <c r="M658" s="1"/>
      <c r="N658" s="1">
        <v>9.316316666666667</v>
      </c>
      <c r="O658" s="1" t="s">
        <v>63</v>
      </c>
      <c r="P658" s="1" t="s">
        <v>12424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60</v>
      </c>
      <c r="B659" s="1" t="s">
        <v>17</v>
      </c>
      <c r="C659" s="1">
        <v>1396.0</v>
      </c>
      <c r="D659" s="1">
        <v>0.0</v>
      </c>
      <c r="E659" s="1" t="s">
        <v>10292</v>
      </c>
      <c r="F659" s="1" t="s">
        <v>66</v>
      </c>
      <c r="G659" s="1" t="s">
        <v>19</v>
      </c>
      <c r="H659" s="1" t="s">
        <v>12425</v>
      </c>
      <c r="I659" s="1" t="s">
        <v>12426</v>
      </c>
      <c r="J659" s="1" t="s">
        <v>12427</v>
      </c>
      <c r="K659" s="1" t="s">
        <v>12428</v>
      </c>
      <c r="L659" s="1">
        <v>-4.0</v>
      </c>
      <c r="M659" s="1">
        <v>0.029883333333333335</v>
      </c>
      <c r="N659" s="1">
        <v>29.8412</v>
      </c>
      <c r="O659" s="1" t="s">
        <v>63</v>
      </c>
      <c r="P659" s="1" t="s">
        <v>12429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16</v>
      </c>
      <c r="B660" s="1" t="s">
        <v>17</v>
      </c>
      <c r="C660" s="1">
        <v>647.0</v>
      </c>
      <c r="D660" s="1">
        <v>0.0</v>
      </c>
      <c r="E660" s="2"/>
      <c r="F660" s="1" t="s">
        <v>18</v>
      </c>
      <c r="G660" s="1" t="s">
        <v>19</v>
      </c>
      <c r="H660" s="1" t="s">
        <v>12430</v>
      </c>
      <c r="I660" s="1" t="s">
        <v>12431</v>
      </c>
      <c r="J660" s="1" t="s">
        <v>12431</v>
      </c>
      <c r="K660" s="2"/>
      <c r="L660" s="1">
        <v>1.0</v>
      </c>
      <c r="M660" s="1"/>
      <c r="N660" s="1">
        <v>21.578783333333334</v>
      </c>
      <c r="O660" s="1" t="s">
        <v>10248</v>
      </c>
      <c r="P660" s="1" t="s">
        <v>12432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16</v>
      </c>
      <c r="B661" s="1" t="s">
        <v>17</v>
      </c>
      <c r="C661" s="1">
        <v>558.0</v>
      </c>
      <c r="D661" s="1">
        <v>0.0</v>
      </c>
      <c r="E661" s="2"/>
      <c r="F661" s="1" t="s">
        <v>18</v>
      </c>
      <c r="G661" s="1" t="s">
        <v>19</v>
      </c>
      <c r="H661" s="1" t="s">
        <v>12433</v>
      </c>
      <c r="I661" s="1" t="s">
        <v>12434</v>
      </c>
      <c r="J661" s="1" t="s">
        <v>12434</v>
      </c>
      <c r="K661" s="2"/>
      <c r="L661" s="1">
        <v>-7.0</v>
      </c>
      <c r="M661" s="1"/>
      <c r="N661" s="1">
        <v>12.4996</v>
      </c>
      <c r="O661" s="1" t="s">
        <v>10248</v>
      </c>
      <c r="P661" s="1" t="s">
        <v>12435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60</v>
      </c>
      <c r="B662" s="1" t="s">
        <v>17</v>
      </c>
      <c r="C662" s="1">
        <v>460.0</v>
      </c>
      <c r="D662" s="1">
        <v>115.0</v>
      </c>
      <c r="E662" s="2"/>
      <c r="F662" s="1" t="s">
        <v>49</v>
      </c>
      <c r="G662" s="1" t="s">
        <v>173</v>
      </c>
      <c r="H662" s="1" t="s">
        <v>12436</v>
      </c>
      <c r="I662" s="1" t="s">
        <v>12437</v>
      </c>
      <c r="J662" s="1" t="s">
        <v>12437</v>
      </c>
      <c r="K662" s="2"/>
      <c r="L662" s="1">
        <v>-6.0</v>
      </c>
      <c r="M662" s="1"/>
      <c r="N662" s="1">
        <v>12.8624</v>
      </c>
      <c r="O662" s="1" t="s">
        <v>63</v>
      </c>
      <c r="P662" s="1" t="s">
        <v>12438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60</v>
      </c>
      <c r="B663" s="1" t="s">
        <v>17</v>
      </c>
      <c r="C663" s="1">
        <v>498.0</v>
      </c>
      <c r="D663" s="1">
        <v>0.0</v>
      </c>
      <c r="E663" s="1" t="s">
        <v>10292</v>
      </c>
      <c r="F663" s="1" t="s">
        <v>66</v>
      </c>
      <c r="G663" s="1" t="s">
        <v>19</v>
      </c>
      <c r="H663" s="1" t="s">
        <v>12439</v>
      </c>
      <c r="I663" s="1" t="s">
        <v>12440</v>
      </c>
      <c r="J663" s="1" t="s">
        <v>12441</v>
      </c>
      <c r="K663" s="1" t="s">
        <v>12442</v>
      </c>
      <c r="L663" s="1">
        <v>-6.0</v>
      </c>
      <c r="M663" s="1">
        <v>0.032466666666666665</v>
      </c>
      <c r="N663" s="1">
        <v>11.604983333333333</v>
      </c>
      <c r="O663" s="1" t="s">
        <v>63</v>
      </c>
      <c r="P663" s="1" t="s">
        <v>12443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48</v>
      </c>
      <c r="B664" s="1" t="s">
        <v>17</v>
      </c>
      <c r="C664" s="1">
        <v>258.0</v>
      </c>
      <c r="D664" s="1">
        <v>0.0</v>
      </c>
      <c r="E664" s="2"/>
      <c r="F664" s="1" t="s">
        <v>49</v>
      </c>
      <c r="G664" s="1" t="s">
        <v>24</v>
      </c>
      <c r="H664" s="1" t="s">
        <v>12444</v>
      </c>
      <c r="I664" s="1" t="s">
        <v>12445</v>
      </c>
      <c r="J664" s="1" t="s">
        <v>12445</v>
      </c>
      <c r="K664" s="2"/>
      <c r="L664" s="1">
        <v>-5.0</v>
      </c>
      <c r="M664" s="1"/>
      <c r="N664" s="1">
        <v>0.07691666666666666</v>
      </c>
      <c r="O664" s="1" t="s">
        <v>53</v>
      </c>
      <c r="P664" s="1" t="s">
        <v>12446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16</v>
      </c>
      <c r="B665" s="1" t="s">
        <v>17</v>
      </c>
      <c r="C665" s="3">
        <v>289.0</v>
      </c>
      <c r="D665" s="1">
        <v>0.0</v>
      </c>
      <c r="E665" s="2"/>
      <c r="F665" s="1" t="s">
        <v>18</v>
      </c>
      <c r="G665" s="1" t="s">
        <v>19</v>
      </c>
      <c r="H665" s="1" t="s">
        <v>12447</v>
      </c>
      <c r="I665" s="1" t="s">
        <v>12448</v>
      </c>
      <c r="J665" s="1" t="s">
        <v>12448</v>
      </c>
      <c r="K665" s="2"/>
      <c r="L665" s="1">
        <v>-8.0</v>
      </c>
      <c r="M665" s="1"/>
      <c r="N665" s="1">
        <v>6.672516666666667</v>
      </c>
      <c r="O665" s="1" t="s">
        <v>10248</v>
      </c>
      <c r="P665" s="1" t="s">
        <v>11346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60</v>
      </c>
      <c r="B666" s="1" t="s">
        <v>17</v>
      </c>
      <c r="C666" s="1">
        <v>199.0</v>
      </c>
      <c r="D666" s="1">
        <v>50.0</v>
      </c>
      <c r="E666" s="2"/>
      <c r="F666" s="1" t="s">
        <v>49</v>
      </c>
      <c r="G666" s="1" t="s">
        <v>19</v>
      </c>
      <c r="H666" s="1" t="s">
        <v>12449</v>
      </c>
      <c r="I666" s="1" t="s">
        <v>12450</v>
      </c>
      <c r="J666" s="1" t="s">
        <v>12450</v>
      </c>
      <c r="K666" s="2"/>
      <c r="L666" s="1">
        <v>-9.0</v>
      </c>
      <c r="M666" s="1"/>
      <c r="N666" s="1">
        <v>9.861233333333333</v>
      </c>
      <c r="O666" s="1" t="s">
        <v>63</v>
      </c>
      <c r="P666" s="1" t="s">
        <v>12451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16</v>
      </c>
      <c r="B667" s="1" t="s">
        <v>17</v>
      </c>
      <c r="C667" s="1">
        <v>528.0</v>
      </c>
      <c r="D667" s="1">
        <v>0.0</v>
      </c>
      <c r="E667" s="2"/>
      <c r="F667" s="1" t="s">
        <v>18</v>
      </c>
      <c r="G667" s="1" t="s">
        <v>19</v>
      </c>
      <c r="H667" s="1" t="s">
        <v>12452</v>
      </c>
      <c r="I667" s="1" t="s">
        <v>12453</v>
      </c>
      <c r="J667" s="1" t="s">
        <v>12453</v>
      </c>
      <c r="K667" s="2"/>
      <c r="L667" s="1">
        <v>2.0</v>
      </c>
      <c r="M667" s="1"/>
      <c r="N667" s="1">
        <v>15.588316666666667</v>
      </c>
      <c r="O667" s="1" t="s">
        <v>10248</v>
      </c>
      <c r="P667" s="1" t="s">
        <v>12454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60</v>
      </c>
      <c r="B668" s="1" t="s">
        <v>17</v>
      </c>
      <c r="C668" s="1">
        <v>841.0</v>
      </c>
      <c r="D668" s="1">
        <v>0.0</v>
      </c>
      <c r="E668" s="1" t="s">
        <v>10382</v>
      </c>
      <c r="F668" s="1" t="s">
        <v>66</v>
      </c>
      <c r="G668" s="1" t="s">
        <v>19</v>
      </c>
      <c r="H668" s="1" t="s">
        <v>12455</v>
      </c>
      <c r="I668" s="1" t="s">
        <v>12456</v>
      </c>
      <c r="J668" s="1" t="s">
        <v>12457</v>
      </c>
      <c r="K668" s="1" t="s">
        <v>12458</v>
      </c>
      <c r="L668" s="1">
        <v>0.0</v>
      </c>
      <c r="M668" s="1">
        <v>0.045983333333333334</v>
      </c>
      <c r="N668" s="1">
        <v>14.906433333333334</v>
      </c>
      <c r="O668" s="1" t="s">
        <v>63</v>
      </c>
      <c r="P668" s="1" t="s">
        <v>12459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48</v>
      </c>
      <c r="B669" s="1" t="s">
        <v>17</v>
      </c>
      <c r="C669" s="1">
        <v>40.0</v>
      </c>
      <c r="D669" s="1">
        <v>70.0</v>
      </c>
      <c r="E669" s="2"/>
      <c r="F669" s="1" t="s">
        <v>49</v>
      </c>
      <c r="G669" s="1" t="s">
        <v>24</v>
      </c>
      <c r="H669" s="1" t="s">
        <v>12460</v>
      </c>
      <c r="I669" s="1" t="s">
        <v>12461</v>
      </c>
      <c r="J669" s="1" t="s">
        <v>12461</v>
      </c>
      <c r="K669" s="2"/>
      <c r="L669" s="1">
        <v>-5.0</v>
      </c>
      <c r="M669" s="1"/>
      <c r="N669" s="1">
        <v>0.09913333333333334</v>
      </c>
      <c r="O669" s="1" t="s">
        <v>53</v>
      </c>
      <c r="P669" s="1" t="s">
        <v>12462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48</v>
      </c>
      <c r="B670" s="3" t="s">
        <v>492</v>
      </c>
      <c r="C670" s="1">
        <v>55.0</v>
      </c>
      <c r="D670" s="1">
        <v>0.0</v>
      </c>
      <c r="E670" s="2"/>
      <c r="F670" s="1" t="s">
        <v>49</v>
      </c>
      <c r="G670" s="1" t="s">
        <v>24</v>
      </c>
      <c r="H670" s="1" t="s">
        <v>12463</v>
      </c>
      <c r="I670" s="2"/>
      <c r="J670" s="2"/>
      <c r="K670" s="2"/>
      <c r="L670" s="1">
        <v>0.0</v>
      </c>
      <c r="M670" s="1"/>
      <c r="N670" s="2"/>
      <c r="O670" s="1" t="s">
        <v>53</v>
      </c>
      <c r="P670" s="1" t="s">
        <v>12464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60</v>
      </c>
      <c r="B671" s="1" t="s">
        <v>17</v>
      </c>
      <c r="C671" s="1">
        <v>768.0</v>
      </c>
      <c r="D671" s="1">
        <v>0.0</v>
      </c>
      <c r="E671" s="1" t="s">
        <v>10382</v>
      </c>
      <c r="F671" s="1" t="s">
        <v>66</v>
      </c>
      <c r="G671" s="1" t="s">
        <v>19</v>
      </c>
      <c r="H671" s="1" t="s">
        <v>12465</v>
      </c>
      <c r="I671" s="1" t="s">
        <v>12466</v>
      </c>
      <c r="J671" s="1" t="s">
        <v>12467</v>
      </c>
      <c r="K671" s="1" t="s">
        <v>12468</v>
      </c>
      <c r="L671" s="1">
        <v>1.0</v>
      </c>
      <c r="M671" s="1">
        <v>0.0291</v>
      </c>
      <c r="N671" s="1">
        <v>19.444983333333333</v>
      </c>
      <c r="O671" s="1" t="s">
        <v>63</v>
      </c>
      <c r="P671" s="1" t="s">
        <v>12469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60</v>
      </c>
      <c r="B672" s="1" t="s">
        <v>17</v>
      </c>
      <c r="C672" s="3">
        <v>377.0</v>
      </c>
      <c r="D672" s="1">
        <v>61.0</v>
      </c>
      <c r="E672" s="2"/>
      <c r="F672" s="1" t="s">
        <v>49</v>
      </c>
      <c r="G672" s="1" t="s">
        <v>24</v>
      </c>
      <c r="H672" s="1" t="s">
        <v>12470</v>
      </c>
      <c r="I672" s="1" t="s">
        <v>12471</v>
      </c>
      <c r="J672" s="1" t="s">
        <v>12471</v>
      </c>
      <c r="K672" s="2"/>
      <c r="L672" s="1">
        <v>0.0</v>
      </c>
      <c r="M672" s="1"/>
      <c r="N672" s="1">
        <v>19.6441</v>
      </c>
      <c r="O672" s="1" t="s">
        <v>63</v>
      </c>
      <c r="P672" s="1" t="s">
        <v>12472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28</v>
      </c>
      <c r="B673" s="1" t="s">
        <v>17</v>
      </c>
      <c r="C673" s="1">
        <v>433.0</v>
      </c>
      <c r="D673" s="1">
        <v>0.0</v>
      </c>
      <c r="E673" s="1" t="s">
        <v>29</v>
      </c>
      <c r="F673" s="1" t="s">
        <v>18</v>
      </c>
      <c r="G673" s="1" t="s">
        <v>19</v>
      </c>
      <c r="H673" s="1" t="s">
        <v>12473</v>
      </c>
      <c r="I673" s="1" t="s">
        <v>12474</v>
      </c>
      <c r="J673" s="1" t="s">
        <v>12474</v>
      </c>
      <c r="K673" s="2"/>
      <c r="L673" s="1">
        <v>-5.0</v>
      </c>
      <c r="M673" s="1"/>
      <c r="N673" s="1">
        <v>11.518466666666667</v>
      </c>
      <c r="O673" s="1" t="s">
        <v>10268</v>
      </c>
      <c r="P673" s="1" t="s">
        <v>12475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60</v>
      </c>
      <c r="B674" s="1" t="s">
        <v>17</v>
      </c>
      <c r="C674" s="1">
        <v>366.0</v>
      </c>
      <c r="D674" s="1">
        <v>92.0</v>
      </c>
      <c r="E674" s="2"/>
      <c r="F674" s="1" t="s">
        <v>49</v>
      </c>
      <c r="G674" s="1" t="s">
        <v>173</v>
      </c>
      <c r="H674" s="1" t="s">
        <v>12476</v>
      </c>
      <c r="I674" s="1" t="s">
        <v>12477</v>
      </c>
      <c r="J674" s="1" t="s">
        <v>12477</v>
      </c>
      <c r="K674" s="2"/>
      <c r="L674" s="1">
        <v>-8.0</v>
      </c>
      <c r="M674" s="1"/>
      <c r="N674" s="1">
        <v>10.90015</v>
      </c>
      <c r="O674" s="1" t="s">
        <v>63</v>
      </c>
      <c r="P674" s="1" t="s">
        <v>12478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28</v>
      </c>
      <c r="B675" s="1" t="s">
        <v>17</v>
      </c>
      <c r="C675" s="1">
        <v>418.0</v>
      </c>
      <c r="D675" s="1">
        <v>0.0</v>
      </c>
      <c r="E675" s="1" t="s">
        <v>29</v>
      </c>
      <c r="F675" s="1" t="s">
        <v>18</v>
      </c>
      <c r="G675" s="1" t="s">
        <v>19</v>
      </c>
      <c r="H675" s="1" t="s">
        <v>12479</v>
      </c>
      <c r="I675" s="1" t="s">
        <v>12480</v>
      </c>
      <c r="J675" s="1" t="s">
        <v>12480</v>
      </c>
      <c r="K675" s="2"/>
      <c r="L675" s="1">
        <v>-6.0</v>
      </c>
      <c r="M675" s="1"/>
      <c r="N675" s="1">
        <v>8.785483333333334</v>
      </c>
      <c r="O675" s="1" t="s">
        <v>10268</v>
      </c>
      <c r="P675" s="1" t="s">
        <v>12481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16</v>
      </c>
      <c r="B676" s="1" t="s">
        <v>17</v>
      </c>
      <c r="C676" s="1">
        <v>289.0</v>
      </c>
      <c r="D676" s="1">
        <v>0.0</v>
      </c>
      <c r="E676" s="2"/>
      <c r="F676" s="1" t="s">
        <v>18</v>
      </c>
      <c r="G676" s="1" t="s">
        <v>19</v>
      </c>
      <c r="H676" s="1" t="s">
        <v>12482</v>
      </c>
      <c r="I676" s="1" t="s">
        <v>12483</v>
      </c>
      <c r="J676" s="1" t="s">
        <v>12483</v>
      </c>
      <c r="K676" s="2"/>
      <c r="L676" s="1">
        <v>-9.0</v>
      </c>
      <c r="M676" s="1"/>
      <c r="N676" s="1">
        <v>5.677016666666667</v>
      </c>
      <c r="O676" s="1" t="s">
        <v>10248</v>
      </c>
      <c r="P676" s="1" t="s">
        <v>11346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48</v>
      </c>
      <c r="B677" s="1" t="s">
        <v>17</v>
      </c>
      <c r="C677" s="1">
        <v>498.0</v>
      </c>
      <c r="D677" s="1">
        <v>0.0</v>
      </c>
      <c r="E677" s="2"/>
      <c r="F677" s="1" t="s">
        <v>49</v>
      </c>
      <c r="G677" s="1" t="s">
        <v>24</v>
      </c>
      <c r="H677" s="1" t="s">
        <v>12484</v>
      </c>
      <c r="I677" s="1" t="s">
        <v>12485</v>
      </c>
      <c r="J677" s="1" t="s">
        <v>12485</v>
      </c>
      <c r="K677" s="2"/>
      <c r="L677" s="1">
        <v>-5.0</v>
      </c>
      <c r="M677" s="1"/>
      <c r="N677" s="1">
        <v>0.12073333333333333</v>
      </c>
      <c r="O677" s="1" t="s">
        <v>53</v>
      </c>
      <c r="P677" s="1" t="s">
        <v>12486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60</v>
      </c>
      <c r="B678" s="1" t="s">
        <v>17</v>
      </c>
      <c r="C678" s="3">
        <v>353.0</v>
      </c>
      <c r="D678" s="1">
        <v>0.0</v>
      </c>
      <c r="E678" s="1" t="s">
        <v>10292</v>
      </c>
      <c r="F678" s="1" t="s">
        <v>66</v>
      </c>
      <c r="G678" s="1" t="s">
        <v>24</v>
      </c>
      <c r="H678" s="1" t="s">
        <v>12487</v>
      </c>
      <c r="I678" s="1" t="s">
        <v>12488</v>
      </c>
      <c r="J678" s="1" t="s">
        <v>12489</v>
      </c>
      <c r="K678" s="1" t="s">
        <v>12490</v>
      </c>
      <c r="L678" s="1">
        <v>-8.0</v>
      </c>
      <c r="M678" s="1">
        <v>0.018383333333333335</v>
      </c>
      <c r="N678" s="1">
        <v>9.666716666666666</v>
      </c>
      <c r="O678" s="1" t="s">
        <v>63</v>
      </c>
      <c r="P678" s="1" t="s">
        <v>12491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28</v>
      </c>
      <c r="B679" s="1" t="s">
        <v>17</v>
      </c>
      <c r="C679" s="3">
        <v>264.0</v>
      </c>
      <c r="D679" s="1">
        <v>0.0</v>
      </c>
      <c r="E679" s="1" t="s">
        <v>29</v>
      </c>
      <c r="F679" s="1" t="s">
        <v>18</v>
      </c>
      <c r="G679" s="1" t="s">
        <v>19</v>
      </c>
      <c r="H679" s="1" t="s">
        <v>12492</v>
      </c>
      <c r="I679" s="1" t="s">
        <v>12493</v>
      </c>
      <c r="J679" s="1" t="s">
        <v>12493</v>
      </c>
      <c r="K679" s="2"/>
      <c r="L679" s="1">
        <v>-3.0</v>
      </c>
      <c r="M679" s="1"/>
      <c r="N679" s="1">
        <v>11.02285</v>
      </c>
      <c r="O679" s="1" t="s">
        <v>10268</v>
      </c>
      <c r="P679" s="1" t="s">
        <v>12494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60</v>
      </c>
      <c r="B680" s="1" t="s">
        <v>17</v>
      </c>
      <c r="C680" s="1">
        <v>199.0</v>
      </c>
      <c r="D680" s="1">
        <v>50.0</v>
      </c>
      <c r="E680" s="2"/>
      <c r="F680" s="1" t="s">
        <v>49</v>
      </c>
      <c r="G680" s="1" t="s">
        <v>173</v>
      </c>
      <c r="H680" s="1" t="s">
        <v>12495</v>
      </c>
      <c r="I680" s="1" t="s">
        <v>12496</v>
      </c>
      <c r="J680" s="1" t="s">
        <v>12496</v>
      </c>
      <c r="K680" s="2"/>
      <c r="L680" s="1">
        <v>-2.0</v>
      </c>
      <c r="M680" s="1"/>
      <c r="N680" s="1">
        <v>16.19405</v>
      </c>
      <c r="O680" s="1" t="s">
        <v>63</v>
      </c>
      <c r="P680" s="1" t="s">
        <v>10527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16</v>
      </c>
      <c r="B681" s="1" t="s">
        <v>17</v>
      </c>
      <c r="C681" s="1">
        <v>264.0</v>
      </c>
      <c r="D681" s="1">
        <v>0.0</v>
      </c>
      <c r="E681" s="2"/>
      <c r="F681" s="1" t="s">
        <v>18</v>
      </c>
      <c r="G681" s="1" t="s">
        <v>19</v>
      </c>
      <c r="H681" s="1" t="s">
        <v>12497</v>
      </c>
      <c r="I681" s="1" t="s">
        <v>12498</v>
      </c>
      <c r="J681" s="1" t="s">
        <v>12498</v>
      </c>
      <c r="K681" s="2"/>
      <c r="L681" s="1">
        <v>-1.0</v>
      </c>
      <c r="M681" s="1"/>
      <c r="N681" s="1">
        <v>13.848216666666668</v>
      </c>
      <c r="O681" s="1" t="s">
        <v>10248</v>
      </c>
      <c r="P681" s="1" t="s">
        <v>11470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81</v>
      </c>
      <c r="B682" s="1" t="s">
        <v>17</v>
      </c>
      <c r="C682" s="1">
        <v>469.0</v>
      </c>
      <c r="D682" s="1">
        <v>0.0</v>
      </c>
      <c r="E682" s="1" t="s">
        <v>12071</v>
      </c>
      <c r="F682" s="1" t="s">
        <v>18</v>
      </c>
      <c r="G682" s="1" t="s">
        <v>19</v>
      </c>
      <c r="H682" s="1" t="s">
        <v>12499</v>
      </c>
      <c r="I682" s="1" t="s">
        <v>12500</v>
      </c>
      <c r="J682" s="1" t="s">
        <v>12500</v>
      </c>
      <c r="K682" s="2"/>
      <c r="L682" s="1">
        <v>-7.0</v>
      </c>
      <c r="M682" s="1"/>
      <c r="N682" s="1">
        <v>7.80455</v>
      </c>
      <c r="O682" s="1" t="s">
        <v>10248</v>
      </c>
      <c r="P682" s="1" t="s">
        <v>12501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48</v>
      </c>
      <c r="B683" s="1" t="s">
        <v>17</v>
      </c>
      <c r="C683" s="1">
        <v>0.0</v>
      </c>
      <c r="D683" s="1">
        <v>59.0</v>
      </c>
      <c r="E683" s="2"/>
      <c r="F683" s="1" t="s">
        <v>49</v>
      </c>
      <c r="G683" s="1" t="s">
        <v>24</v>
      </c>
      <c r="H683" s="1" t="s">
        <v>12502</v>
      </c>
      <c r="I683" s="1" t="s">
        <v>12503</v>
      </c>
      <c r="J683" s="1" t="s">
        <v>12503</v>
      </c>
      <c r="K683" s="2"/>
      <c r="L683" s="1">
        <v>-5.0</v>
      </c>
      <c r="M683" s="1"/>
      <c r="N683" s="1">
        <v>0.06466666666666666</v>
      </c>
      <c r="O683" s="1" t="s">
        <v>53</v>
      </c>
      <c r="P683" s="1" t="s">
        <v>12504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60</v>
      </c>
      <c r="B684" s="1" t="s">
        <v>17</v>
      </c>
      <c r="C684" s="3">
        <v>275.0</v>
      </c>
      <c r="D684" s="1">
        <v>69.0</v>
      </c>
      <c r="E684" s="2"/>
      <c r="F684" s="1" t="s">
        <v>49</v>
      </c>
      <c r="G684" s="1" t="s">
        <v>19</v>
      </c>
      <c r="H684" s="1" t="s">
        <v>12505</v>
      </c>
      <c r="I684" s="1" t="s">
        <v>12506</v>
      </c>
      <c r="J684" s="1" t="s">
        <v>12506</v>
      </c>
      <c r="K684" s="2"/>
      <c r="L684" s="1">
        <v>-10.0</v>
      </c>
      <c r="M684" s="1"/>
      <c r="N684" s="1">
        <v>8.018366666666667</v>
      </c>
      <c r="O684" s="1" t="s">
        <v>63</v>
      </c>
      <c r="P684" s="1" t="s">
        <v>12507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60</v>
      </c>
      <c r="B685" s="1" t="s">
        <v>17</v>
      </c>
      <c r="C685" s="1">
        <v>209.0</v>
      </c>
      <c r="D685" s="1">
        <v>50.0</v>
      </c>
      <c r="E685" s="2"/>
      <c r="F685" s="1" t="s">
        <v>49</v>
      </c>
      <c r="G685" s="1" t="s">
        <v>19</v>
      </c>
      <c r="H685" s="1" t="s">
        <v>12508</v>
      </c>
      <c r="I685" s="1" t="s">
        <v>12509</v>
      </c>
      <c r="J685" s="1" t="s">
        <v>12509</v>
      </c>
      <c r="K685" s="2"/>
      <c r="L685" s="1">
        <v>-9.0</v>
      </c>
      <c r="M685" s="1"/>
      <c r="N685" s="1">
        <v>9.826983333333333</v>
      </c>
      <c r="O685" s="1" t="s">
        <v>63</v>
      </c>
      <c r="P685" s="1" t="s">
        <v>12510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60</v>
      </c>
      <c r="B686" s="1" t="s">
        <v>17</v>
      </c>
      <c r="C686" s="1">
        <v>250.0</v>
      </c>
      <c r="D686" s="1">
        <v>0.0</v>
      </c>
      <c r="E686" s="1" t="s">
        <v>29</v>
      </c>
      <c r="F686" s="1" t="s">
        <v>66</v>
      </c>
      <c r="G686" s="1" t="s">
        <v>19</v>
      </c>
      <c r="H686" s="1" t="s">
        <v>12511</v>
      </c>
      <c r="I686" s="1" t="s">
        <v>12512</v>
      </c>
      <c r="J686" s="1" t="s">
        <v>12513</v>
      </c>
      <c r="K686" s="1" t="s">
        <v>12514</v>
      </c>
      <c r="L686" s="1">
        <v>13.0</v>
      </c>
      <c r="M686" s="1">
        <v>8.450333333333333</v>
      </c>
      <c r="N686" s="1">
        <v>15.60005</v>
      </c>
      <c r="O686" s="1" t="s">
        <v>63</v>
      </c>
      <c r="P686" s="1" t="s">
        <v>12451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48</v>
      </c>
      <c r="B687" s="1" t="s">
        <v>17</v>
      </c>
      <c r="C687" s="1">
        <v>1016.0</v>
      </c>
      <c r="D687" s="1">
        <v>0.0</v>
      </c>
      <c r="E687" s="2"/>
      <c r="F687" s="1" t="s">
        <v>49</v>
      </c>
      <c r="G687" s="1" t="s">
        <v>24</v>
      </c>
      <c r="H687" s="1" t="s">
        <v>12515</v>
      </c>
      <c r="I687" s="1" t="s">
        <v>12516</v>
      </c>
      <c r="J687" s="1" t="s">
        <v>12516</v>
      </c>
      <c r="K687" s="2"/>
      <c r="L687" s="1">
        <v>3.0</v>
      </c>
      <c r="M687" s="1"/>
      <c r="N687" s="1">
        <v>14.6768</v>
      </c>
      <c r="O687" s="1" t="s">
        <v>53</v>
      </c>
      <c r="P687" s="1" t="s">
        <v>12517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81</v>
      </c>
      <c r="B688" s="1" t="s">
        <v>17</v>
      </c>
      <c r="C688" s="1">
        <v>528.0</v>
      </c>
      <c r="D688" s="1">
        <v>0.0</v>
      </c>
      <c r="E688" s="1" t="s">
        <v>11130</v>
      </c>
      <c r="F688" s="1" t="s">
        <v>18</v>
      </c>
      <c r="G688" s="1" t="s">
        <v>19</v>
      </c>
      <c r="H688" s="1" t="s">
        <v>12518</v>
      </c>
      <c r="I688" s="1" t="s">
        <v>12519</v>
      </c>
      <c r="J688" s="1" t="s">
        <v>12519</v>
      </c>
      <c r="K688" s="2"/>
      <c r="L688" s="1">
        <v>-1.0</v>
      </c>
      <c r="M688" s="1"/>
      <c r="N688" s="1">
        <v>18.14475</v>
      </c>
      <c r="O688" s="1" t="s">
        <v>10248</v>
      </c>
      <c r="P688" s="1" t="s">
        <v>12520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48</v>
      </c>
      <c r="B689" s="1" t="s">
        <v>17</v>
      </c>
      <c r="C689" s="1">
        <v>59.0</v>
      </c>
      <c r="D689" s="1">
        <v>0.0</v>
      </c>
      <c r="E689" s="2"/>
      <c r="F689" s="1" t="s">
        <v>49</v>
      </c>
      <c r="G689" s="1" t="s">
        <v>24</v>
      </c>
      <c r="H689" s="1" t="s">
        <v>12521</v>
      </c>
      <c r="I689" s="1" t="s">
        <v>12522</v>
      </c>
      <c r="J689" s="1" t="s">
        <v>12522</v>
      </c>
      <c r="K689" s="2"/>
      <c r="L689" s="1">
        <v>-5.0</v>
      </c>
      <c r="M689" s="1"/>
      <c r="N689" s="1">
        <v>0.08713333333333333</v>
      </c>
      <c r="O689" s="1" t="s">
        <v>53</v>
      </c>
      <c r="P689" s="1" t="s">
        <v>12523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60</v>
      </c>
      <c r="B690" s="1" t="s">
        <v>17</v>
      </c>
      <c r="C690" s="1">
        <v>386.0</v>
      </c>
      <c r="D690" s="1">
        <v>97.0</v>
      </c>
      <c r="E690" s="2"/>
      <c r="F690" s="1" t="s">
        <v>49</v>
      </c>
      <c r="G690" s="1" t="s">
        <v>173</v>
      </c>
      <c r="H690" s="1" t="s">
        <v>12524</v>
      </c>
      <c r="I690" s="1" t="s">
        <v>12525</v>
      </c>
      <c r="J690" s="1" t="s">
        <v>12525</v>
      </c>
      <c r="K690" s="2"/>
      <c r="L690" s="1">
        <v>0.0</v>
      </c>
      <c r="M690" s="1"/>
      <c r="N690" s="1">
        <v>20.053133333333335</v>
      </c>
      <c r="O690" s="1" t="s">
        <v>63</v>
      </c>
      <c r="P690" s="1" t="s">
        <v>12526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60</v>
      </c>
      <c r="B691" s="1" t="s">
        <v>17</v>
      </c>
      <c r="C691" s="1">
        <v>584.0</v>
      </c>
      <c r="D691" s="1">
        <v>164.0</v>
      </c>
      <c r="E691" s="2"/>
      <c r="F691" s="1" t="s">
        <v>49</v>
      </c>
      <c r="G691" s="1" t="s">
        <v>19</v>
      </c>
      <c r="H691" s="1" t="s">
        <v>12527</v>
      </c>
      <c r="I691" s="1" t="s">
        <v>12528</v>
      </c>
      <c r="J691" s="1" t="s">
        <v>12528</v>
      </c>
      <c r="K691" s="2"/>
      <c r="L691" s="1">
        <v>0.0</v>
      </c>
      <c r="M691" s="1"/>
      <c r="N691" s="1">
        <v>39.71191666666667</v>
      </c>
      <c r="O691" s="1" t="s">
        <v>63</v>
      </c>
      <c r="P691" s="1" t="s">
        <v>12529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16</v>
      </c>
      <c r="B692" s="1" t="s">
        <v>17</v>
      </c>
      <c r="C692" s="1">
        <v>650.0</v>
      </c>
      <c r="D692" s="1">
        <v>0.0</v>
      </c>
      <c r="E692" s="2"/>
      <c r="F692" s="1" t="s">
        <v>18</v>
      </c>
      <c r="G692" s="1" t="s">
        <v>19</v>
      </c>
      <c r="H692" s="1" t="s">
        <v>12530</v>
      </c>
      <c r="I692" s="1" t="s">
        <v>12531</v>
      </c>
      <c r="J692" s="1" t="s">
        <v>12531</v>
      </c>
      <c r="K692" s="2"/>
      <c r="L692" s="1">
        <v>-1.0</v>
      </c>
      <c r="M692" s="1"/>
      <c r="N692" s="1">
        <v>18.19775</v>
      </c>
      <c r="O692" s="1" t="s">
        <v>10248</v>
      </c>
      <c r="P692" s="1" t="s">
        <v>12532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60</v>
      </c>
      <c r="B693" s="1" t="s">
        <v>17</v>
      </c>
      <c r="C693" s="1">
        <v>219.0</v>
      </c>
      <c r="D693" s="1">
        <v>55.0</v>
      </c>
      <c r="E693" s="2"/>
      <c r="F693" s="1" t="s">
        <v>49</v>
      </c>
      <c r="G693" s="1" t="s">
        <v>173</v>
      </c>
      <c r="H693" s="1" t="s">
        <v>12533</v>
      </c>
      <c r="I693" s="1" t="s">
        <v>12534</v>
      </c>
      <c r="J693" s="1" t="s">
        <v>12534</v>
      </c>
      <c r="K693" s="2"/>
      <c r="L693" s="1">
        <v>-11.0</v>
      </c>
      <c r="M693" s="1"/>
      <c r="N693" s="1">
        <v>7.799766666666667</v>
      </c>
      <c r="O693" s="1" t="s">
        <v>63</v>
      </c>
      <c r="P693" s="1" t="s">
        <v>12535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60</v>
      </c>
      <c r="B694" s="1" t="s">
        <v>17</v>
      </c>
      <c r="C694" s="1">
        <v>508.0</v>
      </c>
      <c r="D694" s="1">
        <v>0.0</v>
      </c>
      <c r="E694" s="1" t="s">
        <v>29</v>
      </c>
      <c r="F694" s="1" t="s">
        <v>66</v>
      </c>
      <c r="G694" s="1" t="s">
        <v>19</v>
      </c>
      <c r="H694" s="1" t="s">
        <v>12536</v>
      </c>
      <c r="I694" s="1" t="s">
        <v>12537</v>
      </c>
      <c r="J694" s="1" t="s">
        <v>12538</v>
      </c>
      <c r="K694" s="1" t="s">
        <v>12539</v>
      </c>
      <c r="L694" s="1">
        <v>-8.0</v>
      </c>
      <c r="M694" s="1">
        <v>0.6647666666666666</v>
      </c>
      <c r="N694" s="1">
        <v>9.17105</v>
      </c>
      <c r="O694" s="1" t="s">
        <v>63</v>
      </c>
      <c r="P694" s="1" t="s">
        <v>12540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60</v>
      </c>
      <c r="B695" s="1" t="s">
        <v>17</v>
      </c>
      <c r="C695" s="1">
        <v>199.0</v>
      </c>
      <c r="D695" s="1">
        <v>50.0</v>
      </c>
      <c r="E695" s="2"/>
      <c r="F695" s="1" t="s">
        <v>49</v>
      </c>
      <c r="G695" s="1" t="s">
        <v>19</v>
      </c>
      <c r="H695" s="1" t="s">
        <v>12541</v>
      </c>
      <c r="I695" s="1" t="s">
        <v>12542</v>
      </c>
      <c r="J695" s="1" t="s">
        <v>12542</v>
      </c>
      <c r="K695" s="2"/>
      <c r="L695" s="1">
        <v>-5.0</v>
      </c>
      <c r="M695" s="1"/>
      <c r="N695" s="1">
        <v>36.745016666666665</v>
      </c>
      <c r="O695" s="1" t="s">
        <v>63</v>
      </c>
      <c r="P695" s="1" t="s">
        <v>10888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16</v>
      </c>
      <c r="B696" s="3" t="s">
        <v>17</v>
      </c>
      <c r="C696" s="1">
        <v>625.0</v>
      </c>
      <c r="D696" s="1">
        <v>0.0</v>
      </c>
      <c r="E696" s="2"/>
      <c r="F696" s="1" t="s">
        <v>18</v>
      </c>
      <c r="G696" s="1" t="s">
        <v>24</v>
      </c>
      <c r="H696" s="1" t="s">
        <v>12543</v>
      </c>
      <c r="I696" s="1" t="s">
        <v>12544</v>
      </c>
      <c r="J696" s="1" t="s">
        <v>12544</v>
      </c>
      <c r="K696" s="2"/>
      <c r="L696" s="1">
        <v>-6.0</v>
      </c>
      <c r="M696" s="1"/>
      <c r="N696" s="1">
        <v>13.384666666666666</v>
      </c>
      <c r="O696" s="1" t="s">
        <v>10248</v>
      </c>
      <c r="P696" s="1" t="s">
        <v>12545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60</v>
      </c>
      <c r="B697" s="1" t="s">
        <v>17</v>
      </c>
      <c r="C697" s="1">
        <v>557.0</v>
      </c>
      <c r="D697" s="1">
        <v>0.0</v>
      </c>
      <c r="E697" s="1" t="s">
        <v>10292</v>
      </c>
      <c r="F697" s="1" t="s">
        <v>66</v>
      </c>
      <c r="G697" s="1" t="s">
        <v>19</v>
      </c>
      <c r="H697" s="1" t="s">
        <v>12546</v>
      </c>
      <c r="I697" s="1" t="s">
        <v>12547</v>
      </c>
      <c r="J697" s="1" t="s">
        <v>12548</v>
      </c>
      <c r="K697" s="1" t="s">
        <v>12549</v>
      </c>
      <c r="L697" s="1">
        <v>0.0</v>
      </c>
      <c r="M697" s="1">
        <v>0.01515</v>
      </c>
      <c r="N697" s="1">
        <v>7.739833333333333</v>
      </c>
      <c r="O697" s="1" t="s">
        <v>63</v>
      </c>
      <c r="P697" s="1" t="s">
        <v>12550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60</v>
      </c>
      <c r="B698" s="1" t="s">
        <v>17</v>
      </c>
      <c r="C698" s="3">
        <v>247.0</v>
      </c>
      <c r="D698" s="1">
        <v>62.0</v>
      </c>
      <c r="E698" s="2"/>
      <c r="F698" s="1" t="s">
        <v>49</v>
      </c>
      <c r="G698" s="1" t="s">
        <v>19</v>
      </c>
      <c r="H698" s="1" t="s">
        <v>12551</v>
      </c>
      <c r="I698" s="1" t="s">
        <v>12552</v>
      </c>
      <c r="J698" s="1" t="s">
        <v>12552</v>
      </c>
      <c r="K698" s="2"/>
      <c r="L698" s="1">
        <v>-7.0</v>
      </c>
      <c r="M698" s="1"/>
      <c r="N698" s="1">
        <v>11.824066666666667</v>
      </c>
      <c r="O698" s="1" t="s">
        <v>63</v>
      </c>
      <c r="P698" s="1" t="s">
        <v>12553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60</v>
      </c>
      <c r="B699" s="1" t="s">
        <v>17</v>
      </c>
      <c r="C699" s="1">
        <v>269.0</v>
      </c>
      <c r="D699" s="1">
        <v>0.0</v>
      </c>
      <c r="E699" s="1" t="s">
        <v>10292</v>
      </c>
      <c r="F699" s="1" t="s">
        <v>66</v>
      </c>
      <c r="G699" s="1" t="s">
        <v>24</v>
      </c>
      <c r="H699" s="1" t="s">
        <v>12554</v>
      </c>
      <c r="I699" s="1" t="s">
        <v>12555</v>
      </c>
      <c r="J699" s="1" t="s">
        <v>12556</v>
      </c>
      <c r="K699" s="1" t="s">
        <v>12557</v>
      </c>
      <c r="L699" s="1">
        <v>0.0</v>
      </c>
      <c r="M699" s="1">
        <v>0.019466666666666667</v>
      </c>
      <c r="N699" s="1">
        <v>10.605733333333333</v>
      </c>
      <c r="O699" s="1" t="s">
        <v>63</v>
      </c>
      <c r="P699" s="1" t="s">
        <v>12558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16</v>
      </c>
      <c r="B700" s="1" t="s">
        <v>17</v>
      </c>
      <c r="C700" s="1">
        <v>658.0</v>
      </c>
      <c r="D700" s="1">
        <v>0.0</v>
      </c>
      <c r="E700" s="2"/>
      <c r="F700" s="1" t="s">
        <v>18</v>
      </c>
      <c r="G700" s="1" t="s">
        <v>19</v>
      </c>
      <c r="H700" s="1" t="s">
        <v>12559</v>
      </c>
      <c r="I700" s="1" t="s">
        <v>12560</v>
      </c>
      <c r="J700" s="1" t="s">
        <v>12560</v>
      </c>
      <c r="K700" s="2"/>
      <c r="L700" s="1">
        <v>-3.0</v>
      </c>
      <c r="M700" s="1"/>
      <c r="N700" s="1">
        <v>16.73068333333333</v>
      </c>
      <c r="O700" s="1" t="s">
        <v>10248</v>
      </c>
      <c r="P700" s="1" t="s">
        <v>12561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60</v>
      </c>
      <c r="B701" s="1" t="s">
        <v>17</v>
      </c>
      <c r="C701" s="1">
        <v>806.0</v>
      </c>
      <c r="D701" s="1">
        <v>0.0</v>
      </c>
      <c r="E701" s="1" t="s">
        <v>10292</v>
      </c>
      <c r="F701" s="1" t="s">
        <v>66</v>
      </c>
      <c r="G701" s="1" t="s">
        <v>19</v>
      </c>
      <c r="H701" s="1" t="s">
        <v>12562</v>
      </c>
      <c r="I701" s="1" t="s">
        <v>12563</v>
      </c>
      <c r="J701" s="1" t="s">
        <v>12564</v>
      </c>
      <c r="K701" s="1" t="s">
        <v>12565</v>
      </c>
      <c r="L701" s="1">
        <v>-14.0</v>
      </c>
      <c r="M701" s="1">
        <v>0.01905</v>
      </c>
      <c r="N701" s="1">
        <v>10.969166666666666</v>
      </c>
      <c r="O701" s="1" t="s">
        <v>63</v>
      </c>
      <c r="P701" s="1" t="s">
        <v>12566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28</v>
      </c>
      <c r="B702" s="1" t="s">
        <v>17</v>
      </c>
      <c r="C702" s="1">
        <v>331.0</v>
      </c>
      <c r="D702" s="1">
        <v>0.0</v>
      </c>
      <c r="E702" s="1" t="s">
        <v>29</v>
      </c>
      <c r="F702" s="1" t="s">
        <v>18</v>
      </c>
      <c r="G702" s="1" t="s">
        <v>19</v>
      </c>
      <c r="H702" s="1" t="s">
        <v>12567</v>
      </c>
      <c r="I702" s="1" t="s">
        <v>12568</v>
      </c>
      <c r="J702" s="1" t="s">
        <v>12568</v>
      </c>
      <c r="K702" s="2"/>
      <c r="L702" s="1">
        <v>-6.0</v>
      </c>
      <c r="M702" s="1"/>
      <c r="N702" s="1">
        <v>8.121383333333334</v>
      </c>
      <c r="O702" s="1" t="s">
        <v>10268</v>
      </c>
      <c r="P702" s="1" t="s">
        <v>12569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60</v>
      </c>
      <c r="B703" s="1" t="s">
        <v>17</v>
      </c>
      <c r="C703" s="1">
        <v>578.0</v>
      </c>
      <c r="D703" s="1">
        <v>0.0</v>
      </c>
      <c r="E703" s="1" t="s">
        <v>29</v>
      </c>
      <c r="F703" s="1" t="s">
        <v>66</v>
      </c>
      <c r="G703" s="1" t="s">
        <v>19</v>
      </c>
      <c r="H703" s="1" t="s">
        <v>12570</v>
      </c>
      <c r="I703" s="1" t="s">
        <v>12571</v>
      </c>
      <c r="J703" s="1" t="s">
        <v>12572</v>
      </c>
      <c r="K703" s="1" t="s">
        <v>12573</v>
      </c>
      <c r="L703" s="1">
        <v>13.0</v>
      </c>
      <c r="M703" s="1">
        <v>13.4815</v>
      </c>
      <c r="N703" s="1">
        <v>28.728233333333332</v>
      </c>
      <c r="O703" s="1" t="s">
        <v>63</v>
      </c>
      <c r="P703" s="1" t="s">
        <v>12574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48</v>
      </c>
      <c r="B704" s="1" t="s">
        <v>17</v>
      </c>
      <c r="C704" s="3">
        <v>558.0</v>
      </c>
      <c r="D704" s="1">
        <v>0.0</v>
      </c>
      <c r="E704" s="2"/>
      <c r="F704" s="1" t="s">
        <v>49</v>
      </c>
      <c r="G704" s="1" t="s">
        <v>24</v>
      </c>
      <c r="H704" s="1" t="s">
        <v>12575</v>
      </c>
      <c r="I704" s="1" t="s">
        <v>12576</v>
      </c>
      <c r="J704" s="1" t="s">
        <v>12576</v>
      </c>
      <c r="K704" s="2"/>
      <c r="L704" s="1">
        <v>2.0</v>
      </c>
      <c r="M704" s="1"/>
      <c r="N704" s="1">
        <v>13.996616666666666</v>
      </c>
      <c r="O704" s="1" t="s">
        <v>53</v>
      </c>
      <c r="P704" s="1" t="s">
        <v>12577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60</v>
      </c>
      <c r="B705" s="1" t="s">
        <v>17</v>
      </c>
      <c r="C705" s="3">
        <v>1063.0</v>
      </c>
      <c r="D705" s="1">
        <v>0.0</v>
      </c>
      <c r="E705" s="1" t="s">
        <v>10292</v>
      </c>
      <c r="F705" s="1" t="s">
        <v>66</v>
      </c>
      <c r="G705" s="1" t="s">
        <v>19</v>
      </c>
      <c r="H705" s="1" t="s">
        <v>12578</v>
      </c>
      <c r="I705" s="1" t="s">
        <v>12579</v>
      </c>
      <c r="J705" s="1" t="s">
        <v>12580</v>
      </c>
      <c r="K705" s="1" t="s">
        <v>12581</v>
      </c>
      <c r="L705" s="1">
        <v>0.0</v>
      </c>
      <c r="M705" s="1">
        <v>0.009716666666666667</v>
      </c>
      <c r="N705" s="1">
        <v>20.855633333333333</v>
      </c>
      <c r="O705" s="1" t="s">
        <v>63</v>
      </c>
      <c r="P705" s="1" t="s">
        <v>12582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60</v>
      </c>
      <c r="B706" s="1" t="s">
        <v>17</v>
      </c>
      <c r="C706" s="3">
        <v>278.0</v>
      </c>
      <c r="D706" s="1">
        <v>0.0</v>
      </c>
      <c r="E706" s="1" t="s">
        <v>10292</v>
      </c>
      <c r="F706" s="1" t="s">
        <v>66</v>
      </c>
      <c r="G706" s="1" t="s">
        <v>19</v>
      </c>
      <c r="H706" s="1" t="s">
        <v>12583</v>
      </c>
      <c r="I706" s="1" t="s">
        <v>12584</v>
      </c>
      <c r="J706" s="1" t="s">
        <v>12585</v>
      </c>
      <c r="K706" s="1" t="s">
        <v>12586</v>
      </c>
      <c r="L706" s="1">
        <v>7.0</v>
      </c>
      <c r="M706" s="1">
        <v>0.033016666666666666</v>
      </c>
      <c r="N706" s="1">
        <v>22.82855</v>
      </c>
      <c r="O706" s="1" t="s">
        <v>63</v>
      </c>
      <c r="P706" s="1" t="s">
        <v>12587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60</v>
      </c>
      <c r="B707" s="1" t="s">
        <v>17</v>
      </c>
      <c r="C707" s="1">
        <v>315.0</v>
      </c>
      <c r="D707" s="1">
        <v>69.0</v>
      </c>
      <c r="E707" s="2"/>
      <c r="F707" s="1" t="s">
        <v>49</v>
      </c>
      <c r="G707" s="1" t="s">
        <v>19</v>
      </c>
      <c r="H707" s="1" t="s">
        <v>12588</v>
      </c>
      <c r="I707" s="1" t="s">
        <v>12589</v>
      </c>
      <c r="J707" s="1" t="s">
        <v>12589</v>
      </c>
      <c r="K707" s="2"/>
      <c r="L707" s="1">
        <v>0.0</v>
      </c>
      <c r="M707" s="1"/>
      <c r="N707" s="1">
        <v>21.353083333333334</v>
      </c>
      <c r="O707" s="1" t="s">
        <v>63</v>
      </c>
      <c r="P707" s="1" t="s">
        <v>12590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60</v>
      </c>
      <c r="B708" s="1" t="s">
        <v>17</v>
      </c>
      <c r="C708" s="1">
        <v>199.0</v>
      </c>
      <c r="D708" s="1">
        <v>50.0</v>
      </c>
      <c r="E708" s="2"/>
      <c r="F708" s="1" t="s">
        <v>49</v>
      </c>
      <c r="G708" s="1" t="s">
        <v>19</v>
      </c>
      <c r="H708" s="1" t="s">
        <v>12591</v>
      </c>
      <c r="I708" s="1" t="s">
        <v>12592</v>
      </c>
      <c r="J708" s="1" t="s">
        <v>12592</v>
      </c>
      <c r="K708" s="2"/>
      <c r="L708" s="1">
        <v>4.0</v>
      </c>
      <c r="M708" s="1"/>
      <c r="N708" s="1">
        <v>42.523633333333336</v>
      </c>
      <c r="O708" s="1" t="s">
        <v>63</v>
      </c>
      <c r="P708" s="1" t="s">
        <v>12593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60</v>
      </c>
      <c r="B709" s="1" t="s">
        <v>17</v>
      </c>
      <c r="C709" s="1">
        <v>250.0</v>
      </c>
      <c r="D709" s="1">
        <v>0.0</v>
      </c>
      <c r="E709" s="1" t="s">
        <v>10292</v>
      </c>
      <c r="F709" s="1" t="s">
        <v>66</v>
      </c>
      <c r="G709" s="1" t="s">
        <v>24</v>
      </c>
      <c r="H709" s="1" t="s">
        <v>12594</v>
      </c>
      <c r="I709" s="1" t="s">
        <v>12595</v>
      </c>
      <c r="J709" s="1" t="s">
        <v>12596</v>
      </c>
      <c r="K709" s="1" t="s">
        <v>12597</v>
      </c>
      <c r="L709" s="1">
        <v>-3.0</v>
      </c>
      <c r="M709" s="1">
        <v>0.016766666666666666</v>
      </c>
      <c r="N709" s="1">
        <v>60.135016666666665</v>
      </c>
      <c r="O709" s="1" t="s">
        <v>63</v>
      </c>
      <c r="P709" s="1" t="s">
        <v>12181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81</v>
      </c>
      <c r="B710" s="1" t="s">
        <v>364</v>
      </c>
      <c r="C710" s="3">
        <v>208.0</v>
      </c>
      <c r="D710" s="1">
        <v>0.0</v>
      </c>
      <c r="E710" s="1" t="s">
        <v>10441</v>
      </c>
      <c r="F710" s="1" t="s">
        <v>18</v>
      </c>
      <c r="G710" s="1" t="s">
        <v>19</v>
      </c>
      <c r="H710" s="1" t="s">
        <v>12598</v>
      </c>
      <c r="I710" s="1" t="s">
        <v>12599</v>
      </c>
      <c r="J710" s="1" t="s">
        <v>12599</v>
      </c>
      <c r="K710" s="2"/>
      <c r="L710" s="1">
        <v>-7.0</v>
      </c>
      <c r="M710" s="1"/>
      <c r="N710" s="1">
        <v>7.037766666666666</v>
      </c>
      <c r="O710" s="1" t="s">
        <v>10248</v>
      </c>
      <c r="P710" s="1" t="s">
        <v>12600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16</v>
      </c>
      <c r="B711" s="1" t="s">
        <v>364</v>
      </c>
      <c r="C711" s="1">
        <v>264.0</v>
      </c>
      <c r="D711" s="1">
        <v>0.0</v>
      </c>
      <c r="E711" s="2"/>
      <c r="F711" s="1" t="s">
        <v>18</v>
      </c>
      <c r="G711" s="1" t="s">
        <v>19</v>
      </c>
      <c r="H711" s="1" t="s">
        <v>12601</v>
      </c>
      <c r="I711" s="1" t="s">
        <v>12602</v>
      </c>
      <c r="J711" s="1" t="s">
        <v>12602</v>
      </c>
      <c r="K711" s="2"/>
      <c r="L711" s="1">
        <v>-4.0</v>
      </c>
      <c r="M711" s="1"/>
      <c r="N711" s="1">
        <v>10.540483333333333</v>
      </c>
      <c r="O711" s="1" t="s">
        <v>10248</v>
      </c>
      <c r="P711" s="1" t="s">
        <v>11308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81</v>
      </c>
      <c r="B712" s="1" t="s">
        <v>364</v>
      </c>
      <c r="C712" s="1">
        <v>513.0</v>
      </c>
      <c r="D712" s="1">
        <v>0.0</v>
      </c>
      <c r="E712" s="1" t="s">
        <v>11000</v>
      </c>
      <c r="F712" s="1" t="s">
        <v>18</v>
      </c>
      <c r="G712" s="1" t="s">
        <v>19</v>
      </c>
      <c r="H712" s="1" t="s">
        <v>12603</v>
      </c>
      <c r="I712" s="1" t="s">
        <v>12604</v>
      </c>
      <c r="J712" s="1" t="s">
        <v>12604</v>
      </c>
      <c r="K712" s="2"/>
      <c r="L712" s="1">
        <v>-6.0</v>
      </c>
      <c r="M712" s="1"/>
      <c r="N712" s="1">
        <v>13.81635</v>
      </c>
      <c r="O712" s="1" t="s">
        <v>10248</v>
      </c>
      <c r="P712" s="1" t="s">
        <v>12605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81</v>
      </c>
      <c r="B713" s="1" t="s">
        <v>364</v>
      </c>
      <c r="C713" s="1">
        <v>312.0</v>
      </c>
      <c r="D713" s="1">
        <v>0.0</v>
      </c>
      <c r="E713" s="1" t="s">
        <v>10245</v>
      </c>
      <c r="F713" s="1" t="s">
        <v>18</v>
      </c>
      <c r="G713" s="1" t="s">
        <v>19</v>
      </c>
      <c r="H713" s="1" t="s">
        <v>12606</v>
      </c>
      <c r="I713" s="1" t="s">
        <v>12607</v>
      </c>
      <c r="J713" s="1" t="s">
        <v>12607</v>
      </c>
      <c r="K713" s="2"/>
      <c r="L713" s="1">
        <v>-3.0</v>
      </c>
      <c r="M713" s="1"/>
      <c r="N713" s="1">
        <v>11.383433333333333</v>
      </c>
      <c r="O713" s="1" t="s">
        <v>10248</v>
      </c>
      <c r="P713" s="1" t="s">
        <v>12608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60</v>
      </c>
      <c r="B714" s="1" t="s">
        <v>17</v>
      </c>
      <c r="C714" s="1">
        <v>199.0</v>
      </c>
      <c r="D714" s="1">
        <v>50.0</v>
      </c>
      <c r="E714" s="2"/>
      <c r="F714" s="1" t="s">
        <v>49</v>
      </c>
      <c r="G714" s="1" t="s">
        <v>173</v>
      </c>
      <c r="H714" s="1" t="s">
        <v>12609</v>
      </c>
      <c r="I714" s="1" t="s">
        <v>12610</v>
      </c>
      <c r="J714" s="1" t="s">
        <v>7190</v>
      </c>
      <c r="K714" s="2"/>
      <c r="L714" s="1">
        <v>337.0</v>
      </c>
      <c r="M714" s="1"/>
      <c r="N714" s="1">
        <v>14.873816666666666</v>
      </c>
      <c r="O714" s="1" t="s">
        <v>63</v>
      </c>
      <c r="P714" s="1" t="s">
        <v>12611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28</v>
      </c>
      <c r="B715" s="1" t="s">
        <v>17</v>
      </c>
      <c r="C715" s="1">
        <v>274.0</v>
      </c>
      <c r="D715" s="1">
        <v>0.0</v>
      </c>
      <c r="E715" s="1" t="s">
        <v>29</v>
      </c>
      <c r="F715" s="1" t="s">
        <v>18</v>
      </c>
      <c r="G715" s="1" t="s">
        <v>19</v>
      </c>
      <c r="H715" s="1" t="s">
        <v>12612</v>
      </c>
      <c r="I715" s="1" t="s">
        <v>12613</v>
      </c>
      <c r="J715" s="1" t="s">
        <v>12613</v>
      </c>
      <c r="K715" s="2"/>
      <c r="L715" s="1">
        <v>-7.0</v>
      </c>
      <c r="M715" s="1"/>
      <c r="N715" s="1">
        <v>7.75455</v>
      </c>
      <c r="O715" s="1" t="s">
        <v>10268</v>
      </c>
      <c r="P715" s="1" t="s">
        <v>12614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48</v>
      </c>
      <c r="B716" s="1" t="s">
        <v>17</v>
      </c>
      <c r="C716" s="1">
        <v>811.0</v>
      </c>
      <c r="D716" s="1">
        <v>0.0</v>
      </c>
      <c r="E716" s="1" t="s">
        <v>29</v>
      </c>
      <c r="F716" s="1" t="s">
        <v>66</v>
      </c>
      <c r="G716" s="1" t="s">
        <v>24</v>
      </c>
      <c r="H716" s="1" t="s">
        <v>12615</v>
      </c>
      <c r="I716" s="1" t="s">
        <v>12616</v>
      </c>
      <c r="J716" s="1" t="s">
        <v>12617</v>
      </c>
      <c r="K716" s="1" t="s">
        <v>12618</v>
      </c>
      <c r="L716" s="1">
        <v>-14.0</v>
      </c>
      <c r="M716" s="1">
        <v>0.13473333333333334</v>
      </c>
      <c r="N716" s="1">
        <v>0.3454</v>
      </c>
      <c r="O716" s="1" t="s">
        <v>53</v>
      </c>
      <c r="P716" s="1" t="s">
        <v>12619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48</v>
      </c>
      <c r="B717" s="1" t="s">
        <v>17</v>
      </c>
      <c r="C717" s="1">
        <v>39.0</v>
      </c>
      <c r="D717" s="1">
        <v>0.0</v>
      </c>
      <c r="E717" s="2"/>
      <c r="F717" s="1" t="s">
        <v>49</v>
      </c>
      <c r="G717" s="1" t="s">
        <v>24</v>
      </c>
      <c r="H717" s="1" t="s">
        <v>12620</v>
      </c>
      <c r="I717" s="1" t="s">
        <v>12621</v>
      </c>
      <c r="J717" s="1" t="s">
        <v>7190</v>
      </c>
      <c r="K717" s="2"/>
      <c r="L717" s="1">
        <v>384.0</v>
      </c>
      <c r="M717" s="1"/>
      <c r="N717" s="1">
        <v>0.4362666666666667</v>
      </c>
      <c r="O717" s="1" t="s">
        <v>53</v>
      </c>
      <c r="P717" s="1" t="s">
        <v>12622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28</v>
      </c>
      <c r="B718" s="1" t="s">
        <v>17</v>
      </c>
      <c r="C718" s="3">
        <v>358.0</v>
      </c>
      <c r="D718" s="1">
        <v>0.0</v>
      </c>
      <c r="E718" s="1" t="s">
        <v>29</v>
      </c>
      <c r="F718" s="1" t="s">
        <v>18</v>
      </c>
      <c r="G718" s="1" t="s">
        <v>19</v>
      </c>
      <c r="H718" s="1" t="s">
        <v>12623</v>
      </c>
      <c r="I718" s="1" t="s">
        <v>12624</v>
      </c>
      <c r="J718" s="1" t="s">
        <v>12624</v>
      </c>
      <c r="K718" s="2"/>
      <c r="L718" s="1">
        <v>-8.0</v>
      </c>
      <c r="M718" s="1"/>
      <c r="N718" s="1">
        <v>6.997133333333333</v>
      </c>
      <c r="O718" s="1" t="s">
        <v>10268</v>
      </c>
      <c r="P718" s="1" t="s">
        <v>12625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81</v>
      </c>
      <c r="B719" s="1" t="s">
        <v>364</v>
      </c>
      <c r="C719" s="3">
        <v>253.0</v>
      </c>
      <c r="D719" s="1">
        <v>0.0</v>
      </c>
      <c r="E719" s="1" t="s">
        <v>589</v>
      </c>
      <c r="F719" s="1" t="s">
        <v>18</v>
      </c>
      <c r="G719" s="1" t="s">
        <v>19</v>
      </c>
      <c r="H719" s="1" t="s">
        <v>12626</v>
      </c>
      <c r="I719" s="1" t="s">
        <v>12627</v>
      </c>
      <c r="J719" s="1" t="s">
        <v>12627</v>
      </c>
      <c r="K719" s="2"/>
      <c r="L719" s="1">
        <v>-11.0</v>
      </c>
      <c r="M719" s="1"/>
      <c r="N719" s="1">
        <v>3.523416666666667</v>
      </c>
      <c r="O719" s="1" t="s">
        <v>10248</v>
      </c>
      <c r="P719" s="1" t="s">
        <v>12628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16</v>
      </c>
      <c r="B720" s="1" t="s">
        <v>364</v>
      </c>
      <c r="C720" s="1">
        <v>329.0</v>
      </c>
      <c r="D720" s="1">
        <v>0.0</v>
      </c>
      <c r="E720" s="2"/>
      <c r="F720" s="1" t="s">
        <v>18</v>
      </c>
      <c r="G720" s="1" t="s">
        <v>19</v>
      </c>
      <c r="H720" s="1" t="s">
        <v>12629</v>
      </c>
      <c r="I720" s="1" t="s">
        <v>12630</v>
      </c>
      <c r="J720" s="1" t="s">
        <v>12630</v>
      </c>
      <c r="K720" s="2"/>
      <c r="L720" s="1">
        <v>-3.0</v>
      </c>
      <c r="M720" s="1"/>
      <c r="N720" s="1">
        <v>11.04405</v>
      </c>
      <c r="O720" s="1" t="s">
        <v>10248</v>
      </c>
      <c r="P720" s="1" t="s">
        <v>10726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28</v>
      </c>
      <c r="B721" s="1" t="s">
        <v>17</v>
      </c>
      <c r="C721" s="1">
        <v>538.0</v>
      </c>
      <c r="D721" s="1">
        <v>0.0</v>
      </c>
      <c r="E721" s="1" t="s">
        <v>29</v>
      </c>
      <c r="F721" s="1" t="s">
        <v>18</v>
      </c>
      <c r="G721" s="1" t="s">
        <v>19</v>
      </c>
      <c r="H721" s="1" t="s">
        <v>12631</v>
      </c>
      <c r="I721" s="1" t="s">
        <v>12632</v>
      </c>
      <c r="J721" s="1" t="s">
        <v>12632</v>
      </c>
      <c r="K721" s="2"/>
      <c r="L721" s="1">
        <v>-10.0</v>
      </c>
      <c r="M721" s="1"/>
      <c r="N721" s="1">
        <v>9.696366666666666</v>
      </c>
      <c r="O721" s="1" t="s">
        <v>10268</v>
      </c>
      <c r="P721" s="1" t="s">
        <v>12633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16</v>
      </c>
      <c r="B722" s="1" t="s">
        <v>364</v>
      </c>
      <c r="C722" s="3">
        <v>329.0</v>
      </c>
      <c r="D722" s="1">
        <v>0.0</v>
      </c>
      <c r="E722" s="2"/>
      <c r="F722" s="1" t="s">
        <v>18</v>
      </c>
      <c r="G722" s="1" t="s">
        <v>19</v>
      </c>
      <c r="H722" s="1" t="s">
        <v>12634</v>
      </c>
      <c r="I722" s="1" t="s">
        <v>12635</v>
      </c>
      <c r="J722" s="1" t="s">
        <v>12635</v>
      </c>
      <c r="K722" s="2"/>
      <c r="L722" s="1">
        <v>-7.0</v>
      </c>
      <c r="M722" s="1"/>
      <c r="N722" s="1">
        <v>7.33225</v>
      </c>
      <c r="O722" s="1" t="s">
        <v>10248</v>
      </c>
      <c r="P722" s="1" t="s">
        <v>12231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16</v>
      </c>
      <c r="B723" s="1" t="s">
        <v>364</v>
      </c>
      <c r="C723" s="1">
        <v>323.0</v>
      </c>
      <c r="D723" s="1">
        <v>0.0</v>
      </c>
      <c r="E723" s="2"/>
      <c r="F723" s="1" t="s">
        <v>18</v>
      </c>
      <c r="G723" s="1" t="s">
        <v>19</v>
      </c>
      <c r="H723" s="1" t="s">
        <v>12636</v>
      </c>
      <c r="I723" s="1" t="s">
        <v>12637</v>
      </c>
      <c r="J723" s="1" t="s">
        <v>12637</v>
      </c>
      <c r="K723" s="2"/>
      <c r="L723" s="1">
        <v>-7.0</v>
      </c>
      <c r="M723" s="1"/>
      <c r="N723" s="1">
        <v>7.59025</v>
      </c>
      <c r="O723" s="1" t="s">
        <v>10248</v>
      </c>
      <c r="P723" s="1" t="s">
        <v>12638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16</v>
      </c>
      <c r="B724" s="1" t="s">
        <v>364</v>
      </c>
      <c r="C724" s="1">
        <v>379.0</v>
      </c>
      <c r="D724" s="1">
        <v>0.0</v>
      </c>
      <c r="E724" s="2"/>
      <c r="F724" s="1" t="s">
        <v>18</v>
      </c>
      <c r="G724" s="1" t="s">
        <v>19</v>
      </c>
      <c r="H724" s="1" t="s">
        <v>12639</v>
      </c>
      <c r="I724" s="1" t="s">
        <v>12640</v>
      </c>
      <c r="J724" s="1" t="s">
        <v>12640</v>
      </c>
      <c r="K724" s="2"/>
      <c r="L724" s="1">
        <v>-3.0</v>
      </c>
      <c r="M724" s="1"/>
      <c r="N724" s="1">
        <v>11.812033333333334</v>
      </c>
      <c r="O724" s="1" t="s">
        <v>10248</v>
      </c>
      <c r="P724" s="1" t="s">
        <v>12641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28</v>
      </c>
      <c r="B725" s="1" t="s">
        <v>17</v>
      </c>
      <c r="C725" s="1">
        <v>264.0</v>
      </c>
      <c r="D725" s="1">
        <v>0.0</v>
      </c>
      <c r="E725" s="1" t="s">
        <v>29</v>
      </c>
      <c r="F725" s="1" t="s">
        <v>18</v>
      </c>
      <c r="G725" s="1" t="s">
        <v>19</v>
      </c>
      <c r="H725" s="1" t="s">
        <v>12642</v>
      </c>
      <c r="I725" s="1" t="s">
        <v>12643</v>
      </c>
      <c r="J725" s="1" t="s">
        <v>12643</v>
      </c>
      <c r="K725" s="2"/>
      <c r="L725" s="1">
        <v>-1.0</v>
      </c>
      <c r="M725" s="1"/>
      <c r="N725" s="1">
        <v>13.413766666666668</v>
      </c>
      <c r="O725" s="1" t="s">
        <v>10268</v>
      </c>
      <c r="P725" s="1" t="s">
        <v>10754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48</v>
      </c>
      <c r="B726" s="1" t="s">
        <v>17</v>
      </c>
      <c r="C726" s="3">
        <v>119.0</v>
      </c>
      <c r="D726" s="1">
        <v>0.0</v>
      </c>
      <c r="E726" s="2"/>
      <c r="F726" s="1" t="s">
        <v>49</v>
      </c>
      <c r="G726" s="1" t="s">
        <v>24</v>
      </c>
      <c r="H726" s="1" t="s">
        <v>12644</v>
      </c>
      <c r="I726" s="1" t="s">
        <v>12645</v>
      </c>
      <c r="J726" s="1" t="s">
        <v>7190</v>
      </c>
      <c r="K726" s="2"/>
      <c r="L726" s="1">
        <v>470.0</v>
      </c>
      <c r="M726" s="1"/>
      <c r="N726" s="1">
        <v>4.7686</v>
      </c>
      <c r="O726" s="1" t="s">
        <v>53</v>
      </c>
      <c r="P726" s="1" t="s">
        <v>12646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16</v>
      </c>
      <c r="B727" s="1" t="s">
        <v>364</v>
      </c>
      <c r="C727" s="3">
        <v>498.0</v>
      </c>
      <c r="D727" s="1">
        <v>0.0</v>
      </c>
      <c r="E727" s="2"/>
      <c r="F727" s="1" t="s">
        <v>18</v>
      </c>
      <c r="G727" s="1" t="s">
        <v>24</v>
      </c>
      <c r="H727" s="1" t="s">
        <v>12647</v>
      </c>
      <c r="I727" s="1" t="s">
        <v>12648</v>
      </c>
      <c r="J727" s="1" t="s">
        <v>12648</v>
      </c>
      <c r="K727" s="2"/>
      <c r="L727" s="1">
        <v>-1.0</v>
      </c>
      <c r="M727" s="1"/>
      <c r="N727" s="1">
        <v>13.04875</v>
      </c>
      <c r="O727" s="1" t="s">
        <v>10248</v>
      </c>
      <c r="P727" s="1" t="s">
        <v>12649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28</v>
      </c>
      <c r="B728" s="1" t="s">
        <v>17</v>
      </c>
      <c r="C728" s="1">
        <v>314.0</v>
      </c>
      <c r="D728" s="1">
        <v>0.0</v>
      </c>
      <c r="E728" s="1" t="s">
        <v>29</v>
      </c>
      <c r="F728" s="1" t="s">
        <v>18</v>
      </c>
      <c r="G728" s="1" t="s">
        <v>19</v>
      </c>
      <c r="H728" s="1" t="s">
        <v>12650</v>
      </c>
      <c r="I728" s="1" t="s">
        <v>12651</v>
      </c>
      <c r="J728" s="1" t="s">
        <v>12651</v>
      </c>
      <c r="K728" s="2"/>
      <c r="L728" s="1">
        <v>-6.0</v>
      </c>
      <c r="M728" s="1"/>
      <c r="N728" s="1">
        <v>8.3378</v>
      </c>
      <c r="O728" s="1" t="s">
        <v>10268</v>
      </c>
      <c r="P728" s="1" t="s">
        <v>11871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60</v>
      </c>
      <c r="B729" s="1" t="s">
        <v>17</v>
      </c>
      <c r="C729" s="3">
        <v>299.0</v>
      </c>
      <c r="D729" s="1">
        <v>0.0</v>
      </c>
      <c r="E729" s="1" t="s">
        <v>11484</v>
      </c>
      <c r="F729" s="1" t="s">
        <v>66</v>
      </c>
      <c r="G729" s="1" t="s">
        <v>24</v>
      </c>
      <c r="H729" s="1" t="s">
        <v>12652</v>
      </c>
      <c r="I729" s="1" t="s">
        <v>12653</v>
      </c>
      <c r="J729" s="1" t="s">
        <v>12654</v>
      </c>
      <c r="K729" s="1" t="s">
        <v>12655</v>
      </c>
      <c r="L729" s="1">
        <v>-13.0</v>
      </c>
      <c r="M729" s="1">
        <v>0.026083333333333333</v>
      </c>
      <c r="N729" s="1">
        <v>9.74875</v>
      </c>
      <c r="O729" s="1" t="s">
        <v>63</v>
      </c>
      <c r="P729" s="1" t="s">
        <v>12656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81</v>
      </c>
      <c r="B730" s="1" t="s">
        <v>17</v>
      </c>
      <c r="C730" s="3">
        <v>281.0</v>
      </c>
      <c r="D730" s="1">
        <v>0.0</v>
      </c>
      <c r="E730" s="1" t="s">
        <v>4618</v>
      </c>
      <c r="F730" s="1" t="s">
        <v>18</v>
      </c>
      <c r="G730" s="1" t="s">
        <v>19</v>
      </c>
      <c r="H730" s="1" t="s">
        <v>12657</v>
      </c>
      <c r="I730" s="1" t="s">
        <v>12658</v>
      </c>
      <c r="J730" s="1" t="s">
        <v>12658</v>
      </c>
      <c r="K730" s="2"/>
      <c r="L730" s="1">
        <v>-5.0</v>
      </c>
      <c r="M730" s="1"/>
      <c r="N730" s="1">
        <v>9.350683333333333</v>
      </c>
      <c r="O730" s="1" t="s">
        <v>10248</v>
      </c>
      <c r="P730" s="1" t="s">
        <v>12659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60</v>
      </c>
      <c r="B731" s="1" t="s">
        <v>17</v>
      </c>
      <c r="C731" s="1">
        <v>279.0</v>
      </c>
      <c r="D731" s="1">
        <v>0.0</v>
      </c>
      <c r="E731" s="1" t="s">
        <v>11484</v>
      </c>
      <c r="F731" s="1" t="s">
        <v>66</v>
      </c>
      <c r="G731" s="1" t="s">
        <v>24</v>
      </c>
      <c r="H731" s="1" t="s">
        <v>12660</v>
      </c>
      <c r="I731" s="1" t="s">
        <v>12661</v>
      </c>
      <c r="J731" s="1" t="s">
        <v>12662</v>
      </c>
      <c r="K731" s="1" t="s">
        <v>12663</v>
      </c>
      <c r="L731" s="1">
        <v>2.0</v>
      </c>
      <c r="M731" s="1">
        <v>0.020316666666666667</v>
      </c>
      <c r="N731" s="1">
        <v>8.918716666666667</v>
      </c>
      <c r="O731" s="1" t="s">
        <v>63</v>
      </c>
      <c r="P731" s="1" t="s">
        <v>12664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16</v>
      </c>
      <c r="B732" s="1" t="s">
        <v>17</v>
      </c>
      <c r="C732" s="1">
        <v>364.0</v>
      </c>
      <c r="D732" s="1">
        <v>0.0</v>
      </c>
      <c r="E732" s="2"/>
      <c r="F732" s="1" t="s">
        <v>18</v>
      </c>
      <c r="G732" s="1" t="s">
        <v>24</v>
      </c>
      <c r="H732" s="1" t="s">
        <v>12665</v>
      </c>
      <c r="I732" s="1" t="s">
        <v>12666</v>
      </c>
      <c r="J732" s="1" t="s">
        <v>12666</v>
      </c>
      <c r="K732" s="2"/>
      <c r="L732" s="1">
        <v>-1.0</v>
      </c>
      <c r="M732" s="1"/>
      <c r="N732" s="1">
        <v>13.918266666666666</v>
      </c>
      <c r="O732" s="1" t="s">
        <v>10248</v>
      </c>
      <c r="P732" s="1" t="s">
        <v>12667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28</v>
      </c>
      <c r="B733" s="1" t="s">
        <v>17</v>
      </c>
      <c r="C733" s="1">
        <v>264.0</v>
      </c>
      <c r="D733" s="1">
        <v>0.0</v>
      </c>
      <c r="E733" s="1" t="s">
        <v>29</v>
      </c>
      <c r="F733" s="1" t="s">
        <v>18</v>
      </c>
      <c r="G733" s="1" t="s">
        <v>19</v>
      </c>
      <c r="H733" s="1" t="s">
        <v>12668</v>
      </c>
      <c r="I733" s="1" t="s">
        <v>12669</v>
      </c>
      <c r="J733" s="1" t="s">
        <v>12669</v>
      </c>
      <c r="K733" s="2"/>
      <c r="L733" s="1">
        <v>-1.0</v>
      </c>
      <c r="M733" s="1"/>
      <c r="N733" s="1">
        <v>13.6018</v>
      </c>
      <c r="O733" s="1" t="s">
        <v>10268</v>
      </c>
      <c r="P733" s="1" t="s">
        <v>11363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28</v>
      </c>
      <c r="B734" s="1" t="s">
        <v>17</v>
      </c>
      <c r="C734" s="1">
        <v>930.0</v>
      </c>
      <c r="D734" s="1">
        <v>0.0</v>
      </c>
      <c r="E734" s="1" t="s">
        <v>29</v>
      </c>
      <c r="F734" s="1" t="s">
        <v>18</v>
      </c>
      <c r="G734" s="1" t="s">
        <v>19</v>
      </c>
      <c r="H734" s="1" t="s">
        <v>12670</v>
      </c>
      <c r="I734" s="1" t="s">
        <v>12671</v>
      </c>
      <c r="J734" s="1" t="s">
        <v>12671</v>
      </c>
      <c r="K734" s="2"/>
      <c r="L734" s="1">
        <v>-6.0</v>
      </c>
      <c r="M734" s="1"/>
      <c r="N734" s="1">
        <v>13.3859</v>
      </c>
      <c r="O734" s="1" t="s">
        <v>10268</v>
      </c>
      <c r="P734" s="1" t="s">
        <v>12672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28</v>
      </c>
      <c r="B735" s="1" t="s">
        <v>17</v>
      </c>
      <c r="C735" s="1">
        <v>464.0</v>
      </c>
      <c r="D735" s="1">
        <v>0.0</v>
      </c>
      <c r="E735" s="1" t="s">
        <v>29</v>
      </c>
      <c r="F735" s="1" t="s">
        <v>18</v>
      </c>
      <c r="G735" s="1" t="s">
        <v>19</v>
      </c>
      <c r="H735" s="1" t="s">
        <v>12673</v>
      </c>
      <c r="I735" s="1" t="s">
        <v>12674</v>
      </c>
      <c r="J735" s="1" t="s">
        <v>12674</v>
      </c>
      <c r="K735" s="2"/>
      <c r="L735" s="1">
        <v>-3.0</v>
      </c>
      <c r="M735" s="1"/>
      <c r="N735" s="1">
        <v>11.418066666666666</v>
      </c>
      <c r="O735" s="1" t="s">
        <v>10268</v>
      </c>
      <c r="P735" s="1" t="s">
        <v>12675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28</v>
      </c>
      <c r="B736" s="1" t="s">
        <v>17</v>
      </c>
      <c r="C736" s="1">
        <v>593.0</v>
      </c>
      <c r="D736" s="1">
        <v>0.0</v>
      </c>
      <c r="E736" s="1" t="s">
        <v>29</v>
      </c>
      <c r="F736" s="1" t="s">
        <v>18</v>
      </c>
      <c r="G736" s="1" t="s">
        <v>19</v>
      </c>
      <c r="H736" s="1" t="s">
        <v>12676</v>
      </c>
      <c r="I736" s="1" t="s">
        <v>12677</v>
      </c>
      <c r="J736" s="1" t="s">
        <v>12677</v>
      </c>
      <c r="K736" s="2"/>
      <c r="L736" s="1">
        <v>-10.0</v>
      </c>
      <c r="M736" s="1"/>
      <c r="N736" s="1">
        <v>9.231816666666667</v>
      </c>
      <c r="O736" s="1" t="s">
        <v>10268</v>
      </c>
      <c r="P736" s="1" t="s">
        <v>12678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60</v>
      </c>
      <c r="B737" s="1" t="s">
        <v>17</v>
      </c>
      <c r="C737" s="1">
        <v>223.0</v>
      </c>
      <c r="D737" s="1">
        <v>86.0</v>
      </c>
      <c r="E737" s="2"/>
      <c r="F737" s="1" t="s">
        <v>49</v>
      </c>
      <c r="G737" s="1" t="s">
        <v>19</v>
      </c>
      <c r="H737" s="1" t="s">
        <v>12679</v>
      </c>
      <c r="I737" s="1" t="s">
        <v>12680</v>
      </c>
      <c r="J737" s="1" t="s">
        <v>12680</v>
      </c>
      <c r="K737" s="2"/>
      <c r="L737" s="1">
        <v>-2.0</v>
      </c>
      <c r="M737" s="1"/>
      <c r="N737" s="1">
        <v>14.024016666666666</v>
      </c>
      <c r="O737" s="1" t="s">
        <v>63</v>
      </c>
      <c r="P737" s="1" t="s">
        <v>10929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60</v>
      </c>
      <c r="B738" s="1" t="s">
        <v>17</v>
      </c>
      <c r="C738" s="1">
        <v>336.0</v>
      </c>
      <c r="D738" s="1">
        <v>0.0</v>
      </c>
      <c r="E738" s="1" t="s">
        <v>29</v>
      </c>
      <c r="F738" s="1" t="s">
        <v>66</v>
      </c>
      <c r="G738" s="1" t="s">
        <v>19</v>
      </c>
      <c r="H738" s="1" t="s">
        <v>12681</v>
      </c>
      <c r="I738" s="1" t="s">
        <v>12682</v>
      </c>
      <c r="J738" s="1" t="s">
        <v>12683</v>
      </c>
      <c r="K738" s="1" t="s">
        <v>12684</v>
      </c>
      <c r="L738" s="1">
        <v>-12.0</v>
      </c>
      <c r="M738" s="1">
        <v>0.8113</v>
      </c>
      <c r="N738" s="1">
        <v>2.2787333333333333</v>
      </c>
      <c r="O738" s="1" t="s">
        <v>63</v>
      </c>
      <c r="P738" s="1" t="s">
        <v>12685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28</v>
      </c>
      <c r="B739" s="1" t="s">
        <v>17</v>
      </c>
      <c r="C739" s="1">
        <v>421.0</v>
      </c>
      <c r="D739" s="1">
        <v>0.0</v>
      </c>
      <c r="E739" s="1" t="s">
        <v>29</v>
      </c>
      <c r="F739" s="1" t="s">
        <v>18</v>
      </c>
      <c r="G739" s="1" t="s">
        <v>19</v>
      </c>
      <c r="H739" s="1" t="s">
        <v>12686</v>
      </c>
      <c r="I739" s="1" t="s">
        <v>12687</v>
      </c>
      <c r="J739" s="1" t="s">
        <v>12687</v>
      </c>
      <c r="K739" s="2"/>
      <c r="L739" s="1">
        <v>-7.0</v>
      </c>
      <c r="M739" s="1"/>
      <c r="N739" s="1">
        <v>7.3604666666666665</v>
      </c>
      <c r="O739" s="1" t="s">
        <v>10268</v>
      </c>
      <c r="P739" s="1" t="s">
        <v>11084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28</v>
      </c>
      <c r="B740" s="1" t="s">
        <v>17</v>
      </c>
      <c r="C740" s="1">
        <v>264.0</v>
      </c>
      <c r="D740" s="1">
        <v>0.0</v>
      </c>
      <c r="E740" s="1" t="s">
        <v>29</v>
      </c>
      <c r="F740" s="1" t="s">
        <v>18</v>
      </c>
      <c r="G740" s="1" t="s">
        <v>19</v>
      </c>
      <c r="H740" s="1" t="s">
        <v>12688</v>
      </c>
      <c r="I740" s="1" t="s">
        <v>12689</v>
      </c>
      <c r="J740" s="1" t="s">
        <v>12689</v>
      </c>
      <c r="K740" s="2"/>
      <c r="L740" s="1">
        <v>-9.0</v>
      </c>
      <c r="M740" s="1"/>
      <c r="N740" s="1">
        <v>5.8578166666666664</v>
      </c>
      <c r="O740" s="1" t="s">
        <v>10268</v>
      </c>
      <c r="P740" s="1" t="s">
        <v>11853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60</v>
      </c>
      <c r="B741" s="1" t="s">
        <v>17</v>
      </c>
      <c r="C741" s="3">
        <v>199.0</v>
      </c>
      <c r="D741" s="1">
        <v>50.0</v>
      </c>
      <c r="E741" s="2"/>
      <c r="F741" s="1" t="s">
        <v>49</v>
      </c>
      <c r="G741" s="1" t="s">
        <v>24</v>
      </c>
      <c r="H741" s="1" t="s">
        <v>12690</v>
      </c>
      <c r="I741" s="1" t="s">
        <v>12691</v>
      </c>
      <c r="J741" s="1" t="s">
        <v>12691</v>
      </c>
      <c r="K741" s="2"/>
      <c r="L741" s="1">
        <v>-11.0</v>
      </c>
      <c r="M741" s="1"/>
      <c r="N741" s="1">
        <v>8.02535</v>
      </c>
      <c r="O741" s="1" t="s">
        <v>63</v>
      </c>
      <c r="P741" s="1" t="s">
        <v>12692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60</v>
      </c>
      <c r="B742" s="1" t="s">
        <v>17</v>
      </c>
      <c r="C742" s="1">
        <v>528.0</v>
      </c>
      <c r="D742" s="1">
        <v>0.0</v>
      </c>
      <c r="E742" s="1" t="s">
        <v>11484</v>
      </c>
      <c r="F742" s="1" t="s">
        <v>66</v>
      </c>
      <c r="G742" s="1" t="s">
        <v>19</v>
      </c>
      <c r="H742" s="1" t="s">
        <v>12693</v>
      </c>
      <c r="I742" s="1" t="s">
        <v>12694</v>
      </c>
      <c r="J742" s="1" t="s">
        <v>12695</v>
      </c>
      <c r="K742" s="1" t="s">
        <v>12696</v>
      </c>
      <c r="L742" s="1">
        <v>-23.0</v>
      </c>
      <c r="M742" s="1">
        <v>0.021516666666666667</v>
      </c>
      <c r="N742" s="1">
        <v>17.374033333333333</v>
      </c>
      <c r="O742" s="1" t="s">
        <v>63</v>
      </c>
      <c r="P742" s="1" t="s">
        <v>12697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28</v>
      </c>
      <c r="B743" s="1" t="s">
        <v>17</v>
      </c>
      <c r="C743" s="1">
        <v>264.0</v>
      </c>
      <c r="D743" s="1">
        <v>0.0</v>
      </c>
      <c r="E743" s="1" t="s">
        <v>29</v>
      </c>
      <c r="F743" s="1" t="s">
        <v>18</v>
      </c>
      <c r="G743" s="1" t="s">
        <v>19</v>
      </c>
      <c r="H743" s="1" t="s">
        <v>12698</v>
      </c>
      <c r="I743" s="1" t="s">
        <v>12699</v>
      </c>
      <c r="J743" s="1" t="s">
        <v>12699</v>
      </c>
      <c r="K743" s="2"/>
      <c r="L743" s="1">
        <v>-7.0</v>
      </c>
      <c r="M743" s="1"/>
      <c r="N743" s="1">
        <v>7.8574</v>
      </c>
      <c r="O743" s="1" t="s">
        <v>10268</v>
      </c>
      <c r="P743" s="1" t="s">
        <v>10300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16</v>
      </c>
      <c r="B744" s="1" t="s">
        <v>17</v>
      </c>
      <c r="C744" s="1">
        <v>645.0</v>
      </c>
      <c r="D744" s="1">
        <v>0.0</v>
      </c>
      <c r="E744" s="2"/>
      <c r="F744" s="1" t="s">
        <v>18</v>
      </c>
      <c r="G744" s="1" t="s">
        <v>19</v>
      </c>
      <c r="H744" s="1" t="s">
        <v>12700</v>
      </c>
      <c r="I744" s="1" t="s">
        <v>12701</v>
      </c>
      <c r="J744" s="1" t="s">
        <v>12701</v>
      </c>
      <c r="K744" s="2"/>
      <c r="L744" s="1">
        <v>-8.0</v>
      </c>
      <c r="M744" s="1"/>
      <c r="N744" s="1">
        <v>11.770466666666668</v>
      </c>
      <c r="O744" s="1" t="s">
        <v>10248</v>
      </c>
      <c r="P744" s="1" t="s">
        <v>12702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81</v>
      </c>
      <c r="B745" s="1" t="s">
        <v>17</v>
      </c>
      <c r="C745" s="1">
        <v>699.0</v>
      </c>
      <c r="D745" s="1">
        <v>0.0</v>
      </c>
      <c r="E745" s="1" t="s">
        <v>8188</v>
      </c>
      <c r="F745" s="1" t="s">
        <v>18</v>
      </c>
      <c r="G745" s="1" t="s">
        <v>19</v>
      </c>
      <c r="H745" s="1" t="s">
        <v>12703</v>
      </c>
      <c r="I745" s="1" t="s">
        <v>12704</v>
      </c>
      <c r="J745" s="1" t="s">
        <v>12704</v>
      </c>
      <c r="K745" s="2"/>
      <c r="L745" s="1">
        <v>-10.0</v>
      </c>
      <c r="M745" s="1"/>
      <c r="N745" s="1">
        <v>9.502133333333333</v>
      </c>
      <c r="O745" s="1" t="s">
        <v>10248</v>
      </c>
      <c r="P745" s="1" t="s">
        <v>12705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28</v>
      </c>
      <c r="B746" s="1" t="s">
        <v>17</v>
      </c>
      <c r="C746" s="1">
        <v>429.0</v>
      </c>
      <c r="D746" s="1">
        <v>0.0</v>
      </c>
      <c r="E746" s="1" t="s">
        <v>29</v>
      </c>
      <c r="F746" s="1" t="s">
        <v>18</v>
      </c>
      <c r="G746" s="1" t="s">
        <v>19</v>
      </c>
      <c r="H746" s="1" t="s">
        <v>12706</v>
      </c>
      <c r="I746" s="1" t="s">
        <v>12707</v>
      </c>
      <c r="J746" s="1" t="s">
        <v>12707</v>
      </c>
      <c r="K746" s="2"/>
      <c r="L746" s="1">
        <v>-9.0</v>
      </c>
      <c r="M746" s="1"/>
      <c r="N746" s="1">
        <v>5.3876</v>
      </c>
      <c r="O746" s="1" t="s">
        <v>10268</v>
      </c>
      <c r="P746" s="1" t="s">
        <v>12708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16</v>
      </c>
      <c r="B747" s="1" t="s">
        <v>17</v>
      </c>
      <c r="C747" s="3">
        <v>364.0</v>
      </c>
      <c r="D747" s="1">
        <v>0.0</v>
      </c>
      <c r="E747" s="2"/>
      <c r="F747" s="1" t="s">
        <v>18</v>
      </c>
      <c r="G747" s="1" t="s">
        <v>19</v>
      </c>
      <c r="H747" s="1" t="s">
        <v>12709</v>
      </c>
      <c r="I747" s="1" t="s">
        <v>12710</v>
      </c>
      <c r="J747" s="1" t="s">
        <v>12710</v>
      </c>
      <c r="K747" s="2"/>
      <c r="L747" s="1">
        <v>-8.0</v>
      </c>
      <c r="M747" s="1"/>
      <c r="N747" s="1">
        <v>6.32535</v>
      </c>
      <c r="O747" s="1" t="s">
        <v>10248</v>
      </c>
      <c r="P747" s="1" t="s">
        <v>12711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60</v>
      </c>
      <c r="B748" s="1" t="s">
        <v>17</v>
      </c>
      <c r="C748" s="3">
        <v>638.0</v>
      </c>
      <c r="D748" s="1">
        <v>0.0</v>
      </c>
      <c r="E748" s="1" t="s">
        <v>11484</v>
      </c>
      <c r="F748" s="1" t="s">
        <v>66</v>
      </c>
      <c r="G748" s="1" t="s">
        <v>19</v>
      </c>
      <c r="H748" s="1" t="s">
        <v>12712</v>
      </c>
      <c r="I748" s="1" t="s">
        <v>12713</v>
      </c>
      <c r="J748" s="1" t="s">
        <v>12714</v>
      </c>
      <c r="K748" s="1" t="s">
        <v>12715</v>
      </c>
      <c r="L748" s="1">
        <v>-15.0</v>
      </c>
      <c r="M748" s="1">
        <v>0.0121</v>
      </c>
      <c r="N748" s="1">
        <v>4.7359</v>
      </c>
      <c r="O748" s="1" t="s">
        <v>63</v>
      </c>
      <c r="P748" s="1" t="s">
        <v>12716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28</v>
      </c>
      <c r="B749" s="1" t="s">
        <v>17</v>
      </c>
      <c r="C749" s="1">
        <v>369.0</v>
      </c>
      <c r="D749" s="1">
        <v>0.0</v>
      </c>
      <c r="E749" s="1" t="s">
        <v>29</v>
      </c>
      <c r="F749" s="1" t="s">
        <v>18</v>
      </c>
      <c r="G749" s="1" t="s">
        <v>19</v>
      </c>
      <c r="H749" s="1" t="s">
        <v>12717</v>
      </c>
      <c r="I749" s="1" t="s">
        <v>12718</v>
      </c>
      <c r="J749" s="1" t="s">
        <v>12718</v>
      </c>
      <c r="K749" s="2"/>
      <c r="L749" s="1">
        <v>-6.0</v>
      </c>
      <c r="M749" s="1"/>
      <c r="N749" s="1">
        <v>8.243083333333333</v>
      </c>
      <c r="O749" s="1" t="s">
        <v>10268</v>
      </c>
      <c r="P749" s="1" t="s">
        <v>12719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60</v>
      </c>
      <c r="B750" s="1" t="s">
        <v>17</v>
      </c>
      <c r="C750" s="1">
        <v>290.0</v>
      </c>
      <c r="D750" s="1">
        <v>14.0</v>
      </c>
      <c r="E750" s="1" t="s">
        <v>11484</v>
      </c>
      <c r="F750" s="1" t="s">
        <v>66</v>
      </c>
      <c r="G750" s="1" t="s">
        <v>19</v>
      </c>
      <c r="H750" s="1" t="s">
        <v>12720</v>
      </c>
      <c r="I750" s="1" t="s">
        <v>12721</v>
      </c>
      <c r="J750" s="1" t="s">
        <v>12722</v>
      </c>
      <c r="K750" s="1" t="s">
        <v>12723</v>
      </c>
      <c r="L750" s="1">
        <v>-17.0</v>
      </c>
      <c r="M750" s="1">
        <v>0.012116666666666666</v>
      </c>
      <c r="N750" s="1">
        <v>8.288</v>
      </c>
      <c r="O750" s="1" t="s">
        <v>63</v>
      </c>
      <c r="P750" s="1" t="s">
        <v>11281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16</v>
      </c>
      <c r="B751" s="1" t="s">
        <v>17</v>
      </c>
      <c r="C751" s="1">
        <v>264.0</v>
      </c>
      <c r="D751" s="1">
        <v>0.0</v>
      </c>
      <c r="E751" s="2"/>
      <c r="F751" s="1" t="s">
        <v>18</v>
      </c>
      <c r="G751" s="1" t="s">
        <v>19</v>
      </c>
      <c r="H751" s="1" t="s">
        <v>12724</v>
      </c>
      <c r="I751" s="1" t="s">
        <v>12725</v>
      </c>
      <c r="J751" s="1" t="s">
        <v>12725</v>
      </c>
      <c r="K751" s="2"/>
      <c r="L751" s="1">
        <v>-9.0</v>
      </c>
      <c r="M751" s="1"/>
      <c r="N751" s="1">
        <v>5.360716666666667</v>
      </c>
      <c r="O751" s="1" t="s">
        <v>10248</v>
      </c>
      <c r="P751" s="1" t="s">
        <v>10542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16</v>
      </c>
      <c r="B752" s="1" t="s">
        <v>17</v>
      </c>
      <c r="C752" s="3">
        <v>324.0</v>
      </c>
      <c r="D752" s="1">
        <v>0.0</v>
      </c>
      <c r="E752" s="2"/>
      <c r="F752" s="1" t="s">
        <v>18</v>
      </c>
      <c r="G752" s="1" t="s">
        <v>19</v>
      </c>
      <c r="H752" s="1" t="s">
        <v>12726</v>
      </c>
      <c r="I752" s="1" t="s">
        <v>12727</v>
      </c>
      <c r="J752" s="1" t="s">
        <v>12727</v>
      </c>
      <c r="K752" s="2"/>
      <c r="L752" s="1">
        <v>0.0</v>
      </c>
      <c r="M752" s="1"/>
      <c r="N752" s="1">
        <v>15.254383333333333</v>
      </c>
      <c r="O752" s="1" t="s">
        <v>10248</v>
      </c>
      <c r="P752" s="1" t="s">
        <v>12728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28</v>
      </c>
      <c r="B753" s="1" t="s">
        <v>17</v>
      </c>
      <c r="C753" s="1">
        <v>329.0</v>
      </c>
      <c r="D753" s="1">
        <v>0.0</v>
      </c>
      <c r="E753" s="1" t="s">
        <v>29</v>
      </c>
      <c r="F753" s="1" t="s">
        <v>18</v>
      </c>
      <c r="G753" s="1" t="s">
        <v>19</v>
      </c>
      <c r="H753" s="1" t="s">
        <v>12729</v>
      </c>
      <c r="I753" s="1" t="s">
        <v>12730</v>
      </c>
      <c r="J753" s="1" t="s">
        <v>12730</v>
      </c>
      <c r="K753" s="2"/>
      <c r="L753" s="1">
        <v>0.0</v>
      </c>
      <c r="M753" s="1"/>
      <c r="N753" s="1">
        <v>15.3239</v>
      </c>
      <c r="O753" s="1" t="s">
        <v>10268</v>
      </c>
      <c r="P753" s="1" t="s">
        <v>12237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28</v>
      </c>
      <c r="B754" s="1" t="s">
        <v>17</v>
      </c>
      <c r="C754" s="1">
        <v>321.0</v>
      </c>
      <c r="D754" s="1">
        <v>0.0</v>
      </c>
      <c r="E754" s="1" t="s">
        <v>29</v>
      </c>
      <c r="F754" s="1" t="s">
        <v>18</v>
      </c>
      <c r="G754" s="1" t="s">
        <v>19</v>
      </c>
      <c r="H754" s="1" t="s">
        <v>12731</v>
      </c>
      <c r="I754" s="1" t="s">
        <v>12732</v>
      </c>
      <c r="J754" s="1" t="s">
        <v>12732</v>
      </c>
      <c r="K754" s="2"/>
      <c r="L754" s="1">
        <v>-5.0</v>
      </c>
      <c r="M754" s="1"/>
      <c r="N754" s="1">
        <v>9.609783333333333</v>
      </c>
      <c r="O754" s="1" t="s">
        <v>10268</v>
      </c>
      <c r="P754" s="1" t="s">
        <v>12733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28</v>
      </c>
      <c r="B755" s="1" t="s">
        <v>17</v>
      </c>
      <c r="C755" s="1">
        <v>313.0</v>
      </c>
      <c r="D755" s="1">
        <v>0.0</v>
      </c>
      <c r="E755" s="1" t="s">
        <v>29</v>
      </c>
      <c r="F755" s="1" t="s">
        <v>18</v>
      </c>
      <c r="G755" s="1" t="s">
        <v>19</v>
      </c>
      <c r="H755" s="1" t="s">
        <v>12734</v>
      </c>
      <c r="I755" s="1" t="s">
        <v>12735</v>
      </c>
      <c r="J755" s="1" t="s">
        <v>12735</v>
      </c>
      <c r="K755" s="2"/>
      <c r="L755" s="1">
        <v>-4.0</v>
      </c>
      <c r="M755" s="1"/>
      <c r="N755" s="1">
        <v>10.1674</v>
      </c>
      <c r="O755" s="1" t="s">
        <v>10268</v>
      </c>
      <c r="P755" s="1" t="s">
        <v>12736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81</v>
      </c>
      <c r="B756" s="1" t="s">
        <v>17</v>
      </c>
      <c r="C756" s="1">
        <v>369.0</v>
      </c>
      <c r="D756" s="1">
        <v>0.0</v>
      </c>
      <c r="E756" s="1" t="s">
        <v>9718</v>
      </c>
      <c r="F756" s="1" t="s">
        <v>18</v>
      </c>
      <c r="G756" s="1" t="s">
        <v>19</v>
      </c>
      <c r="H756" s="1" t="s">
        <v>12737</v>
      </c>
      <c r="I756" s="1" t="s">
        <v>12738</v>
      </c>
      <c r="J756" s="1" t="s">
        <v>12738</v>
      </c>
      <c r="K756" s="2"/>
      <c r="L756" s="1">
        <v>-9.0</v>
      </c>
      <c r="M756" s="1"/>
      <c r="N756" s="1">
        <v>5.7576833333333335</v>
      </c>
      <c r="O756" s="1" t="s">
        <v>10248</v>
      </c>
      <c r="P756" s="1" t="s">
        <v>12739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81</v>
      </c>
      <c r="B757" s="1" t="s">
        <v>17</v>
      </c>
      <c r="C757" s="3">
        <v>329.0</v>
      </c>
      <c r="D757" s="1">
        <v>0.0</v>
      </c>
      <c r="E757" s="1" t="s">
        <v>10456</v>
      </c>
      <c r="F757" s="1" t="s">
        <v>18</v>
      </c>
      <c r="G757" s="1" t="s">
        <v>19</v>
      </c>
      <c r="H757" s="1" t="s">
        <v>12740</v>
      </c>
      <c r="I757" s="1" t="s">
        <v>12741</v>
      </c>
      <c r="J757" s="1" t="s">
        <v>12741</v>
      </c>
      <c r="K757" s="2"/>
      <c r="L757" s="1">
        <v>-9.0</v>
      </c>
      <c r="M757" s="1"/>
      <c r="N757" s="1">
        <v>5.4739</v>
      </c>
      <c r="O757" s="1" t="s">
        <v>10248</v>
      </c>
      <c r="P757" s="1" t="s">
        <v>85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28</v>
      </c>
      <c r="B758" s="1" t="s">
        <v>17</v>
      </c>
      <c r="C758" s="1">
        <v>642.0</v>
      </c>
      <c r="D758" s="1">
        <v>0.0</v>
      </c>
      <c r="E758" s="1" t="s">
        <v>29</v>
      </c>
      <c r="F758" s="1" t="s">
        <v>18</v>
      </c>
      <c r="G758" s="1" t="s">
        <v>19</v>
      </c>
      <c r="H758" s="1" t="s">
        <v>12742</v>
      </c>
      <c r="I758" s="1" t="s">
        <v>12743</v>
      </c>
      <c r="J758" s="1" t="s">
        <v>12743</v>
      </c>
      <c r="K758" s="2"/>
      <c r="L758" s="1">
        <v>-9.0</v>
      </c>
      <c r="M758" s="1"/>
      <c r="N758" s="1">
        <v>10.266316666666667</v>
      </c>
      <c r="O758" s="1" t="s">
        <v>10268</v>
      </c>
      <c r="P758" s="1" t="s">
        <v>12744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28</v>
      </c>
      <c r="B759" s="1" t="s">
        <v>17</v>
      </c>
      <c r="C759" s="1">
        <v>1161.0</v>
      </c>
      <c r="D759" s="1">
        <v>0.0</v>
      </c>
      <c r="E759" s="1" t="s">
        <v>29</v>
      </c>
      <c r="F759" s="1" t="s">
        <v>18</v>
      </c>
      <c r="G759" s="1" t="s">
        <v>19</v>
      </c>
      <c r="H759" s="1" t="s">
        <v>12745</v>
      </c>
      <c r="I759" s="1" t="s">
        <v>12746</v>
      </c>
      <c r="J759" s="1" t="s">
        <v>12746</v>
      </c>
      <c r="K759" s="2"/>
      <c r="L759" s="1">
        <v>-11.0</v>
      </c>
      <c r="M759" s="1"/>
      <c r="N759" s="1">
        <v>8.998866666666666</v>
      </c>
      <c r="O759" s="1" t="s">
        <v>10268</v>
      </c>
      <c r="P759" s="1" t="s">
        <v>12747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16</v>
      </c>
      <c r="B760" s="1" t="s">
        <v>17</v>
      </c>
      <c r="C760" s="1">
        <v>321.0</v>
      </c>
      <c r="D760" s="1">
        <v>0.0</v>
      </c>
      <c r="E760" s="2"/>
      <c r="F760" s="1" t="s">
        <v>18</v>
      </c>
      <c r="G760" s="1" t="s">
        <v>19</v>
      </c>
      <c r="H760" s="1" t="s">
        <v>12748</v>
      </c>
      <c r="I760" s="1" t="s">
        <v>12749</v>
      </c>
      <c r="J760" s="1" t="s">
        <v>12749</v>
      </c>
      <c r="K760" s="2"/>
      <c r="L760" s="1">
        <v>-6.0</v>
      </c>
      <c r="M760" s="1"/>
      <c r="N760" s="1">
        <v>8.48215</v>
      </c>
      <c r="O760" s="1" t="s">
        <v>10248</v>
      </c>
      <c r="P760" s="1" t="s">
        <v>12234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60</v>
      </c>
      <c r="B761" s="1" t="s">
        <v>17</v>
      </c>
      <c r="C761" s="1">
        <v>477.0</v>
      </c>
      <c r="D761" s="1">
        <v>0.0</v>
      </c>
      <c r="E761" s="1" t="s">
        <v>29</v>
      </c>
      <c r="F761" s="1" t="s">
        <v>66</v>
      </c>
      <c r="G761" s="1" t="s">
        <v>19</v>
      </c>
      <c r="H761" s="1" t="s">
        <v>12750</v>
      </c>
      <c r="I761" s="1" t="s">
        <v>12751</v>
      </c>
      <c r="J761" s="1" t="s">
        <v>12752</v>
      </c>
      <c r="K761" s="1" t="s">
        <v>12753</v>
      </c>
      <c r="L761" s="1">
        <v>-22.0</v>
      </c>
      <c r="M761" s="1">
        <v>1.32405</v>
      </c>
      <c r="N761" s="1">
        <v>16.50905</v>
      </c>
      <c r="O761" s="1" t="s">
        <v>63</v>
      </c>
      <c r="P761" s="1" t="s">
        <v>12754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60</v>
      </c>
      <c r="B762" s="1" t="s">
        <v>17</v>
      </c>
      <c r="C762" s="1">
        <v>309.0</v>
      </c>
      <c r="D762" s="1">
        <v>0.0</v>
      </c>
      <c r="E762" s="1" t="s">
        <v>11484</v>
      </c>
      <c r="F762" s="1" t="s">
        <v>66</v>
      </c>
      <c r="G762" s="1" t="s">
        <v>24</v>
      </c>
      <c r="H762" s="1" t="s">
        <v>12755</v>
      </c>
      <c r="I762" s="1" t="s">
        <v>12756</v>
      </c>
      <c r="J762" s="1" t="s">
        <v>12757</v>
      </c>
      <c r="K762" s="1" t="s">
        <v>12758</v>
      </c>
      <c r="L762" s="1">
        <v>5.0</v>
      </c>
      <c r="M762" s="1">
        <v>0.019033333333333333</v>
      </c>
      <c r="N762" s="1">
        <v>11.727616666666666</v>
      </c>
      <c r="O762" s="1" t="s">
        <v>63</v>
      </c>
      <c r="P762" s="1" t="s">
        <v>12759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28</v>
      </c>
      <c r="B763" s="1" t="s">
        <v>17</v>
      </c>
      <c r="C763" s="1">
        <v>364.0</v>
      </c>
      <c r="D763" s="1">
        <v>0.0</v>
      </c>
      <c r="E763" s="1" t="s">
        <v>29</v>
      </c>
      <c r="F763" s="1" t="s">
        <v>18</v>
      </c>
      <c r="G763" s="1" t="s">
        <v>19</v>
      </c>
      <c r="H763" s="1" t="s">
        <v>12760</v>
      </c>
      <c r="I763" s="1" t="s">
        <v>12761</v>
      </c>
      <c r="J763" s="1" t="s">
        <v>12761</v>
      </c>
      <c r="K763" s="2"/>
      <c r="L763" s="1">
        <v>-9.0</v>
      </c>
      <c r="M763" s="1"/>
      <c r="N763" s="1">
        <v>5.9286</v>
      </c>
      <c r="O763" s="1" t="s">
        <v>10268</v>
      </c>
      <c r="P763" s="1" t="s">
        <v>12762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60</v>
      </c>
      <c r="B764" s="1" t="s">
        <v>17</v>
      </c>
      <c r="C764" s="1">
        <v>466.0</v>
      </c>
      <c r="D764" s="1">
        <v>132.0</v>
      </c>
      <c r="E764" s="2"/>
      <c r="F764" s="1" t="s">
        <v>49</v>
      </c>
      <c r="G764" s="1" t="s">
        <v>19</v>
      </c>
      <c r="H764" s="1" t="s">
        <v>12763</v>
      </c>
      <c r="I764" s="1" t="s">
        <v>12764</v>
      </c>
      <c r="J764" s="1" t="s">
        <v>12764</v>
      </c>
      <c r="K764" s="2"/>
      <c r="L764" s="1">
        <v>-5.0</v>
      </c>
      <c r="M764" s="1"/>
      <c r="N764" s="1">
        <v>17.689383333333332</v>
      </c>
      <c r="O764" s="1" t="s">
        <v>63</v>
      </c>
      <c r="P764" s="1" t="s">
        <v>12765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81</v>
      </c>
      <c r="B765" s="1" t="s">
        <v>17</v>
      </c>
      <c r="C765" s="1">
        <v>394.0</v>
      </c>
      <c r="D765" s="1">
        <v>0.0</v>
      </c>
      <c r="E765" s="1" t="s">
        <v>5653</v>
      </c>
      <c r="F765" s="1" t="s">
        <v>18</v>
      </c>
      <c r="G765" s="1" t="s">
        <v>19</v>
      </c>
      <c r="H765" s="1" t="s">
        <v>12766</v>
      </c>
      <c r="I765" s="1" t="s">
        <v>12767</v>
      </c>
      <c r="J765" s="1" t="s">
        <v>12767</v>
      </c>
      <c r="K765" s="2"/>
      <c r="L765" s="1">
        <v>-5.0</v>
      </c>
      <c r="M765" s="1"/>
      <c r="N765" s="1">
        <v>9.21235</v>
      </c>
      <c r="O765" s="1" t="s">
        <v>10248</v>
      </c>
      <c r="P765" s="1" t="s">
        <v>12768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60</v>
      </c>
      <c r="B766" s="1" t="s">
        <v>17</v>
      </c>
      <c r="C766" s="1">
        <v>365.0</v>
      </c>
      <c r="D766" s="1">
        <v>0.0</v>
      </c>
      <c r="E766" s="1" t="s">
        <v>11484</v>
      </c>
      <c r="F766" s="1" t="s">
        <v>66</v>
      </c>
      <c r="G766" s="1" t="s">
        <v>19</v>
      </c>
      <c r="H766" s="1" t="s">
        <v>12769</v>
      </c>
      <c r="I766" s="1" t="s">
        <v>12770</v>
      </c>
      <c r="J766" s="1" t="s">
        <v>12771</v>
      </c>
      <c r="K766" s="1" t="s">
        <v>12772</v>
      </c>
      <c r="L766" s="1">
        <v>-17.0</v>
      </c>
      <c r="M766" s="1">
        <v>0.015666666666666666</v>
      </c>
      <c r="N766" s="1">
        <v>14.30625</v>
      </c>
      <c r="O766" s="1" t="s">
        <v>63</v>
      </c>
      <c r="P766" s="1" t="s">
        <v>12773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60</v>
      </c>
      <c r="B767" s="1" t="s">
        <v>17</v>
      </c>
      <c r="C767" s="1">
        <v>597.0</v>
      </c>
      <c r="D767" s="1">
        <v>0.0</v>
      </c>
      <c r="E767" s="1" t="s">
        <v>11484</v>
      </c>
      <c r="F767" s="1" t="s">
        <v>66</v>
      </c>
      <c r="G767" s="1" t="s">
        <v>19</v>
      </c>
      <c r="H767" s="1" t="s">
        <v>12774</v>
      </c>
      <c r="I767" s="1" t="s">
        <v>12775</v>
      </c>
      <c r="J767" s="1" t="s">
        <v>12776</v>
      </c>
      <c r="K767" s="1" t="s">
        <v>12777</v>
      </c>
      <c r="L767" s="1">
        <v>0.0</v>
      </c>
      <c r="M767" s="1">
        <v>0.010516666666666667</v>
      </c>
      <c r="N767" s="1">
        <v>9.700583333333332</v>
      </c>
      <c r="O767" s="1" t="s">
        <v>63</v>
      </c>
      <c r="P767" s="1" t="s">
        <v>12778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81</v>
      </c>
      <c r="B768" s="1" t="s">
        <v>364</v>
      </c>
      <c r="C768" s="1">
        <v>394.0</v>
      </c>
      <c r="D768" s="1">
        <v>0.0</v>
      </c>
      <c r="E768" s="1" t="s">
        <v>12779</v>
      </c>
      <c r="F768" s="1" t="s">
        <v>18</v>
      </c>
      <c r="G768" s="1" t="s">
        <v>19</v>
      </c>
      <c r="H768" s="1" t="s">
        <v>12780</v>
      </c>
      <c r="I768" s="1" t="s">
        <v>12781</v>
      </c>
      <c r="J768" s="1" t="s">
        <v>12781</v>
      </c>
      <c r="K768" s="2"/>
      <c r="L768" s="1">
        <v>-6.0</v>
      </c>
      <c r="M768" s="1"/>
      <c r="N768" s="1">
        <v>8.7998</v>
      </c>
      <c r="O768" s="1" t="s">
        <v>10248</v>
      </c>
      <c r="P768" s="1" t="s">
        <v>12782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81</v>
      </c>
      <c r="B769" s="1" t="s">
        <v>364</v>
      </c>
      <c r="C769" s="3">
        <v>364.0</v>
      </c>
      <c r="D769" s="1">
        <v>0.0</v>
      </c>
      <c r="E769" s="1" t="s">
        <v>2889</v>
      </c>
      <c r="F769" s="1" t="s">
        <v>18</v>
      </c>
      <c r="G769" s="1" t="s">
        <v>19</v>
      </c>
      <c r="H769" s="1" t="s">
        <v>12783</v>
      </c>
      <c r="I769" s="1" t="s">
        <v>12784</v>
      </c>
      <c r="J769" s="1" t="s">
        <v>12784</v>
      </c>
      <c r="K769" s="2"/>
      <c r="L769" s="1">
        <v>-7.0</v>
      </c>
      <c r="M769" s="1"/>
      <c r="N769" s="1">
        <v>7.902116666666666</v>
      </c>
      <c r="O769" s="1" t="s">
        <v>10248</v>
      </c>
      <c r="P769" s="1" t="s">
        <v>12785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81</v>
      </c>
      <c r="B770" s="1" t="s">
        <v>17</v>
      </c>
      <c r="C770" s="1">
        <v>354.0</v>
      </c>
      <c r="D770" s="1">
        <v>0.0</v>
      </c>
      <c r="E770" s="1" t="s">
        <v>12786</v>
      </c>
      <c r="F770" s="1" t="s">
        <v>18</v>
      </c>
      <c r="G770" s="1" t="s">
        <v>19</v>
      </c>
      <c r="H770" s="1" t="s">
        <v>12787</v>
      </c>
      <c r="I770" s="1" t="s">
        <v>12788</v>
      </c>
      <c r="J770" s="1" t="s">
        <v>12788</v>
      </c>
      <c r="K770" s="2"/>
      <c r="L770" s="1">
        <v>-2.0</v>
      </c>
      <c r="M770" s="1"/>
      <c r="N770" s="1">
        <v>12.797966666666667</v>
      </c>
      <c r="O770" s="1" t="s">
        <v>10248</v>
      </c>
      <c r="P770" s="1" t="s">
        <v>12789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81</v>
      </c>
      <c r="B771" s="1" t="s">
        <v>17</v>
      </c>
      <c r="C771" s="3">
        <v>388.0</v>
      </c>
      <c r="D771" s="1">
        <v>0.0</v>
      </c>
      <c r="E771" s="1" t="s">
        <v>503</v>
      </c>
      <c r="F771" s="1" t="s">
        <v>18</v>
      </c>
      <c r="G771" s="1" t="s">
        <v>19</v>
      </c>
      <c r="H771" s="1" t="s">
        <v>12790</v>
      </c>
      <c r="I771" s="1" t="s">
        <v>12791</v>
      </c>
      <c r="J771" s="1" t="s">
        <v>12791</v>
      </c>
      <c r="K771" s="2"/>
      <c r="L771" s="1">
        <v>-6.0</v>
      </c>
      <c r="M771" s="1"/>
      <c r="N771" s="1">
        <v>8.531083333333333</v>
      </c>
      <c r="O771" s="1" t="s">
        <v>10248</v>
      </c>
      <c r="P771" s="1" t="s">
        <v>12792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28</v>
      </c>
      <c r="B772" s="1" t="s">
        <v>17</v>
      </c>
      <c r="C772" s="3">
        <v>274.0</v>
      </c>
      <c r="D772" s="1">
        <v>0.0</v>
      </c>
      <c r="E772" s="1" t="s">
        <v>29</v>
      </c>
      <c r="F772" s="1" t="s">
        <v>18</v>
      </c>
      <c r="G772" s="1" t="s">
        <v>19</v>
      </c>
      <c r="H772" s="1" t="s">
        <v>12793</v>
      </c>
      <c r="I772" s="1" t="s">
        <v>12794</v>
      </c>
      <c r="J772" s="1" t="s">
        <v>12794</v>
      </c>
      <c r="K772" s="2"/>
      <c r="L772" s="1">
        <v>-5.0</v>
      </c>
      <c r="M772" s="1"/>
      <c r="N772" s="1">
        <v>9.461133333333333</v>
      </c>
      <c r="O772" s="1" t="s">
        <v>10268</v>
      </c>
      <c r="P772" s="1" t="s">
        <v>12795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81</v>
      </c>
      <c r="B773" s="1" t="s">
        <v>17</v>
      </c>
      <c r="C773" s="1">
        <v>833.0</v>
      </c>
      <c r="D773" s="1">
        <v>0.0</v>
      </c>
      <c r="E773" s="1" t="s">
        <v>12796</v>
      </c>
      <c r="F773" s="1" t="s">
        <v>18</v>
      </c>
      <c r="G773" s="1" t="s">
        <v>19</v>
      </c>
      <c r="H773" s="1" t="s">
        <v>12797</v>
      </c>
      <c r="I773" s="1" t="s">
        <v>12798</v>
      </c>
      <c r="J773" s="1" t="s">
        <v>12798</v>
      </c>
      <c r="K773" s="2"/>
      <c r="L773" s="1">
        <v>-11.0</v>
      </c>
      <c r="M773" s="1"/>
      <c r="N773" s="1">
        <v>8.741633333333333</v>
      </c>
      <c r="O773" s="1" t="s">
        <v>10248</v>
      </c>
      <c r="P773" s="1" t="s">
        <v>12799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81</v>
      </c>
      <c r="B774" s="1" t="s">
        <v>17</v>
      </c>
      <c r="C774" s="1">
        <v>358.0</v>
      </c>
      <c r="D774" s="1">
        <v>0.0</v>
      </c>
      <c r="E774" s="1" t="s">
        <v>639</v>
      </c>
      <c r="F774" s="1" t="s">
        <v>18</v>
      </c>
      <c r="G774" s="1" t="s">
        <v>19</v>
      </c>
      <c r="H774" s="1" t="s">
        <v>12800</v>
      </c>
      <c r="I774" s="1" t="s">
        <v>12801</v>
      </c>
      <c r="J774" s="1" t="s">
        <v>12801</v>
      </c>
      <c r="K774" s="2"/>
      <c r="L774" s="1">
        <v>-8.0</v>
      </c>
      <c r="M774" s="1"/>
      <c r="N774" s="1">
        <v>6.66545</v>
      </c>
      <c r="O774" s="1" t="s">
        <v>10248</v>
      </c>
      <c r="P774" s="1" t="s">
        <v>12802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16</v>
      </c>
      <c r="B775" s="1" t="s">
        <v>17</v>
      </c>
      <c r="C775" s="1">
        <v>464.0</v>
      </c>
      <c r="D775" s="1">
        <v>0.0</v>
      </c>
      <c r="E775" s="2"/>
      <c r="F775" s="1" t="s">
        <v>18</v>
      </c>
      <c r="G775" s="1" t="s">
        <v>19</v>
      </c>
      <c r="H775" s="1" t="s">
        <v>12803</v>
      </c>
      <c r="I775" s="1" t="s">
        <v>12804</v>
      </c>
      <c r="J775" s="1" t="s">
        <v>12804</v>
      </c>
      <c r="K775" s="2"/>
      <c r="L775" s="1">
        <v>-5.0</v>
      </c>
      <c r="M775" s="1"/>
      <c r="N775" s="1">
        <v>9.735366666666666</v>
      </c>
      <c r="O775" s="1" t="s">
        <v>10248</v>
      </c>
      <c r="P775" s="1" t="s">
        <v>12805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16</v>
      </c>
      <c r="B776" s="1" t="s">
        <v>17</v>
      </c>
      <c r="C776" s="1">
        <v>593.0</v>
      </c>
      <c r="D776" s="1">
        <v>0.0</v>
      </c>
      <c r="E776" s="2"/>
      <c r="F776" s="1" t="s">
        <v>18</v>
      </c>
      <c r="G776" s="1" t="s">
        <v>24</v>
      </c>
      <c r="H776" s="1" t="s">
        <v>12806</v>
      </c>
      <c r="I776" s="1" t="s">
        <v>12807</v>
      </c>
      <c r="J776" s="1" t="s">
        <v>12807</v>
      </c>
      <c r="K776" s="2"/>
      <c r="L776" s="1">
        <v>-4.0</v>
      </c>
      <c r="M776" s="1"/>
      <c r="N776" s="1">
        <v>15.177033333333334</v>
      </c>
      <c r="O776" s="1" t="s">
        <v>10248</v>
      </c>
      <c r="P776" s="1" t="s">
        <v>12808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48</v>
      </c>
      <c r="B777" s="1" t="s">
        <v>17</v>
      </c>
      <c r="C777" s="1">
        <v>309.0</v>
      </c>
      <c r="D777" s="1">
        <v>0.0</v>
      </c>
      <c r="E777" s="2"/>
      <c r="F777" s="1" t="s">
        <v>49</v>
      </c>
      <c r="G777" s="1" t="s">
        <v>24</v>
      </c>
      <c r="H777" s="1" t="s">
        <v>12809</v>
      </c>
      <c r="I777" s="1" t="s">
        <v>12810</v>
      </c>
      <c r="J777" s="1" t="s">
        <v>12810</v>
      </c>
      <c r="K777" s="2"/>
      <c r="L777" s="1">
        <v>-1.0</v>
      </c>
      <c r="M777" s="1"/>
      <c r="N777" s="1">
        <v>4.959416666666667</v>
      </c>
      <c r="O777" s="1" t="s">
        <v>53</v>
      </c>
      <c r="P777" s="1" t="s">
        <v>12811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48</v>
      </c>
      <c r="B778" s="1" t="s">
        <v>17</v>
      </c>
      <c r="C778" s="1">
        <v>309.0</v>
      </c>
      <c r="D778" s="1">
        <v>0.0</v>
      </c>
      <c r="E778" s="2"/>
      <c r="F778" s="1" t="s">
        <v>49</v>
      </c>
      <c r="G778" s="1" t="s">
        <v>24</v>
      </c>
      <c r="H778" s="1" t="s">
        <v>12812</v>
      </c>
      <c r="I778" s="1" t="s">
        <v>12813</v>
      </c>
      <c r="J778" s="1" t="s">
        <v>12813</v>
      </c>
      <c r="K778" s="2"/>
      <c r="L778" s="1">
        <v>3.0</v>
      </c>
      <c r="M778" s="1"/>
      <c r="N778" s="1">
        <v>9.012216666666667</v>
      </c>
      <c r="O778" s="1" t="s">
        <v>53</v>
      </c>
      <c r="P778" s="1" t="s">
        <v>12814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28</v>
      </c>
      <c r="B779" s="1" t="s">
        <v>17</v>
      </c>
      <c r="C779" s="1">
        <v>329.0</v>
      </c>
      <c r="D779" s="1">
        <v>0.0</v>
      </c>
      <c r="E779" s="1" t="s">
        <v>29</v>
      </c>
      <c r="F779" s="1" t="s">
        <v>18</v>
      </c>
      <c r="G779" s="1" t="s">
        <v>19</v>
      </c>
      <c r="H779" s="1" t="s">
        <v>12815</v>
      </c>
      <c r="I779" s="1" t="s">
        <v>12816</v>
      </c>
      <c r="J779" s="1" t="s">
        <v>12816</v>
      </c>
      <c r="K779" s="2"/>
      <c r="L779" s="1">
        <v>-6.0</v>
      </c>
      <c r="M779" s="1"/>
      <c r="N779" s="1">
        <v>11.37375</v>
      </c>
      <c r="O779" s="1" t="s">
        <v>10268</v>
      </c>
      <c r="P779" s="1" t="s">
        <v>12817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16</v>
      </c>
      <c r="B780" s="1" t="s">
        <v>17</v>
      </c>
      <c r="C780" s="1">
        <v>587.0</v>
      </c>
      <c r="D780" s="1">
        <v>0.0</v>
      </c>
      <c r="E780" s="2"/>
      <c r="F780" s="1" t="s">
        <v>18</v>
      </c>
      <c r="G780" s="1" t="s">
        <v>19</v>
      </c>
      <c r="H780" s="1" t="s">
        <v>12818</v>
      </c>
      <c r="I780" s="1" t="s">
        <v>12819</v>
      </c>
      <c r="J780" s="1" t="s">
        <v>12819</v>
      </c>
      <c r="K780" s="2"/>
      <c r="L780" s="1">
        <v>-5.0</v>
      </c>
      <c r="M780" s="1"/>
      <c r="N780" s="1">
        <v>14.076716666666666</v>
      </c>
      <c r="O780" s="1" t="s">
        <v>10248</v>
      </c>
      <c r="P780" s="1" t="s">
        <v>12820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60</v>
      </c>
      <c r="B781" s="1" t="s">
        <v>17</v>
      </c>
      <c r="C781" s="1">
        <v>250.0</v>
      </c>
      <c r="D781" s="1">
        <v>0.0</v>
      </c>
      <c r="E781" s="1" t="s">
        <v>11752</v>
      </c>
      <c r="F781" s="1" t="s">
        <v>66</v>
      </c>
      <c r="G781" s="1" t="s">
        <v>19</v>
      </c>
      <c r="H781" s="1" t="s">
        <v>12821</v>
      </c>
      <c r="I781" s="1" t="s">
        <v>12822</v>
      </c>
      <c r="J781" s="1" t="s">
        <v>12823</v>
      </c>
      <c r="K781" s="1" t="s">
        <v>12824</v>
      </c>
      <c r="L781" s="1">
        <v>0.0</v>
      </c>
      <c r="M781" s="1">
        <v>0.013683333333333334</v>
      </c>
      <c r="N781" s="1">
        <v>7.524516666666667</v>
      </c>
      <c r="O781" s="1" t="s">
        <v>63</v>
      </c>
      <c r="P781" s="1" t="s">
        <v>12825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28</v>
      </c>
      <c r="B782" s="1" t="s">
        <v>17</v>
      </c>
      <c r="C782" s="1">
        <v>299.0</v>
      </c>
      <c r="D782" s="1">
        <v>0.0</v>
      </c>
      <c r="E782" s="1" t="s">
        <v>29</v>
      </c>
      <c r="F782" s="1" t="s">
        <v>18</v>
      </c>
      <c r="G782" s="1" t="s">
        <v>19</v>
      </c>
      <c r="H782" s="1" t="s">
        <v>12826</v>
      </c>
      <c r="I782" s="1" t="s">
        <v>12827</v>
      </c>
      <c r="J782" s="1" t="s">
        <v>12827</v>
      </c>
      <c r="K782" s="2"/>
      <c r="L782" s="1">
        <v>-7.0</v>
      </c>
      <c r="M782" s="1"/>
      <c r="N782" s="1">
        <v>7.88985</v>
      </c>
      <c r="O782" s="1" t="s">
        <v>10268</v>
      </c>
      <c r="P782" s="1" t="s">
        <v>12828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48</v>
      </c>
      <c r="B783" s="1" t="s">
        <v>17</v>
      </c>
      <c r="C783" s="1">
        <v>458.0</v>
      </c>
      <c r="D783" s="1">
        <v>0.0</v>
      </c>
      <c r="E783" s="2"/>
      <c r="F783" s="1" t="s">
        <v>49</v>
      </c>
      <c r="G783" s="1" t="s">
        <v>24</v>
      </c>
      <c r="H783" s="1" t="s">
        <v>12829</v>
      </c>
      <c r="I783" s="1" t="s">
        <v>12830</v>
      </c>
      <c r="J783" s="1" t="s">
        <v>12830</v>
      </c>
      <c r="K783" s="2"/>
      <c r="L783" s="1">
        <v>0.0</v>
      </c>
      <c r="M783" s="1"/>
      <c r="N783" s="1">
        <v>6.001516666666666</v>
      </c>
      <c r="O783" s="1" t="s">
        <v>53</v>
      </c>
      <c r="P783" s="1" t="s">
        <v>12831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16</v>
      </c>
      <c r="B784" s="1" t="s">
        <v>17</v>
      </c>
      <c r="C784" s="3">
        <v>254.0</v>
      </c>
      <c r="D784" s="1">
        <v>0.0</v>
      </c>
      <c r="E784" s="2"/>
      <c r="F784" s="1" t="s">
        <v>18</v>
      </c>
      <c r="G784" s="1" t="s">
        <v>24</v>
      </c>
      <c r="H784" s="1" t="s">
        <v>12832</v>
      </c>
      <c r="I784" s="1" t="s">
        <v>12833</v>
      </c>
      <c r="J784" s="1" t="s">
        <v>12833</v>
      </c>
      <c r="K784" s="2"/>
      <c r="L784" s="1">
        <v>-4.0</v>
      </c>
      <c r="M784" s="1"/>
      <c r="N784" s="1">
        <v>10.834083333333334</v>
      </c>
      <c r="O784" s="1" t="s">
        <v>10248</v>
      </c>
      <c r="P784" s="1" t="s">
        <v>12834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60</v>
      </c>
      <c r="B785" s="1" t="s">
        <v>17</v>
      </c>
      <c r="C785" s="3">
        <v>438.0</v>
      </c>
      <c r="D785" s="1">
        <v>105.0</v>
      </c>
      <c r="E785" s="2"/>
      <c r="F785" s="1" t="s">
        <v>49</v>
      </c>
      <c r="G785" s="1" t="s">
        <v>19</v>
      </c>
      <c r="H785" s="1" t="s">
        <v>12835</v>
      </c>
      <c r="I785" s="1" t="s">
        <v>12836</v>
      </c>
      <c r="J785" s="1" t="s">
        <v>12836</v>
      </c>
      <c r="K785" s="2"/>
      <c r="L785" s="1">
        <v>-4.0</v>
      </c>
      <c r="M785" s="1"/>
      <c r="N785" s="1">
        <v>13.04155</v>
      </c>
      <c r="O785" s="1" t="s">
        <v>63</v>
      </c>
      <c r="P785" s="1" t="s">
        <v>12837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16</v>
      </c>
      <c r="B786" s="1" t="s">
        <v>17</v>
      </c>
      <c r="C786" s="1">
        <v>224.0</v>
      </c>
      <c r="D786" s="1">
        <v>0.0</v>
      </c>
      <c r="E786" s="2"/>
      <c r="F786" s="1" t="s">
        <v>18</v>
      </c>
      <c r="G786" s="1" t="s">
        <v>19</v>
      </c>
      <c r="H786" s="1" t="s">
        <v>12838</v>
      </c>
      <c r="I786" s="1" t="s">
        <v>12839</v>
      </c>
      <c r="J786" s="1" t="s">
        <v>12839</v>
      </c>
      <c r="K786" s="2"/>
      <c r="L786" s="1">
        <v>-7.0</v>
      </c>
      <c r="M786" s="1"/>
      <c r="N786" s="1">
        <v>7.1723</v>
      </c>
      <c r="O786" s="1" t="s">
        <v>10248</v>
      </c>
      <c r="P786" s="1" t="s">
        <v>12840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60</v>
      </c>
      <c r="B787" s="1" t="s">
        <v>17</v>
      </c>
      <c r="C787" s="1">
        <v>265.0</v>
      </c>
      <c r="D787" s="1">
        <v>61.0</v>
      </c>
      <c r="E787" s="2"/>
      <c r="F787" s="1" t="s">
        <v>49</v>
      </c>
      <c r="G787" s="1" t="s">
        <v>19</v>
      </c>
      <c r="H787" s="1" t="s">
        <v>12841</v>
      </c>
      <c r="I787" s="1" t="s">
        <v>12842</v>
      </c>
      <c r="J787" s="1" t="s">
        <v>12842</v>
      </c>
      <c r="K787" s="2"/>
      <c r="L787" s="1">
        <v>-8.0</v>
      </c>
      <c r="M787" s="1"/>
      <c r="N787" s="1">
        <v>11.158383333333333</v>
      </c>
      <c r="O787" s="1" t="s">
        <v>63</v>
      </c>
      <c r="P787" s="1" t="s">
        <v>11788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28</v>
      </c>
      <c r="B788" s="1" t="s">
        <v>17</v>
      </c>
      <c r="C788" s="3">
        <v>329.0</v>
      </c>
      <c r="D788" s="1">
        <v>0.0</v>
      </c>
      <c r="E788" s="1" t="s">
        <v>29</v>
      </c>
      <c r="F788" s="1" t="s">
        <v>18</v>
      </c>
      <c r="G788" s="1" t="s">
        <v>19</v>
      </c>
      <c r="H788" s="1" t="s">
        <v>12843</v>
      </c>
      <c r="I788" s="1" t="s">
        <v>12844</v>
      </c>
      <c r="J788" s="1" t="s">
        <v>12844</v>
      </c>
      <c r="K788" s="2"/>
      <c r="L788" s="1">
        <v>0.0</v>
      </c>
      <c r="M788" s="1"/>
      <c r="N788" s="1">
        <v>14.96925</v>
      </c>
      <c r="O788" s="1" t="s">
        <v>10268</v>
      </c>
      <c r="P788" s="1" t="s">
        <v>12845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81</v>
      </c>
      <c r="B789" s="1" t="s">
        <v>364</v>
      </c>
      <c r="C789" s="1">
        <v>560.0</v>
      </c>
      <c r="D789" s="1">
        <v>0.0</v>
      </c>
      <c r="E789" s="1" t="s">
        <v>12846</v>
      </c>
      <c r="F789" s="1" t="s">
        <v>18</v>
      </c>
      <c r="G789" s="1" t="s">
        <v>19</v>
      </c>
      <c r="H789" s="1" t="s">
        <v>12847</v>
      </c>
      <c r="I789" s="1" t="s">
        <v>12848</v>
      </c>
      <c r="J789" s="1" t="s">
        <v>12848</v>
      </c>
      <c r="K789" s="2"/>
      <c r="L789" s="1">
        <v>-5.0</v>
      </c>
      <c r="M789" s="1"/>
      <c r="N789" s="1">
        <v>14.631283333333334</v>
      </c>
      <c r="O789" s="1" t="s">
        <v>10248</v>
      </c>
      <c r="P789" s="1" t="s">
        <v>12849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81</v>
      </c>
      <c r="B790" s="1" t="s">
        <v>364</v>
      </c>
      <c r="C790" s="1">
        <v>334.0</v>
      </c>
      <c r="D790" s="1">
        <v>0.0</v>
      </c>
      <c r="E790" s="1" t="s">
        <v>12846</v>
      </c>
      <c r="F790" s="1" t="s">
        <v>18</v>
      </c>
      <c r="G790" s="1" t="s">
        <v>19</v>
      </c>
      <c r="H790" s="1" t="s">
        <v>12850</v>
      </c>
      <c r="I790" s="1" t="s">
        <v>12851</v>
      </c>
      <c r="J790" s="1" t="s">
        <v>12851</v>
      </c>
      <c r="K790" s="2"/>
      <c r="L790" s="1">
        <v>-6.0</v>
      </c>
      <c r="M790" s="1"/>
      <c r="N790" s="1">
        <v>8.801883333333333</v>
      </c>
      <c r="O790" s="1" t="s">
        <v>10248</v>
      </c>
      <c r="P790" s="1" t="s">
        <v>12852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81</v>
      </c>
      <c r="B791" s="1" t="s">
        <v>364</v>
      </c>
      <c r="C791" s="1">
        <v>294.0</v>
      </c>
      <c r="D791" s="1">
        <v>0.0</v>
      </c>
      <c r="E791" s="1" t="s">
        <v>12853</v>
      </c>
      <c r="F791" s="1" t="s">
        <v>18</v>
      </c>
      <c r="G791" s="1" t="s">
        <v>19</v>
      </c>
      <c r="H791" s="1" t="s">
        <v>12854</v>
      </c>
      <c r="I791" s="1" t="s">
        <v>12855</v>
      </c>
      <c r="J791" s="1" t="s">
        <v>12855</v>
      </c>
      <c r="K791" s="2"/>
      <c r="L791" s="1">
        <v>-6.0</v>
      </c>
      <c r="M791" s="1"/>
      <c r="N791" s="1">
        <v>8.82215</v>
      </c>
      <c r="O791" s="1" t="s">
        <v>10248</v>
      </c>
      <c r="P791" s="1" t="s">
        <v>12856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16</v>
      </c>
      <c r="B792" s="1" t="s">
        <v>364</v>
      </c>
      <c r="C792" s="3">
        <v>328.0</v>
      </c>
      <c r="D792" s="1">
        <v>0.0</v>
      </c>
      <c r="E792" s="2"/>
      <c r="F792" s="1" t="s">
        <v>18</v>
      </c>
      <c r="G792" s="1" t="s">
        <v>19</v>
      </c>
      <c r="H792" s="1" t="s">
        <v>12857</v>
      </c>
      <c r="I792" s="1" t="s">
        <v>12858</v>
      </c>
      <c r="J792" s="1" t="s">
        <v>12858</v>
      </c>
      <c r="K792" s="2"/>
      <c r="L792" s="1">
        <v>-5.0</v>
      </c>
      <c r="M792" s="1"/>
      <c r="N792" s="1">
        <v>9.5398</v>
      </c>
      <c r="O792" s="1" t="s">
        <v>10248</v>
      </c>
      <c r="P792" s="1" t="s">
        <v>12859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48</v>
      </c>
      <c r="B793" s="1" t="s">
        <v>17</v>
      </c>
      <c r="C793" s="1">
        <v>498.0</v>
      </c>
      <c r="D793" s="1">
        <v>0.0</v>
      </c>
      <c r="E793" s="2"/>
      <c r="F793" s="1" t="s">
        <v>49</v>
      </c>
      <c r="G793" s="1" t="s">
        <v>24</v>
      </c>
      <c r="H793" s="1" t="s">
        <v>12860</v>
      </c>
      <c r="I793" s="1" t="s">
        <v>12861</v>
      </c>
      <c r="J793" s="1" t="s">
        <v>12861</v>
      </c>
      <c r="K793" s="2"/>
      <c r="L793" s="1">
        <v>-1.0</v>
      </c>
      <c r="M793" s="1"/>
      <c r="N793" s="1">
        <v>4.515783333333333</v>
      </c>
      <c r="O793" s="1" t="s">
        <v>53</v>
      </c>
      <c r="P793" s="1" t="s">
        <v>12862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16</v>
      </c>
      <c r="B794" s="1" t="s">
        <v>364</v>
      </c>
      <c r="C794" s="3">
        <v>289.0</v>
      </c>
      <c r="D794" s="1">
        <v>0.0</v>
      </c>
      <c r="E794" s="2"/>
      <c r="F794" s="1" t="s">
        <v>18</v>
      </c>
      <c r="G794" s="1" t="s">
        <v>19</v>
      </c>
      <c r="H794" s="1" t="s">
        <v>12863</v>
      </c>
      <c r="I794" s="1" t="s">
        <v>12864</v>
      </c>
      <c r="J794" s="1" t="s">
        <v>12864</v>
      </c>
      <c r="K794" s="2"/>
      <c r="L794" s="1">
        <v>5.0</v>
      </c>
      <c r="M794" s="1"/>
      <c r="N794" s="1">
        <v>20.5577</v>
      </c>
      <c r="O794" s="1" t="s">
        <v>10248</v>
      </c>
      <c r="P794" s="1" t="s">
        <v>12865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16</v>
      </c>
      <c r="B795" s="1" t="s">
        <v>364</v>
      </c>
      <c r="C795" s="1">
        <v>274.0</v>
      </c>
      <c r="D795" s="1">
        <v>0.0</v>
      </c>
      <c r="E795" s="2"/>
      <c r="F795" s="1" t="s">
        <v>18</v>
      </c>
      <c r="G795" s="1" t="s">
        <v>19</v>
      </c>
      <c r="H795" s="1" t="s">
        <v>12866</v>
      </c>
      <c r="I795" s="1" t="s">
        <v>12867</v>
      </c>
      <c r="J795" s="1" t="s">
        <v>12867</v>
      </c>
      <c r="K795" s="2"/>
      <c r="L795" s="1">
        <v>0.0</v>
      </c>
      <c r="M795" s="1"/>
      <c r="N795" s="1">
        <v>15.06935</v>
      </c>
      <c r="O795" s="1" t="s">
        <v>10248</v>
      </c>
      <c r="P795" s="1" t="s">
        <v>12868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16</v>
      </c>
      <c r="B796" s="1" t="s">
        <v>364</v>
      </c>
      <c r="C796" s="1">
        <v>593.0</v>
      </c>
      <c r="D796" s="1">
        <v>0.0</v>
      </c>
      <c r="E796" s="2"/>
      <c r="F796" s="1" t="s">
        <v>18</v>
      </c>
      <c r="G796" s="1" t="s">
        <v>19</v>
      </c>
      <c r="H796" s="1" t="s">
        <v>12869</v>
      </c>
      <c r="I796" s="1" t="s">
        <v>12870</v>
      </c>
      <c r="J796" s="1" t="s">
        <v>12870</v>
      </c>
      <c r="K796" s="2"/>
      <c r="L796" s="1">
        <v>4.0</v>
      </c>
      <c r="M796" s="1"/>
      <c r="N796" s="1">
        <v>24.7129</v>
      </c>
      <c r="O796" s="1" t="s">
        <v>10248</v>
      </c>
      <c r="P796" s="1" t="s">
        <v>12871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60</v>
      </c>
      <c r="B797" s="1" t="s">
        <v>17</v>
      </c>
      <c r="C797" s="3">
        <v>239.0</v>
      </c>
      <c r="D797" s="1">
        <v>11.0</v>
      </c>
      <c r="E797" s="1" t="s">
        <v>29</v>
      </c>
      <c r="F797" s="1" t="s">
        <v>66</v>
      </c>
      <c r="G797" s="1" t="s">
        <v>19</v>
      </c>
      <c r="H797" s="1" t="s">
        <v>12872</v>
      </c>
      <c r="I797" s="1" t="s">
        <v>12873</v>
      </c>
      <c r="J797" s="1" t="s">
        <v>12874</v>
      </c>
      <c r="K797" s="1" t="s">
        <v>12875</v>
      </c>
      <c r="L797" s="1">
        <v>10.0</v>
      </c>
      <c r="M797" s="1">
        <v>0.8769666666666667</v>
      </c>
      <c r="N797" s="1">
        <v>18.368233333333333</v>
      </c>
      <c r="O797" s="1" t="s">
        <v>63</v>
      </c>
      <c r="P797" s="1" t="s">
        <v>12137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60</v>
      </c>
      <c r="B798" s="1" t="s">
        <v>17</v>
      </c>
      <c r="C798" s="1">
        <v>558.0</v>
      </c>
      <c r="D798" s="1">
        <v>0.0</v>
      </c>
      <c r="E798" s="1" t="s">
        <v>29</v>
      </c>
      <c r="F798" s="1" t="s">
        <v>66</v>
      </c>
      <c r="G798" s="1" t="s">
        <v>19</v>
      </c>
      <c r="H798" s="1" t="s">
        <v>12876</v>
      </c>
      <c r="I798" s="1" t="s">
        <v>12877</v>
      </c>
      <c r="J798" s="1" t="s">
        <v>12878</v>
      </c>
      <c r="K798" s="1" t="s">
        <v>12879</v>
      </c>
      <c r="L798" s="1">
        <v>0.0</v>
      </c>
      <c r="M798" s="1">
        <v>3.6765333333333334</v>
      </c>
      <c r="N798" s="1">
        <v>22.197483333333334</v>
      </c>
      <c r="O798" s="1" t="s">
        <v>63</v>
      </c>
      <c r="P798" s="1" t="s">
        <v>12880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28</v>
      </c>
      <c r="B799" s="1" t="s">
        <v>17</v>
      </c>
      <c r="C799" s="1">
        <v>356.0</v>
      </c>
      <c r="D799" s="1">
        <v>0.0</v>
      </c>
      <c r="E799" s="1" t="s">
        <v>29</v>
      </c>
      <c r="F799" s="1" t="s">
        <v>18</v>
      </c>
      <c r="G799" s="1" t="s">
        <v>19</v>
      </c>
      <c r="H799" s="1" t="s">
        <v>12881</v>
      </c>
      <c r="I799" s="1" t="s">
        <v>12882</v>
      </c>
      <c r="J799" s="1" t="s">
        <v>12882</v>
      </c>
      <c r="K799" s="2"/>
      <c r="L799" s="1">
        <v>-3.0</v>
      </c>
      <c r="M799" s="1"/>
      <c r="N799" s="1">
        <v>11.490983333333334</v>
      </c>
      <c r="O799" s="1" t="s">
        <v>10268</v>
      </c>
      <c r="P799" s="1" t="s">
        <v>12883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60</v>
      </c>
      <c r="B800" s="1" t="s">
        <v>17</v>
      </c>
      <c r="C800" s="1">
        <v>631.0</v>
      </c>
      <c r="D800" s="1">
        <v>0.0</v>
      </c>
      <c r="E800" s="1" t="s">
        <v>11752</v>
      </c>
      <c r="F800" s="1" t="s">
        <v>66</v>
      </c>
      <c r="G800" s="1" t="s">
        <v>19</v>
      </c>
      <c r="H800" s="1" t="s">
        <v>12884</v>
      </c>
      <c r="I800" s="1" t="s">
        <v>12885</v>
      </c>
      <c r="J800" s="1" t="s">
        <v>12886</v>
      </c>
      <c r="K800" s="1" t="s">
        <v>12887</v>
      </c>
      <c r="L800" s="1">
        <v>0.0</v>
      </c>
      <c r="M800" s="1">
        <v>0.05455</v>
      </c>
      <c r="N800" s="1">
        <v>19.56075</v>
      </c>
      <c r="O800" s="1" t="s">
        <v>63</v>
      </c>
      <c r="P800" s="1" t="s">
        <v>12888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81</v>
      </c>
      <c r="B801" s="1" t="s">
        <v>364</v>
      </c>
      <c r="C801" s="1">
        <v>264.0</v>
      </c>
      <c r="D801" s="1">
        <v>0.0</v>
      </c>
      <c r="E801" s="1" t="s">
        <v>12011</v>
      </c>
      <c r="F801" s="1" t="s">
        <v>18</v>
      </c>
      <c r="G801" s="1" t="s">
        <v>19</v>
      </c>
      <c r="H801" s="1" t="s">
        <v>12889</v>
      </c>
      <c r="I801" s="1" t="s">
        <v>12890</v>
      </c>
      <c r="J801" s="1" t="s">
        <v>12890</v>
      </c>
      <c r="K801" s="2"/>
      <c r="L801" s="1">
        <v>-8.0</v>
      </c>
      <c r="M801" s="1"/>
      <c r="N801" s="1">
        <v>6.73965</v>
      </c>
      <c r="O801" s="1" t="s">
        <v>10248</v>
      </c>
      <c r="P801" s="1" t="s">
        <v>5312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60</v>
      </c>
      <c r="B802" s="1" t="s">
        <v>17</v>
      </c>
      <c r="C802" s="1">
        <v>260.0</v>
      </c>
      <c r="D802" s="1">
        <v>0.0</v>
      </c>
      <c r="E802" s="1" t="s">
        <v>11752</v>
      </c>
      <c r="F802" s="1" t="s">
        <v>66</v>
      </c>
      <c r="G802" s="1" t="s">
        <v>19</v>
      </c>
      <c r="H802" s="1" t="s">
        <v>12891</v>
      </c>
      <c r="I802" s="1" t="s">
        <v>12892</v>
      </c>
      <c r="J802" s="1" t="s">
        <v>12893</v>
      </c>
      <c r="K802" s="1" t="s">
        <v>12894</v>
      </c>
      <c r="L802" s="1">
        <v>18.0</v>
      </c>
      <c r="M802" s="1">
        <v>0.020633333333333333</v>
      </c>
      <c r="N802" s="1">
        <v>21.732066666666668</v>
      </c>
      <c r="O802" s="1" t="s">
        <v>63</v>
      </c>
      <c r="P802" s="1" t="s">
        <v>12895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60</v>
      </c>
      <c r="B803" s="3" t="s">
        <v>17</v>
      </c>
      <c r="C803" s="1">
        <v>338.0</v>
      </c>
      <c r="D803" s="1">
        <v>0.0</v>
      </c>
      <c r="E803" s="1" t="s">
        <v>11752</v>
      </c>
      <c r="F803" s="1" t="s">
        <v>66</v>
      </c>
      <c r="G803" s="1" t="s">
        <v>19</v>
      </c>
      <c r="H803" s="1" t="s">
        <v>12896</v>
      </c>
      <c r="I803" s="1" t="s">
        <v>12897</v>
      </c>
      <c r="J803" s="1" t="s">
        <v>12898</v>
      </c>
      <c r="K803" s="1" t="s">
        <v>12899</v>
      </c>
      <c r="L803" s="1">
        <v>14.0</v>
      </c>
      <c r="M803" s="1">
        <v>0.034133333333333335</v>
      </c>
      <c r="N803" s="1">
        <v>18.11915</v>
      </c>
      <c r="O803" s="1" t="s">
        <v>63</v>
      </c>
      <c r="P803" s="1" t="s">
        <v>12900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60</v>
      </c>
      <c r="B804" s="1" t="s">
        <v>17</v>
      </c>
      <c r="C804" s="1">
        <v>767.0</v>
      </c>
      <c r="D804" s="1">
        <v>0.0</v>
      </c>
      <c r="E804" s="1" t="s">
        <v>11752</v>
      </c>
      <c r="F804" s="1" t="s">
        <v>66</v>
      </c>
      <c r="G804" s="1" t="s">
        <v>19</v>
      </c>
      <c r="H804" s="1" t="s">
        <v>12901</v>
      </c>
      <c r="I804" s="1" t="s">
        <v>12902</v>
      </c>
      <c r="J804" s="1" t="s">
        <v>12903</v>
      </c>
      <c r="K804" s="1" t="s">
        <v>12904</v>
      </c>
      <c r="L804" s="1">
        <v>0.0</v>
      </c>
      <c r="M804" s="1">
        <v>0.055516666666666666</v>
      </c>
      <c r="N804" s="1">
        <v>24.401333333333334</v>
      </c>
      <c r="O804" s="1" t="s">
        <v>63</v>
      </c>
      <c r="P804" s="1" t="s">
        <v>12905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48</v>
      </c>
      <c r="B805" s="1" t="s">
        <v>17</v>
      </c>
      <c r="C805" s="1">
        <v>129.0</v>
      </c>
      <c r="D805" s="1">
        <v>0.0</v>
      </c>
      <c r="E805" s="2"/>
      <c r="F805" s="1" t="s">
        <v>49</v>
      </c>
      <c r="G805" s="1" t="s">
        <v>24</v>
      </c>
      <c r="H805" s="1" t="s">
        <v>12906</v>
      </c>
      <c r="I805" s="1" t="s">
        <v>12907</v>
      </c>
      <c r="J805" s="1" t="s">
        <v>12907</v>
      </c>
      <c r="K805" s="2"/>
      <c r="L805" s="1">
        <v>-5.0</v>
      </c>
      <c r="M805" s="1"/>
      <c r="N805" s="1">
        <v>0.030666666666666665</v>
      </c>
      <c r="O805" s="1" t="s">
        <v>53</v>
      </c>
      <c r="P805" s="1" t="s">
        <v>12908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48</v>
      </c>
      <c r="B806" s="1" t="s">
        <v>17</v>
      </c>
      <c r="C806" s="1">
        <v>79.0</v>
      </c>
      <c r="D806" s="1">
        <v>35.0</v>
      </c>
      <c r="E806" s="2"/>
      <c r="F806" s="1" t="s">
        <v>49</v>
      </c>
      <c r="G806" s="1" t="s">
        <v>24</v>
      </c>
      <c r="H806" s="1" t="s">
        <v>12909</v>
      </c>
      <c r="I806" s="1" t="s">
        <v>12910</v>
      </c>
      <c r="J806" s="1" t="s">
        <v>12910</v>
      </c>
      <c r="K806" s="2"/>
      <c r="L806" s="1">
        <v>-5.0</v>
      </c>
      <c r="M806" s="1"/>
      <c r="N806" s="1">
        <v>0.038533333333333336</v>
      </c>
      <c r="O806" s="1" t="s">
        <v>53</v>
      </c>
      <c r="P806" s="1" t="s">
        <v>12911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28</v>
      </c>
      <c r="B807" s="1" t="s">
        <v>17</v>
      </c>
      <c r="C807" s="1">
        <v>314.0</v>
      </c>
      <c r="D807" s="1">
        <v>0.0</v>
      </c>
      <c r="E807" s="1" t="s">
        <v>29</v>
      </c>
      <c r="F807" s="1" t="s">
        <v>18</v>
      </c>
      <c r="G807" s="1" t="s">
        <v>19</v>
      </c>
      <c r="H807" s="1" t="s">
        <v>12912</v>
      </c>
      <c r="I807" s="1" t="s">
        <v>12913</v>
      </c>
      <c r="J807" s="1" t="s">
        <v>12913</v>
      </c>
      <c r="K807" s="2"/>
      <c r="L807" s="1">
        <v>-9.0</v>
      </c>
      <c r="M807" s="1"/>
      <c r="N807" s="1">
        <v>5.417666666666666</v>
      </c>
      <c r="O807" s="1" t="s">
        <v>10268</v>
      </c>
      <c r="P807" s="1" t="s">
        <v>12914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28</v>
      </c>
      <c r="B808" s="1" t="s">
        <v>17</v>
      </c>
      <c r="C808" s="1">
        <v>264.0</v>
      </c>
      <c r="D808" s="1">
        <v>0.0</v>
      </c>
      <c r="E808" s="1" t="s">
        <v>29</v>
      </c>
      <c r="F808" s="1" t="s">
        <v>18</v>
      </c>
      <c r="G808" s="1" t="s">
        <v>19</v>
      </c>
      <c r="H808" s="1" t="s">
        <v>12915</v>
      </c>
      <c r="I808" s="1" t="s">
        <v>12916</v>
      </c>
      <c r="J808" s="1" t="s">
        <v>12916</v>
      </c>
      <c r="K808" s="2"/>
      <c r="L808" s="1">
        <v>-9.0</v>
      </c>
      <c r="M808" s="1"/>
      <c r="N808" s="1">
        <v>5.600083333333333</v>
      </c>
      <c r="O808" s="1" t="s">
        <v>10268</v>
      </c>
      <c r="P808" s="1" t="s">
        <v>12917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81</v>
      </c>
      <c r="B809" s="1" t="s">
        <v>17</v>
      </c>
      <c r="C809" s="1">
        <v>264.0</v>
      </c>
      <c r="D809" s="1">
        <v>0.0</v>
      </c>
      <c r="E809" s="1" t="s">
        <v>643</v>
      </c>
      <c r="F809" s="1" t="s">
        <v>18</v>
      </c>
      <c r="G809" s="1" t="s">
        <v>19</v>
      </c>
      <c r="H809" s="1" t="s">
        <v>12918</v>
      </c>
      <c r="I809" s="1" t="s">
        <v>12919</v>
      </c>
      <c r="J809" s="1" t="s">
        <v>12919</v>
      </c>
      <c r="K809" s="2"/>
      <c r="L809" s="1">
        <v>-1.0</v>
      </c>
      <c r="M809" s="1"/>
      <c r="N809" s="1">
        <v>13.9709</v>
      </c>
      <c r="O809" s="1" t="s">
        <v>10248</v>
      </c>
      <c r="P809" s="1" t="s">
        <v>11385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60</v>
      </c>
      <c r="B810" s="1" t="s">
        <v>17</v>
      </c>
      <c r="C810" s="1">
        <v>154.0</v>
      </c>
      <c r="D810" s="1">
        <v>0.0</v>
      </c>
      <c r="E810" s="2"/>
      <c r="F810" s="1" t="s">
        <v>49</v>
      </c>
      <c r="G810" s="1" t="s">
        <v>24</v>
      </c>
      <c r="H810" s="1" t="s">
        <v>12920</v>
      </c>
      <c r="I810" s="1" t="s">
        <v>12921</v>
      </c>
      <c r="J810" s="1" t="s">
        <v>12921</v>
      </c>
      <c r="K810" s="2"/>
      <c r="L810" s="1">
        <v>-3.0</v>
      </c>
      <c r="M810" s="1"/>
      <c r="N810" s="1">
        <v>16.019966666666665</v>
      </c>
      <c r="O810" s="1" t="s">
        <v>63</v>
      </c>
      <c r="P810" s="1" t="s">
        <v>12922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28</v>
      </c>
      <c r="B811" s="1" t="s">
        <v>17</v>
      </c>
      <c r="C811" s="1">
        <v>863.0</v>
      </c>
      <c r="D811" s="1">
        <v>0.0</v>
      </c>
      <c r="E811" s="1" t="s">
        <v>29</v>
      </c>
      <c r="F811" s="1" t="s">
        <v>18</v>
      </c>
      <c r="G811" s="1" t="s">
        <v>19</v>
      </c>
      <c r="H811" s="1" t="s">
        <v>12923</v>
      </c>
      <c r="I811" s="1" t="s">
        <v>12924</v>
      </c>
      <c r="J811" s="1" t="s">
        <v>12924</v>
      </c>
      <c r="K811" s="2"/>
      <c r="L811" s="1">
        <v>2.0</v>
      </c>
      <c r="M811" s="1"/>
      <c r="N811" s="1">
        <v>22.528966666666665</v>
      </c>
      <c r="O811" s="1" t="s">
        <v>10268</v>
      </c>
      <c r="P811" s="1" t="s">
        <v>12925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28</v>
      </c>
      <c r="B812" s="1" t="s">
        <v>17</v>
      </c>
      <c r="C812" s="1">
        <v>394.0</v>
      </c>
      <c r="D812" s="1">
        <v>0.0</v>
      </c>
      <c r="E812" s="1" t="s">
        <v>29</v>
      </c>
      <c r="F812" s="1" t="s">
        <v>18</v>
      </c>
      <c r="G812" s="1" t="s">
        <v>19</v>
      </c>
      <c r="H812" s="1" t="s">
        <v>12926</v>
      </c>
      <c r="I812" s="1" t="s">
        <v>12927</v>
      </c>
      <c r="J812" s="1" t="s">
        <v>12927</v>
      </c>
      <c r="K812" s="2"/>
      <c r="L812" s="1">
        <v>0.0</v>
      </c>
      <c r="M812" s="1"/>
      <c r="N812" s="1">
        <v>14.537333333333333</v>
      </c>
      <c r="O812" s="1" t="s">
        <v>10268</v>
      </c>
      <c r="P812" s="1" t="s">
        <v>12928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48</v>
      </c>
      <c r="B813" s="1" t="s">
        <v>17</v>
      </c>
      <c r="C813" s="3">
        <v>1052.0</v>
      </c>
      <c r="D813" s="1">
        <v>0.0</v>
      </c>
      <c r="E813" s="1" t="s">
        <v>11484</v>
      </c>
      <c r="F813" s="1" t="s">
        <v>66</v>
      </c>
      <c r="G813" s="1" t="s">
        <v>24</v>
      </c>
      <c r="H813" s="1" t="s">
        <v>12929</v>
      </c>
      <c r="I813" s="1" t="s">
        <v>12930</v>
      </c>
      <c r="J813" s="1" t="s">
        <v>12931</v>
      </c>
      <c r="K813" s="1" t="s">
        <v>12932</v>
      </c>
      <c r="L813" s="1">
        <v>-4.0</v>
      </c>
      <c r="M813" s="1">
        <v>0.03843333333333333</v>
      </c>
      <c r="N813" s="1">
        <v>16.789933333333334</v>
      </c>
      <c r="O813" s="1" t="s">
        <v>53</v>
      </c>
      <c r="P813" s="1" t="s">
        <v>12933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16</v>
      </c>
      <c r="B814" s="1" t="s">
        <v>17</v>
      </c>
      <c r="C814" s="1">
        <v>323.0</v>
      </c>
      <c r="D814" s="1">
        <v>0.0</v>
      </c>
      <c r="E814" s="2"/>
      <c r="F814" s="1" t="s">
        <v>18</v>
      </c>
      <c r="G814" s="1" t="s">
        <v>19</v>
      </c>
      <c r="H814" s="1" t="s">
        <v>12934</v>
      </c>
      <c r="I814" s="1" t="s">
        <v>12935</v>
      </c>
      <c r="J814" s="1" t="s">
        <v>12935</v>
      </c>
      <c r="K814" s="2"/>
      <c r="L814" s="1">
        <v>-10.0</v>
      </c>
      <c r="M814" s="1"/>
      <c r="N814" s="1">
        <v>4.5594833333333336</v>
      </c>
      <c r="O814" s="1" t="s">
        <v>10248</v>
      </c>
      <c r="P814" s="1" t="s">
        <v>12638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60</v>
      </c>
      <c r="B815" s="1" t="s">
        <v>17</v>
      </c>
      <c r="C815" s="3">
        <v>328.0</v>
      </c>
      <c r="D815" s="1">
        <v>0.0</v>
      </c>
      <c r="E815" s="1" t="s">
        <v>11484</v>
      </c>
      <c r="F815" s="1" t="s">
        <v>66</v>
      </c>
      <c r="G815" s="1" t="s">
        <v>19</v>
      </c>
      <c r="H815" s="1" t="s">
        <v>12936</v>
      </c>
      <c r="I815" s="1" t="s">
        <v>12937</v>
      </c>
      <c r="J815" s="1" t="s">
        <v>12938</v>
      </c>
      <c r="K815" s="1" t="s">
        <v>12939</v>
      </c>
      <c r="L815" s="1">
        <v>11.0</v>
      </c>
      <c r="M815" s="1">
        <v>0.024466666666666668</v>
      </c>
      <c r="N815" s="1">
        <v>24.503983333333334</v>
      </c>
      <c r="O815" s="1" t="s">
        <v>63</v>
      </c>
      <c r="P815" s="1" t="s">
        <v>12940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28</v>
      </c>
      <c r="B816" s="1" t="s">
        <v>17</v>
      </c>
      <c r="C816" s="3">
        <v>364.0</v>
      </c>
      <c r="D816" s="1">
        <v>0.0</v>
      </c>
      <c r="E816" s="1" t="s">
        <v>29</v>
      </c>
      <c r="F816" s="1" t="s">
        <v>18</v>
      </c>
      <c r="G816" s="1" t="s">
        <v>19</v>
      </c>
      <c r="H816" s="1" t="s">
        <v>12941</v>
      </c>
      <c r="I816" s="1" t="s">
        <v>12942</v>
      </c>
      <c r="J816" s="1" t="s">
        <v>12942</v>
      </c>
      <c r="K816" s="2"/>
      <c r="L816" s="1">
        <v>1.0</v>
      </c>
      <c r="M816" s="1"/>
      <c r="N816" s="1">
        <v>16.445933333333333</v>
      </c>
      <c r="O816" s="1" t="s">
        <v>10268</v>
      </c>
      <c r="P816" s="1" t="s">
        <v>12943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16</v>
      </c>
      <c r="B817" s="1" t="s">
        <v>17</v>
      </c>
      <c r="C817" s="3">
        <v>388.0</v>
      </c>
      <c r="D817" s="1">
        <v>0.0</v>
      </c>
      <c r="E817" s="2"/>
      <c r="F817" s="1" t="s">
        <v>18</v>
      </c>
      <c r="G817" s="1" t="s">
        <v>19</v>
      </c>
      <c r="H817" s="1" t="s">
        <v>12944</v>
      </c>
      <c r="I817" s="1" t="s">
        <v>12945</v>
      </c>
      <c r="J817" s="1" t="s">
        <v>12945</v>
      </c>
      <c r="K817" s="2"/>
      <c r="L817" s="1">
        <v>0.0</v>
      </c>
      <c r="M817" s="1"/>
      <c r="N817" s="1">
        <v>15.95275</v>
      </c>
      <c r="O817" s="1" t="s">
        <v>10248</v>
      </c>
      <c r="P817" s="1" t="s">
        <v>12946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28</v>
      </c>
      <c r="B818" s="1" t="s">
        <v>17</v>
      </c>
      <c r="C818" s="1">
        <v>283.0</v>
      </c>
      <c r="D818" s="1">
        <v>0.0</v>
      </c>
      <c r="E818" s="1" t="s">
        <v>29</v>
      </c>
      <c r="F818" s="1" t="s">
        <v>18</v>
      </c>
      <c r="G818" s="1" t="s">
        <v>19</v>
      </c>
      <c r="H818" s="1" t="s">
        <v>12947</v>
      </c>
      <c r="I818" s="1" t="s">
        <v>12948</v>
      </c>
      <c r="J818" s="1" t="s">
        <v>12948</v>
      </c>
      <c r="K818" s="2"/>
      <c r="L818" s="1">
        <v>-9.0</v>
      </c>
      <c r="M818" s="1"/>
      <c r="N818" s="1">
        <v>5.506766666666667</v>
      </c>
      <c r="O818" s="1" t="s">
        <v>10268</v>
      </c>
      <c r="P818" s="1" t="s">
        <v>12949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81</v>
      </c>
      <c r="B819" s="1" t="s">
        <v>17</v>
      </c>
      <c r="C819" s="3">
        <v>289.0</v>
      </c>
      <c r="D819" s="1">
        <v>0.0</v>
      </c>
      <c r="E819" s="1" t="s">
        <v>12950</v>
      </c>
      <c r="F819" s="1" t="s">
        <v>18</v>
      </c>
      <c r="G819" s="1" t="s">
        <v>19</v>
      </c>
      <c r="H819" s="1" t="s">
        <v>12951</v>
      </c>
      <c r="I819" s="1" t="s">
        <v>12952</v>
      </c>
      <c r="J819" s="1" t="s">
        <v>12952</v>
      </c>
      <c r="K819" s="2"/>
      <c r="L819" s="1">
        <v>-8.0</v>
      </c>
      <c r="M819" s="1"/>
      <c r="N819" s="1">
        <v>6.459066666666667</v>
      </c>
      <c r="O819" s="1" t="s">
        <v>10248</v>
      </c>
      <c r="P819" s="1" t="s">
        <v>2169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81</v>
      </c>
      <c r="B820" s="1" t="s">
        <v>17</v>
      </c>
      <c r="C820" s="1">
        <v>369.0</v>
      </c>
      <c r="D820" s="1">
        <v>0.0</v>
      </c>
      <c r="E820" s="1" t="s">
        <v>643</v>
      </c>
      <c r="F820" s="1" t="s">
        <v>18</v>
      </c>
      <c r="G820" s="1" t="s">
        <v>19</v>
      </c>
      <c r="H820" s="1" t="s">
        <v>12953</v>
      </c>
      <c r="I820" s="1" t="s">
        <v>12954</v>
      </c>
      <c r="J820" s="1" t="s">
        <v>12954</v>
      </c>
      <c r="K820" s="2"/>
      <c r="L820" s="1">
        <v>-7.0</v>
      </c>
      <c r="M820" s="1"/>
      <c r="N820" s="1">
        <v>7.696116666666667</v>
      </c>
      <c r="O820" s="1" t="s">
        <v>10248</v>
      </c>
      <c r="P820" s="1" t="s">
        <v>12955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81</v>
      </c>
      <c r="B821" s="1" t="s">
        <v>17</v>
      </c>
      <c r="C821" s="1">
        <v>329.0</v>
      </c>
      <c r="D821" s="1">
        <v>0.0</v>
      </c>
      <c r="E821" s="1" t="s">
        <v>12950</v>
      </c>
      <c r="F821" s="1" t="s">
        <v>18</v>
      </c>
      <c r="G821" s="1" t="s">
        <v>19</v>
      </c>
      <c r="H821" s="1" t="s">
        <v>12956</v>
      </c>
      <c r="I821" s="1" t="s">
        <v>12957</v>
      </c>
      <c r="J821" s="1" t="s">
        <v>12957</v>
      </c>
      <c r="K821" s="2"/>
      <c r="L821" s="1">
        <v>-8.0</v>
      </c>
      <c r="M821" s="1"/>
      <c r="N821" s="1">
        <v>6.92355</v>
      </c>
      <c r="O821" s="1" t="s">
        <v>10248</v>
      </c>
      <c r="P821" s="1" t="s">
        <v>2092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81</v>
      </c>
      <c r="B822" s="1" t="s">
        <v>17</v>
      </c>
      <c r="C822" s="1">
        <v>460.0</v>
      </c>
      <c r="D822" s="1">
        <v>0.0</v>
      </c>
      <c r="E822" s="1" t="s">
        <v>12958</v>
      </c>
      <c r="F822" s="1" t="s">
        <v>18</v>
      </c>
      <c r="G822" s="1" t="s">
        <v>19</v>
      </c>
      <c r="H822" s="1" t="s">
        <v>12959</v>
      </c>
      <c r="I822" s="1" t="s">
        <v>12960</v>
      </c>
      <c r="J822" s="1" t="s">
        <v>12960</v>
      </c>
      <c r="K822" s="2"/>
      <c r="L822" s="1">
        <v>-7.0</v>
      </c>
      <c r="M822" s="1"/>
      <c r="N822" s="1">
        <v>7.9546166666666664</v>
      </c>
      <c r="O822" s="1" t="s">
        <v>10248</v>
      </c>
      <c r="P822" s="1" t="s">
        <v>12961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28</v>
      </c>
      <c r="B823" s="1" t="s">
        <v>17</v>
      </c>
      <c r="C823" s="1">
        <v>368.0</v>
      </c>
      <c r="D823" s="1">
        <v>0.0</v>
      </c>
      <c r="E823" s="1" t="s">
        <v>29</v>
      </c>
      <c r="F823" s="1" t="s">
        <v>18</v>
      </c>
      <c r="G823" s="1" t="s">
        <v>19</v>
      </c>
      <c r="H823" s="1" t="s">
        <v>12962</v>
      </c>
      <c r="I823" s="1" t="s">
        <v>12963</v>
      </c>
      <c r="J823" s="1" t="s">
        <v>12963</v>
      </c>
      <c r="K823" s="2"/>
      <c r="L823" s="1">
        <v>-2.0</v>
      </c>
      <c r="M823" s="1"/>
      <c r="N823" s="1">
        <v>12.2884</v>
      </c>
      <c r="O823" s="1" t="s">
        <v>10268</v>
      </c>
      <c r="P823" s="1" t="s">
        <v>11883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16</v>
      </c>
      <c r="B824" s="1" t="s">
        <v>17</v>
      </c>
      <c r="C824" s="1">
        <v>692.0</v>
      </c>
      <c r="D824" s="1">
        <v>0.0</v>
      </c>
      <c r="E824" s="2"/>
      <c r="F824" s="1" t="s">
        <v>18</v>
      </c>
      <c r="G824" s="1" t="s">
        <v>24</v>
      </c>
      <c r="H824" s="1" t="s">
        <v>12964</v>
      </c>
      <c r="I824" s="1" t="s">
        <v>12965</v>
      </c>
      <c r="J824" s="1" t="s">
        <v>12965</v>
      </c>
      <c r="K824" s="2"/>
      <c r="L824" s="1">
        <v>-10.0</v>
      </c>
      <c r="M824" s="1"/>
      <c r="N824" s="1">
        <v>9.98265</v>
      </c>
      <c r="O824" s="1" t="s">
        <v>10248</v>
      </c>
      <c r="P824" s="1" t="s">
        <v>12966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28</v>
      </c>
      <c r="B825" s="1" t="s">
        <v>17</v>
      </c>
      <c r="C825" s="1">
        <v>329.0</v>
      </c>
      <c r="D825" s="1">
        <v>0.0</v>
      </c>
      <c r="E825" s="1" t="s">
        <v>29</v>
      </c>
      <c r="F825" s="1" t="s">
        <v>18</v>
      </c>
      <c r="G825" s="1" t="s">
        <v>19</v>
      </c>
      <c r="H825" s="1" t="s">
        <v>12967</v>
      </c>
      <c r="I825" s="1" t="s">
        <v>12968</v>
      </c>
      <c r="J825" s="1" t="s">
        <v>12968</v>
      </c>
      <c r="K825" s="2"/>
      <c r="L825" s="1">
        <v>-6.0</v>
      </c>
      <c r="M825" s="1"/>
      <c r="N825" s="1">
        <v>8.728766666666667</v>
      </c>
      <c r="O825" s="1" t="s">
        <v>10268</v>
      </c>
      <c r="P825" s="1" t="s">
        <v>10489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48</v>
      </c>
      <c r="B826" s="1" t="s">
        <v>17</v>
      </c>
      <c r="C826" s="1">
        <v>418.0</v>
      </c>
      <c r="D826" s="1">
        <v>0.0</v>
      </c>
      <c r="E826" s="2"/>
      <c r="F826" s="1" t="s">
        <v>49</v>
      </c>
      <c r="G826" s="1" t="s">
        <v>24</v>
      </c>
      <c r="H826" s="1" t="s">
        <v>12969</v>
      </c>
      <c r="I826" s="1" t="s">
        <v>12970</v>
      </c>
      <c r="J826" s="1" t="s">
        <v>12970</v>
      </c>
      <c r="K826" s="2"/>
      <c r="L826" s="1">
        <v>0.0</v>
      </c>
      <c r="M826" s="1"/>
      <c r="N826" s="1">
        <v>6.43745</v>
      </c>
      <c r="O826" s="1" t="s">
        <v>53</v>
      </c>
      <c r="P826" s="1" t="s">
        <v>12971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16</v>
      </c>
      <c r="B827" s="1" t="s">
        <v>17</v>
      </c>
      <c r="C827" s="1">
        <v>413.0</v>
      </c>
      <c r="D827" s="1">
        <v>0.0</v>
      </c>
      <c r="E827" s="2"/>
      <c r="F827" s="1" t="s">
        <v>18</v>
      </c>
      <c r="G827" s="1" t="s">
        <v>19</v>
      </c>
      <c r="H827" s="1" t="s">
        <v>12972</v>
      </c>
      <c r="I827" s="1" t="s">
        <v>12973</v>
      </c>
      <c r="J827" s="1" t="s">
        <v>12973</v>
      </c>
      <c r="K827" s="2"/>
      <c r="L827" s="1">
        <v>-3.0</v>
      </c>
      <c r="M827" s="1"/>
      <c r="N827" s="1">
        <v>11.617266666666668</v>
      </c>
      <c r="O827" s="1" t="s">
        <v>10248</v>
      </c>
      <c r="P827" s="1" t="s">
        <v>12974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28</v>
      </c>
      <c r="B828" s="1" t="s">
        <v>17</v>
      </c>
      <c r="C828" s="1">
        <v>453.0</v>
      </c>
      <c r="D828" s="1">
        <v>0.0</v>
      </c>
      <c r="E828" s="1" t="s">
        <v>29</v>
      </c>
      <c r="F828" s="1" t="s">
        <v>18</v>
      </c>
      <c r="G828" s="1" t="s">
        <v>19</v>
      </c>
      <c r="H828" s="1" t="s">
        <v>12975</v>
      </c>
      <c r="I828" s="1" t="s">
        <v>12976</v>
      </c>
      <c r="J828" s="1" t="s">
        <v>12976</v>
      </c>
      <c r="K828" s="2"/>
      <c r="L828" s="1">
        <v>-2.0</v>
      </c>
      <c r="M828" s="1"/>
      <c r="N828" s="1">
        <v>12.044933333333333</v>
      </c>
      <c r="O828" s="1" t="s">
        <v>10268</v>
      </c>
      <c r="P828" s="1" t="s">
        <v>12977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60</v>
      </c>
      <c r="B829" s="1" t="s">
        <v>17</v>
      </c>
      <c r="C829" s="1">
        <v>209.0</v>
      </c>
      <c r="D829" s="1">
        <v>60.0</v>
      </c>
      <c r="E829" s="2"/>
      <c r="F829" s="1" t="s">
        <v>49</v>
      </c>
      <c r="G829" s="1" t="s">
        <v>173</v>
      </c>
      <c r="H829" s="1" t="s">
        <v>12978</v>
      </c>
      <c r="I829" s="1" t="s">
        <v>12979</v>
      </c>
      <c r="J829" s="1" t="s">
        <v>12979</v>
      </c>
      <c r="K829" s="2"/>
      <c r="L829" s="1">
        <v>-8.0</v>
      </c>
      <c r="M829" s="1"/>
      <c r="N829" s="1">
        <v>10.90805</v>
      </c>
      <c r="O829" s="1" t="s">
        <v>63</v>
      </c>
      <c r="P829" s="1" t="s">
        <v>12980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81</v>
      </c>
      <c r="B830" s="1" t="s">
        <v>17</v>
      </c>
      <c r="C830" s="1">
        <v>313.0</v>
      </c>
      <c r="D830" s="1">
        <v>0.0</v>
      </c>
      <c r="E830" s="1" t="s">
        <v>12981</v>
      </c>
      <c r="F830" s="1" t="s">
        <v>18</v>
      </c>
      <c r="G830" s="1" t="s">
        <v>19</v>
      </c>
      <c r="H830" s="1" t="s">
        <v>12982</v>
      </c>
      <c r="I830" s="1" t="s">
        <v>12983</v>
      </c>
      <c r="J830" s="1" t="s">
        <v>12983</v>
      </c>
      <c r="K830" s="2"/>
      <c r="L830" s="1">
        <v>-11.0</v>
      </c>
      <c r="M830" s="1"/>
      <c r="N830" s="1">
        <v>3.2635</v>
      </c>
      <c r="O830" s="1" t="s">
        <v>10248</v>
      </c>
      <c r="P830" s="1" t="s">
        <v>12984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28</v>
      </c>
      <c r="B831" s="1" t="s">
        <v>17</v>
      </c>
      <c r="C831" s="1">
        <v>289.0</v>
      </c>
      <c r="D831" s="1">
        <v>0.0</v>
      </c>
      <c r="E831" s="1" t="s">
        <v>29</v>
      </c>
      <c r="F831" s="1" t="s">
        <v>18</v>
      </c>
      <c r="G831" s="1" t="s">
        <v>19</v>
      </c>
      <c r="H831" s="1" t="s">
        <v>12985</v>
      </c>
      <c r="I831" s="1" t="s">
        <v>12986</v>
      </c>
      <c r="J831" s="1" t="s">
        <v>12986</v>
      </c>
      <c r="K831" s="2"/>
      <c r="L831" s="1">
        <v>-7.0</v>
      </c>
      <c r="M831" s="1"/>
      <c r="N831" s="1">
        <v>7.943183333333334</v>
      </c>
      <c r="O831" s="1" t="s">
        <v>10268</v>
      </c>
      <c r="P831" s="1" t="s">
        <v>12987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28</v>
      </c>
      <c r="B832" s="1" t="s">
        <v>17</v>
      </c>
      <c r="C832" s="3">
        <v>364.0</v>
      </c>
      <c r="D832" s="1">
        <v>0.0</v>
      </c>
      <c r="E832" s="1" t="s">
        <v>29</v>
      </c>
      <c r="F832" s="1" t="s">
        <v>18</v>
      </c>
      <c r="G832" s="1" t="s">
        <v>19</v>
      </c>
      <c r="H832" s="1" t="s">
        <v>12988</v>
      </c>
      <c r="I832" s="1" t="s">
        <v>12989</v>
      </c>
      <c r="J832" s="1" t="s">
        <v>12989</v>
      </c>
      <c r="K832" s="2"/>
      <c r="L832" s="1">
        <v>-4.0</v>
      </c>
      <c r="M832" s="1"/>
      <c r="N832" s="1">
        <v>10.511316666666668</v>
      </c>
      <c r="O832" s="1" t="s">
        <v>10268</v>
      </c>
      <c r="P832" s="1" t="s">
        <v>12990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28</v>
      </c>
      <c r="B833" s="1" t="s">
        <v>17</v>
      </c>
      <c r="C833" s="3">
        <v>364.0</v>
      </c>
      <c r="D833" s="1">
        <v>0.0</v>
      </c>
      <c r="E833" s="1" t="s">
        <v>29</v>
      </c>
      <c r="F833" s="1" t="s">
        <v>18</v>
      </c>
      <c r="G833" s="1" t="s">
        <v>19</v>
      </c>
      <c r="H833" s="1" t="s">
        <v>12991</v>
      </c>
      <c r="I833" s="1" t="s">
        <v>12992</v>
      </c>
      <c r="J833" s="1" t="s">
        <v>12992</v>
      </c>
      <c r="K833" s="2"/>
      <c r="L833" s="1">
        <v>-5.0</v>
      </c>
      <c r="M833" s="1"/>
      <c r="N833" s="1">
        <v>9.91665</v>
      </c>
      <c r="O833" s="1" t="s">
        <v>10268</v>
      </c>
      <c r="P833" s="1" t="s">
        <v>12993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16</v>
      </c>
      <c r="B834" s="1" t="s">
        <v>17</v>
      </c>
      <c r="C834" s="3">
        <v>394.0</v>
      </c>
      <c r="D834" s="1">
        <v>0.0</v>
      </c>
      <c r="E834" s="2"/>
      <c r="F834" s="1" t="s">
        <v>18</v>
      </c>
      <c r="G834" s="1" t="s">
        <v>19</v>
      </c>
      <c r="H834" s="1" t="s">
        <v>12994</v>
      </c>
      <c r="I834" s="1" t="s">
        <v>12995</v>
      </c>
      <c r="J834" s="1" t="s">
        <v>12995</v>
      </c>
      <c r="K834" s="2"/>
      <c r="L834" s="1">
        <v>-4.0</v>
      </c>
      <c r="M834" s="1"/>
      <c r="N834" s="1">
        <v>10.74815</v>
      </c>
      <c r="O834" s="1" t="s">
        <v>10248</v>
      </c>
      <c r="P834" s="1" t="s">
        <v>11458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28</v>
      </c>
      <c r="B835" s="1" t="s">
        <v>17</v>
      </c>
      <c r="C835" s="1">
        <v>394.0</v>
      </c>
      <c r="D835" s="1">
        <v>0.0</v>
      </c>
      <c r="E835" s="1" t="s">
        <v>29</v>
      </c>
      <c r="F835" s="1" t="s">
        <v>18</v>
      </c>
      <c r="G835" s="1" t="s">
        <v>19</v>
      </c>
      <c r="H835" s="1" t="s">
        <v>12996</v>
      </c>
      <c r="I835" s="1" t="s">
        <v>12997</v>
      </c>
      <c r="J835" s="1" t="s">
        <v>12997</v>
      </c>
      <c r="K835" s="2"/>
      <c r="L835" s="1">
        <v>11.0</v>
      </c>
      <c r="M835" s="1"/>
      <c r="N835" s="1">
        <v>26.41565</v>
      </c>
      <c r="O835" s="1" t="s">
        <v>10268</v>
      </c>
      <c r="P835" s="1" t="s">
        <v>12998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16</v>
      </c>
      <c r="B836" s="1" t="s">
        <v>17</v>
      </c>
      <c r="C836" s="3">
        <v>329.0</v>
      </c>
      <c r="D836" s="1">
        <v>0.0</v>
      </c>
      <c r="E836" s="2"/>
      <c r="F836" s="1" t="s">
        <v>18</v>
      </c>
      <c r="G836" s="1" t="s">
        <v>19</v>
      </c>
      <c r="H836" s="1" t="s">
        <v>12999</v>
      </c>
      <c r="I836" s="1" t="s">
        <v>13000</v>
      </c>
      <c r="J836" s="1" t="s">
        <v>13000</v>
      </c>
      <c r="K836" s="2"/>
      <c r="L836" s="1">
        <v>6.0</v>
      </c>
      <c r="M836" s="1"/>
      <c r="N836" s="1">
        <v>21.9764</v>
      </c>
      <c r="O836" s="1" t="s">
        <v>10248</v>
      </c>
      <c r="P836" s="1" t="s">
        <v>10726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81</v>
      </c>
      <c r="B837" s="1" t="s">
        <v>17</v>
      </c>
      <c r="C837" s="1">
        <v>394.0</v>
      </c>
      <c r="D837" s="1">
        <v>0.0</v>
      </c>
      <c r="E837" s="1" t="s">
        <v>13001</v>
      </c>
      <c r="F837" s="1" t="s">
        <v>18</v>
      </c>
      <c r="G837" s="1" t="s">
        <v>19</v>
      </c>
      <c r="H837" s="1" t="s">
        <v>13002</v>
      </c>
      <c r="I837" s="1" t="s">
        <v>13003</v>
      </c>
      <c r="J837" s="1" t="s">
        <v>13003</v>
      </c>
      <c r="K837" s="2"/>
      <c r="L837" s="1">
        <v>5.0</v>
      </c>
      <c r="M837" s="1"/>
      <c r="N837" s="1">
        <v>20.82335</v>
      </c>
      <c r="O837" s="1" t="s">
        <v>10248</v>
      </c>
      <c r="P837" s="1" t="s">
        <v>845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60</v>
      </c>
      <c r="B838" s="1" t="s">
        <v>17</v>
      </c>
      <c r="C838" s="1">
        <v>593.0</v>
      </c>
      <c r="D838" s="1">
        <v>0.0</v>
      </c>
      <c r="E838" s="1" t="s">
        <v>11484</v>
      </c>
      <c r="F838" s="1" t="s">
        <v>66</v>
      </c>
      <c r="G838" s="1" t="s">
        <v>19</v>
      </c>
      <c r="H838" s="1" t="s">
        <v>13004</v>
      </c>
      <c r="I838" s="1" t="s">
        <v>13005</v>
      </c>
      <c r="J838" s="1" t="s">
        <v>13006</v>
      </c>
      <c r="K838" s="1" t="s">
        <v>13007</v>
      </c>
      <c r="L838" s="1">
        <v>1.0</v>
      </c>
      <c r="M838" s="1">
        <v>0.018583333333333334</v>
      </c>
      <c r="N838" s="1">
        <v>18.330433333333332</v>
      </c>
      <c r="O838" s="1" t="s">
        <v>63</v>
      </c>
      <c r="P838" s="1" t="s">
        <v>13008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16</v>
      </c>
      <c r="B839" s="1" t="s">
        <v>17</v>
      </c>
      <c r="C839" s="1">
        <v>342.0</v>
      </c>
      <c r="D839" s="1">
        <v>0.0</v>
      </c>
      <c r="E839" s="2"/>
      <c r="F839" s="1" t="s">
        <v>18</v>
      </c>
      <c r="G839" s="1" t="s">
        <v>19</v>
      </c>
      <c r="H839" s="1" t="s">
        <v>13009</v>
      </c>
      <c r="I839" s="1" t="s">
        <v>13010</v>
      </c>
      <c r="J839" s="1" t="s">
        <v>13010</v>
      </c>
      <c r="K839" s="2"/>
      <c r="L839" s="1">
        <v>0.0</v>
      </c>
      <c r="M839" s="1"/>
      <c r="N839" s="1">
        <v>14.761716666666667</v>
      </c>
      <c r="O839" s="1" t="s">
        <v>10248</v>
      </c>
      <c r="P839" s="1" t="s">
        <v>13011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48</v>
      </c>
      <c r="B840" s="1" t="s">
        <v>17</v>
      </c>
      <c r="C840" s="3">
        <v>1.0</v>
      </c>
      <c r="D840" s="1">
        <v>297.0</v>
      </c>
      <c r="E840" s="1" t="s">
        <v>11484</v>
      </c>
      <c r="F840" s="1" t="s">
        <v>66</v>
      </c>
      <c r="G840" s="1" t="s">
        <v>24</v>
      </c>
      <c r="H840" s="1" t="s">
        <v>13012</v>
      </c>
      <c r="I840" s="1" t="s">
        <v>13013</v>
      </c>
      <c r="J840" s="1" t="s">
        <v>13014</v>
      </c>
      <c r="K840" s="1" t="s">
        <v>13015</v>
      </c>
      <c r="L840" s="1">
        <v>-48.0</v>
      </c>
      <c r="M840" s="1">
        <v>0.02325</v>
      </c>
      <c r="N840" s="1">
        <v>14.892766666666667</v>
      </c>
      <c r="O840" s="1" t="s">
        <v>53</v>
      </c>
      <c r="P840" s="1" t="s">
        <v>13016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28</v>
      </c>
      <c r="B841" s="1" t="s">
        <v>17</v>
      </c>
      <c r="C841" s="1">
        <v>492.0</v>
      </c>
      <c r="D841" s="1">
        <v>0.0</v>
      </c>
      <c r="E841" s="1" t="s">
        <v>29</v>
      </c>
      <c r="F841" s="1" t="s">
        <v>18</v>
      </c>
      <c r="G841" s="1" t="s">
        <v>19</v>
      </c>
      <c r="H841" s="1" t="s">
        <v>13017</v>
      </c>
      <c r="I841" s="1" t="s">
        <v>13018</v>
      </c>
      <c r="J841" s="1" t="s">
        <v>13018</v>
      </c>
      <c r="K841" s="2"/>
      <c r="L841" s="1">
        <v>1.0</v>
      </c>
      <c r="M841" s="1"/>
      <c r="N841" s="1">
        <v>16.405216666666668</v>
      </c>
      <c r="O841" s="1" t="s">
        <v>10268</v>
      </c>
      <c r="P841" s="1" t="s">
        <v>13019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28</v>
      </c>
      <c r="B842" s="1" t="s">
        <v>17</v>
      </c>
      <c r="C842" s="1">
        <v>323.0</v>
      </c>
      <c r="D842" s="1">
        <v>0.0</v>
      </c>
      <c r="E842" s="1" t="s">
        <v>29</v>
      </c>
      <c r="F842" s="1" t="s">
        <v>18</v>
      </c>
      <c r="G842" s="1" t="s">
        <v>19</v>
      </c>
      <c r="H842" s="1" t="s">
        <v>13020</v>
      </c>
      <c r="I842" s="1" t="s">
        <v>13021</v>
      </c>
      <c r="J842" s="1" t="s">
        <v>13021</v>
      </c>
      <c r="K842" s="2"/>
      <c r="L842" s="1">
        <v>-4.0</v>
      </c>
      <c r="M842" s="1"/>
      <c r="N842" s="1">
        <v>10.558566666666668</v>
      </c>
      <c r="O842" s="1" t="s">
        <v>10268</v>
      </c>
      <c r="P842" s="1" t="s">
        <v>11136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81</v>
      </c>
      <c r="B843" s="1" t="s">
        <v>17</v>
      </c>
      <c r="C843" s="1">
        <v>294.0</v>
      </c>
      <c r="D843" s="1">
        <v>0.0</v>
      </c>
      <c r="E843" s="1" t="s">
        <v>13022</v>
      </c>
      <c r="F843" s="1" t="s">
        <v>18</v>
      </c>
      <c r="G843" s="1" t="s">
        <v>19</v>
      </c>
      <c r="H843" s="1" t="s">
        <v>13023</v>
      </c>
      <c r="I843" s="1" t="s">
        <v>13024</v>
      </c>
      <c r="J843" s="1" t="s">
        <v>13024</v>
      </c>
      <c r="K843" s="2"/>
      <c r="L843" s="1">
        <v>0.0</v>
      </c>
      <c r="M843" s="1"/>
      <c r="N843" s="1">
        <v>15.107416666666667</v>
      </c>
      <c r="O843" s="1" t="s">
        <v>10248</v>
      </c>
      <c r="P843" s="1" t="s">
        <v>13025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16</v>
      </c>
      <c r="B844" s="1" t="s">
        <v>17</v>
      </c>
      <c r="C844" s="1">
        <v>329.0</v>
      </c>
      <c r="D844" s="1">
        <v>0.0</v>
      </c>
      <c r="E844" s="2"/>
      <c r="F844" s="1" t="s">
        <v>18</v>
      </c>
      <c r="G844" s="1" t="s">
        <v>19</v>
      </c>
      <c r="H844" s="1" t="s">
        <v>13026</v>
      </c>
      <c r="I844" s="1" t="s">
        <v>13027</v>
      </c>
      <c r="J844" s="1" t="s">
        <v>13027</v>
      </c>
      <c r="K844" s="2"/>
      <c r="L844" s="1">
        <v>0.0</v>
      </c>
      <c r="M844" s="1"/>
      <c r="N844" s="1">
        <v>15.825916666666666</v>
      </c>
      <c r="O844" s="1" t="s">
        <v>10248</v>
      </c>
      <c r="P844" s="1" t="s">
        <v>13028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16</v>
      </c>
      <c r="B845" s="1" t="s">
        <v>17</v>
      </c>
      <c r="C845" s="3">
        <v>264.0</v>
      </c>
      <c r="D845" s="1">
        <v>0.0</v>
      </c>
      <c r="E845" s="2"/>
      <c r="F845" s="1" t="s">
        <v>18</v>
      </c>
      <c r="G845" s="1" t="s">
        <v>19</v>
      </c>
      <c r="H845" s="1" t="s">
        <v>13029</v>
      </c>
      <c r="I845" s="1" t="s">
        <v>13030</v>
      </c>
      <c r="J845" s="1" t="s">
        <v>13030</v>
      </c>
      <c r="K845" s="2"/>
      <c r="L845" s="1">
        <v>-3.0</v>
      </c>
      <c r="M845" s="1"/>
      <c r="N845" s="1">
        <v>11.154416666666666</v>
      </c>
      <c r="O845" s="1" t="s">
        <v>10248</v>
      </c>
      <c r="P845" s="1" t="s">
        <v>13031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28</v>
      </c>
      <c r="B846" s="1" t="s">
        <v>17</v>
      </c>
      <c r="C846" s="1">
        <v>331.0</v>
      </c>
      <c r="D846" s="1">
        <v>0.0</v>
      </c>
      <c r="E846" s="1" t="s">
        <v>29</v>
      </c>
      <c r="F846" s="1" t="s">
        <v>18</v>
      </c>
      <c r="G846" s="1" t="s">
        <v>19</v>
      </c>
      <c r="H846" s="1" t="s">
        <v>13032</v>
      </c>
      <c r="I846" s="1" t="s">
        <v>13033</v>
      </c>
      <c r="J846" s="1" t="s">
        <v>13033</v>
      </c>
      <c r="K846" s="2"/>
      <c r="L846" s="1">
        <v>-1.0</v>
      </c>
      <c r="M846" s="1"/>
      <c r="N846" s="1">
        <v>13.2591</v>
      </c>
      <c r="O846" s="1" t="s">
        <v>10268</v>
      </c>
      <c r="P846" s="1" t="s">
        <v>13034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28</v>
      </c>
      <c r="B847" s="1" t="s">
        <v>17</v>
      </c>
      <c r="C847" s="1">
        <v>264.0</v>
      </c>
      <c r="D847" s="1">
        <v>0.0</v>
      </c>
      <c r="E847" s="1" t="s">
        <v>29</v>
      </c>
      <c r="F847" s="1" t="s">
        <v>18</v>
      </c>
      <c r="G847" s="1" t="s">
        <v>19</v>
      </c>
      <c r="H847" s="1" t="s">
        <v>13035</v>
      </c>
      <c r="I847" s="1" t="s">
        <v>13036</v>
      </c>
      <c r="J847" s="1" t="s">
        <v>13036</v>
      </c>
      <c r="K847" s="2"/>
      <c r="L847" s="1">
        <v>-1.0</v>
      </c>
      <c r="M847" s="1"/>
      <c r="N847" s="1">
        <v>13.4672</v>
      </c>
      <c r="O847" s="1" t="s">
        <v>10268</v>
      </c>
      <c r="P847" s="1" t="s">
        <v>13037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16</v>
      </c>
      <c r="B848" s="1" t="s">
        <v>17</v>
      </c>
      <c r="C848" s="3">
        <v>567.0</v>
      </c>
      <c r="D848" s="1">
        <v>0.0</v>
      </c>
      <c r="E848" s="2"/>
      <c r="F848" s="1" t="s">
        <v>18</v>
      </c>
      <c r="G848" s="1" t="s">
        <v>19</v>
      </c>
      <c r="H848" s="1" t="s">
        <v>13038</v>
      </c>
      <c r="I848" s="1" t="s">
        <v>13039</v>
      </c>
      <c r="J848" s="1" t="s">
        <v>13039</v>
      </c>
      <c r="K848" s="2"/>
      <c r="L848" s="1">
        <v>-2.0</v>
      </c>
      <c r="M848" s="1"/>
      <c r="N848" s="1">
        <v>17.594616666666667</v>
      </c>
      <c r="O848" s="1" t="s">
        <v>10248</v>
      </c>
      <c r="P848" s="1" t="s">
        <v>13040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16</v>
      </c>
      <c r="B849" s="1" t="s">
        <v>17</v>
      </c>
      <c r="C849" s="3">
        <v>329.0</v>
      </c>
      <c r="D849" s="1">
        <v>0.0</v>
      </c>
      <c r="E849" s="2"/>
      <c r="F849" s="1" t="s">
        <v>18</v>
      </c>
      <c r="G849" s="1" t="s">
        <v>19</v>
      </c>
      <c r="H849" s="1" t="s">
        <v>13041</v>
      </c>
      <c r="I849" s="1" t="s">
        <v>13042</v>
      </c>
      <c r="J849" s="1" t="s">
        <v>13042</v>
      </c>
      <c r="K849" s="2"/>
      <c r="L849" s="1">
        <v>-8.0</v>
      </c>
      <c r="M849" s="1"/>
      <c r="N849" s="1">
        <v>6.878866666666666</v>
      </c>
      <c r="O849" s="1" t="s">
        <v>10248</v>
      </c>
      <c r="P849" s="1" t="s">
        <v>13043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28</v>
      </c>
      <c r="B850" s="1" t="s">
        <v>17</v>
      </c>
      <c r="C850" s="1">
        <v>528.0</v>
      </c>
      <c r="D850" s="1">
        <v>0.0</v>
      </c>
      <c r="E850" s="1" t="s">
        <v>29</v>
      </c>
      <c r="F850" s="1" t="s">
        <v>18</v>
      </c>
      <c r="G850" s="1" t="s">
        <v>19</v>
      </c>
      <c r="H850" s="1" t="s">
        <v>13044</v>
      </c>
      <c r="I850" s="1" t="s">
        <v>13045</v>
      </c>
      <c r="J850" s="1" t="s">
        <v>13045</v>
      </c>
      <c r="K850" s="2"/>
      <c r="L850" s="1">
        <v>-6.0</v>
      </c>
      <c r="M850" s="1"/>
      <c r="N850" s="1">
        <v>13.433016666666667</v>
      </c>
      <c r="O850" s="1" t="s">
        <v>10268</v>
      </c>
      <c r="P850" s="1" t="s">
        <v>13046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28</v>
      </c>
      <c r="B851" s="1" t="s">
        <v>17</v>
      </c>
      <c r="C851" s="3">
        <v>548.0</v>
      </c>
      <c r="D851" s="1">
        <v>0.0</v>
      </c>
      <c r="E851" s="1" t="s">
        <v>29</v>
      </c>
      <c r="F851" s="1" t="s">
        <v>18</v>
      </c>
      <c r="G851" s="1" t="s">
        <v>19</v>
      </c>
      <c r="H851" s="1" t="s">
        <v>13047</v>
      </c>
      <c r="I851" s="1" t="s">
        <v>13048</v>
      </c>
      <c r="J851" s="1" t="s">
        <v>13048</v>
      </c>
      <c r="K851" s="2"/>
      <c r="L851" s="1">
        <v>-14.0</v>
      </c>
      <c r="M851" s="1"/>
      <c r="N851" s="1">
        <v>5.828866666666666</v>
      </c>
      <c r="O851" s="1" t="s">
        <v>10268</v>
      </c>
      <c r="P851" s="1" t="s">
        <v>13049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60</v>
      </c>
      <c r="B852" s="1" t="s">
        <v>17</v>
      </c>
      <c r="C852" s="1">
        <v>613.0</v>
      </c>
      <c r="D852" s="1">
        <v>124.0</v>
      </c>
      <c r="E852" s="2"/>
      <c r="F852" s="1" t="s">
        <v>49</v>
      </c>
      <c r="G852" s="1" t="s">
        <v>19</v>
      </c>
      <c r="H852" s="1" t="s">
        <v>13050</v>
      </c>
      <c r="I852" s="1" t="s">
        <v>13051</v>
      </c>
      <c r="J852" s="1" t="s">
        <v>13051</v>
      </c>
      <c r="K852" s="2"/>
      <c r="L852" s="1">
        <v>-6.0</v>
      </c>
      <c r="M852" s="1"/>
      <c r="N852" s="1">
        <v>16.53015</v>
      </c>
      <c r="O852" s="1" t="s">
        <v>63</v>
      </c>
      <c r="P852" s="1" t="s">
        <v>13052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28</v>
      </c>
      <c r="B853" s="1" t="s">
        <v>17</v>
      </c>
      <c r="C853" s="1">
        <v>289.0</v>
      </c>
      <c r="D853" s="1">
        <v>0.0</v>
      </c>
      <c r="E853" s="1" t="s">
        <v>29</v>
      </c>
      <c r="F853" s="1" t="s">
        <v>18</v>
      </c>
      <c r="G853" s="1" t="s">
        <v>19</v>
      </c>
      <c r="H853" s="1" t="s">
        <v>13053</v>
      </c>
      <c r="I853" s="1" t="s">
        <v>13054</v>
      </c>
      <c r="J853" s="1" t="s">
        <v>13054</v>
      </c>
      <c r="K853" s="2"/>
      <c r="L853" s="1">
        <v>-9.0</v>
      </c>
      <c r="M853" s="1"/>
      <c r="N853" s="1">
        <v>5.38695</v>
      </c>
      <c r="O853" s="1" t="s">
        <v>10268</v>
      </c>
      <c r="P853" s="1" t="s">
        <v>11337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28</v>
      </c>
      <c r="B854" s="1" t="s">
        <v>17</v>
      </c>
      <c r="C854" s="3">
        <v>446.0</v>
      </c>
      <c r="D854" s="1">
        <v>0.0</v>
      </c>
      <c r="E854" s="1" t="s">
        <v>29</v>
      </c>
      <c r="F854" s="1" t="s">
        <v>18</v>
      </c>
      <c r="G854" s="1" t="s">
        <v>19</v>
      </c>
      <c r="H854" s="1" t="s">
        <v>13055</v>
      </c>
      <c r="I854" s="1" t="s">
        <v>13056</v>
      </c>
      <c r="J854" s="1" t="s">
        <v>13056</v>
      </c>
      <c r="K854" s="2"/>
      <c r="L854" s="1">
        <v>-4.0</v>
      </c>
      <c r="M854" s="1"/>
      <c r="N854" s="1">
        <v>10.161266666666666</v>
      </c>
      <c r="O854" s="1" t="s">
        <v>10268</v>
      </c>
      <c r="P854" s="1" t="s">
        <v>13057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28</v>
      </c>
      <c r="B855" s="1" t="s">
        <v>17</v>
      </c>
      <c r="C855" s="1">
        <v>264.0</v>
      </c>
      <c r="D855" s="1">
        <v>0.0</v>
      </c>
      <c r="E855" s="1" t="s">
        <v>29</v>
      </c>
      <c r="F855" s="1" t="s">
        <v>18</v>
      </c>
      <c r="G855" s="1" t="s">
        <v>19</v>
      </c>
      <c r="H855" s="1" t="s">
        <v>13058</v>
      </c>
      <c r="I855" s="1" t="s">
        <v>13059</v>
      </c>
      <c r="J855" s="1" t="s">
        <v>13059</v>
      </c>
      <c r="K855" s="2"/>
      <c r="L855" s="1">
        <v>-6.0</v>
      </c>
      <c r="M855" s="1"/>
      <c r="N855" s="1">
        <v>8.773283333333334</v>
      </c>
      <c r="O855" s="1" t="s">
        <v>10268</v>
      </c>
      <c r="P855" s="1" t="s">
        <v>13060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28</v>
      </c>
      <c r="B856" s="1" t="s">
        <v>17</v>
      </c>
      <c r="C856" s="1">
        <v>224.0</v>
      </c>
      <c r="D856" s="1">
        <v>0.0</v>
      </c>
      <c r="E856" s="1" t="s">
        <v>29</v>
      </c>
      <c r="F856" s="1" t="s">
        <v>18</v>
      </c>
      <c r="G856" s="1" t="s">
        <v>19</v>
      </c>
      <c r="H856" s="1" t="s">
        <v>13061</v>
      </c>
      <c r="I856" s="1" t="s">
        <v>13062</v>
      </c>
      <c r="J856" s="1" t="s">
        <v>13062</v>
      </c>
      <c r="K856" s="2"/>
      <c r="L856" s="1">
        <v>-8.0</v>
      </c>
      <c r="M856" s="1"/>
      <c r="N856" s="1">
        <v>6.4214</v>
      </c>
      <c r="O856" s="1" t="s">
        <v>10268</v>
      </c>
      <c r="P856" s="1" t="s">
        <v>10647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60</v>
      </c>
      <c r="B857" s="1" t="s">
        <v>17</v>
      </c>
      <c r="C857" s="1">
        <v>223.0</v>
      </c>
      <c r="D857" s="1">
        <v>56.0</v>
      </c>
      <c r="E857" s="2"/>
      <c r="F857" s="1" t="s">
        <v>49</v>
      </c>
      <c r="G857" s="1" t="s">
        <v>173</v>
      </c>
      <c r="H857" s="1" t="s">
        <v>13063</v>
      </c>
      <c r="I857" s="1" t="s">
        <v>13064</v>
      </c>
      <c r="J857" s="1" t="s">
        <v>13064</v>
      </c>
      <c r="K857" s="2"/>
      <c r="L857" s="1">
        <v>-8.0</v>
      </c>
      <c r="M857" s="1"/>
      <c r="N857" s="1">
        <v>11.541983333333333</v>
      </c>
      <c r="O857" s="1" t="s">
        <v>63</v>
      </c>
      <c r="P857" s="1" t="s">
        <v>13065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60</v>
      </c>
      <c r="B858" s="1" t="s">
        <v>17</v>
      </c>
      <c r="C858" s="1">
        <v>250.0</v>
      </c>
      <c r="D858" s="1">
        <v>0.0</v>
      </c>
      <c r="E858" s="1" t="s">
        <v>11484</v>
      </c>
      <c r="F858" s="1" t="s">
        <v>66</v>
      </c>
      <c r="G858" s="1" t="s">
        <v>19</v>
      </c>
      <c r="H858" s="1" t="s">
        <v>13066</v>
      </c>
      <c r="I858" s="1" t="s">
        <v>13067</v>
      </c>
      <c r="J858" s="1" t="s">
        <v>13068</v>
      </c>
      <c r="K858" s="1" t="s">
        <v>13069</v>
      </c>
      <c r="L858" s="1">
        <v>-6.0</v>
      </c>
      <c r="M858" s="1">
        <v>0.019383333333333332</v>
      </c>
      <c r="N858" s="1">
        <v>3.78205</v>
      </c>
      <c r="O858" s="1" t="s">
        <v>63</v>
      </c>
      <c r="P858" s="1" t="s">
        <v>10888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48</v>
      </c>
      <c r="B859" s="1" t="s">
        <v>17</v>
      </c>
      <c r="C859" s="1">
        <v>309.0</v>
      </c>
      <c r="D859" s="1">
        <v>0.0</v>
      </c>
      <c r="E859" s="1" t="s">
        <v>10382</v>
      </c>
      <c r="F859" s="1" t="s">
        <v>66</v>
      </c>
      <c r="G859" s="1" t="s">
        <v>24</v>
      </c>
      <c r="H859" s="1" t="s">
        <v>13070</v>
      </c>
      <c r="I859" s="1" t="s">
        <v>13071</v>
      </c>
      <c r="J859" s="1" t="s">
        <v>13072</v>
      </c>
      <c r="K859" s="1" t="s">
        <v>13073</v>
      </c>
      <c r="L859" s="1">
        <v>-16.0</v>
      </c>
      <c r="M859" s="1">
        <v>0.0126</v>
      </c>
      <c r="N859" s="1">
        <v>10.025833333333333</v>
      </c>
      <c r="O859" s="1" t="s">
        <v>53</v>
      </c>
      <c r="P859" s="1" t="s">
        <v>13074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28</v>
      </c>
      <c r="B860" s="1" t="s">
        <v>17</v>
      </c>
      <c r="C860" s="1">
        <v>299.0</v>
      </c>
      <c r="D860" s="1">
        <v>0.0</v>
      </c>
      <c r="E860" s="1" t="s">
        <v>29</v>
      </c>
      <c r="F860" s="1" t="s">
        <v>18</v>
      </c>
      <c r="G860" s="1" t="s">
        <v>19</v>
      </c>
      <c r="H860" s="1" t="s">
        <v>13075</v>
      </c>
      <c r="I860" s="1" t="s">
        <v>13076</v>
      </c>
      <c r="J860" s="1" t="s">
        <v>13076</v>
      </c>
      <c r="K860" s="2"/>
      <c r="L860" s="1">
        <v>-2.0</v>
      </c>
      <c r="M860" s="1"/>
      <c r="N860" s="1">
        <v>12.241266666666666</v>
      </c>
      <c r="O860" s="1" t="s">
        <v>10268</v>
      </c>
      <c r="P860" s="1" t="s">
        <v>13077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28</v>
      </c>
      <c r="B861" s="1" t="s">
        <v>17</v>
      </c>
      <c r="C861" s="1">
        <v>440.0</v>
      </c>
      <c r="D861" s="1">
        <v>0.0</v>
      </c>
      <c r="E861" s="1" t="s">
        <v>29</v>
      </c>
      <c r="F861" s="1" t="s">
        <v>18</v>
      </c>
      <c r="G861" s="1" t="s">
        <v>19</v>
      </c>
      <c r="H861" s="1" t="s">
        <v>13078</v>
      </c>
      <c r="I861" s="1" t="s">
        <v>13079</v>
      </c>
      <c r="J861" s="1" t="s">
        <v>13079</v>
      </c>
      <c r="K861" s="2"/>
      <c r="L861" s="1">
        <v>1.0</v>
      </c>
      <c r="M861" s="1"/>
      <c r="N861" s="1">
        <v>16.6377</v>
      </c>
      <c r="O861" s="1" t="s">
        <v>10268</v>
      </c>
      <c r="P861" s="1" t="s">
        <v>13080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60</v>
      </c>
      <c r="B862" s="1" t="s">
        <v>17</v>
      </c>
      <c r="C862" s="3">
        <v>657.0</v>
      </c>
      <c r="D862" s="1">
        <v>0.0</v>
      </c>
      <c r="E862" s="1" t="s">
        <v>11484</v>
      </c>
      <c r="F862" s="1" t="s">
        <v>66</v>
      </c>
      <c r="G862" s="1" t="s">
        <v>24</v>
      </c>
      <c r="H862" s="1" t="s">
        <v>13081</v>
      </c>
      <c r="I862" s="1" t="s">
        <v>13082</v>
      </c>
      <c r="J862" s="1" t="s">
        <v>13083</v>
      </c>
      <c r="K862" s="1" t="s">
        <v>13084</v>
      </c>
      <c r="L862" s="1">
        <v>-13.0</v>
      </c>
      <c r="M862" s="1">
        <v>0.014066666666666667</v>
      </c>
      <c r="N862" s="1">
        <v>6.73805</v>
      </c>
      <c r="O862" s="1" t="s">
        <v>63</v>
      </c>
      <c r="P862" s="1" t="s">
        <v>13085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81</v>
      </c>
      <c r="B863" s="1" t="s">
        <v>17</v>
      </c>
      <c r="C863" s="1">
        <v>603.0</v>
      </c>
      <c r="D863" s="1">
        <v>0.0</v>
      </c>
      <c r="E863" s="1" t="s">
        <v>13086</v>
      </c>
      <c r="F863" s="1" t="s">
        <v>18</v>
      </c>
      <c r="G863" s="1" t="s">
        <v>19</v>
      </c>
      <c r="H863" s="1" t="s">
        <v>13087</v>
      </c>
      <c r="I863" s="1" t="s">
        <v>13088</v>
      </c>
      <c r="J863" s="1" t="s">
        <v>13088</v>
      </c>
      <c r="K863" s="2"/>
      <c r="L863" s="1">
        <v>-12.0</v>
      </c>
      <c r="M863" s="1"/>
      <c r="N863" s="1">
        <v>7.1741</v>
      </c>
      <c r="O863" s="1" t="s">
        <v>10248</v>
      </c>
      <c r="P863" s="1" t="s">
        <v>13089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60</v>
      </c>
      <c r="B864" s="1" t="s">
        <v>17</v>
      </c>
      <c r="C864" s="1">
        <v>284.0</v>
      </c>
      <c r="D864" s="1">
        <v>0.0</v>
      </c>
      <c r="E864" s="1" t="s">
        <v>11484</v>
      </c>
      <c r="F864" s="1" t="s">
        <v>66</v>
      </c>
      <c r="G864" s="1" t="s">
        <v>19</v>
      </c>
      <c r="H864" s="1" t="s">
        <v>13090</v>
      </c>
      <c r="I864" s="1" t="s">
        <v>13091</v>
      </c>
      <c r="J864" s="1" t="s">
        <v>13092</v>
      </c>
      <c r="K864" s="1" t="s">
        <v>13093</v>
      </c>
      <c r="L864" s="1">
        <v>13.0</v>
      </c>
      <c r="M864" s="1">
        <v>0.025883333333333335</v>
      </c>
      <c r="N864" s="1">
        <v>13.13445</v>
      </c>
      <c r="O864" s="1" t="s">
        <v>63</v>
      </c>
      <c r="P864" s="1" t="s">
        <v>13094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16</v>
      </c>
      <c r="B865" s="1" t="s">
        <v>17</v>
      </c>
      <c r="C865" s="1">
        <v>329.0</v>
      </c>
      <c r="D865" s="1">
        <v>0.0</v>
      </c>
      <c r="E865" s="2"/>
      <c r="F865" s="1" t="s">
        <v>18</v>
      </c>
      <c r="G865" s="1" t="s">
        <v>19</v>
      </c>
      <c r="H865" s="1" t="s">
        <v>13095</v>
      </c>
      <c r="I865" s="1" t="s">
        <v>13096</v>
      </c>
      <c r="J865" s="1" t="s">
        <v>13096</v>
      </c>
      <c r="K865" s="2"/>
      <c r="L865" s="1">
        <v>-1.0</v>
      </c>
      <c r="M865" s="1"/>
      <c r="N865" s="1">
        <v>13.916433333333334</v>
      </c>
      <c r="O865" s="1" t="s">
        <v>10248</v>
      </c>
      <c r="P865" s="1" t="s">
        <v>10932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28</v>
      </c>
      <c r="B866" s="1" t="s">
        <v>17</v>
      </c>
      <c r="C866" s="1">
        <v>284.0</v>
      </c>
      <c r="D866" s="1">
        <v>0.0</v>
      </c>
      <c r="E866" s="1" t="s">
        <v>29</v>
      </c>
      <c r="F866" s="1" t="s">
        <v>18</v>
      </c>
      <c r="G866" s="1" t="s">
        <v>19</v>
      </c>
      <c r="H866" s="1" t="s">
        <v>13097</v>
      </c>
      <c r="I866" s="1" t="s">
        <v>13098</v>
      </c>
      <c r="J866" s="1" t="s">
        <v>13098</v>
      </c>
      <c r="K866" s="2"/>
      <c r="L866" s="1">
        <v>-3.0</v>
      </c>
      <c r="M866" s="1"/>
      <c r="N866" s="1">
        <v>11.71715</v>
      </c>
      <c r="O866" s="1" t="s">
        <v>10268</v>
      </c>
      <c r="P866" s="1" t="s">
        <v>13099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16</v>
      </c>
      <c r="B867" s="1" t="s">
        <v>17</v>
      </c>
      <c r="C867" s="1">
        <v>528.0</v>
      </c>
      <c r="D867" s="1">
        <v>0.0</v>
      </c>
      <c r="E867" s="2"/>
      <c r="F867" s="1" t="s">
        <v>18</v>
      </c>
      <c r="G867" s="1" t="s">
        <v>19</v>
      </c>
      <c r="H867" s="1" t="s">
        <v>13100</v>
      </c>
      <c r="I867" s="1" t="s">
        <v>13101</v>
      </c>
      <c r="J867" s="1" t="s">
        <v>13101</v>
      </c>
      <c r="K867" s="2"/>
      <c r="L867" s="1">
        <v>-7.0</v>
      </c>
      <c r="M867" s="1"/>
      <c r="N867" s="1">
        <v>12.6473</v>
      </c>
      <c r="O867" s="1" t="s">
        <v>10248</v>
      </c>
      <c r="P867" s="1" t="s">
        <v>13102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28</v>
      </c>
      <c r="B868" s="1" t="s">
        <v>17</v>
      </c>
      <c r="C868" s="1">
        <v>783.0</v>
      </c>
      <c r="D868" s="1">
        <v>0.0</v>
      </c>
      <c r="E868" s="1" t="s">
        <v>29</v>
      </c>
      <c r="F868" s="1" t="s">
        <v>18</v>
      </c>
      <c r="G868" s="1" t="s">
        <v>19</v>
      </c>
      <c r="H868" s="1" t="s">
        <v>13103</v>
      </c>
      <c r="I868" s="1" t="s">
        <v>13104</v>
      </c>
      <c r="J868" s="1" t="s">
        <v>13104</v>
      </c>
      <c r="K868" s="2"/>
      <c r="L868" s="1">
        <v>-8.0</v>
      </c>
      <c r="M868" s="1"/>
      <c r="N868" s="1">
        <v>11.028083333333333</v>
      </c>
      <c r="O868" s="1" t="s">
        <v>10268</v>
      </c>
      <c r="P868" s="1" t="s">
        <v>13105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28</v>
      </c>
      <c r="B869" s="1" t="s">
        <v>17</v>
      </c>
      <c r="C869" s="1">
        <v>394.0</v>
      </c>
      <c r="D869" s="1">
        <v>0.0</v>
      </c>
      <c r="E869" s="1" t="s">
        <v>29</v>
      </c>
      <c r="F869" s="1" t="s">
        <v>18</v>
      </c>
      <c r="G869" s="1" t="s">
        <v>19</v>
      </c>
      <c r="H869" s="1" t="s">
        <v>13106</v>
      </c>
      <c r="I869" s="1" t="s">
        <v>13107</v>
      </c>
      <c r="J869" s="1" t="s">
        <v>13107</v>
      </c>
      <c r="K869" s="2"/>
      <c r="L869" s="1">
        <v>-3.0</v>
      </c>
      <c r="M869" s="1"/>
      <c r="N869" s="1">
        <v>11.170566666666666</v>
      </c>
      <c r="O869" s="1" t="s">
        <v>10268</v>
      </c>
      <c r="P869" s="1" t="s">
        <v>10823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28</v>
      </c>
      <c r="B870" s="1" t="s">
        <v>17</v>
      </c>
      <c r="C870" s="1">
        <v>264.0</v>
      </c>
      <c r="D870" s="1">
        <v>0.0</v>
      </c>
      <c r="E870" s="1" t="s">
        <v>29</v>
      </c>
      <c r="F870" s="1" t="s">
        <v>18</v>
      </c>
      <c r="G870" s="1" t="s">
        <v>19</v>
      </c>
      <c r="H870" s="1" t="s">
        <v>13108</v>
      </c>
      <c r="I870" s="1" t="s">
        <v>13109</v>
      </c>
      <c r="J870" s="1" t="s">
        <v>13109</v>
      </c>
      <c r="K870" s="2"/>
      <c r="L870" s="1">
        <v>-4.0</v>
      </c>
      <c r="M870" s="1"/>
      <c r="N870" s="1">
        <v>10.126316666666666</v>
      </c>
      <c r="O870" s="1" t="s">
        <v>10268</v>
      </c>
      <c r="P870" s="1" t="s">
        <v>13110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60</v>
      </c>
      <c r="B871" s="1" t="s">
        <v>17</v>
      </c>
      <c r="C871" s="1">
        <v>442.0</v>
      </c>
      <c r="D871" s="1">
        <v>111.0</v>
      </c>
      <c r="E871" s="2"/>
      <c r="F871" s="1" t="s">
        <v>49</v>
      </c>
      <c r="G871" s="1" t="s">
        <v>173</v>
      </c>
      <c r="H871" s="1" t="s">
        <v>13111</v>
      </c>
      <c r="I871" s="1" t="s">
        <v>13112</v>
      </c>
      <c r="J871" s="1" t="s">
        <v>13112</v>
      </c>
      <c r="K871" s="2"/>
      <c r="L871" s="1">
        <v>3.0</v>
      </c>
      <c r="M871" s="1"/>
      <c r="N871" s="1">
        <v>22.993516666666668</v>
      </c>
      <c r="O871" s="1" t="s">
        <v>63</v>
      </c>
      <c r="P871" s="1" t="s">
        <v>13113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28</v>
      </c>
      <c r="B872" s="1" t="s">
        <v>17</v>
      </c>
      <c r="C872" s="1">
        <v>552.0</v>
      </c>
      <c r="D872" s="1">
        <v>0.0</v>
      </c>
      <c r="E872" s="1" t="s">
        <v>29</v>
      </c>
      <c r="F872" s="1" t="s">
        <v>18</v>
      </c>
      <c r="G872" s="1" t="s">
        <v>19</v>
      </c>
      <c r="H872" s="1" t="s">
        <v>13114</v>
      </c>
      <c r="I872" s="1" t="s">
        <v>13115</v>
      </c>
      <c r="J872" s="1" t="s">
        <v>13115</v>
      </c>
      <c r="K872" s="2"/>
      <c r="L872" s="1">
        <v>-9.0</v>
      </c>
      <c r="M872" s="1"/>
      <c r="N872" s="1">
        <v>10.451366666666667</v>
      </c>
      <c r="O872" s="1" t="s">
        <v>10268</v>
      </c>
      <c r="P872" s="1" t="s">
        <v>13116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60</v>
      </c>
      <c r="B873" s="1" t="s">
        <v>17</v>
      </c>
      <c r="C873" s="1">
        <v>319.0</v>
      </c>
      <c r="D873" s="1">
        <v>75.0</v>
      </c>
      <c r="E873" s="2"/>
      <c r="F873" s="1" t="s">
        <v>49</v>
      </c>
      <c r="G873" s="1" t="s">
        <v>19</v>
      </c>
      <c r="H873" s="1" t="s">
        <v>13117</v>
      </c>
      <c r="I873" s="1" t="s">
        <v>13118</v>
      </c>
      <c r="J873" s="1" t="s">
        <v>13118</v>
      </c>
      <c r="K873" s="2"/>
      <c r="L873" s="1">
        <v>3.0</v>
      </c>
      <c r="M873" s="1"/>
      <c r="N873" s="1">
        <v>28.128516666666666</v>
      </c>
      <c r="O873" s="1" t="s">
        <v>63</v>
      </c>
      <c r="P873" s="1" t="s">
        <v>13119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60</v>
      </c>
      <c r="B874" s="1" t="s">
        <v>17</v>
      </c>
      <c r="C874" s="1">
        <v>373.0</v>
      </c>
      <c r="D874" s="1">
        <v>0.0</v>
      </c>
      <c r="E874" s="1" t="s">
        <v>11484</v>
      </c>
      <c r="F874" s="1" t="s">
        <v>66</v>
      </c>
      <c r="G874" s="1" t="s">
        <v>19</v>
      </c>
      <c r="H874" s="1" t="s">
        <v>13120</v>
      </c>
      <c r="I874" s="1" t="s">
        <v>13121</v>
      </c>
      <c r="J874" s="1" t="s">
        <v>13122</v>
      </c>
      <c r="K874" s="1" t="s">
        <v>13123</v>
      </c>
      <c r="L874" s="1">
        <v>-2.0</v>
      </c>
      <c r="M874" s="1">
        <v>0.042916666666666665</v>
      </c>
      <c r="N874" s="1">
        <v>19.393683333333332</v>
      </c>
      <c r="O874" s="1" t="s">
        <v>63</v>
      </c>
      <c r="P874" s="1" t="s">
        <v>13124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48</v>
      </c>
      <c r="B875" s="1" t="s">
        <v>17</v>
      </c>
      <c r="C875" s="3">
        <v>309.0</v>
      </c>
      <c r="D875" s="1">
        <v>0.0</v>
      </c>
      <c r="E875" s="2"/>
      <c r="F875" s="1" t="s">
        <v>49</v>
      </c>
      <c r="G875" s="1" t="s">
        <v>24</v>
      </c>
      <c r="H875" s="1" t="s">
        <v>13125</v>
      </c>
      <c r="I875" s="1" t="s">
        <v>13126</v>
      </c>
      <c r="J875" s="1" t="s">
        <v>13126</v>
      </c>
      <c r="K875" s="2"/>
      <c r="L875" s="1">
        <v>2.0</v>
      </c>
      <c r="M875" s="1"/>
      <c r="N875" s="1">
        <v>8.212283333333334</v>
      </c>
      <c r="O875" s="1" t="s">
        <v>53</v>
      </c>
      <c r="P875" s="1" t="s">
        <v>13127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81</v>
      </c>
      <c r="B876" s="1" t="s">
        <v>17</v>
      </c>
      <c r="C876" s="1">
        <v>598.0</v>
      </c>
      <c r="D876" s="1">
        <v>0.0</v>
      </c>
      <c r="E876" s="1" t="s">
        <v>1774</v>
      </c>
      <c r="F876" s="1" t="s">
        <v>18</v>
      </c>
      <c r="G876" s="1" t="s">
        <v>19</v>
      </c>
      <c r="H876" s="1" t="s">
        <v>13128</v>
      </c>
      <c r="I876" s="1" t="s">
        <v>13129</v>
      </c>
      <c r="J876" s="1" t="s">
        <v>13129</v>
      </c>
      <c r="K876" s="2"/>
      <c r="L876" s="1">
        <v>-9.0</v>
      </c>
      <c r="M876" s="1"/>
      <c r="N876" s="1">
        <v>10.894466666666666</v>
      </c>
      <c r="O876" s="1" t="s">
        <v>10248</v>
      </c>
      <c r="P876" s="1" t="s">
        <v>13130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28</v>
      </c>
      <c r="B877" s="1" t="s">
        <v>17</v>
      </c>
      <c r="C877" s="3">
        <v>776.0</v>
      </c>
      <c r="D877" s="1">
        <v>0.0</v>
      </c>
      <c r="E877" s="1" t="s">
        <v>29</v>
      </c>
      <c r="F877" s="1" t="s">
        <v>18</v>
      </c>
      <c r="G877" s="1" t="s">
        <v>19</v>
      </c>
      <c r="H877" s="1" t="s">
        <v>13131</v>
      </c>
      <c r="I877" s="1" t="s">
        <v>13132</v>
      </c>
      <c r="J877" s="1" t="s">
        <v>13132</v>
      </c>
      <c r="K877" s="2"/>
      <c r="L877" s="1">
        <v>-5.0</v>
      </c>
      <c r="M877" s="1"/>
      <c r="N877" s="1">
        <v>14.178833333333333</v>
      </c>
      <c r="O877" s="1" t="s">
        <v>10268</v>
      </c>
      <c r="P877" s="1" t="s">
        <v>13133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28</v>
      </c>
      <c r="B878" s="1" t="s">
        <v>17</v>
      </c>
      <c r="C878" s="1">
        <v>578.0</v>
      </c>
      <c r="D878" s="1">
        <v>0.0</v>
      </c>
      <c r="E878" s="1" t="s">
        <v>29</v>
      </c>
      <c r="F878" s="1" t="s">
        <v>18</v>
      </c>
      <c r="G878" s="1" t="s">
        <v>19</v>
      </c>
      <c r="H878" s="1" t="s">
        <v>13134</v>
      </c>
      <c r="I878" s="1" t="s">
        <v>13135</v>
      </c>
      <c r="J878" s="1" t="s">
        <v>13135</v>
      </c>
      <c r="K878" s="2"/>
      <c r="L878" s="1">
        <v>-8.0</v>
      </c>
      <c r="M878" s="1"/>
      <c r="N878" s="1">
        <v>11.44365</v>
      </c>
      <c r="O878" s="1" t="s">
        <v>10268</v>
      </c>
      <c r="P878" s="1" t="s">
        <v>13136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60</v>
      </c>
      <c r="B879" s="1" t="s">
        <v>17</v>
      </c>
      <c r="C879" s="1">
        <v>344.0</v>
      </c>
      <c r="D879" s="1">
        <v>0.0</v>
      </c>
      <c r="E879" s="1" t="s">
        <v>11484</v>
      </c>
      <c r="F879" s="1" t="s">
        <v>66</v>
      </c>
      <c r="G879" s="1" t="s">
        <v>24</v>
      </c>
      <c r="H879" s="1" t="s">
        <v>13137</v>
      </c>
      <c r="I879" s="1" t="s">
        <v>13138</v>
      </c>
      <c r="J879" s="1" t="s">
        <v>13139</v>
      </c>
      <c r="K879" s="1" t="s">
        <v>13140</v>
      </c>
      <c r="L879" s="1">
        <v>-1.0</v>
      </c>
      <c r="M879" s="1">
        <v>0.01845</v>
      </c>
      <c r="N879" s="1">
        <v>9.3872</v>
      </c>
      <c r="O879" s="1" t="s">
        <v>63</v>
      </c>
      <c r="P879" s="1" t="s">
        <v>13141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28</v>
      </c>
      <c r="B880" s="1" t="s">
        <v>17</v>
      </c>
      <c r="C880" s="1">
        <v>923.0</v>
      </c>
      <c r="D880" s="1">
        <v>0.0</v>
      </c>
      <c r="E880" s="1" t="s">
        <v>29</v>
      </c>
      <c r="F880" s="1" t="s">
        <v>18</v>
      </c>
      <c r="G880" s="1" t="s">
        <v>19</v>
      </c>
      <c r="H880" s="1" t="s">
        <v>13142</v>
      </c>
      <c r="I880" s="1" t="s">
        <v>13143</v>
      </c>
      <c r="J880" s="1" t="s">
        <v>13143</v>
      </c>
      <c r="K880" s="2"/>
      <c r="L880" s="1">
        <v>-8.0</v>
      </c>
      <c r="M880" s="1"/>
      <c r="N880" s="1">
        <v>11.317366666666667</v>
      </c>
      <c r="O880" s="1" t="s">
        <v>10268</v>
      </c>
      <c r="P880" s="1" t="s">
        <v>13144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60</v>
      </c>
      <c r="B881" s="1" t="s">
        <v>17</v>
      </c>
      <c r="C881" s="3">
        <v>375.0</v>
      </c>
      <c r="D881" s="1">
        <v>0.0</v>
      </c>
      <c r="E881" s="1" t="s">
        <v>11484</v>
      </c>
      <c r="F881" s="1" t="s">
        <v>66</v>
      </c>
      <c r="G881" s="1" t="s">
        <v>19</v>
      </c>
      <c r="H881" s="1" t="s">
        <v>13145</v>
      </c>
      <c r="I881" s="1" t="s">
        <v>13146</v>
      </c>
      <c r="J881" s="1" t="s">
        <v>13147</v>
      </c>
      <c r="K881" s="1" t="s">
        <v>13148</v>
      </c>
      <c r="L881" s="1">
        <v>-3.0</v>
      </c>
      <c r="M881" s="1">
        <v>0.012533333333333334</v>
      </c>
      <c r="N881" s="1">
        <v>21.177433333333333</v>
      </c>
      <c r="O881" s="1" t="s">
        <v>63</v>
      </c>
      <c r="P881" s="1" t="s">
        <v>13149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81</v>
      </c>
      <c r="B882" s="1" t="s">
        <v>17</v>
      </c>
      <c r="C882" s="1">
        <v>788.0</v>
      </c>
      <c r="D882" s="1">
        <v>0.0</v>
      </c>
      <c r="E882" s="1" t="s">
        <v>13150</v>
      </c>
      <c r="F882" s="1" t="s">
        <v>18</v>
      </c>
      <c r="G882" s="1" t="s">
        <v>19</v>
      </c>
      <c r="H882" s="1" t="s">
        <v>13151</v>
      </c>
      <c r="I882" s="1" t="s">
        <v>13152</v>
      </c>
      <c r="J882" s="1" t="s">
        <v>13152</v>
      </c>
      <c r="K882" s="2"/>
      <c r="L882" s="1">
        <v>-6.0</v>
      </c>
      <c r="M882" s="1"/>
      <c r="N882" s="1">
        <v>13.252183333333333</v>
      </c>
      <c r="O882" s="1" t="s">
        <v>10248</v>
      </c>
      <c r="P882" s="1" t="s">
        <v>13153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16</v>
      </c>
      <c r="B883" s="1" t="s">
        <v>17</v>
      </c>
      <c r="C883" s="1">
        <v>369.0</v>
      </c>
      <c r="D883" s="1">
        <v>0.0</v>
      </c>
      <c r="E883" s="2"/>
      <c r="F883" s="1" t="s">
        <v>18</v>
      </c>
      <c r="G883" s="1" t="s">
        <v>19</v>
      </c>
      <c r="H883" s="1" t="s">
        <v>13154</v>
      </c>
      <c r="I883" s="1" t="s">
        <v>13155</v>
      </c>
      <c r="J883" s="1" t="s">
        <v>13155</v>
      </c>
      <c r="K883" s="2"/>
      <c r="L883" s="1">
        <v>-6.0</v>
      </c>
      <c r="M883" s="1"/>
      <c r="N883" s="1">
        <v>8.192016666666667</v>
      </c>
      <c r="O883" s="1" t="s">
        <v>10248</v>
      </c>
      <c r="P883" s="1" t="s">
        <v>13156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28</v>
      </c>
      <c r="B884" s="1" t="s">
        <v>17</v>
      </c>
      <c r="C884" s="1">
        <v>264.0</v>
      </c>
      <c r="D884" s="1">
        <v>0.0</v>
      </c>
      <c r="E884" s="1" t="s">
        <v>29</v>
      </c>
      <c r="F884" s="1" t="s">
        <v>18</v>
      </c>
      <c r="G884" s="1" t="s">
        <v>19</v>
      </c>
      <c r="H884" s="1" t="s">
        <v>13157</v>
      </c>
      <c r="I884" s="1" t="s">
        <v>13158</v>
      </c>
      <c r="J884" s="1" t="s">
        <v>13158</v>
      </c>
      <c r="K884" s="2"/>
      <c r="L884" s="1">
        <v>-8.0</v>
      </c>
      <c r="M884" s="1"/>
      <c r="N884" s="1">
        <v>6.14285</v>
      </c>
      <c r="O884" s="1" t="s">
        <v>10268</v>
      </c>
      <c r="P884" s="1" t="s">
        <v>11853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28</v>
      </c>
      <c r="B885" s="1" t="s">
        <v>17</v>
      </c>
      <c r="C885" s="3">
        <v>329.0</v>
      </c>
      <c r="D885" s="1">
        <v>0.0</v>
      </c>
      <c r="E885" s="1" t="s">
        <v>29</v>
      </c>
      <c r="F885" s="1" t="s">
        <v>18</v>
      </c>
      <c r="G885" s="1" t="s">
        <v>19</v>
      </c>
      <c r="H885" s="1" t="s">
        <v>13159</v>
      </c>
      <c r="I885" s="1" t="s">
        <v>13160</v>
      </c>
      <c r="J885" s="1" t="s">
        <v>13160</v>
      </c>
      <c r="K885" s="2"/>
      <c r="L885" s="1">
        <v>-8.0</v>
      </c>
      <c r="M885" s="1"/>
      <c r="N885" s="1">
        <v>6.808216666666667</v>
      </c>
      <c r="O885" s="1" t="s">
        <v>10268</v>
      </c>
      <c r="P885" s="1" t="s">
        <v>13161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60</v>
      </c>
      <c r="B886" s="1" t="s">
        <v>17</v>
      </c>
      <c r="C886" s="1">
        <v>446.0</v>
      </c>
      <c r="D886" s="1">
        <v>0.0</v>
      </c>
      <c r="E886" s="1" t="s">
        <v>11484</v>
      </c>
      <c r="F886" s="1" t="s">
        <v>66</v>
      </c>
      <c r="G886" s="1" t="s">
        <v>19</v>
      </c>
      <c r="H886" s="1" t="s">
        <v>13162</v>
      </c>
      <c r="I886" s="1" t="s">
        <v>13163</v>
      </c>
      <c r="J886" s="1" t="s">
        <v>13164</v>
      </c>
      <c r="K886" s="1" t="s">
        <v>13165</v>
      </c>
      <c r="L886" s="1">
        <v>-10.0</v>
      </c>
      <c r="M886" s="1">
        <v>0.02545</v>
      </c>
      <c r="N886" s="1">
        <v>7.3526</v>
      </c>
      <c r="O886" s="1" t="s">
        <v>63</v>
      </c>
      <c r="P886" s="1" t="s">
        <v>13166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81</v>
      </c>
      <c r="B887" s="1" t="s">
        <v>364</v>
      </c>
      <c r="C887" s="1">
        <v>503.0</v>
      </c>
      <c r="D887" s="1">
        <v>0.0</v>
      </c>
      <c r="E887" s="1" t="s">
        <v>13167</v>
      </c>
      <c r="F887" s="1" t="s">
        <v>18</v>
      </c>
      <c r="G887" s="1" t="s">
        <v>19</v>
      </c>
      <c r="H887" s="1" t="s">
        <v>13168</v>
      </c>
      <c r="I887" s="1" t="s">
        <v>13169</v>
      </c>
      <c r="J887" s="1" t="s">
        <v>13169</v>
      </c>
      <c r="K887" s="2"/>
      <c r="L887" s="1">
        <v>-14.0</v>
      </c>
      <c r="M887" s="1"/>
      <c r="N887" s="1">
        <v>5.81495</v>
      </c>
      <c r="O887" s="1" t="s">
        <v>10248</v>
      </c>
      <c r="P887" s="1" t="s">
        <v>13170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60</v>
      </c>
      <c r="B888" s="1" t="s">
        <v>17</v>
      </c>
      <c r="C888" s="1">
        <v>318.0</v>
      </c>
      <c r="D888" s="1">
        <v>0.0</v>
      </c>
      <c r="E888" s="1" t="s">
        <v>11484</v>
      </c>
      <c r="F888" s="1" t="s">
        <v>66</v>
      </c>
      <c r="G888" s="1" t="s">
        <v>19</v>
      </c>
      <c r="H888" s="1" t="s">
        <v>13171</v>
      </c>
      <c r="I888" s="1" t="s">
        <v>13172</v>
      </c>
      <c r="J888" s="1" t="s">
        <v>13173</v>
      </c>
      <c r="K888" s="1" t="s">
        <v>13174</v>
      </c>
      <c r="L888" s="1">
        <v>-4.0</v>
      </c>
      <c r="M888" s="1">
        <v>0.017366666666666666</v>
      </c>
      <c r="N888" s="1">
        <v>9.423483333333333</v>
      </c>
      <c r="O888" s="1" t="s">
        <v>63</v>
      </c>
      <c r="P888" s="1" t="s">
        <v>13175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48</v>
      </c>
      <c r="B889" s="1" t="s">
        <v>17</v>
      </c>
      <c r="C889" s="1">
        <v>747.0</v>
      </c>
      <c r="D889" s="1">
        <v>0.0</v>
      </c>
      <c r="E889" s="2"/>
      <c r="F889" s="1" t="s">
        <v>49</v>
      </c>
      <c r="G889" s="1" t="s">
        <v>24</v>
      </c>
      <c r="H889" s="1" t="s">
        <v>13176</v>
      </c>
      <c r="I889" s="1" t="s">
        <v>13177</v>
      </c>
      <c r="J889" s="1" t="s">
        <v>13177</v>
      </c>
      <c r="K889" s="2"/>
      <c r="L889" s="1">
        <v>-2.0</v>
      </c>
      <c r="M889" s="1"/>
      <c r="N889" s="1">
        <v>8.43505</v>
      </c>
      <c r="O889" s="1" t="s">
        <v>53</v>
      </c>
      <c r="P889" s="1" t="s">
        <v>13178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60</v>
      </c>
      <c r="B890" s="1" t="s">
        <v>17</v>
      </c>
      <c r="C890" s="1">
        <v>388.0</v>
      </c>
      <c r="D890" s="1">
        <v>0.0</v>
      </c>
      <c r="E890" s="1" t="s">
        <v>11484</v>
      </c>
      <c r="F890" s="1" t="s">
        <v>66</v>
      </c>
      <c r="G890" s="1" t="s">
        <v>19</v>
      </c>
      <c r="H890" s="1" t="s">
        <v>13179</v>
      </c>
      <c r="I890" s="1" t="s">
        <v>13180</v>
      </c>
      <c r="J890" s="1" t="s">
        <v>13181</v>
      </c>
      <c r="K890" s="1" t="s">
        <v>13182</v>
      </c>
      <c r="L890" s="1">
        <v>-9.0</v>
      </c>
      <c r="M890" s="1">
        <v>0.011133333333333334</v>
      </c>
      <c r="N890" s="1">
        <v>6.514216666666667</v>
      </c>
      <c r="O890" s="1" t="s">
        <v>63</v>
      </c>
      <c r="P890" s="1" t="s">
        <v>13183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60</v>
      </c>
      <c r="B891" s="1" t="s">
        <v>17</v>
      </c>
      <c r="C891" s="1">
        <v>259.0</v>
      </c>
      <c r="D891" s="1">
        <v>55.0</v>
      </c>
      <c r="E891" s="2"/>
      <c r="F891" s="1" t="s">
        <v>49</v>
      </c>
      <c r="G891" s="1" t="s">
        <v>19</v>
      </c>
      <c r="H891" s="1" t="s">
        <v>13184</v>
      </c>
      <c r="I891" s="1" t="s">
        <v>13185</v>
      </c>
      <c r="J891" s="1" t="s">
        <v>13185</v>
      </c>
      <c r="K891" s="2"/>
      <c r="L891" s="1">
        <v>-8.0</v>
      </c>
      <c r="M891" s="1"/>
      <c r="N891" s="1">
        <v>48.415016666666666</v>
      </c>
      <c r="O891" s="1" t="s">
        <v>63</v>
      </c>
      <c r="P891" s="1" t="s">
        <v>13186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81</v>
      </c>
      <c r="B892" s="1" t="s">
        <v>17</v>
      </c>
      <c r="C892" s="1">
        <v>379.0</v>
      </c>
      <c r="D892" s="1">
        <v>0.0</v>
      </c>
      <c r="E892" s="1" t="s">
        <v>1420</v>
      </c>
      <c r="F892" s="1" t="s">
        <v>18</v>
      </c>
      <c r="G892" s="1" t="s">
        <v>19</v>
      </c>
      <c r="H892" s="1" t="s">
        <v>13187</v>
      </c>
      <c r="I892" s="1" t="s">
        <v>13188</v>
      </c>
      <c r="J892" s="1" t="s">
        <v>13188</v>
      </c>
      <c r="K892" s="2"/>
      <c r="L892" s="1">
        <v>-10.0</v>
      </c>
      <c r="M892" s="1"/>
      <c r="N892" s="1">
        <v>4.45095</v>
      </c>
      <c r="O892" s="1" t="s">
        <v>10248</v>
      </c>
      <c r="P892" s="1" t="s">
        <v>13189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48</v>
      </c>
      <c r="B893" s="1" t="s">
        <v>17</v>
      </c>
      <c r="C893" s="1">
        <v>20.0</v>
      </c>
      <c r="D893" s="1">
        <v>35.0</v>
      </c>
      <c r="E893" s="2"/>
      <c r="F893" s="1" t="s">
        <v>49</v>
      </c>
      <c r="G893" s="1" t="s">
        <v>24</v>
      </c>
      <c r="H893" s="1" t="s">
        <v>13190</v>
      </c>
      <c r="I893" s="1" t="s">
        <v>13191</v>
      </c>
      <c r="J893" s="1" t="s">
        <v>13191</v>
      </c>
      <c r="K893" s="2"/>
      <c r="L893" s="1">
        <v>-2.0</v>
      </c>
      <c r="M893" s="1"/>
      <c r="N893" s="1">
        <v>3.3741666666666665</v>
      </c>
      <c r="O893" s="1" t="s">
        <v>53</v>
      </c>
      <c r="P893" s="1" t="s">
        <v>13192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28</v>
      </c>
      <c r="B894" s="1" t="s">
        <v>17</v>
      </c>
      <c r="C894" s="1">
        <v>321.0</v>
      </c>
      <c r="D894" s="1">
        <v>0.0</v>
      </c>
      <c r="E894" s="1" t="s">
        <v>29</v>
      </c>
      <c r="F894" s="1" t="s">
        <v>18</v>
      </c>
      <c r="G894" s="1" t="s">
        <v>19</v>
      </c>
      <c r="H894" s="1" t="s">
        <v>13193</v>
      </c>
      <c r="I894" s="1" t="s">
        <v>13194</v>
      </c>
      <c r="J894" s="1" t="s">
        <v>13194</v>
      </c>
      <c r="K894" s="2"/>
      <c r="L894" s="1">
        <v>-6.0</v>
      </c>
      <c r="M894" s="1"/>
      <c r="N894" s="1">
        <v>8.191166666666666</v>
      </c>
      <c r="O894" s="1" t="s">
        <v>10268</v>
      </c>
      <c r="P894" s="1" t="s">
        <v>13195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28</v>
      </c>
      <c r="B895" s="1" t="s">
        <v>17</v>
      </c>
      <c r="C895" s="1">
        <v>394.0</v>
      </c>
      <c r="D895" s="1">
        <v>0.0</v>
      </c>
      <c r="E895" s="1" t="s">
        <v>29</v>
      </c>
      <c r="F895" s="1" t="s">
        <v>18</v>
      </c>
      <c r="G895" s="1" t="s">
        <v>19</v>
      </c>
      <c r="H895" s="1" t="s">
        <v>13196</v>
      </c>
      <c r="I895" s="1" t="s">
        <v>13197</v>
      </c>
      <c r="J895" s="1" t="s">
        <v>13197</v>
      </c>
      <c r="K895" s="2"/>
      <c r="L895" s="1">
        <v>-7.0</v>
      </c>
      <c r="M895" s="1"/>
      <c r="N895" s="1">
        <v>7.346883333333333</v>
      </c>
      <c r="O895" s="1" t="s">
        <v>10268</v>
      </c>
      <c r="P895" s="1" t="s">
        <v>13198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81</v>
      </c>
      <c r="B896" s="1" t="s">
        <v>17</v>
      </c>
      <c r="C896" s="1">
        <v>329.0</v>
      </c>
      <c r="D896" s="1">
        <v>0.0</v>
      </c>
      <c r="E896" s="1" t="s">
        <v>13199</v>
      </c>
      <c r="F896" s="1" t="s">
        <v>18</v>
      </c>
      <c r="G896" s="1" t="s">
        <v>19</v>
      </c>
      <c r="H896" s="1" t="s">
        <v>13200</v>
      </c>
      <c r="I896" s="1" t="s">
        <v>13201</v>
      </c>
      <c r="J896" s="1" t="s">
        <v>13201</v>
      </c>
      <c r="K896" s="2"/>
      <c r="L896" s="1">
        <v>-8.0</v>
      </c>
      <c r="M896" s="1"/>
      <c r="N896" s="1">
        <v>6.206683333333333</v>
      </c>
      <c r="O896" s="1" t="s">
        <v>10248</v>
      </c>
      <c r="P896" s="1" t="s">
        <v>13202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48</v>
      </c>
      <c r="B897" s="1" t="s">
        <v>17</v>
      </c>
      <c r="C897" s="1">
        <v>124.5</v>
      </c>
      <c r="D897" s="1">
        <v>124.5</v>
      </c>
      <c r="E897" s="2"/>
      <c r="F897" s="1" t="s">
        <v>49</v>
      </c>
      <c r="G897" s="1" t="s">
        <v>24</v>
      </c>
      <c r="H897" s="1" t="s">
        <v>13203</v>
      </c>
      <c r="I897" s="1" t="s">
        <v>13204</v>
      </c>
      <c r="J897" s="1" t="s">
        <v>13204</v>
      </c>
      <c r="K897" s="2"/>
      <c r="L897" s="1">
        <v>-2.0</v>
      </c>
      <c r="M897" s="1"/>
      <c r="N897" s="1">
        <v>3.6500666666666666</v>
      </c>
      <c r="O897" s="1" t="s">
        <v>53</v>
      </c>
      <c r="P897" s="1" t="s">
        <v>13205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60</v>
      </c>
      <c r="B898" s="1" t="s">
        <v>17</v>
      </c>
      <c r="C898" s="3">
        <v>605.0</v>
      </c>
      <c r="D898" s="1">
        <v>0.0</v>
      </c>
      <c r="E898" s="1" t="s">
        <v>29</v>
      </c>
      <c r="F898" s="1" t="s">
        <v>66</v>
      </c>
      <c r="G898" s="1" t="s">
        <v>19</v>
      </c>
      <c r="H898" s="1" t="s">
        <v>13206</v>
      </c>
      <c r="I898" s="1" t="s">
        <v>13207</v>
      </c>
      <c r="J898" s="1" t="s">
        <v>13208</v>
      </c>
      <c r="K898" s="1" t="s">
        <v>13209</v>
      </c>
      <c r="L898" s="1">
        <v>5.0</v>
      </c>
      <c r="M898" s="1">
        <v>47.782266666666665</v>
      </c>
      <c r="N898" s="1">
        <v>67.43343333333333</v>
      </c>
      <c r="O898" s="1" t="s">
        <v>63</v>
      </c>
      <c r="P898" s="1" t="s">
        <v>13210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48</v>
      </c>
      <c r="B899" s="1" t="s">
        <v>17</v>
      </c>
      <c r="C899" s="1">
        <v>249.0</v>
      </c>
      <c r="D899" s="1">
        <v>0.0</v>
      </c>
      <c r="E899" s="2"/>
      <c r="F899" s="1" t="s">
        <v>49</v>
      </c>
      <c r="G899" s="1" t="s">
        <v>24</v>
      </c>
      <c r="H899" s="1" t="s">
        <v>13211</v>
      </c>
      <c r="I899" s="1" t="s">
        <v>13212</v>
      </c>
      <c r="J899" s="1" t="s">
        <v>13212</v>
      </c>
      <c r="K899" s="2"/>
      <c r="L899" s="1">
        <v>1.0</v>
      </c>
      <c r="M899" s="1"/>
      <c r="N899" s="1">
        <v>7.714716666666667</v>
      </c>
      <c r="O899" s="1" t="s">
        <v>53</v>
      </c>
      <c r="P899" s="1" t="s">
        <v>13213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81</v>
      </c>
      <c r="B900" s="1" t="s">
        <v>17</v>
      </c>
      <c r="C900" s="1">
        <v>329.0</v>
      </c>
      <c r="D900" s="1">
        <v>0.0</v>
      </c>
      <c r="E900" s="1" t="s">
        <v>13214</v>
      </c>
      <c r="F900" s="1" t="s">
        <v>18</v>
      </c>
      <c r="G900" s="1" t="s">
        <v>19</v>
      </c>
      <c r="H900" s="1" t="s">
        <v>13215</v>
      </c>
      <c r="I900" s="1" t="s">
        <v>13216</v>
      </c>
      <c r="J900" s="1" t="s">
        <v>13216</v>
      </c>
      <c r="K900" s="2"/>
      <c r="L900" s="1">
        <v>-8.0</v>
      </c>
      <c r="M900" s="1"/>
      <c r="N900" s="1">
        <v>6.7096</v>
      </c>
      <c r="O900" s="1" t="s">
        <v>10248</v>
      </c>
      <c r="P900" s="1" t="s">
        <v>13217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60</v>
      </c>
      <c r="B901" s="1" t="s">
        <v>17</v>
      </c>
      <c r="C901" s="1">
        <v>533.0</v>
      </c>
      <c r="D901" s="1">
        <v>0.0</v>
      </c>
      <c r="E901" s="1" t="s">
        <v>11484</v>
      </c>
      <c r="F901" s="1" t="s">
        <v>66</v>
      </c>
      <c r="G901" s="1" t="s">
        <v>19</v>
      </c>
      <c r="H901" s="1" t="s">
        <v>13218</v>
      </c>
      <c r="I901" s="1" t="s">
        <v>13219</v>
      </c>
      <c r="J901" s="1" t="s">
        <v>13220</v>
      </c>
      <c r="K901" s="1" t="s">
        <v>13221</v>
      </c>
      <c r="L901" s="1">
        <v>-11.0</v>
      </c>
      <c r="M901" s="1">
        <v>0.0135</v>
      </c>
      <c r="N901" s="1">
        <v>9.196966666666667</v>
      </c>
      <c r="O901" s="1" t="s">
        <v>63</v>
      </c>
      <c r="P901" s="1" t="s">
        <v>13222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16</v>
      </c>
      <c r="B902" s="1" t="s">
        <v>17</v>
      </c>
      <c r="C902" s="1">
        <v>642.0</v>
      </c>
      <c r="D902" s="1">
        <v>0.0</v>
      </c>
      <c r="E902" s="2"/>
      <c r="F902" s="1" t="s">
        <v>18</v>
      </c>
      <c r="G902" s="1" t="s">
        <v>19</v>
      </c>
      <c r="H902" s="1" t="s">
        <v>13223</v>
      </c>
      <c r="I902" s="1" t="s">
        <v>13224</v>
      </c>
      <c r="J902" s="1" t="s">
        <v>13224</v>
      </c>
      <c r="K902" s="2"/>
      <c r="L902" s="1">
        <v>-11.0</v>
      </c>
      <c r="M902" s="1"/>
      <c r="N902" s="1">
        <v>8.845716666666666</v>
      </c>
      <c r="O902" s="1" t="s">
        <v>10248</v>
      </c>
      <c r="P902" s="1" t="s">
        <v>13225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28</v>
      </c>
      <c r="B903" s="1" t="s">
        <v>17</v>
      </c>
      <c r="C903" s="1">
        <v>464.0</v>
      </c>
      <c r="D903" s="1">
        <v>0.0</v>
      </c>
      <c r="E903" s="1" t="s">
        <v>29</v>
      </c>
      <c r="F903" s="1" t="s">
        <v>18</v>
      </c>
      <c r="G903" s="1" t="s">
        <v>19</v>
      </c>
      <c r="H903" s="1" t="s">
        <v>13226</v>
      </c>
      <c r="I903" s="1" t="s">
        <v>13227</v>
      </c>
      <c r="J903" s="1" t="s">
        <v>13227</v>
      </c>
      <c r="K903" s="2"/>
      <c r="L903" s="1">
        <v>-6.0</v>
      </c>
      <c r="M903" s="1"/>
      <c r="N903" s="1">
        <v>8.203516666666667</v>
      </c>
      <c r="O903" s="1" t="s">
        <v>10268</v>
      </c>
      <c r="P903" s="1" t="s">
        <v>13228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81</v>
      </c>
      <c r="B904" s="1" t="s">
        <v>17</v>
      </c>
      <c r="C904" s="1">
        <v>264.0</v>
      </c>
      <c r="D904" s="1">
        <v>0.0</v>
      </c>
      <c r="E904" s="1" t="s">
        <v>842</v>
      </c>
      <c r="F904" s="1" t="s">
        <v>18</v>
      </c>
      <c r="G904" s="1" t="s">
        <v>19</v>
      </c>
      <c r="H904" s="1" t="s">
        <v>13229</v>
      </c>
      <c r="I904" s="1" t="s">
        <v>13230</v>
      </c>
      <c r="J904" s="1" t="s">
        <v>13230</v>
      </c>
      <c r="K904" s="2"/>
      <c r="L904" s="1">
        <v>-8.0</v>
      </c>
      <c r="M904" s="1"/>
      <c r="N904" s="1">
        <v>6.533916666666666</v>
      </c>
      <c r="O904" s="1" t="s">
        <v>10248</v>
      </c>
      <c r="P904" s="1" t="s">
        <v>7632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48</v>
      </c>
      <c r="B905" s="1" t="s">
        <v>17</v>
      </c>
      <c r="C905" s="1">
        <v>20.0</v>
      </c>
      <c r="D905" s="1">
        <v>35.0</v>
      </c>
      <c r="E905" s="2"/>
      <c r="F905" s="1" t="s">
        <v>49</v>
      </c>
      <c r="G905" s="1" t="s">
        <v>24</v>
      </c>
      <c r="H905" s="1" t="s">
        <v>13231</v>
      </c>
      <c r="I905" s="1" t="s">
        <v>13232</v>
      </c>
      <c r="J905" s="1" t="s">
        <v>13232</v>
      </c>
      <c r="K905" s="2"/>
      <c r="L905" s="1">
        <v>-5.0</v>
      </c>
      <c r="M905" s="1"/>
      <c r="N905" s="1">
        <v>0.052983333333333334</v>
      </c>
      <c r="O905" s="1" t="s">
        <v>53</v>
      </c>
      <c r="P905" s="1" t="s">
        <v>13233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48</v>
      </c>
      <c r="B906" s="1" t="s">
        <v>17</v>
      </c>
      <c r="C906" s="1">
        <v>209.0</v>
      </c>
      <c r="D906" s="1">
        <v>0.0</v>
      </c>
      <c r="E906" s="2"/>
      <c r="F906" s="1" t="s">
        <v>49</v>
      </c>
      <c r="G906" s="1" t="s">
        <v>24</v>
      </c>
      <c r="H906" s="1" t="s">
        <v>13234</v>
      </c>
      <c r="I906" s="1" t="s">
        <v>13235</v>
      </c>
      <c r="J906" s="1" t="s">
        <v>13235</v>
      </c>
      <c r="K906" s="2"/>
      <c r="L906" s="1">
        <v>-3.0</v>
      </c>
      <c r="M906" s="1"/>
      <c r="N906" s="1">
        <v>2.4518833333333334</v>
      </c>
      <c r="O906" s="1" t="s">
        <v>53</v>
      </c>
      <c r="P906" s="1" t="s">
        <v>13236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60</v>
      </c>
      <c r="B907" s="1" t="s">
        <v>17</v>
      </c>
      <c r="C907" s="1">
        <v>309.0</v>
      </c>
      <c r="D907" s="1">
        <v>0.0</v>
      </c>
      <c r="E907" s="1" t="s">
        <v>10382</v>
      </c>
      <c r="F907" s="1" t="s">
        <v>66</v>
      </c>
      <c r="G907" s="1" t="s">
        <v>19</v>
      </c>
      <c r="H907" s="1" t="s">
        <v>13237</v>
      </c>
      <c r="I907" s="1" t="s">
        <v>13238</v>
      </c>
      <c r="J907" s="1" t="s">
        <v>13239</v>
      </c>
      <c r="K907" s="1" t="s">
        <v>13240</v>
      </c>
      <c r="L907" s="1">
        <v>-4.0</v>
      </c>
      <c r="M907" s="1">
        <v>0.01725</v>
      </c>
      <c r="N907" s="1">
        <v>10.068116666666667</v>
      </c>
      <c r="O907" s="1" t="s">
        <v>63</v>
      </c>
      <c r="P907" s="1" t="s">
        <v>13241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60</v>
      </c>
      <c r="B908" s="1" t="s">
        <v>17</v>
      </c>
      <c r="C908" s="3">
        <v>500.0</v>
      </c>
      <c r="D908" s="1">
        <v>33.0</v>
      </c>
      <c r="E908" s="1" t="s">
        <v>29</v>
      </c>
      <c r="F908" s="1" t="s">
        <v>66</v>
      </c>
      <c r="G908" s="1" t="s">
        <v>19</v>
      </c>
      <c r="H908" s="1" t="s">
        <v>13242</v>
      </c>
      <c r="I908" s="1" t="s">
        <v>13243</v>
      </c>
      <c r="J908" s="1" t="s">
        <v>13244</v>
      </c>
      <c r="K908" s="1" t="s">
        <v>13245</v>
      </c>
      <c r="L908" s="1">
        <v>-19.0</v>
      </c>
      <c r="M908" s="1">
        <v>2.4222</v>
      </c>
      <c r="N908" s="1">
        <v>15.680333333333333</v>
      </c>
      <c r="O908" s="1" t="s">
        <v>63</v>
      </c>
      <c r="P908" s="1" t="s">
        <v>13246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16</v>
      </c>
      <c r="B909" s="1" t="s">
        <v>17</v>
      </c>
      <c r="C909" s="1">
        <v>399.0</v>
      </c>
      <c r="D909" s="1">
        <v>0.0</v>
      </c>
      <c r="E909" s="2"/>
      <c r="F909" s="1" t="s">
        <v>18</v>
      </c>
      <c r="G909" s="1" t="s">
        <v>19</v>
      </c>
      <c r="H909" s="1" t="s">
        <v>13247</v>
      </c>
      <c r="I909" s="1" t="s">
        <v>13248</v>
      </c>
      <c r="J909" s="1" t="s">
        <v>13248</v>
      </c>
      <c r="K909" s="2"/>
      <c r="L909" s="1">
        <v>-6.0</v>
      </c>
      <c r="M909" s="1"/>
      <c r="N909" s="1">
        <v>8.643633333333334</v>
      </c>
      <c r="O909" s="1" t="s">
        <v>10248</v>
      </c>
      <c r="P909" s="1" t="s">
        <v>13249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81</v>
      </c>
      <c r="B910" s="1" t="s">
        <v>17</v>
      </c>
      <c r="C910" s="1">
        <v>668.0</v>
      </c>
      <c r="D910" s="1">
        <v>0.0</v>
      </c>
      <c r="E910" s="1" t="s">
        <v>13250</v>
      </c>
      <c r="F910" s="1" t="s">
        <v>18</v>
      </c>
      <c r="G910" s="1" t="s">
        <v>19</v>
      </c>
      <c r="H910" s="1" t="s">
        <v>13251</v>
      </c>
      <c r="I910" s="1" t="s">
        <v>13252</v>
      </c>
      <c r="J910" s="1" t="s">
        <v>13252</v>
      </c>
      <c r="K910" s="2"/>
      <c r="L910" s="1">
        <v>0.0</v>
      </c>
      <c r="M910" s="1"/>
      <c r="N910" s="1">
        <v>19.24545</v>
      </c>
      <c r="O910" s="1" t="s">
        <v>10248</v>
      </c>
      <c r="P910" s="1" t="s">
        <v>13253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60</v>
      </c>
      <c r="B911" s="1" t="s">
        <v>17</v>
      </c>
      <c r="C911" s="1">
        <v>199.0</v>
      </c>
      <c r="D911" s="1">
        <v>50.0</v>
      </c>
      <c r="E911" s="2"/>
      <c r="F911" s="1" t="s">
        <v>49</v>
      </c>
      <c r="G911" s="1" t="s">
        <v>24</v>
      </c>
      <c r="H911" s="1" t="s">
        <v>13254</v>
      </c>
      <c r="I911" s="1" t="s">
        <v>13255</v>
      </c>
      <c r="J911" s="1" t="s">
        <v>13255</v>
      </c>
      <c r="K911" s="2"/>
      <c r="L911" s="1">
        <v>-13.0</v>
      </c>
      <c r="M911" s="1"/>
      <c r="N911" s="1">
        <v>5.743683333333333</v>
      </c>
      <c r="O911" s="1" t="s">
        <v>63</v>
      </c>
      <c r="P911" s="1" t="s">
        <v>11791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81</v>
      </c>
      <c r="B912" s="1" t="s">
        <v>17</v>
      </c>
      <c r="C912" s="1">
        <v>321.0</v>
      </c>
      <c r="D912" s="1">
        <v>0.0</v>
      </c>
      <c r="E912" s="1" t="s">
        <v>13256</v>
      </c>
      <c r="F912" s="1" t="s">
        <v>18</v>
      </c>
      <c r="G912" s="1" t="s">
        <v>19</v>
      </c>
      <c r="H912" s="1" t="s">
        <v>13257</v>
      </c>
      <c r="I912" s="1" t="s">
        <v>13258</v>
      </c>
      <c r="J912" s="1" t="s">
        <v>13258</v>
      </c>
      <c r="K912" s="2"/>
      <c r="L912" s="1">
        <v>-3.0</v>
      </c>
      <c r="M912" s="1"/>
      <c r="N912" s="1">
        <v>11.242933333333333</v>
      </c>
      <c r="O912" s="1" t="s">
        <v>10248</v>
      </c>
      <c r="P912" s="1" t="s">
        <v>13259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60</v>
      </c>
      <c r="B913" s="1" t="s">
        <v>17</v>
      </c>
      <c r="C913" s="1">
        <v>558.0</v>
      </c>
      <c r="D913" s="1">
        <v>0.0</v>
      </c>
      <c r="E913" s="1" t="s">
        <v>10382</v>
      </c>
      <c r="F913" s="1" t="s">
        <v>66</v>
      </c>
      <c r="G913" s="1" t="s">
        <v>24</v>
      </c>
      <c r="H913" s="1" t="s">
        <v>13260</v>
      </c>
      <c r="I913" s="1" t="s">
        <v>13261</v>
      </c>
      <c r="J913" s="1" t="s">
        <v>13262</v>
      </c>
      <c r="K913" s="1" t="s">
        <v>13263</v>
      </c>
      <c r="L913" s="1">
        <v>4.0</v>
      </c>
      <c r="M913" s="1">
        <v>0.0249</v>
      </c>
      <c r="N913" s="1">
        <v>24.676766666666666</v>
      </c>
      <c r="O913" s="1" t="s">
        <v>63</v>
      </c>
      <c r="P913" s="1" t="s">
        <v>13264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81</v>
      </c>
      <c r="B914" s="1" t="s">
        <v>17</v>
      </c>
      <c r="C914" s="1">
        <v>333.0</v>
      </c>
      <c r="D914" s="1">
        <v>0.0</v>
      </c>
      <c r="E914" s="1" t="s">
        <v>13250</v>
      </c>
      <c r="F914" s="1" t="s">
        <v>18</v>
      </c>
      <c r="G914" s="1" t="s">
        <v>19</v>
      </c>
      <c r="H914" s="1" t="s">
        <v>13265</v>
      </c>
      <c r="I914" s="1" t="s">
        <v>13266</v>
      </c>
      <c r="J914" s="1" t="s">
        <v>13266</v>
      </c>
      <c r="K914" s="2"/>
      <c r="L914" s="1">
        <v>-5.0</v>
      </c>
      <c r="M914" s="1"/>
      <c r="N914" s="1">
        <v>9.65135</v>
      </c>
      <c r="O914" s="1" t="s">
        <v>10248</v>
      </c>
      <c r="P914" s="1" t="s">
        <v>13267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28</v>
      </c>
      <c r="B915" s="1" t="s">
        <v>17</v>
      </c>
      <c r="C915" s="1">
        <v>299.0</v>
      </c>
      <c r="D915" s="1">
        <v>0.0</v>
      </c>
      <c r="E915" s="1" t="s">
        <v>29</v>
      </c>
      <c r="F915" s="1" t="s">
        <v>18</v>
      </c>
      <c r="G915" s="1" t="s">
        <v>19</v>
      </c>
      <c r="H915" s="1" t="s">
        <v>13268</v>
      </c>
      <c r="I915" s="1" t="s">
        <v>13269</v>
      </c>
      <c r="J915" s="1" t="s">
        <v>13269</v>
      </c>
      <c r="K915" s="2"/>
      <c r="L915" s="1">
        <v>-3.0</v>
      </c>
      <c r="M915" s="1"/>
      <c r="N915" s="1">
        <v>11.128733333333333</v>
      </c>
      <c r="O915" s="1" t="s">
        <v>10268</v>
      </c>
      <c r="P915" s="1" t="s">
        <v>13270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28</v>
      </c>
      <c r="B916" s="1" t="s">
        <v>17</v>
      </c>
      <c r="C916" s="1">
        <v>364.0</v>
      </c>
      <c r="D916" s="1">
        <v>0.0</v>
      </c>
      <c r="E916" s="1" t="s">
        <v>29</v>
      </c>
      <c r="F916" s="1" t="s">
        <v>18</v>
      </c>
      <c r="G916" s="1" t="s">
        <v>19</v>
      </c>
      <c r="H916" s="1" t="s">
        <v>13271</v>
      </c>
      <c r="I916" s="1" t="s">
        <v>13272</v>
      </c>
      <c r="J916" s="1" t="s">
        <v>13272</v>
      </c>
      <c r="K916" s="2"/>
      <c r="L916" s="1">
        <v>-7.0</v>
      </c>
      <c r="M916" s="1"/>
      <c r="N916" s="1">
        <v>7.722083333333333</v>
      </c>
      <c r="O916" s="1" t="s">
        <v>10268</v>
      </c>
      <c r="P916" s="1" t="s">
        <v>13273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60</v>
      </c>
      <c r="B917" s="1" t="s">
        <v>17</v>
      </c>
      <c r="C917" s="1">
        <v>828.0</v>
      </c>
      <c r="D917" s="1">
        <v>0.0</v>
      </c>
      <c r="E917" s="1" t="s">
        <v>10382</v>
      </c>
      <c r="F917" s="1" t="s">
        <v>66</v>
      </c>
      <c r="G917" s="1" t="s">
        <v>19</v>
      </c>
      <c r="H917" s="1" t="s">
        <v>13274</v>
      </c>
      <c r="I917" s="1" t="s">
        <v>13275</v>
      </c>
      <c r="J917" s="1" t="s">
        <v>13276</v>
      </c>
      <c r="K917" s="1" t="s">
        <v>13277</v>
      </c>
      <c r="L917" s="1">
        <v>-3.0</v>
      </c>
      <c r="M917" s="1">
        <v>0.010716666666666666</v>
      </c>
      <c r="N917" s="1">
        <v>21.808816666666665</v>
      </c>
      <c r="O917" s="1" t="s">
        <v>63</v>
      </c>
      <c r="P917" s="1" t="s">
        <v>13278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16</v>
      </c>
      <c r="B918" s="1" t="s">
        <v>17</v>
      </c>
      <c r="C918" s="1">
        <v>364.0</v>
      </c>
      <c r="D918" s="1">
        <v>0.0</v>
      </c>
      <c r="E918" s="2"/>
      <c r="F918" s="1" t="s">
        <v>18</v>
      </c>
      <c r="G918" s="1" t="s">
        <v>19</v>
      </c>
      <c r="H918" s="1" t="s">
        <v>13279</v>
      </c>
      <c r="I918" s="1" t="s">
        <v>13280</v>
      </c>
      <c r="J918" s="1" t="s">
        <v>13280</v>
      </c>
      <c r="K918" s="2"/>
      <c r="L918" s="1">
        <v>-8.0</v>
      </c>
      <c r="M918" s="1"/>
      <c r="N918" s="1">
        <v>6.86865</v>
      </c>
      <c r="O918" s="1" t="s">
        <v>10248</v>
      </c>
      <c r="P918" s="1" t="s">
        <v>13281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60</v>
      </c>
      <c r="B919" s="1" t="s">
        <v>17</v>
      </c>
      <c r="C919" s="1">
        <v>260.0</v>
      </c>
      <c r="D919" s="1">
        <v>0.0</v>
      </c>
      <c r="E919" s="1" t="s">
        <v>10382</v>
      </c>
      <c r="F919" s="1" t="s">
        <v>66</v>
      </c>
      <c r="G919" s="1" t="s">
        <v>19</v>
      </c>
      <c r="H919" s="1" t="s">
        <v>13282</v>
      </c>
      <c r="I919" s="1" t="s">
        <v>13283</v>
      </c>
      <c r="J919" s="1" t="s">
        <v>13284</v>
      </c>
      <c r="K919" s="1" t="s">
        <v>13285</v>
      </c>
      <c r="L919" s="1">
        <v>15.0</v>
      </c>
      <c r="M919" s="1">
        <v>0.014083333333333333</v>
      </c>
      <c r="N919" s="1">
        <v>13.665083333333333</v>
      </c>
      <c r="O919" s="1" t="s">
        <v>63</v>
      </c>
      <c r="P919" s="1" t="s">
        <v>13286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60</v>
      </c>
      <c r="B920" s="1" t="s">
        <v>17</v>
      </c>
      <c r="C920" s="1">
        <v>247.0</v>
      </c>
      <c r="D920" s="1">
        <v>62.0</v>
      </c>
      <c r="E920" s="2"/>
      <c r="F920" s="1" t="s">
        <v>49</v>
      </c>
      <c r="G920" s="1" t="s">
        <v>19</v>
      </c>
      <c r="H920" s="1" t="s">
        <v>13287</v>
      </c>
      <c r="I920" s="1" t="s">
        <v>13288</v>
      </c>
      <c r="J920" s="1" t="s">
        <v>13288</v>
      </c>
      <c r="K920" s="2"/>
      <c r="L920" s="1">
        <v>-10.0</v>
      </c>
      <c r="M920" s="1"/>
      <c r="N920" s="1">
        <v>9.034333333333333</v>
      </c>
      <c r="O920" s="1" t="s">
        <v>63</v>
      </c>
      <c r="P920" s="1" t="s">
        <v>13289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60</v>
      </c>
      <c r="B921" s="1" t="s">
        <v>17</v>
      </c>
      <c r="C921" s="1">
        <v>250.0</v>
      </c>
      <c r="D921" s="1">
        <v>0.0</v>
      </c>
      <c r="E921" s="1" t="s">
        <v>10382</v>
      </c>
      <c r="F921" s="1" t="s">
        <v>66</v>
      </c>
      <c r="G921" s="1" t="s">
        <v>19</v>
      </c>
      <c r="H921" s="1" t="s">
        <v>13290</v>
      </c>
      <c r="I921" s="1" t="s">
        <v>13291</v>
      </c>
      <c r="J921" s="1" t="s">
        <v>13292</v>
      </c>
      <c r="K921" s="1" t="s">
        <v>13293</v>
      </c>
      <c r="L921" s="1">
        <v>-5.0</v>
      </c>
      <c r="M921" s="1">
        <v>0.01285</v>
      </c>
      <c r="N921" s="1">
        <v>11.045716666666667</v>
      </c>
      <c r="O921" s="1" t="s">
        <v>63</v>
      </c>
      <c r="P921" s="1" t="s">
        <v>13294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60</v>
      </c>
      <c r="B922" s="1" t="s">
        <v>17</v>
      </c>
      <c r="C922" s="1">
        <v>245.0</v>
      </c>
      <c r="D922" s="1">
        <v>81.0</v>
      </c>
      <c r="E922" s="2"/>
      <c r="F922" s="1" t="s">
        <v>49</v>
      </c>
      <c r="G922" s="1" t="s">
        <v>19</v>
      </c>
      <c r="H922" s="1" t="s">
        <v>13295</v>
      </c>
      <c r="I922" s="1" t="s">
        <v>13296</v>
      </c>
      <c r="J922" s="1" t="s">
        <v>13296</v>
      </c>
      <c r="K922" s="2"/>
      <c r="L922" s="1">
        <v>-9.0</v>
      </c>
      <c r="M922" s="1"/>
      <c r="N922" s="1">
        <v>9.895583333333333</v>
      </c>
      <c r="O922" s="1" t="s">
        <v>63</v>
      </c>
      <c r="P922" s="1" t="s">
        <v>11788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28</v>
      </c>
      <c r="B923" s="1" t="s">
        <v>17</v>
      </c>
      <c r="C923" s="1">
        <v>331.0</v>
      </c>
      <c r="D923" s="1">
        <v>0.0</v>
      </c>
      <c r="E923" s="1" t="s">
        <v>29</v>
      </c>
      <c r="F923" s="1" t="s">
        <v>18</v>
      </c>
      <c r="G923" s="1" t="s">
        <v>19</v>
      </c>
      <c r="H923" s="1" t="s">
        <v>13297</v>
      </c>
      <c r="I923" s="1" t="s">
        <v>13298</v>
      </c>
      <c r="J923" s="1" t="s">
        <v>13298</v>
      </c>
      <c r="K923" s="2"/>
      <c r="L923" s="1">
        <v>-7.0</v>
      </c>
      <c r="M923" s="1"/>
      <c r="N923" s="1">
        <v>7.5557</v>
      </c>
      <c r="O923" s="1" t="s">
        <v>10268</v>
      </c>
      <c r="P923" s="1" t="s">
        <v>13299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16</v>
      </c>
      <c r="B924" s="1" t="s">
        <v>17</v>
      </c>
      <c r="C924" s="1">
        <v>822.0</v>
      </c>
      <c r="D924" s="1">
        <v>0.0</v>
      </c>
      <c r="E924" s="2"/>
      <c r="F924" s="1" t="s">
        <v>18</v>
      </c>
      <c r="G924" s="1" t="s">
        <v>19</v>
      </c>
      <c r="H924" s="1" t="s">
        <v>13300</v>
      </c>
      <c r="I924" s="1" t="s">
        <v>13301</v>
      </c>
      <c r="J924" s="1" t="s">
        <v>13301</v>
      </c>
      <c r="K924" s="2"/>
      <c r="L924" s="1">
        <v>-7.0</v>
      </c>
      <c r="M924" s="1"/>
      <c r="N924" s="1">
        <v>12.385733333333333</v>
      </c>
      <c r="O924" s="1" t="s">
        <v>10248</v>
      </c>
      <c r="P924" s="1" t="s">
        <v>13302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28</v>
      </c>
      <c r="B925" s="1" t="s">
        <v>17</v>
      </c>
      <c r="C925" s="1">
        <v>381.0</v>
      </c>
      <c r="D925" s="1">
        <v>0.0</v>
      </c>
      <c r="E925" s="1" t="s">
        <v>29</v>
      </c>
      <c r="F925" s="1" t="s">
        <v>18</v>
      </c>
      <c r="G925" s="1" t="s">
        <v>19</v>
      </c>
      <c r="H925" s="1" t="s">
        <v>13303</v>
      </c>
      <c r="I925" s="1" t="s">
        <v>13304</v>
      </c>
      <c r="J925" s="1" t="s">
        <v>13304</v>
      </c>
      <c r="K925" s="2"/>
      <c r="L925" s="1">
        <v>-4.0</v>
      </c>
      <c r="M925" s="1"/>
      <c r="N925" s="1">
        <v>10.767383333333333</v>
      </c>
      <c r="O925" s="1" t="s">
        <v>10268</v>
      </c>
      <c r="P925" s="1" t="s">
        <v>13305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16</v>
      </c>
      <c r="B926" s="1" t="s">
        <v>364</v>
      </c>
      <c r="C926" s="1">
        <v>464.0</v>
      </c>
      <c r="D926" s="1">
        <v>0.0</v>
      </c>
      <c r="E926" s="2"/>
      <c r="F926" s="1" t="s">
        <v>18</v>
      </c>
      <c r="G926" s="1" t="s">
        <v>19</v>
      </c>
      <c r="H926" s="1" t="s">
        <v>13306</v>
      </c>
      <c r="I926" s="1" t="s">
        <v>13307</v>
      </c>
      <c r="J926" s="1" t="s">
        <v>13307</v>
      </c>
      <c r="K926" s="2"/>
      <c r="L926" s="1">
        <v>-5.0</v>
      </c>
      <c r="M926" s="1"/>
      <c r="N926" s="1">
        <v>9.658633333333333</v>
      </c>
      <c r="O926" s="1" t="s">
        <v>10248</v>
      </c>
      <c r="P926" s="1" t="s">
        <v>13308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16</v>
      </c>
      <c r="B927" s="1" t="s">
        <v>17</v>
      </c>
      <c r="C927" s="1">
        <v>294.0</v>
      </c>
      <c r="D927" s="1">
        <v>0.0</v>
      </c>
      <c r="E927" s="2"/>
      <c r="F927" s="1" t="s">
        <v>18</v>
      </c>
      <c r="G927" s="1" t="s">
        <v>19</v>
      </c>
      <c r="H927" s="1" t="s">
        <v>13309</v>
      </c>
      <c r="I927" s="1" t="s">
        <v>13310</v>
      </c>
      <c r="J927" s="1" t="s">
        <v>13310</v>
      </c>
      <c r="K927" s="2"/>
      <c r="L927" s="1">
        <v>-2.0</v>
      </c>
      <c r="M927" s="1"/>
      <c r="N927" s="1">
        <v>12.397433333333334</v>
      </c>
      <c r="O927" s="1" t="s">
        <v>10248</v>
      </c>
      <c r="P927" s="1" t="s">
        <v>13311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81</v>
      </c>
      <c r="B928" s="1" t="s">
        <v>364</v>
      </c>
      <c r="C928" s="1">
        <v>299.0</v>
      </c>
      <c r="D928" s="1">
        <v>0.0</v>
      </c>
      <c r="E928" s="1" t="s">
        <v>13312</v>
      </c>
      <c r="F928" s="1" t="s">
        <v>18</v>
      </c>
      <c r="G928" s="1" t="s">
        <v>19</v>
      </c>
      <c r="H928" s="1" t="s">
        <v>13313</v>
      </c>
      <c r="I928" s="1" t="s">
        <v>13314</v>
      </c>
      <c r="J928" s="1" t="s">
        <v>13314</v>
      </c>
      <c r="K928" s="2"/>
      <c r="L928" s="1">
        <v>0.0</v>
      </c>
      <c r="M928" s="1"/>
      <c r="N928" s="1">
        <v>14.344316666666666</v>
      </c>
      <c r="O928" s="1" t="s">
        <v>10248</v>
      </c>
      <c r="P928" s="1" t="s">
        <v>13315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60</v>
      </c>
      <c r="B929" s="1" t="s">
        <v>17</v>
      </c>
      <c r="C929" s="1">
        <v>383.0</v>
      </c>
      <c r="D929" s="1">
        <v>0.0</v>
      </c>
      <c r="E929" s="1" t="s">
        <v>10382</v>
      </c>
      <c r="F929" s="1" t="s">
        <v>66</v>
      </c>
      <c r="G929" s="1" t="s">
        <v>19</v>
      </c>
      <c r="H929" s="1" t="s">
        <v>13316</v>
      </c>
      <c r="I929" s="1" t="s">
        <v>13317</v>
      </c>
      <c r="J929" s="1" t="s">
        <v>13318</v>
      </c>
      <c r="K929" s="1" t="s">
        <v>13319</v>
      </c>
      <c r="L929" s="1">
        <v>2.0</v>
      </c>
      <c r="M929" s="1">
        <v>0.022033333333333332</v>
      </c>
      <c r="N929" s="1">
        <v>44.23043333333333</v>
      </c>
      <c r="O929" s="1" t="s">
        <v>63</v>
      </c>
      <c r="P929" s="1" t="s">
        <v>13320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2"/>
      <c r="B951" s="2"/>
      <c r="C951" s="4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2"/>
      <c r="B953" s="2"/>
      <c r="C953" s="4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2"/>
      <c r="B957" s="2"/>
      <c r="C957" s="4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"/>
      <c r="B992" s="2"/>
      <c r="C992" s="4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4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60</v>
      </c>
      <c r="B2" s="1" t="s">
        <v>17</v>
      </c>
      <c r="C2" s="1">
        <v>575.0</v>
      </c>
      <c r="D2" s="1">
        <v>0.0</v>
      </c>
      <c r="E2" s="1" t="s">
        <v>29</v>
      </c>
      <c r="F2" s="1" t="s">
        <v>66</v>
      </c>
      <c r="G2" s="1" t="s">
        <v>24</v>
      </c>
      <c r="H2" s="1" t="s">
        <v>13321</v>
      </c>
      <c r="I2" s="1" t="s">
        <v>13322</v>
      </c>
      <c r="J2" s="1" t="s">
        <v>13323</v>
      </c>
      <c r="K2" s="1" t="s">
        <v>13324</v>
      </c>
      <c r="L2" s="1">
        <v>0.0</v>
      </c>
      <c r="M2" s="1">
        <v>19.51645</v>
      </c>
      <c r="N2" s="1">
        <v>10.6194</v>
      </c>
      <c r="O2" s="1" t="s">
        <v>4485</v>
      </c>
      <c r="P2" s="1" t="s">
        <v>13325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28</v>
      </c>
      <c r="B3" s="1" t="s">
        <v>17</v>
      </c>
      <c r="C3" s="1">
        <v>324.0</v>
      </c>
      <c r="D3" s="1">
        <v>0.0</v>
      </c>
      <c r="E3" s="1" t="s">
        <v>29</v>
      </c>
      <c r="F3" s="1" t="s">
        <v>18</v>
      </c>
      <c r="G3" s="1" t="s">
        <v>19</v>
      </c>
      <c r="H3" s="1" t="s">
        <v>13326</v>
      </c>
      <c r="I3" s="1" t="s">
        <v>13327</v>
      </c>
      <c r="J3" s="1" t="s">
        <v>13327</v>
      </c>
      <c r="K3" s="2"/>
      <c r="L3" s="1">
        <v>-4.0</v>
      </c>
      <c r="M3" s="1"/>
      <c r="N3" s="1">
        <v>10.910566666666666</v>
      </c>
      <c r="O3" s="1" t="s">
        <v>13328</v>
      </c>
      <c r="P3" s="1" t="s">
        <v>13329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81</v>
      </c>
      <c r="B4" s="1" t="s">
        <v>17</v>
      </c>
      <c r="C4" s="3">
        <v>488.0</v>
      </c>
      <c r="D4" s="1">
        <v>0.0</v>
      </c>
      <c r="E4" s="1" t="s">
        <v>13330</v>
      </c>
      <c r="F4" s="1" t="s">
        <v>18</v>
      </c>
      <c r="G4" s="1" t="s">
        <v>19</v>
      </c>
      <c r="H4" s="1" t="s">
        <v>13331</v>
      </c>
      <c r="I4" s="1" t="s">
        <v>13332</v>
      </c>
      <c r="J4" s="1" t="s">
        <v>13332</v>
      </c>
      <c r="K4" s="2"/>
      <c r="L4" s="1">
        <v>-3.0</v>
      </c>
      <c r="M4" s="1"/>
      <c r="N4" s="1">
        <v>11.074966666666667</v>
      </c>
      <c r="O4" s="1" t="s">
        <v>13328</v>
      </c>
      <c r="P4" s="1" t="s">
        <v>13333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81</v>
      </c>
      <c r="B5" s="3" t="s">
        <v>17</v>
      </c>
      <c r="C5" s="3">
        <v>662.0</v>
      </c>
      <c r="D5" s="1">
        <v>0.0</v>
      </c>
      <c r="E5" s="1" t="s">
        <v>2200</v>
      </c>
      <c r="F5" s="1" t="s">
        <v>18</v>
      </c>
      <c r="G5" s="1" t="s">
        <v>19</v>
      </c>
      <c r="H5" s="1" t="s">
        <v>13334</v>
      </c>
      <c r="I5" s="1" t="s">
        <v>13335</v>
      </c>
      <c r="J5" s="1" t="s">
        <v>13335</v>
      </c>
      <c r="K5" s="2"/>
      <c r="L5" s="1">
        <v>-9.0</v>
      </c>
      <c r="M5" s="1"/>
      <c r="N5" s="1">
        <v>10.382366666666666</v>
      </c>
      <c r="O5" s="1" t="s">
        <v>13328</v>
      </c>
      <c r="P5" s="1" t="s">
        <v>13336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48</v>
      </c>
      <c r="B6" s="1" t="s">
        <v>17</v>
      </c>
      <c r="C6" s="1">
        <v>309.0</v>
      </c>
      <c r="D6" s="1">
        <v>0.0</v>
      </c>
      <c r="E6" s="2"/>
      <c r="F6" s="1" t="s">
        <v>49</v>
      </c>
      <c r="G6" s="1" t="s">
        <v>24</v>
      </c>
      <c r="H6" s="1" t="s">
        <v>13337</v>
      </c>
      <c r="I6" s="1" t="s">
        <v>13338</v>
      </c>
      <c r="J6" s="1" t="s">
        <v>13338</v>
      </c>
      <c r="K6" s="2"/>
      <c r="L6" s="1">
        <v>0.0</v>
      </c>
      <c r="M6" s="1"/>
      <c r="N6" s="1">
        <v>5.039033333333333</v>
      </c>
      <c r="O6" s="1" t="s">
        <v>53</v>
      </c>
      <c r="P6" s="1" t="s">
        <v>13339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28</v>
      </c>
      <c r="B7" s="1" t="s">
        <v>17</v>
      </c>
      <c r="C7" s="1">
        <v>403.0</v>
      </c>
      <c r="D7" s="1">
        <v>0.0</v>
      </c>
      <c r="E7" s="1" t="s">
        <v>29</v>
      </c>
      <c r="F7" s="1" t="s">
        <v>18</v>
      </c>
      <c r="G7" s="1" t="s">
        <v>19</v>
      </c>
      <c r="H7" s="1" t="s">
        <v>13340</v>
      </c>
      <c r="I7" s="1" t="s">
        <v>13341</v>
      </c>
      <c r="J7" s="1" t="s">
        <v>13341</v>
      </c>
      <c r="K7" s="2"/>
      <c r="L7" s="1">
        <v>-1.0</v>
      </c>
      <c r="M7" s="1"/>
      <c r="N7" s="1">
        <v>13.348466666666667</v>
      </c>
      <c r="O7" s="1" t="s">
        <v>13328</v>
      </c>
      <c r="P7" s="1" t="s">
        <v>13342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28</v>
      </c>
      <c r="B8" s="1" t="s">
        <v>17</v>
      </c>
      <c r="C8" s="1">
        <v>264.0</v>
      </c>
      <c r="D8" s="1">
        <v>0.0</v>
      </c>
      <c r="E8" s="1" t="s">
        <v>29</v>
      </c>
      <c r="F8" s="1" t="s">
        <v>18</v>
      </c>
      <c r="G8" s="1" t="s">
        <v>19</v>
      </c>
      <c r="H8" s="1" t="s">
        <v>13343</v>
      </c>
      <c r="I8" s="1" t="s">
        <v>13344</v>
      </c>
      <c r="J8" s="1" t="s">
        <v>13344</v>
      </c>
      <c r="K8" s="2"/>
      <c r="L8" s="1">
        <v>-3.0</v>
      </c>
      <c r="M8" s="1"/>
      <c r="N8" s="1">
        <v>11.289916666666667</v>
      </c>
      <c r="O8" s="1" t="s">
        <v>13328</v>
      </c>
      <c r="P8" s="1" t="s">
        <v>13345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81</v>
      </c>
      <c r="B9" s="1" t="s">
        <v>17</v>
      </c>
      <c r="C9" s="3">
        <v>264.0</v>
      </c>
      <c r="D9" s="1">
        <v>0.0</v>
      </c>
      <c r="E9" s="1" t="s">
        <v>12846</v>
      </c>
      <c r="F9" s="1" t="s">
        <v>18</v>
      </c>
      <c r="G9" s="1" t="s">
        <v>19</v>
      </c>
      <c r="H9" s="1" t="s">
        <v>13346</v>
      </c>
      <c r="I9" s="1" t="s">
        <v>13347</v>
      </c>
      <c r="J9" s="1" t="s">
        <v>13347</v>
      </c>
      <c r="K9" s="2"/>
      <c r="L9" s="1">
        <v>-4.0</v>
      </c>
      <c r="M9" s="1"/>
      <c r="N9" s="1">
        <v>10.322066666666666</v>
      </c>
      <c r="O9" s="1" t="s">
        <v>13328</v>
      </c>
      <c r="P9" s="1" t="s">
        <v>1088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28</v>
      </c>
      <c r="B10" s="1" t="s">
        <v>17</v>
      </c>
      <c r="C10" s="1">
        <v>329.0</v>
      </c>
      <c r="D10" s="1">
        <v>0.0</v>
      </c>
      <c r="E10" s="1" t="s">
        <v>29</v>
      </c>
      <c r="F10" s="1" t="s">
        <v>18</v>
      </c>
      <c r="G10" s="1" t="s">
        <v>19</v>
      </c>
      <c r="H10" s="1" t="s">
        <v>13348</v>
      </c>
      <c r="I10" s="1" t="s">
        <v>13349</v>
      </c>
      <c r="J10" s="1" t="s">
        <v>13349</v>
      </c>
      <c r="K10" s="2"/>
      <c r="L10" s="1">
        <v>-6.0</v>
      </c>
      <c r="M10" s="1"/>
      <c r="N10" s="1">
        <v>8.0638</v>
      </c>
      <c r="O10" s="1" t="s">
        <v>13328</v>
      </c>
      <c r="P10" s="1" t="s">
        <v>13350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28</v>
      </c>
      <c r="B11" s="1" t="s">
        <v>17</v>
      </c>
      <c r="C11" s="3">
        <v>693.0</v>
      </c>
      <c r="D11" s="1">
        <v>0.0</v>
      </c>
      <c r="E11" s="1" t="s">
        <v>29</v>
      </c>
      <c r="F11" s="1" t="s">
        <v>18</v>
      </c>
      <c r="G11" s="1" t="s">
        <v>19</v>
      </c>
      <c r="H11" s="1" t="s">
        <v>13351</v>
      </c>
      <c r="I11" s="1" t="s">
        <v>13352</v>
      </c>
      <c r="J11" s="1" t="s">
        <v>13352</v>
      </c>
      <c r="K11" s="2"/>
      <c r="L11" s="1">
        <v>-9.0</v>
      </c>
      <c r="M11" s="1"/>
      <c r="N11" s="1">
        <v>10.70045</v>
      </c>
      <c r="O11" s="1" t="s">
        <v>13328</v>
      </c>
      <c r="P11" s="1" t="s">
        <v>13353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48</v>
      </c>
      <c r="B12" s="1" t="s">
        <v>17</v>
      </c>
      <c r="C12" s="1">
        <v>0.0</v>
      </c>
      <c r="D12" s="1">
        <v>423.0</v>
      </c>
      <c r="E12" s="1" t="s">
        <v>29</v>
      </c>
      <c r="F12" s="1" t="s">
        <v>66</v>
      </c>
      <c r="G12" s="1" t="s">
        <v>24</v>
      </c>
      <c r="H12" s="1" t="s">
        <v>13354</v>
      </c>
      <c r="I12" s="1" t="s">
        <v>13355</v>
      </c>
      <c r="J12" s="1" t="s">
        <v>13356</v>
      </c>
      <c r="K12" s="1" t="s">
        <v>13357</v>
      </c>
      <c r="L12" s="1">
        <v>10.0</v>
      </c>
      <c r="M12" s="1">
        <v>0.11781666666666667</v>
      </c>
      <c r="N12" s="1">
        <v>9.821216666666666</v>
      </c>
      <c r="O12" s="1" t="s">
        <v>53</v>
      </c>
      <c r="P12" s="1" t="s">
        <v>13358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28</v>
      </c>
      <c r="B13" s="1" t="s">
        <v>17</v>
      </c>
      <c r="C13" s="1">
        <v>645.0</v>
      </c>
      <c r="D13" s="1">
        <v>0.0</v>
      </c>
      <c r="E13" s="1" t="s">
        <v>29</v>
      </c>
      <c r="F13" s="1" t="s">
        <v>18</v>
      </c>
      <c r="G13" s="1" t="s">
        <v>19</v>
      </c>
      <c r="H13" s="1" t="s">
        <v>13359</v>
      </c>
      <c r="I13" s="1" t="s">
        <v>13360</v>
      </c>
      <c r="J13" s="1" t="s">
        <v>13360</v>
      </c>
      <c r="K13" s="2"/>
      <c r="L13" s="1">
        <v>-11.0</v>
      </c>
      <c r="M13" s="1"/>
      <c r="N13" s="1">
        <v>8.5141</v>
      </c>
      <c r="O13" s="1" t="s">
        <v>13328</v>
      </c>
      <c r="P13" s="1" t="s">
        <v>13361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28</v>
      </c>
      <c r="B14" s="1" t="s">
        <v>17</v>
      </c>
      <c r="C14" s="1">
        <v>329.0</v>
      </c>
      <c r="D14" s="1">
        <v>0.0</v>
      </c>
      <c r="E14" s="1" t="s">
        <v>29</v>
      </c>
      <c r="F14" s="1" t="s">
        <v>18</v>
      </c>
      <c r="G14" s="1" t="s">
        <v>19</v>
      </c>
      <c r="H14" s="1" t="s">
        <v>13362</v>
      </c>
      <c r="I14" s="1" t="s">
        <v>13363</v>
      </c>
      <c r="J14" s="1" t="s">
        <v>13363</v>
      </c>
      <c r="K14" s="2"/>
      <c r="L14" s="1">
        <v>-3.0</v>
      </c>
      <c r="M14" s="1"/>
      <c r="N14" s="1">
        <v>14.57835</v>
      </c>
      <c r="O14" s="1" t="s">
        <v>13328</v>
      </c>
      <c r="P14" s="1" t="s">
        <v>13364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28</v>
      </c>
      <c r="B15" s="1" t="s">
        <v>17</v>
      </c>
      <c r="C15" s="1">
        <v>329.0</v>
      </c>
      <c r="D15" s="1">
        <v>0.0</v>
      </c>
      <c r="E15" s="1" t="s">
        <v>29</v>
      </c>
      <c r="F15" s="1" t="s">
        <v>18</v>
      </c>
      <c r="G15" s="1" t="s">
        <v>19</v>
      </c>
      <c r="H15" s="1" t="s">
        <v>13365</v>
      </c>
      <c r="I15" s="1" t="s">
        <v>13366</v>
      </c>
      <c r="J15" s="1" t="s">
        <v>13366</v>
      </c>
      <c r="K15" s="2"/>
      <c r="L15" s="1">
        <v>-3.0</v>
      </c>
      <c r="M15" s="1"/>
      <c r="N15" s="1">
        <v>11.8826</v>
      </c>
      <c r="O15" s="1" t="s">
        <v>13328</v>
      </c>
      <c r="P15" s="1" t="s">
        <v>13367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28</v>
      </c>
      <c r="B16" s="1" t="s">
        <v>17</v>
      </c>
      <c r="C16" s="3">
        <v>264.0</v>
      </c>
      <c r="D16" s="1">
        <v>0.0</v>
      </c>
      <c r="E16" s="1" t="s">
        <v>29</v>
      </c>
      <c r="F16" s="1" t="s">
        <v>18</v>
      </c>
      <c r="G16" s="1" t="s">
        <v>19</v>
      </c>
      <c r="H16" s="1" t="s">
        <v>13368</v>
      </c>
      <c r="I16" s="1" t="s">
        <v>13369</v>
      </c>
      <c r="J16" s="1" t="s">
        <v>13369</v>
      </c>
      <c r="K16" s="2"/>
      <c r="L16" s="1">
        <v>-4.0</v>
      </c>
      <c r="M16" s="1"/>
      <c r="N16" s="1">
        <v>10.888583333333333</v>
      </c>
      <c r="O16" s="1" t="s">
        <v>13328</v>
      </c>
      <c r="P16" s="1" t="s">
        <v>13345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28</v>
      </c>
      <c r="B17" s="1" t="s">
        <v>17</v>
      </c>
      <c r="C17" s="3">
        <v>371.0</v>
      </c>
      <c r="D17" s="1">
        <v>0.0</v>
      </c>
      <c r="E17" s="1" t="s">
        <v>29</v>
      </c>
      <c r="F17" s="1" t="s">
        <v>18</v>
      </c>
      <c r="G17" s="1" t="s">
        <v>19</v>
      </c>
      <c r="H17" s="1" t="s">
        <v>13370</v>
      </c>
      <c r="I17" s="1" t="s">
        <v>13371</v>
      </c>
      <c r="J17" s="1" t="s">
        <v>13371</v>
      </c>
      <c r="K17" s="2"/>
      <c r="L17" s="1">
        <v>0.0</v>
      </c>
      <c r="M17" s="1"/>
      <c r="N17" s="1">
        <v>18.3037</v>
      </c>
      <c r="O17" s="1" t="s">
        <v>13328</v>
      </c>
      <c r="P17" s="1" t="s">
        <v>13372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60</v>
      </c>
      <c r="B18" s="3" t="s">
        <v>17</v>
      </c>
      <c r="C18" s="1">
        <v>631.0</v>
      </c>
      <c r="D18" s="1">
        <v>32.0</v>
      </c>
      <c r="E18" s="1" t="s">
        <v>29</v>
      </c>
      <c r="F18" s="1" t="s">
        <v>66</v>
      </c>
      <c r="G18" s="1" t="s">
        <v>19</v>
      </c>
      <c r="H18" s="1" t="s">
        <v>13373</v>
      </c>
      <c r="I18" s="1" t="s">
        <v>13374</v>
      </c>
      <c r="J18" s="1" t="s">
        <v>13375</v>
      </c>
      <c r="K18" s="1" t="s">
        <v>13376</v>
      </c>
      <c r="L18" s="1">
        <v>-14.0</v>
      </c>
      <c r="M18" s="1">
        <v>0.29246666666666665</v>
      </c>
      <c r="N18" s="1">
        <v>10.990033333333333</v>
      </c>
      <c r="O18" s="1" t="s">
        <v>4485</v>
      </c>
      <c r="P18" s="1" t="s">
        <v>13377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60</v>
      </c>
      <c r="B19" s="1" t="s">
        <v>17</v>
      </c>
      <c r="C19" s="3">
        <v>711.0</v>
      </c>
      <c r="D19" s="1">
        <v>37.0</v>
      </c>
      <c r="E19" s="1" t="s">
        <v>29</v>
      </c>
      <c r="F19" s="1" t="s">
        <v>66</v>
      </c>
      <c r="G19" s="1" t="s">
        <v>19</v>
      </c>
      <c r="H19" s="1" t="s">
        <v>13378</v>
      </c>
      <c r="I19" s="1" t="s">
        <v>13379</v>
      </c>
      <c r="J19" s="1" t="s">
        <v>13380</v>
      </c>
      <c r="K19" s="1" t="s">
        <v>13381</v>
      </c>
      <c r="L19" s="1">
        <v>-5.0</v>
      </c>
      <c r="M19" s="1">
        <v>9.878866666666667</v>
      </c>
      <c r="N19" s="1">
        <v>12.581116666666667</v>
      </c>
      <c r="O19" s="1" t="s">
        <v>4485</v>
      </c>
      <c r="P19" s="1" t="s">
        <v>13382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48</v>
      </c>
      <c r="B20" s="1" t="s">
        <v>17</v>
      </c>
      <c r="C20" s="1">
        <v>249.0</v>
      </c>
      <c r="D20" s="1">
        <v>0.0</v>
      </c>
      <c r="E20" s="2"/>
      <c r="F20" s="1" t="s">
        <v>49</v>
      </c>
      <c r="G20" s="1" t="s">
        <v>24</v>
      </c>
      <c r="H20" s="1" t="s">
        <v>13383</v>
      </c>
      <c r="I20" s="1" t="s">
        <v>13384</v>
      </c>
      <c r="J20" s="1" t="s">
        <v>13384</v>
      </c>
      <c r="K20" s="2"/>
      <c r="L20" s="1">
        <v>0.0</v>
      </c>
      <c r="M20" s="1"/>
      <c r="N20" s="1">
        <v>5.775216666666667</v>
      </c>
      <c r="O20" s="1" t="s">
        <v>53</v>
      </c>
      <c r="P20" s="1" t="s">
        <v>13385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28</v>
      </c>
      <c r="B21" s="1" t="s">
        <v>17</v>
      </c>
      <c r="C21" s="1">
        <v>500.0</v>
      </c>
      <c r="D21" s="1">
        <v>0.0</v>
      </c>
      <c r="E21" s="1" t="s">
        <v>29</v>
      </c>
      <c r="F21" s="1" t="s">
        <v>18</v>
      </c>
      <c r="G21" s="1" t="s">
        <v>19</v>
      </c>
      <c r="H21" s="1" t="s">
        <v>13386</v>
      </c>
      <c r="I21" s="1" t="s">
        <v>13387</v>
      </c>
      <c r="J21" s="1" t="s">
        <v>13387</v>
      </c>
      <c r="K21" s="2"/>
      <c r="L21" s="1">
        <v>-11.0</v>
      </c>
      <c r="M21" s="1"/>
      <c r="N21" s="1">
        <v>8.529183333333334</v>
      </c>
      <c r="O21" s="1" t="s">
        <v>13328</v>
      </c>
      <c r="P21" s="1" t="s">
        <v>13388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81</v>
      </c>
      <c r="B22" s="1" t="s">
        <v>17</v>
      </c>
      <c r="C22" s="1">
        <v>329.0</v>
      </c>
      <c r="D22" s="1">
        <v>0.0</v>
      </c>
      <c r="E22" s="1" t="s">
        <v>1881</v>
      </c>
      <c r="F22" s="1" t="s">
        <v>18</v>
      </c>
      <c r="G22" s="1" t="s">
        <v>19</v>
      </c>
      <c r="H22" s="1" t="s">
        <v>13389</v>
      </c>
      <c r="I22" s="1" t="s">
        <v>13390</v>
      </c>
      <c r="J22" s="1" t="s">
        <v>13390</v>
      </c>
      <c r="K22" s="2"/>
      <c r="L22" s="1">
        <v>-6.0</v>
      </c>
      <c r="M22" s="1"/>
      <c r="N22" s="1">
        <v>8.862833333333333</v>
      </c>
      <c r="O22" s="1" t="s">
        <v>13328</v>
      </c>
      <c r="P22" s="1" t="s">
        <v>11240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16</v>
      </c>
      <c r="B23" s="1" t="s">
        <v>17</v>
      </c>
      <c r="C23" s="1">
        <v>289.0</v>
      </c>
      <c r="D23" s="1">
        <v>0.0</v>
      </c>
      <c r="E23" s="2"/>
      <c r="F23" s="1" t="s">
        <v>18</v>
      </c>
      <c r="G23" s="1" t="s">
        <v>19</v>
      </c>
      <c r="H23" s="1" t="s">
        <v>13391</v>
      </c>
      <c r="I23" s="1" t="s">
        <v>13392</v>
      </c>
      <c r="J23" s="1" t="s">
        <v>13392</v>
      </c>
      <c r="K23" s="2"/>
      <c r="L23" s="1">
        <v>-8.0</v>
      </c>
      <c r="M23" s="1"/>
      <c r="N23" s="1">
        <v>6.68555</v>
      </c>
      <c r="O23" s="1" t="s">
        <v>13328</v>
      </c>
      <c r="P23" s="1" t="s">
        <v>13393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48</v>
      </c>
      <c r="B24" s="1" t="s">
        <v>17</v>
      </c>
      <c r="C24" s="1">
        <v>20.0</v>
      </c>
      <c r="D24" s="1">
        <v>35.0</v>
      </c>
      <c r="E24" s="2"/>
      <c r="F24" s="1" t="s">
        <v>49</v>
      </c>
      <c r="G24" s="1" t="s">
        <v>24</v>
      </c>
      <c r="H24" s="1" t="s">
        <v>13394</v>
      </c>
      <c r="I24" s="1" t="s">
        <v>13395</v>
      </c>
      <c r="J24" s="1" t="s">
        <v>13395</v>
      </c>
      <c r="K24" s="2"/>
      <c r="L24" s="1">
        <v>-3.0</v>
      </c>
      <c r="M24" s="1"/>
      <c r="N24" s="1">
        <v>1.06775</v>
      </c>
      <c r="O24" s="1" t="s">
        <v>53</v>
      </c>
      <c r="P24" s="1" t="s">
        <v>13396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60</v>
      </c>
      <c r="B25" s="1" t="s">
        <v>17</v>
      </c>
      <c r="C25" s="3">
        <v>343.0</v>
      </c>
      <c r="D25" s="1">
        <v>0.0</v>
      </c>
      <c r="E25" s="1" t="s">
        <v>29</v>
      </c>
      <c r="F25" s="1" t="s">
        <v>66</v>
      </c>
      <c r="G25" s="1" t="s">
        <v>19</v>
      </c>
      <c r="H25" s="1" t="s">
        <v>13397</v>
      </c>
      <c r="I25" s="1" t="s">
        <v>13398</v>
      </c>
      <c r="J25" s="1" t="s">
        <v>13399</v>
      </c>
      <c r="K25" s="1" t="s">
        <v>13400</v>
      </c>
      <c r="L25" s="1">
        <v>0.0</v>
      </c>
      <c r="M25" s="1">
        <v>5.26745</v>
      </c>
      <c r="N25" s="1">
        <v>9.367566666666667</v>
      </c>
      <c r="O25" s="1" t="s">
        <v>4485</v>
      </c>
      <c r="P25" s="1" t="s">
        <v>13401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48</v>
      </c>
      <c r="B26" s="1" t="s">
        <v>17</v>
      </c>
      <c r="C26" s="1">
        <v>249.0</v>
      </c>
      <c r="D26" s="1">
        <v>0.0</v>
      </c>
      <c r="E26" s="2"/>
      <c r="F26" s="1" t="s">
        <v>49</v>
      </c>
      <c r="G26" s="1" t="s">
        <v>24</v>
      </c>
      <c r="H26" s="1" t="s">
        <v>13402</v>
      </c>
      <c r="I26" s="1" t="s">
        <v>13403</v>
      </c>
      <c r="J26" s="1" t="s">
        <v>13403</v>
      </c>
      <c r="K26" s="2"/>
      <c r="L26" s="1">
        <v>0.0</v>
      </c>
      <c r="M26" s="1"/>
      <c r="N26" s="1">
        <v>5.656266666666666</v>
      </c>
      <c r="O26" s="1" t="s">
        <v>53</v>
      </c>
      <c r="P26" s="1" t="s">
        <v>13404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28</v>
      </c>
      <c r="B27" s="1" t="s">
        <v>17</v>
      </c>
      <c r="C27" s="3">
        <v>329.0</v>
      </c>
      <c r="D27" s="1">
        <v>0.0</v>
      </c>
      <c r="E27" s="1" t="s">
        <v>29</v>
      </c>
      <c r="F27" s="1" t="s">
        <v>18</v>
      </c>
      <c r="G27" s="1" t="s">
        <v>19</v>
      </c>
      <c r="H27" s="1" t="s">
        <v>13405</v>
      </c>
      <c r="I27" s="1" t="s">
        <v>13406</v>
      </c>
      <c r="J27" s="1" t="s">
        <v>13406</v>
      </c>
      <c r="K27" s="2"/>
      <c r="L27" s="1">
        <v>-13.0</v>
      </c>
      <c r="M27" s="1"/>
      <c r="N27" s="1">
        <v>11.124233333333333</v>
      </c>
      <c r="O27" s="1" t="s">
        <v>13328</v>
      </c>
      <c r="P27" s="1" t="s">
        <v>13407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60</v>
      </c>
      <c r="B28" s="1" t="s">
        <v>17</v>
      </c>
      <c r="C28" s="1">
        <v>418.0</v>
      </c>
      <c r="D28" s="1">
        <v>75.0</v>
      </c>
      <c r="E28" s="2"/>
      <c r="F28" s="1" t="s">
        <v>49</v>
      </c>
      <c r="G28" s="1" t="s">
        <v>24</v>
      </c>
      <c r="H28" s="1" t="s">
        <v>13408</v>
      </c>
      <c r="I28" s="1" t="s">
        <v>13409</v>
      </c>
      <c r="J28" s="1" t="s">
        <v>13409</v>
      </c>
      <c r="K28" s="2"/>
      <c r="L28" s="1">
        <v>0.0</v>
      </c>
      <c r="M28" s="1"/>
      <c r="N28" s="1">
        <v>19.657933333333332</v>
      </c>
      <c r="O28" s="1" t="s">
        <v>4485</v>
      </c>
      <c r="P28" s="1" t="s">
        <v>13410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48</v>
      </c>
      <c r="B29" s="1" t="s">
        <v>17</v>
      </c>
      <c r="C29" s="3">
        <v>309.0</v>
      </c>
      <c r="D29" s="1">
        <v>0.0</v>
      </c>
      <c r="E29" s="2"/>
      <c r="F29" s="1" t="s">
        <v>49</v>
      </c>
      <c r="G29" s="1" t="s">
        <v>24</v>
      </c>
      <c r="H29" s="1" t="s">
        <v>13411</v>
      </c>
      <c r="I29" s="1" t="s">
        <v>13412</v>
      </c>
      <c r="J29" s="1" t="s">
        <v>13412</v>
      </c>
      <c r="K29" s="2"/>
      <c r="L29" s="1">
        <v>0.0</v>
      </c>
      <c r="M29" s="1"/>
      <c r="N29" s="1">
        <v>5.888516666666667</v>
      </c>
      <c r="O29" s="1" t="s">
        <v>53</v>
      </c>
      <c r="P29" s="1" t="s">
        <v>13413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16</v>
      </c>
      <c r="B30" s="1" t="s">
        <v>17</v>
      </c>
      <c r="C30" s="3">
        <v>329.0</v>
      </c>
      <c r="D30" s="1">
        <v>0.0</v>
      </c>
      <c r="E30" s="2"/>
      <c r="F30" s="1" t="s">
        <v>18</v>
      </c>
      <c r="G30" s="1" t="s">
        <v>19</v>
      </c>
      <c r="H30" s="1" t="s">
        <v>13414</v>
      </c>
      <c r="I30" s="1" t="s">
        <v>13415</v>
      </c>
      <c r="J30" s="1" t="s">
        <v>13415</v>
      </c>
      <c r="K30" s="2"/>
      <c r="L30" s="1">
        <v>-4.0</v>
      </c>
      <c r="M30" s="1"/>
      <c r="N30" s="1">
        <v>10.7074</v>
      </c>
      <c r="O30" s="1" t="s">
        <v>13328</v>
      </c>
      <c r="P30" s="1" t="s">
        <v>13416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28</v>
      </c>
      <c r="B31" s="3" t="s">
        <v>17</v>
      </c>
      <c r="C31" s="1">
        <v>658.0</v>
      </c>
      <c r="D31" s="1">
        <v>0.0</v>
      </c>
      <c r="E31" s="1" t="s">
        <v>29</v>
      </c>
      <c r="F31" s="1" t="s">
        <v>18</v>
      </c>
      <c r="G31" s="1" t="s">
        <v>19</v>
      </c>
      <c r="H31" s="1" t="s">
        <v>13417</v>
      </c>
      <c r="I31" s="1" t="s">
        <v>13418</v>
      </c>
      <c r="J31" s="1" t="s">
        <v>13418</v>
      </c>
      <c r="K31" s="2"/>
      <c r="L31" s="1">
        <v>1.0</v>
      </c>
      <c r="M31" s="1"/>
      <c r="N31" s="1">
        <v>21.018533333333334</v>
      </c>
      <c r="O31" s="1" t="s">
        <v>13328</v>
      </c>
      <c r="P31" s="1" t="s">
        <v>13419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48</v>
      </c>
      <c r="B32" s="1" t="s">
        <v>17</v>
      </c>
      <c r="C32" s="1">
        <v>309.0</v>
      </c>
      <c r="D32" s="1">
        <v>0.0</v>
      </c>
      <c r="E32" s="2"/>
      <c r="F32" s="1" t="s">
        <v>49</v>
      </c>
      <c r="G32" s="1" t="s">
        <v>24</v>
      </c>
      <c r="H32" s="1" t="s">
        <v>13420</v>
      </c>
      <c r="I32" s="1" t="s">
        <v>13421</v>
      </c>
      <c r="J32" s="1" t="s">
        <v>13421</v>
      </c>
      <c r="K32" s="2"/>
      <c r="L32" s="1">
        <v>5.0</v>
      </c>
      <c r="M32" s="1"/>
      <c r="N32" s="1">
        <v>10.993</v>
      </c>
      <c r="O32" s="1" t="s">
        <v>53</v>
      </c>
      <c r="P32" s="1" t="s">
        <v>13422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16</v>
      </c>
      <c r="B33" s="1" t="s">
        <v>17</v>
      </c>
      <c r="C33" s="1">
        <v>429.0</v>
      </c>
      <c r="D33" s="1">
        <v>0.0</v>
      </c>
      <c r="E33" s="2"/>
      <c r="F33" s="1" t="s">
        <v>18</v>
      </c>
      <c r="G33" s="1" t="s">
        <v>19</v>
      </c>
      <c r="H33" s="1" t="s">
        <v>13423</v>
      </c>
      <c r="I33" s="1" t="s">
        <v>13424</v>
      </c>
      <c r="J33" s="1" t="s">
        <v>13424</v>
      </c>
      <c r="K33" s="2"/>
      <c r="L33" s="1">
        <v>7.0</v>
      </c>
      <c r="M33" s="1"/>
      <c r="N33" s="1">
        <v>22.79895</v>
      </c>
      <c r="O33" s="1" t="s">
        <v>13328</v>
      </c>
      <c r="P33" s="1" t="s">
        <v>13425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28</v>
      </c>
      <c r="B34" s="1" t="s">
        <v>17</v>
      </c>
      <c r="C34" s="1">
        <v>264.0</v>
      </c>
      <c r="D34" s="1">
        <v>0.0</v>
      </c>
      <c r="E34" s="1" t="s">
        <v>29</v>
      </c>
      <c r="F34" s="1" t="s">
        <v>18</v>
      </c>
      <c r="G34" s="1" t="s">
        <v>19</v>
      </c>
      <c r="H34" s="1" t="s">
        <v>13426</v>
      </c>
      <c r="I34" s="1" t="s">
        <v>13427</v>
      </c>
      <c r="J34" s="1" t="s">
        <v>13427</v>
      </c>
      <c r="K34" s="2"/>
      <c r="L34" s="1">
        <v>-4.0</v>
      </c>
      <c r="M34" s="1"/>
      <c r="N34" s="1">
        <v>10.73365</v>
      </c>
      <c r="O34" s="1" t="s">
        <v>13328</v>
      </c>
      <c r="P34" s="1" t="s">
        <v>13428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60</v>
      </c>
      <c r="B35" s="1" t="s">
        <v>17</v>
      </c>
      <c r="C35" s="1">
        <v>642.0</v>
      </c>
      <c r="D35" s="1">
        <v>0.0</v>
      </c>
      <c r="E35" s="1" t="s">
        <v>29</v>
      </c>
      <c r="F35" s="1" t="s">
        <v>66</v>
      </c>
      <c r="G35" s="1" t="s">
        <v>19</v>
      </c>
      <c r="H35" s="1" t="s">
        <v>13429</v>
      </c>
      <c r="I35" s="1" t="s">
        <v>13430</v>
      </c>
      <c r="J35" s="1" t="s">
        <v>13431</v>
      </c>
      <c r="K35" s="1" t="s">
        <v>13432</v>
      </c>
      <c r="L35" s="1">
        <v>-6.0</v>
      </c>
      <c r="M35" s="1">
        <v>0.9202666666666667</v>
      </c>
      <c r="N35" s="1">
        <v>15.671883333333334</v>
      </c>
      <c r="O35" s="1" t="s">
        <v>4485</v>
      </c>
      <c r="P35" s="1" t="s">
        <v>13433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60</v>
      </c>
      <c r="B36" s="1" t="s">
        <v>17</v>
      </c>
      <c r="C36" s="1">
        <v>682.0</v>
      </c>
      <c r="D36" s="1">
        <v>0.0</v>
      </c>
      <c r="E36" s="1" t="s">
        <v>29</v>
      </c>
      <c r="F36" s="1" t="s">
        <v>66</v>
      </c>
      <c r="G36" s="1" t="s">
        <v>19</v>
      </c>
      <c r="H36" s="1" t="s">
        <v>13434</v>
      </c>
      <c r="I36" s="1" t="s">
        <v>13435</v>
      </c>
      <c r="J36" s="1" t="s">
        <v>13436</v>
      </c>
      <c r="K36" s="1" t="s">
        <v>13437</v>
      </c>
      <c r="L36" s="1">
        <v>1.0</v>
      </c>
      <c r="M36" s="1">
        <v>0.9398</v>
      </c>
      <c r="N36" s="1">
        <v>17.0836</v>
      </c>
      <c r="O36" s="1" t="s">
        <v>4485</v>
      </c>
      <c r="P36" s="1" t="s">
        <v>13438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28</v>
      </c>
      <c r="B37" s="1" t="s">
        <v>17</v>
      </c>
      <c r="C37" s="1">
        <v>492.0</v>
      </c>
      <c r="D37" s="1">
        <v>0.0</v>
      </c>
      <c r="E37" s="1" t="s">
        <v>29</v>
      </c>
      <c r="F37" s="1" t="s">
        <v>18</v>
      </c>
      <c r="G37" s="1" t="s">
        <v>19</v>
      </c>
      <c r="H37" s="1" t="s">
        <v>13439</v>
      </c>
      <c r="I37" s="1" t="s">
        <v>13440</v>
      </c>
      <c r="J37" s="1" t="s">
        <v>13440</v>
      </c>
      <c r="K37" s="2"/>
      <c r="L37" s="1">
        <v>-6.0</v>
      </c>
      <c r="M37" s="1"/>
      <c r="N37" s="1">
        <v>8.147283333333334</v>
      </c>
      <c r="O37" s="1" t="s">
        <v>13328</v>
      </c>
      <c r="P37" s="1" t="s">
        <v>13441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60</v>
      </c>
      <c r="B38" s="3" t="s">
        <v>17</v>
      </c>
      <c r="C38" s="1">
        <v>249.0</v>
      </c>
      <c r="D38" s="1">
        <v>0.0</v>
      </c>
      <c r="E38" s="1" t="s">
        <v>29</v>
      </c>
      <c r="F38" s="1" t="s">
        <v>66</v>
      </c>
      <c r="G38" s="1" t="s">
        <v>19</v>
      </c>
      <c r="H38" s="1" t="s">
        <v>13442</v>
      </c>
      <c r="I38" s="1" t="s">
        <v>13443</v>
      </c>
      <c r="J38" s="1" t="s">
        <v>13444</v>
      </c>
      <c r="K38" s="1" t="s">
        <v>13445</v>
      </c>
      <c r="L38" s="1">
        <v>8.0</v>
      </c>
      <c r="M38" s="1">
        <v>0.6374166666666666</v>
      </c>
      <c r="N38" s="1">
        <v>6.906233333333334</v>
      </c>
      <c r="O38" s="1" t="s">
        <v>4485</v>
      </c>
      <c r="P38" s="1" t="s">
        <v>13446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28</v>
      </c>
      <c r="B39" s="1" t="s">
        <v>17</v>
      </c>
      <c r="C39" s="3">
        <v>598.0</v>
      </c>
      <c r="D39" s="1">
        <v>0.0</v>
      </c>
      <c r="E39" s="1" t="s">
        <v>29</v>
      </c>
      <c r="F39" s="1" t="s">
        <v>18</v>
      </c>
      <c r="G39" s="1" t="s">
        <v>19</v>
      </c>
      <c r="H39" s="1" t="s">
        <v>13447</v>
      </c>
      <c r="I39" s="1" t="s">
        <v>13448</v>
      </c>
      <c r="J39" s="1" t="s">
        <v>13448</v>
      </c>
      <c r="K39" s="2"/>
      <c r="L39" s="1">
        <v>-15.0</v>
      </c>
      <c r="M39" s="1"/>
      <c r="N39" s="1">
        <v>6.2126166666666665</v>
      </c>
      <c r="O39" s="1" t="s">
        <v>13328</v>
      </c>
      <c r="P39" s="1" t="s">
        <v>13449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28</v>
      </c>
      <c r="B40" s="1" t="s">
        <v>17</v>
      </c>
      <c r="C40" s="1">
        <v>289.0</v>
      </c>
      <c r="D40" s="1">
        <v>0.0</v>
      </c>
      <c r="E40" s="1" t="s">
        <v>29</v>
      </c>
      <c r="F40" s="1" t="s">
        <v>18</v>
      </c>
      <c r="G40" s="1" t="s">
        <v>19</v>
      </c>
      <c r="H40" s="1" t="s">
        <v>13450</v>
      </c>
      <c r="I40" s="1" t="s">
        <v>13451</v>
      </c>
      <c r="J40" s="1" t="s">
        <v>13451</v>
      </c>
      <c r="K40" s="2"/>
      <c r="L40" s="1">
        <v>-6.0</v>
      </c>
      <c r="M40" s="1"/>
      <c r="N40" s="1">
        <v>8.387433333333334</v>
      </c>
      <c r="O40" s="1" t="s">
        <v>13328</v>
      </c>
      <c r="P40" s="1" t="s">
        <v>13452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16</v>
      </c>
      <c r="B41" s="1" t="s">
        <v>17</v>
      </c>
      <c r="C41" s="3">
        <v>329.0</v>
      </c>
      <c r="D41" s="1">
        <v>0.0</v>
      </c>
      <c r="E41" s="2"/>
      <c r="F41" s="1" t="s">
        <v>18</v>
      </c>
      <c r="G41" s="1" t="s">
        <v>19</v>
      </c>
      <c r="H41" s="1" t="s">
        <v>13453</v>
      </c>
      <c r="I41" s="1" t="s">
        <v>13454</v>
      </c>
      <c r="J41" s="1" t="s">
        <v>13454</v>
      </c>
      <c r="K41" s="2"/>
      <c r="L41" s="1">
        <v>-6.0</v>
      </c>
      <c r="M41" s="1"/>
      <c r="N41" s="1">
        <v>8.83975</v>
      </c>
      <c r="O41" s="1" t="s">
        <v>13328</v>
      </c>
      <c r="P41" s="1" t="s">
        <v>13455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60</v>
      </c>
      <c r="B42" s="1" t="s">
        <v>17</v>
      </c>
      <c r="C42" s="1">
        <v>514.0</v>
      </c>
      <c r="D42" s="1">
        <v>129.0</v>
      </c>
      <c r="E42" s="2"/>
      <c r="F42" s="1" t="s">
        <v>49</v>
      </c>
      <c r="G42" s="1" t="s">
        <v>173</v>
      </c>
      <c r="H42" s="1" t="s">
        <v>13456</v>
      </c>
      <c r="I42" s="1" t="s">
        <v>13457</v>
      </c>
      <c r="J42" s="1" t="s">
        <v>13457</v>
      </c>
      <c r="K42" s="2"/>
      <c r="L42" s="1">
        <v>-9.0</v>
      </c>
      <c r="M42" s="1"/>
      <c r="N42" s="1">
        <v>86.33993333333333</v>
      </c>
      <c r="O42" s="1" t="s">
        <v>4485</v>
      </c>
      <c r="P42" s="1" t="s">
        <v>13458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28</v>
      </c>
      <c r="B43" s="1" t="s">
        <v>17</v>
      </c>
      <c r="C43" s="1">
        <v>388.0</v>
      </c>
      <c r="D43" s="1">
        <v>0.0</v>
      </c>
      <c r="E43" s="1" t="s">
        <v>29</v>
      </c>
      <c r="F43" s="1" t="s">
        <v>18</v>
      </c>
      <c r="G43" s="1" t="s">
        <v>19</v>
      </c>
      <c r="H43" s="1" t="s">
        <v>13459</v>
      </c>
      <c r="I43" s="1" t="s">
        <v>13460</v>
      </c>
      <c r="J43" s="1" t="s">
        <v>13460</v>
      </c>
      <c r="K43" s="2"/>
      <c r="L43" s="1">
        <v>-13.0</v>
      </c>
      <c r="M43" s="1"/>
      <c r="N43" s="1">
        <v>6.984783333333334</v>
      </c>
      <c r="O43" s="1" t="s">
        <v>13328</v>
      </c>
      <c r="P43" s="1" t="s">
        <v>13461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60</v>
      </c>
      <c r="B44" s="1" t="s">
        <v>17</v>
      </c>
      <c r="C44" s="1">
        <v>533.0</v>
      </c>
      <c r="D44" s="1">
        <v>0.0</v>
      </c>
      <c r="E44" s="1" t="s">
        <v>29</v>
      </c>
      <c r="F44" s="1" t="s">
        <v>66</v>
      </c>
      <c r="G44" s="1" t="s">
        <v>19</v>
      </c>
      <c r="H44" s="1" t="s">
        <v>13462</v>
      </c>
      <c r="I44" s="1" t="s">
        <v>13463</v>
      </c>
      <c r="J44" s="1" t="s">
        <v>13464</v>
      </c>
      <c r="K44" s="1" t="s">
        <v>13465</v>
      </c>
      <c r="L44" s="1">
        <v>-21.0</v>
      </c>
      <c r="M44" s="1">
        <v>2.4311333333333334</v>
      </c>
      <c r="N44" s="1">
        <v>7.856233333333333</v>
      </c>
      <c r="O44" s="1" t="s">
        <v>4485</v>
      </c>
      <c r="P44" s="1" t="s">
        <v>13466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60</v>
      </c>
      <c r="B45" s="1" t="s">
        <v>17</v>
      </c>
      <c r="C45" s="1">
        <v>534.0</v>
      </c>
      <c r="D45" s="1">
        <v>124.0</v>
      </c>
      <c r="E45" s="2"/>
      <c r="F45" s="1" t="s">
        <v>49</v>
      </c>
      <c r="G45" s="1" t="s">
        <v>19</v>
      </c>
      <c r="H45" s="1" t="s">
        <v>13467</v>
      </c>
      <c r="I45" s="1" t="s">
        <v>13468</v>
      </c>
      <c r="J45" s="1" t="s">
        <v>13468</v>
      </c>
      <c r="K45" s="2"/>
      <c r="L45" s="1">
        <v>-26.0</v>
      </c>
      <c r="M45" s="1"/>
      <c r="N45" s="1">
        <v>8.38145</v>
      </c>
      <c r="O45" s="1" t="s">
        <v>4485</v>
      </c>
      <c r="P45" s="1" t="s">
        <v>13469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81</v>
      </c>
      <c r="B46" s="1" t="s">
        <v>17</v>
      </c>
      <c r="C46" s="1">
        <v>593.0</v>
      </c>
      <c r="D46" s="1">
        <v>0.0</v>
      </c>
      <c r="E46" s="1" t="s">
        <v>13470</v>
      </c>
      <c r="F46" s="1" t="s">
        <v>18</v>
      </c>
      <c r="G46" s="1" t="s">
        <v>19</v>
      </c>
      <c r="H46" s="1" t="s">
        <v>13471</v>
      </c>
      <c r="I46" s="1" t="s">
        <v>13472</v>
      </c>
      <c r="J46" s="1" t="s">
        <v>13472</v>
      </c>
      <c r="K46" s="2"/>
      <c r="L46" s="1">
        <v>-11.0</v>
      </c>
      <c r="M46" s="1"/>
      <c r="N46" s="1">
        <v>8.12925</v>
      </c>
      <c r="O46" s="1" t="s">
        <v>13328</v>
      </c>
      <c r="P46" s="1" t="s">
        <v>13473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16</v>
      </c>
      <c r="B47" s="1" t="s">
        <v>17</v>
      </c>
      <c r="C47" s="1">
        <v>323.0</v>
      </c>
      <c r="D47" s="1">
        <v>0.0</v>
      </c>
      <c r="E47" s="2"/>
      <c r="F47" s="1" t="s">
        <v>18</v>
      </c>
      <c r="G47" s="1" t="s">
        <v>19</v>
      </c>
      <c r="H47" s="1" t="s">
        <v>13474</v>
      </c>
      <c r="I47" s="1" t="s">
        <v>13475</v>
      </c>
      <c r="J47" s="1" t="s">
        <v>13475</v>
      </c>
      <c r="K47" s="2"/>
      <c r="L47" s="1">
        <v>-10.0</v>
      </c>
      <c r="M47" s="1"/>
      <c r="N47" s="1">
        <v>4.784833333333333</v>
      </c>
      <c r="O47" s="1" t="s">
        <v>13328</v>
      </c>
      <c r="P47" s="1" t="s">
        <v>13476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48</v>
      </c>
      <c r="B48" s="1" t="s">
        <v>17</v>
      </c>
      <c r="C48" s="3">
        <v>119.0</v>
      </c>
      <c r="D48" s="1">
        <v>0.0</v>
      </c>
      <c r="E48" s="2"/>
      <c r="F48" s="1" t="s">
        <v>49</v>
      </c>
      <c r="G48" s="1" t="s">
        <v>24</v>
      </c>
      <c r="H48" s="1" t="s">
        <v>13477</v>
      </c>
      <c r="I48" s="1" t="s">
        <v>13478</v>
      </c>
      <c r="J48" s="1" t="s">
        <v>13478</v>
      </c>
      <c r="K48" s="2"/>
      <c r="L48" s="1">
        <v>-1.0</v>
      </c>
      <c r="M48" s="1"/>
      <c r="N48" s="1">
        <v>3.4669666666666665</v>
      </c>
      <c r="O48" s="1" t="s">
        <v>53</v>
      </c>
      <c r="P48" s="1" t="s">
        <v>13479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16</v>
      </c>
      <c r="B49" s="1" t="s">
        <v>17</v>
      </c>
      <c r="C49" s="1">
        <v>658.0</v>
      </c>
      <c r="D49" s="1">
        <v>0.0</v>
      </c>
      <c r="E49" s="2"/>
      <c r="F49" s="1" t="s">
        <v>18</v>
      </c>
      <c r="G49" s="1" t="s">
        <v>19</v>
      </c>
      <c r="H49" s="1" t="s">
        <v>13480</v>
      </c>
      <c r="I49" s="1" t="s">
        <v>13481</v>
      </c>
      <c r="J49" s="1" t="s">
        <v>13481</v>
      </c>
      <c r="K49" s="2"/>
      <c r="L49" s="1">
        <v>-12.0</v>
      </c>
      <c r="M49" s="1"/>
      <c r="N49" s="1">
        <v>7.673383333333334</v>
      </c>
      <c r="O49" s="1" t="s">
        <v>13328</v>
      </c>
      <c r="P49" s="1" t="s">
        <v>13482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48</v>
      </c>
      <c r="B50" s="1" t="s">
        <v>17</v>
      </c>
      <c r="C50" s="1">
        <v>209.0</v>
      </c>
      <c r="D50" s="1">
        <v>0.0</v>
      </c>
      <c r="E50" s="2"/>
      <c r="F50" s="1" t="s">
        <v>49</v>
      </c>
      <c r="G50" s="1" t="s">
        <v>24</v>
      </c>
      <c r="H50" s="1" t="s">
        <v>13483</v>
      </c>
      <c r="I50" s="1" t="s">
        <v>13484</v>
      </c>
      <c r="J50" s="1" t="s">
        <v>13484</v>
      </c>
      <c r="K50" s="2"/>
      <c r="L50" s="1">
        <v>0.0</v>
      </c>
      <c r="M50" s="1"/>
      <c r="N50" s="1">
        <v>4.023583333333334</v>
      </c>
      <c r="O50" s="1" t="s">
        <v>53</v>
      </c>
      <c r="P50" s="1" t="s">
        <v>13485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16</v>
      </c>
      <c r="B51" s="1" t="s">
        <v>17</v>
      </c>
      <c r="C51" s="1">
        <v>294.0</v>
      </c>
      <c r="D51" s="1">
        <v>0.0</v>
      </c>
      <c r="E51" s="2"/>
      <c r="F51" s="1" t="s">
        <v>18</v>
      </c>
      <c r="G51" s="1" t="s">
        <v>19</v>
      </c>
      <c r="H51" s="1" t="s">
        <v>13486</v>
      </c>
      <c r="I51" s="1" t="s">
        <v>13487</v>
      </c>
      <c r="J51" s="1" t="s">
        <v>13487</v>
      </c>
      <c r="K51" s="2"/>
      <c r="L51" s="1">
        <v>-8.0</v>
      </c>
      <c r="M51" s="1"/>
      <c r="N51" s="1">
        <v>6.5914166666666665</v>
      </c>
      <c r="O51" s="1" t="s">
        <v>13328</v>
      </c>
      <c r="P51" s="1" t="s">
        <v>13488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48</v>
      </c>
      <c r="B52" s="1" t="s">
        <v>17</v>
      </c>
      <c r="C52" s="1">
        <v>524.0</v>
      </c>
      <c r="D52" s="1">
        <v>0.0</v>
      </c>
      <c r="E52" s="2"/>
      <c r="F52" s="1" t="s">
        <v>49</v>
      </c>
      <c r="G52" s="1" t="s">
        <v>24</v>
      </c>
      <c r="H52" s="1" t="s">
        <v>13489</v>
      </c>
      <c r="I52" s="1" t="s">
        <v>13490</v>
      </c>
      <c r="J52" s="1" t="s">
        <v>13490</v>
      </c>
      <c r="K52" s="2"/>
      <c r="L52" s="1">
        <v>-1.0</v>
      </c>
      <c r="M52" s="1"/>
      <c r="N52" s="1">
        <v>8.058416666666666</v>
      </c>
      <c r="O52" s="1" t="s">
        <v>53</v>
      </c>
      <c r="P52" s="1" t="s">
        <v>13491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81</v>
      </c>
      <c r="B53" s="3" t="s">
        <v>17</v>
      </c>
      <c r="C53" s="1">
        <v>760.0</v>
      </c>
      <c r="D53" s="1">
        <v>0.0</v>
      </c>
      <c r="E53" s="1" t="s">
        <v>5104</v>
      </c>
      <c r="F53" s="1" t="s">
        <v>18</v>
      </c>
      <c r="G53" s="1" t="s">
        <v>19</v>
      </c>
      <c r="H53" s="1" t="s">
        <v>13492</v>
      </c>
      <c r="I53" s="1" t="s">
        <v>13493</v>
      </c>
      <c r="J53" s="1" t="s">
        <v>13493</v>
      </c>
      <c r="K53" s="2"/>
      <c r="L53" s="1">
        <v>2.0</v>
      </c>
      <c r="M53" s="1"/>
      <c r="N53" s="1">
        <v>22.979833333333332</v>
      </c>
      <c r="O53" s="1" t="s">
        <v>13328</v>
      </c>
      <c r="P53" s="1" t="s">
        <v>13494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16</v>
      </c>
      <c r="B54" s="1" t="s">
        <v>17</v>
      </c>
      <c r="C54" s="1">
        <v>1173.0</v>
      </c>
      <c r="D54" s="1">
        <v>0.0</v>
      </c>
      <c r="E54" s="2"/>
      <c r="F54" s="1" t="s">
        <v>18</v>
      </c>
      <c r="G54" s="1" t="s">
        <v>19</v>
      </c>
      <c r="H54" s="1" t="s">
        <v>13495</v>
      </c>
      <c r="I54" s="1" t="s">
        <v>13496</v>
      </c>
      <c r="J54" s="1" t="s">
        <v>13496</v>
      </c>
      <c r="K54" s="2"/>
      <c r="L54" s="1">
        <v>0.0</v>
      </c>
      <c r="M54" s="1"/>
      <c r="N54" s="1">
        <v>19.02925</v>
      </c>
      <c r="O54" s="1" t="s">
        <v>13328</v>
      </c>
      <c r="P54" s="1" t="s">
        <v>13497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16</v>
      </c>
      <c r="B55" s="1" t="s">
        <v>17</v>
      </c>
      <c r="C55" s="1">
        <v>329.0</v>
      </c>
      <c r="D55" s="1">
        <v>0.0</v>
      </c>
      <c r="E55" s="2"/>
      <c r="F55" s="1" t="s">
        <v>18</v>
      </c>
      <c r="G55" s="1" t="s">
        <v>19</v>
      </c>
      <c r="H55" s="1" t="s">
        <v>13498</v>
      </c>
      <c r="I55" s="1" t="s">
        <v>13499</v>
      </c>
      <c r="J55" s="1" t="s">
        <v>13499</v>
      </c>
      <c r="K55" s="2"/>
      <c r="L55" s="1">
        <v>-8.0</v>
      </c>
      <c r="M55" s="1"/>
      <c r="N55" s="1">
        <v>6.839216666666666</v>
      </c>
      <c r="O55" s="1" t="s">
        <v>13328</v>
      </c>
      <c r="P55" s="1" t="s">
        <v>13416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28</v>
      </c>
      <c r="B56" s="1" t="s">
        <v>17</v>
      </c>
      <c r="C56" s="1">
        <v>299.0</v>
      </c>
      <c r="D56" s="1">
        <v>0.0</v>
      </c>
      <c r="E56" s="1" t="s">
        <v>29</v>
      </c>
      <c r="F56" s="1" t="s">
        <v>18</v>
      </c>
      <c r="G56" s="1" t="s">
        <v>19</v>
      </c>
      <c r="H56" s="1" t="s">
        <v>13500</v>
      </c>
      <c r="I56" s="1" t="s">
        <v>13501</v>
      </c>
      <c r="J56" s="1" t="s">
        <v>13501</v>
      </c>
      <c r="K56" s="2"/>
      <c r="L56" s="1">
        <v>-2.0</v>
      </c>
      <c r="M56" s="1"/>
      <c r="N56" s="1">
        <v>12.226966666666666</v>
      </c>
      <c r="O56" s="1" t="s">
        <v>13328</v>
      </c>
      <c r="P56" s="1" t="s">
        <v>13502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81</v>
      </c>
      <c r="B57" s="1" t="s">
        <v>17</v>
      </c>
      <c r="C57" s="1">
        <v>329.0</v>
      </c>
      <c r="D57" s="1">
        <v>0.0</v>
      </c>
      <c r="E57" s="1" t="s">
        <v>10923</v>
      </c>
      <c r="F57" s="1" t="s">
        <v>18</v>
      </c>
      <c r="G57" s="1" t="s">
        <v>19</v>
      </c>
      <c r="H57" s="1" t="s">
        <v>13503</v>
      </c>
      <c r="I57" s="1" t="s">
        <v>13504</v>
      </c>
      <c r="J57" s="1" t="s">
        <v>13504</v>
      </c>
      <c r="K57" s="2"/>
      <c r="L57" s="1">
        <v>-5.0</v>
      </c>
      <c r="M57" s="1"/>
      <c r="N57" s="1">
        <v>9.414916666666667</v>
      </c>
      <c r="O57" s="1" t="s">
        <v>13328</v>
      </c>
      <c r="P57" s="1" t="s">
        <v>697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81</v>
      </c>
      <c r="B58" s="1" t="s">
        <v>17</v>
      </c>
      <c r="C58" s="1">
        <v>264.0</v>
      </c>
      <c r="D58" s="1">
        <v>0.0</v>
      </c>
      <c r="E58" s="1" t="s">
        <v>10923</v>
      </c>
      <c r="F58" s="1" t="s">
        <v>18</v>
      </c>
      <c r="G58" s="1" t="s">
        <v>19</v>
      </c>
      <c r="H58" s="1" t="s">
        <v>13505</v>
      </c>
      <c r="I58" s="1" t="s">
        <v>13506</v>
      </c>
      <c r="J58" s="1" t="s">
        <v>13506</v>
      </c>
      <c r="K58" s="2"/>
      <c r="L58" s="1">
        <v>-9.0</v>
      </c>
      <c r="M58" s="1"/>
      <c r="N58" s="1">
        <v>5.250366666666666</v>
      </c>
      <c r="O58" s="1" t="s">
        <v>13328</v>
      </c>
      <c r="P58" s="1" t="s">
        <v>2642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28</v>
      </c>
      <c r="B59" s="1" t="s">
        <v>17</v>
      </c>
      <c r="C59" s="1">
        <v>725.0</v>
      </c>
      <c r="D59" s="1">
        <v>0.0</v>
      </c>
      <c r="E59" s="1" t="s">
        <v>29</v>
      </c>
      <c r="F59" s="1" t="s">
        <v>18</v>
      </c>
      <c r="G59" s="1" t="s">
        <v>19</v>
      </c>
      <c r="H59" s="1" t="s">
        <v>13507</v>
      </c>
      <c r="I59" s="1" t="s">
        <v>13508</v>
      </c>
      <c r="J59" s="1" t="s">
        <v>13508</v>
      </c>
      <c r="K59" s="2"/>
      <c r="L59" s="1">
        <v>-4.0</v>
      </c>
      <c r="M59" s="1"/>
      <c r="N59" s="1">
        <v>15.569066666666666</v>
      </c>
      <c r="O59" s="1" t="s">
        <v>13328</v>
      </c>
      <c r="P59" s="1" t="s">
        <v>13509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60</v>
      </c>
      <c r="B60" s="1" t="s">
        <v>17</v>
      </c>
      <c r="C60" s="1">
        <v>199.0</v>
      </c>
      <c r="D60" s="1">
        <v>50.0</v>
      </c>
      <c r="E60" s="2"/>
      <c r="F60" s="1" t="s">
        <v>49</v>
      </c>
      <c r="G60" s="1" t="s">
        <v>173</v>
      </c>
      <c r="H60" s="1" t="s">
        <v>13510</v>
      </c>
      <c r="I60" s="1" t="s">
        <v>13511</v>
      </c>
      <c r="J60" s="1" t="s">
        <v>13511</v>
      </c>
      <c r="K60" s="2"/>
      <c r="L60" s="1">
        <v>-12.0</v>
      </c>
      <c r="M60" s="1"/>
      <c r="N60" s="1">
        <v>7.024883333333333</v>
      </c>
      <c r="O60" s="1" t="s">
        <v>4485</v>
      </c>
      <c r="P60" s="1" t="s">
        <v>5560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60</v>
      </c>
      <c r="B61" s="1" t="s">
        <v>17</v>
      </c>
      <c r="C61" s="1">
        <v>618.0</v>
      </c>
      <c r="D61" s="1">
        <v>0.0</v>
      </c>
      <c r="E61" s="1" t="s">
        <v>29</v>
      </c>
      <c r="F61" s="1" t="s">
        <v>66</v>
      </c>
      <c r="G61" s="1" t="s">
        <v>24</v>
      </c>
      <c r="H61" s="1" t="s">
        <v>13512</v>
      </c>
      <c r="I61" s="1" t="s">
        <v>13513</v>
      </c>
      <c r="J61" s="1" t="s">
        <v>13514</v>
      </c>
      <c r="K61" s="1" t="s">
        <v>13515</v>
      </c>
      <c r="L61" s="1">
        <v>-11.0</v>
      </c>
      <c r="M61" s="1">
        <v>0.3720333333333333</v>
      </c>
      <c r="N61" s="1">
        <v>12.925483333333334</v>
      </c>
      <c r="O61" s="1" t="s">
        <v>4485</v>
      </c>
      <c r="P61" s="1" t="s">
        <v>13516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48</v>
      </c>
      <c r="B62" s="1" t="s">
        <v>17</v>
      </c>
      <c r="C62" s="3">
        <v>344.0</v>
      </c>
      <c r="D62" s="1">
        <v>0.0</v>
      </c>
      <c r="E62" s="2"/>
      <c r="F62" s="1" t="s">
        <v>49</v>
      </c>
      <c r="G62" s="1" t="s">
        <v>24</v>
      </c>
      <c r="H62" s="1" t="s">
        <v>13517</v>
      </c>
      <c r="I62" s="1" t="s">
        <v>13518</v>
      </c>
      <c r="J62" s="1" t="s">
        <v>13518</v>
      </c>
      <c r="K62" s="2"/>
      <c r="L62" s="1">
        <v>1.0</v>
      </c>
      <c r="M62" s="1"/>
      <c r="N62" s="1">
        <v>6.9981333333333335</v>
      </c>
      <c r="O62" s="1" t="s">
        <v>53</v>
      </c>
      <c r="P62" s="1" t="s">
        <v>13519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81</v>
      </c>
      <c r="B63" s="1" t="s">
        <v>17</v>
      </c>
      <c r="C63" s="1">
        <v>329.0</v>
      </c>
      <c r="D63" s="1">
        <v>0.0</v>
      </c>
      <c r="E63" s="1" t="s">
        <v>82</v>
      </c>
      <c r="F63" s="1" t="s">
        <v>18</v>
      </c>
      <c r="G63" s="1" t="s">
        <v>19</v>
      </c>
      <c r="H63" s="1" t="s">
        <v>13520</v>
      </c>
      <c r="I63" s="1" t="s">
        <v>13521</v>
      </c>
      <c r="J63" s="1" t="s">
        <v>13521</v>
      </c>
      <c r="K63" s="2"/>
      <c r="L63" s="1">
        <v>-7.0</v>
      </c>
      <c r="M63" s="1"/>
      <c r="N63" s="1">
        <v>7.107183333333333</v>
      </c>
      <c r="O63" s="1" t="s">
        <v>13328</v>
      </c>
      <c r="P63" s="1" t="s">
        <v>1874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28</v>
      </c>
      <c r="B64" s="1" t="s">
        <v>17</v>
      </c>
      <c r="C64" s="3">
        <v>528.0</v>
      </c>
      <c r="D64" s="1">
        <v>0.0</v>
      </c>
      <c r="E64" s="1" t="s">
        <v>29</v>
      </c>
      <c r="F64" s="1" t="s">
        <v>18</v>
      </c>
      <c r="G64" s="1" t="s">
        <v>19</v>
      </c>
      <c r="H64" s="1" t="s">
        <v>13522</v>
      </c>
      <c r="I64" s="1" t="s">
        <v>13523</v>
      </c>
      <c r="J64" s="1" t="s">
        <v>13523</v>
      </c>
      <c r="K64" s="2"/>
      <c r="L64" s="1">
        <v>-8.0</v>
      </c>
      <c r="M64" s="1"/>
      <c r="N64" s="1">
        <v>11.393433333333334</v>
      </c>
      <c r="O64" s="1" t="s">
        <v>13328</v>
      </c>
      <c r="P64" s="1" t="s">
        <v>13524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16</v>
      </c>
      <c r="B65" s="1" t="s">
        <v>17</v>
      </c>
      <c r="C65" s="1">
        <v>321.0</v>
      </c>
      <c r="D65" s="1">
        <v>0.0</v>
      </c>
      <c r="E65" s="2"/>
      <c r="F65" s="1" t="s">
        <v>18</v>
      </c>
      <c r="G65" s="1" t="s">
        <v>19</v>
      </c>
      <c r="H65" s="1" t="s">
        <v>13525</v>
      </c>
      <c r="I65" s="1" t="s">
        <v>13526</v>
      </c>
      <c r="J65" s="1" t="s">
        <v>13526</v>
      </c>
      <c r="K65" s="2"/>
      <c r="L65" s="1">
        <v>-6.0</v>
      </c>
      <c r="M65" s="1"/>
      <c r="N65" s="1">
        <v>8.875883333333332</v>
      </c>
      <c r="O65" s="1" t="s">
        <v>13328</v>
      </c>
      <c r="P65" s="1" t="s">
        <v>13527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28</v>
      </c>
      <c r="B66" s="1" t="s">
        <v>17</v>
      </c>
      <c r="C66" s="1">
        <v>388.0</v>
      </c>
      <c r="D66" s="1">
        <v>0.0</v>
      </c>
      <c r="E66" s="1" t="s">
        <v>29</v>
      </c>
      <c r="F66" s="1" t="s">
        <v>18</v>
      </c>
      <c r="G66" s="1" t="s">
        <v>19</v>
      </c>
      <c r="H66" s="1" t="s">
        <v>13528</v>
      </c>
      <c r="I66" s="1" t="s">
        <v>13529</v>
      </c>
      <c r="J66" s="1" t="s">
        <v>13529</v>
      </c>
      <c r="K66" s="2"/>
      <c r="L66" s="1">
        <v>-7.0</v>
      </c>
      <c r="M66" s="1"/>
      <c r="N66" s="1">
        <v>7.009966666666666</v>
      </c>
      <c r="O66" s="1" t="s">
        <v>13328</v>
      </c>
      <c r="P66" s="1" t="s">
        <v>13530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28</v>
      </c>
      <c r="B67" s="1" t="s">
        <v>17</v>
      </c>
      <c r="C67" s="1">
        <v>329.0</v>
      </c>
      <c r="D67" s="1">
        <v>0.0</v>
      </c>
      <c r="E67" s="1" t="s">
        <v>29</v>
      </c>
      <c r="F67" s="1" t="s">
        <v>18</v>
      </c>
      <c r="G67" s="1" t="s">
        <v>19</v>
      </c>
      <c r="H67" s="1" t="s">
        <v>13531</v>
      </c>
      <c r="I67" s="1" t="s">
        <v>13532</v>
      </c>
      <c r="J67" s="1" t="s">
        <v>13532</v>
      </c>
      <c r="K67" s="2"/>
      <c r="L67" s="1">
        <v>-6.0</v>
      </c>
      <c r="M67" s="1"/>
      <c r="N67" s="1">
        <v>8.640966666666667</v>
      </c>
      <c r="O67" s="1" t="s">
        <v>13328</v>
      </c>
      <c r="P67" s="1" t="s">
        <v>13533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28</v>
      </c>
      <c r="B68" s="1" t="s">
        <v>17</v>
      </c>
      <c r="C68" s="1">
        <v>323.0</v>
      </c>
      <c r="D68" s="1">
        <v>0.0</v>
      </c>
      <c r="E68" s="1" t="s">
        <v>29</v>
      </c>
      <c r="F68" s="1" t="s">
        <v>18</v>
      </c>
      <c r="G68" s="1" t="s">
        <v>19</v>
      </c>
      <c r="H68" s="1" t="s">
        <v>13534</v>
      </c>
      <c r="I68" s="1" t="s">
        <v>13535</v>
      </c>
      <c r="J68" s="1" t="s">
        <v>13535</v>
      </c>
      <c r="K68" s="2"/>
      <c r="L68" s="1">
        <v>-9.0</v>
      </c>
      <c r="M68" s="1"/>
      <c r="N68" s="1">
        <v>5.3337666666666665</v>
      </c>
      <c r="O68" s="1" t="s">
        <v>13328</v>
      </c>
      <c r="P68" s="1" t="s">
        <v>13536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28</v>
      </c>
      <c r="B69" s="1" t="s">
        <v>17</v>
      </c>
      <c r="C69" s="1">
        <v>658.0</v>
      </c>
      <c r="D69" s="1">
        <v>0.0</v>
      </c>
      <c r="E69" s="1" t="s">
        <v>29</v>
      </c>
      <c r="F69" s="1" t="s">
        <v>18</v>
      </c>
      <c r="G69" s="1" t="s">
        <v>19</v>
      </c>
      <c r="H69" s="1" t="s">
        <v>13537</v>
      </c>
      <c r="I69" s="1" t="s">
        <v>13538</v>
      </c>
      <c r="J69" s="1" t="s">
        <v>13538</v>
      </c>
      <c r="K69" s="2"/>
      <c r="L69" s="1">
        <v>-2.0</v>
      </c>
      <c r="M69" s="1"/>
      <c r="N69" s="1">
        <v>17.053733333333334</v>
      </c>
      <c r="O69" s="1" t="s">
        <v>13328</v>
      </c>
      <c r="P69" s="1" t="s">
        <v>13539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60</v>
      </c>
      <c r="B70" s="1" t="s">
        <v>17</v>
      </c>
      <c r="C70" s="1">
        <v>1110.0</v>
      </c>
      <c r="D70" s="1">
        <v>0.0</v>
      </c>
      <c r="E70" s="1" t="s">
        <v>29</v>
      </c>
      <c r="F70" s="1" t="s">
        <v>66</v>
      </c>
      <c r="G70" s="1" t="s">
        <v>19</v>
      </c>
      <c r="H70" s="1" t="s">
        <v>13540</v>
      </c>
      <c r="I70" s="1" t="s">
        <v>13541</v>
      </c>
      <c r="J70" s="1" t="s">
        <v>13542</v>
      </c>
      <c r="K70" s="1" t="s">
        <v>13543</v>
      </c>
      <c r="L70" s="1">
        <v>-7.0</v>
      </c>
      <c r="M70" s="1">
        <v>0.96825</v>
      </c>
      <c r="N70" s="1">
        <v>18.055883333333334</v>
      </c>
      <c r="O70" s="1" t="s">
        <v>4485</v>
      </c>
      <c r="P70" s="1" t="s">
        <v>13544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16</v>
      </c>
      <c r="B71" s="1" t="s">
        <v>17</v>
      </c>
      <c r="C71" s="3">
        <v>264.0</v>
      </c>
      <c r="D71" s="1">
        <v>0.0</v>
      </c>
      <c r="E71" s="2"/>
      <c r="F71" s="1" t="s">
        <v>18</v>
      </c>
      <c r="G71" s="1" t="s">
        <v>19</v>
      </c>
      <c r="H71" s="1" t="s">
        <v>13545</v>
      </c>
      <c r="I71" s="1" t="s">
        <v>13546</v>
      </c>
      <c r="J71" s="1" t="s">
        <v>13546</v>
      </c>
      <c r="K71" s="2"/>
      <c r="L71" s="1">
        <v>-1.0</v>
      </c>
      <c r="M71" s="1"/>
      <c r="N71" s="1">
        <v>13.779916666666667</v>
      </c>
      <c r="O71" s="1" t="s">
        <v>13328</v>
      </c>
      <c r="P71" s="1" t="s">
        <v>13547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16</v>
      </c>
      <c r="B72" s="1" t="s">
        <v>17</v>
      </c>
      <c r="C72" s="1">
        <v>558.0</v>
      </c>
      <c r="D72" s="1">
        <v>0.0</v>
      </c>
      <c r="E72" s="2"/>
      <c r="F72" s="1" t="s">
        <v>18</v>
      </c>
      <c r="G72" s="1" t="s">
        <v>19</v>
      </c>
      <c r="H72" s="1" t="s">
        <v>13548</v>
      </c>
      <c r="I72" s="1" t="s">
        <v>13549</v>
      </c>
      <c r="J72" s="1" t="s">
        <v>13549</v>
      </c>
      <c r="K72" s="2"/>
      <c r="L72" s="1">
        <v>-4.0</v>
      </c>
      <c r="M72" s="1"/>
      <c r="N72" s="1">
        <v>15.198116666666667</v>
      </c>
      <c r="O72" s="1" t="s">
        <v>13328</v>
      </c>
      <c r="P72" s="1" t="s">
        <v>13550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16</v>
      </c>
      <c r="B73" s="1" t="s">
        <v>17</v>
      </c>
      <c r="C73" s="1">
        <v>554.0</v>
      </c>
      <c r="D73" s="1">
        <v>0.0</v>
      </c>
      <c r="E73" s="2"/>
      <c r="F73" s="1" t="s">
        <v>18</v>
      </c>
      <c r="G73" s="1" t="s">
        <v>19</v>
      </c>
      <c r="H73" s="1" t="s">
        <v>13551</v>
      </c>
      <c r="I73" s="1" t="s">
        <v>13552</v>
      </c>
      <c r="J73" s="1" t="s">
        <v>13552</v>
      </c>
      <c r="K73" s="2"/>
      <c r="L73" s="1">
        <v>-9.0</v>
      </c>
      <c r="M73" s="1"/>
      <c r="N73" s="1">
        <v>10.426866666666667</v>
      </c>
      <c r="O73" s="1" t="s">
        <v>13328</v>
      </c>
      <c r="P73" s="1" t="s">
        <v>13553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60</v>
      </c>
      <c r="B74" s="1" t="s">
        <v>17</v>
      </c>
      <c r="C74" s="1">
        <v>763.0</v>
      </c>
      <c r="D74" s="1">
        <v>0.0</v>
      </c>
      <c r="E74" s="1" t="s">
        <v>29</v>
      </c>
      <c r="F74" s="1" t="s">
        <v>66</v>
      </c>
      <c r="G74" s="1" t="s">
        <v>19</v>
      </c>
      <c r="H74" s="1" t="s">
        <v>13554</v>
      </c>
      <c r="I74" s="1" t="s">
        <v>13555</v>
      </c>
      <c r="J74" s="1" t="s">
        <v>13556</v>
      </c>
      <c r="K74" s="1" t="s">
        <v>13557</v>
      </c>
      <c r="L74" s="1">
        <v>-19.0</v>
      </c>
      <c r="M74" s="1">
        <v>0.3209666666666667</v>
      </c>
      <c r="N74" s="1">
        <v>9.371983333333333</v>
      </c>
      <c r="O74" s="1" t="s">
        <v>4485</v>
      </c>
      <c r="P74" s="1" t="s">
        <v>13558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48</v>
      </c>
      <c r="B75" s="3" t="s">
        <v>17</v>
      </c>
      <c r="C75" s="1">
        <v>309.0</v>
      </c>
      <c r="D75" s="1">
        <v>0.0</v>
      </c>
      <c r="E75" s="2"/>
      <c r="F75" s="1" t="s">
        <v>49</v>
      </c>
      <c r="G75" s="1" t="s">
        <v>24</v>
      </c>
      <c r="H75" s="1" t="s">
        <v>13559</v>
      </c>
      <c r="I75" s="1" t="s">
        <v>13560</v>
      </c>
      <c r="J75" s="1" t="s">
        <v>13560</v>
      </c>
      <c r="K75" s="2"/>
      <c r="L75" s="1">
        <v>2.0</v>
      </c>
      <c r="M75" s="1"/>
      <c r="N75" s="1">
        <v>7.372116666666667</v>
      </c>
      <c r="O75" s="1" t="s">
        <v>53</v>
      </c>
      <c r="P75" s="1" t="s">
        <v>13561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81</v>
      </c>
      <c r="B76" s="1" t="s">
        <v>17</v>
      </c>
      <c r="C76" s="1">
        <v>364.0</v>
      </c>
      <c r="D76" s="1">
        <v>0.0</v>
      </c>
      <c r="E76" s="1" t="s">
        <v>694</v>
      </c>
      <c r="F76" s="1" t="s">
        <v>18</v>
      </c>
      <c r="G76" s="1" t="s">
        <v>19</v>
      </c>
      <c r="H76" s="1" t="s">
        <v>13562</v>
      </c>
      <c r="I76" s="1" t="s">
        <v>13563</v>
      </c>
      <c r="J76" s="1" t="s">
        <v>13563</v>
      </c>
      <c r="K76" s="2"/>
      <c r="L76" s="1">
        <v>-4.0</v>
      </c>
      <c r="M76" s="1"/>
      <c r="N76" s="1">
        <v>10.689466666666666</v>
      </c>
      <c r="O76" s="1" t="s">
        <v>13328</v>
      </c>
      <c r="P76" s="1" t="s">
        <v>13564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48</v>
      </c>
      <c r="B77" s="1" t="s">
        <v>17</v>
      </c>
      <c r="C77" s="1">
        <v>269.0</v>
      </c>
      <c r="D77" s="1">
        <v>0.0</v>
      </c>
      <c r="E77" s="2"/>
      <c r="F77" s="1" t="s">
        <v>49</v>
      </c>
      <c r="G77" s="1" t="s">
        <v>24</v>
      </c>
      <c r="H77" s="1" t="s">
        <v>13565</v>
      </c>
      <c r="I77" s="1" t="s">
        <v>13566</v>
      </c>
      <c r="J77" s="1" t="s">
        <v>13566</v>
      </c>
      <c r="K77" s="2"/>
      <c r="L77" s="1">
        <v>-2.0</v>
      </c>
      <c r="M77" s="1"/>
      <c r="N77" s="1">
        <v>2.912716666666667</v>
      </c>
      <c r="O77" s="1" t="s">
        <v>53</v>
      </c>
      <c r="P77" s="1" t="s">
        <v>13567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60</v>
      </c>
      <c r="B78" s="1" t="s">
        <v>17</v>
      </c>
      <c r="C78" s="1">
        <v>446.0</v>
      </c>
      <c r="D78" s="1">
        <v>0.0</v>
      </c>
      <c r="E78" s="1" t="s">
        <v>29</v>
      </c>
      <c r="F78" s="1" t="s">
        <v>66</v>
      </c>
      <c r="G78" s="1" t="s">
        <v>19</v>
      </c>
      <c r="H78" s="1" t="s">
        <v>13568</v>
      </c>
      <c r="I78" s="1" t="s">
        <v>13569</v>
      </c>
      <c r="J78" s="1" t="s">
        <v>13570</v>
      </c>
      <c r="K78" s="1" t="s">
        <v>13571</v>
      </c>
      <c r="L78" s="1">
        <v>-7.0</v>
      </c>
      <c r="M78" s="1">
        <v>2.8897666666666666</v>
      </c>
      <c r="N78" s="1">
        <v>11.266383333333334</v>
      </c>
      <c r="O78" s="1" t="s">
        <v>4485</v>
      </c>
      <c r="P78" s="1" t="s">
        <v>13572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28</v>
      </c>
      <c r="B79" s="1" t="s">
        <v>17</v>
      </c>
      <c r="C79" s="1">
        <v>264.0</v>
      </c>
      <c r="D79" s="1">
        <v>0.0</v>
      </c>
      <c r="E79" s="1" t="s">
        <v>29</v>
      </c>
      <c r="F79" s="1" t="s">
        <v>18</v>
      </c>
      <c r="G79" s="1" t="s">
        <v>19</v>
      </c>
      <c r="H79" s="1" t="s">
        <v>13573</v>
      </c>
      <c r="I79" s="1" t="s">
        <v>13574</v>
      </c>
      <c r="J79" s="1" t="s">
        <v>13574</v>
      </c>
      <c r="K79" s="2"/>
      <c r="L79" s="1">
        <v>-6.0</v>
      </c>
      <c r="M79" s="1"/>
      <c r="N79" s="1">
        <v>8.139083333333334</v>
      </c>
      <c r="O79" s="1" t="s">
        <v>13328</v>
      </c>
      <c r="P79" s="1" t="s">
        <v>13575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48</v>
      </c>
      <c r="B80" s="1" t="s">
        <v>17</v>
      </c>
      <c r="C80" s="1">
        <v>168.0</v>
      </c>
      <c r="D80" s="1">
        <v>0.0</v>
      </c>
      <c r="E80" s="2"/>
      <c r="F80" s="1" t="s">
        <v>49</v>
      </c>
      <c r="G80" s="1" t="s">
        <v>24</v>
      </c>
      <c r="H80" s="1" t="s">
        <v>13576</v>
      </c>
      <c r="I80" s="1" t="s">
        <v>13577</v>
      </c>
      <c r="J80" s="1" t="s">
        <v>559</v>
      </c>
      <c r="K80" s="2"/>
      <c r="L80" s="1">
        <v>249.0</v>
      </c>
      <c r="M80" s="1"/>
      <c r="N80" s="1">
        <v>5.050783333333333</v>
      </c>
      <c r="O80" s="1" t="s">
        <v>53</v>
      </c>
      <c r="P80" s="1" t="s">
        <v>13578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81</v>
      </c>
      <c r="B81" s="1" t="s">
        <v>364</v>
      </c>
      <c r="C81" s="1">
        <v>329.0</v>
      </c>
      <c r="D81" s="1">
        <v>0.0</v>
      </c>
      <c r="E81" s="1" t="s">
        <v>13579</v>
      </c>
      <c r="F81" s="1" t="s">
        <v>18</v>
      </c>
      <c r="G81" s="1" t="s">
        <v>19</v>
      </c>
      <c r="H81" s="1" t="s">
        <v>13580</v>
      </c>
      <c r="I81" s="1" t="s">
        <v>13581</v>
      </c>
      <c r="J81" s="1" t="s">
        <v>13581</v>
      </c>
      <c r="K81" s="2"/>
      <c r="L81" s="1">
        <v>-9.0</v>
      </c>
      <c r="M81" s="1"/>
      <c r="N81" s="1">
        <v>5.31975</v>
      </c>
      <c r="O81" s="1" t="s">
        <v>13328</v>
      </c>
      <c r="P81" s="1" t="s">
        <v>12171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28</v>
      </c>
      <c r="B82" s="1" t="s">
        <v>17</v>
      </c>
      <c r="C82" s="1">
        <v>534.0</v>
      </c>
      <c r="D82" s="1">
        <v>0.0</v>
      </c>
      <c r="E82" s="1" t="s">
        <v>29</v>
      </c>
      <c r="F82" s="1" t="s">
        <v>18</v>
      </c>
      <c r="G82" s="1" t="s">
        <v>19</v>
      </c>
      <c r="H82" s="1" t="s">
        <v>13582</v>
      </c>
      <c r="I82" s="1" t="s">
        <v>13583</v>
      </c>
      <c r="J82" s="1" t="s">
        <v>13583</v>
      </c>
      <c r="K82" s="2"/>
      <c r="L82" s="1">
        <v>-8.0</v>
      </c>
      <c r="M82" s="1"/>
      <c r="N82" s="1">
        <v>11.578166666666666</v>
      </c>
      <c r="O82" s="1" t="s">
        <v>13328</v>
      </c>
      <c r="P82" s="1" t="s">
        <v>13584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48</v>
      </c>
      <c r="B83" s="1" t="s">
        <v>17</v>
      </c>
      <c r="C83" s="1">
        <v>59.0</v>
      </c>
      <c r="D83" s="1">
        <v>0.0</v>
      </c>
      <c r="E83" s="2"/>
      <c r="F83" s="1" t="s">
        <v>49</v>
      </c>
      <c r="G83" s="1" t="s">
        <v>24</v>
      </c>
      <c r="H83" s="1" t="s">
        <v>13585</v>
      </c>
      <c r="I83" s="1" t="s">
        <v>13586</v>
      </c>
      <c r="J83" s="1" t="s">
        <v>559</v>
      </c>
      <c r="K83" s="2"/>
      <c r="L83" s="1">
        <v>310.0</v>
      </c>
      <c r="M83" s="1"/>
      <c r="N83" s="1">
        <v>2.891183333333333</v>
      </c>
      <c r="O83" s="1" t="s">
        <v>53</v>
      </c>
      <c r="P83" s="1" t="s">
        <v>13587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48</v>
      </c>
      <c r="B84" s="1" t="s">
        <v>17</v>
      </c>
      <c r="C84" s="3">
        <v>368.0</v>
      </c>
      <c r="D84" s="1">
        <v>0.0</v>
      </c>
      <c r="E84" s="2"/>
      <c r="F84" s="1" t="s">
        <v>49</v>
      </c>
      <c r="G84" s="1" t="s">
        <v>24</v>
      </c>
      <c r="H84" s="1" t="s">
        <v>13588</v>
      </c>
      <c r="I84" s="1" t="s">
        <v>13589</v>
      </c>
      <c r="J84" s="1" t="s">
        <v>559</v>
      </c>
      <c r="K84" s="2"/>
      <c r="L84" s="1">
        <v>313.0</v>
      </c>
      <c r="M84" s="1"/>
      <c r="N84" s="1">
        <v>10.230283333333333</v>
      </c>
      <c r="O84" s="1" t="s">
        <v>53</v>
      </c>
      <c r="P84" s="1" t="s">
        <v>13590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60</v>
      </c>
      <c r="B85" s="1" t="s">
        <v>17</v>
      </c>
      <c r="C85" s="3">
        <v>398.0</v>
      </c>
      <c r="D85" s="1">
        <v>100.0</v>
      </c>
      <c r="E85" s="2"/>
      <c r="F85" s="1" t="s">
        <v>49</v>
      </c>
      <c r="G85" s="1" t="s">
        <v>173</v>
      </c>
      <c r="H85" s="1" t="s">
        <v>13591</v>
      </c>
      <c r="I85" s="1" t="s">
        <v>13592</v>
      </c>
      <c r="J85" s="1" t="s">
        <v>559</v>
      </c>
      <c r="K85" s="2"/>
      <c r="L85" s="1">
        <v>310.0</v>
      </c>
      <c r="M85" s="1"/>
      <c r="N85" s="1">
        <v>13.936766666666667</v>
      </c>
      <c r="O85" s="1" t="s">
        <v>4485</v>
      </c>
      <c r="P85" s="1" t="s">
        <v>13593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28</v>
      </c>
      <c r="B86" s="1" t="s">
        <v>17</v>
      </c>
      <c r="C86" s="3">
        <v>264.0</v>
      </c>
      <c r="D86" s="1">
        <v>0.0</v>
      </c>
      <c r="E86" s="1" t="s">
        <v>29</v>
      </c>
      <c r="F86" s="1" t="s">
        <v>18</v>
      </c>
      <c r="G86" s="1" t="s">
        <v>19</v>
      </c>
      <c r="H86" s="1" t="s">
        <v>13594</v>
      </c>
      <c r="I86" s="1" t="s">
        <v>13595</v>
      </c>
      <c r="J86" s="1" t="s">
        <v>13595</v>
      </c>
      <c r="K86" s="2"/>
      <c r="L86" s="1">
        <v>-10.0</v>
      </c>
      <c r="M86" s="1"/>
      <c r="N86" s="1">
        <v>4.60875</v>
      </c>
      <c r="O86" s="1" t="s">
        <v>13328</v>
      </c>
      <c r="P86" s="1" t="s">
        <v>13575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81</v>
      </c>
      <c r="B87" s="1" t="s">
        <v>364</v>
      </c>
      <c r="C87" s="1">
        <v>321.0</v>
      </c>
      <c r="D87" s="1">
        <v>0.0</v>
      </c>
      <c r="E87" s="1" t="s">
        <v>13579</v>
      </c>
      <c r="F87" s="1" t="s">
        <v>18</v>
      </c>
      <c r="G87" s="1" t="s">
        <v>19</v>
      </c>
      <c r="H87" s="1" t="s">
        <v>13596</v>
      </c>
      <c r="I87" s="1" t="s">
        <v>13597</v>
      </c>
      <c r="J87" s="1" t="s">
        <v>13597</v>
      </c>
      <c r="K87" s="2"/>
      <c r="L87" s="1">
        <v>-3.0</v>
      </c>
      <c r="M87" s="1"/>
      <c r="N87" s="1">
        <v>11.55455</v>
      </c>
      <c r="O87" s="1" t="s">
        <v>13328</v>
      </c>
      <c r="P87" s="1" t="s">
        <v>13598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81</v>
      </c>
      <c r="B88" s="1" t="s">
        <v>364</v>
      </c>
      <c r="C88" s="3">
        <v>394.0</v>
      </c>
      <c r="D88" s="1">
        <v>0.0</v>
      </c>
      <c r="E88" s="1" t="s">
        <v>13599</v>
      </c>
      <c r="F88" s="1" t="s">
        <v>18</v>
      </c>
      <c r="G88" s="1" t="s">
        <v>19</v>
      </c>
      <c r="H88" s="1" t="s">
        <v>13600</v>
      </c>
      <c r="I88" s="1" t="s">
        <v>13601</v>
      </c>
      <c r="J88" s="1" t="s">
        <v>13601</v>
      </c>
      <c r="K88" s="2"/>
      <c r="L88" s="1">
        <v>-1.0</v>
      </c>
      <c r="M88" s="1"/>
      <c r="N88" s="1">
        <v>13.555033333333334</v>
      </c>
      <c r="O88" s="1" t="s">
        <v>13328</v>
      </c>
      <c r="P88" s="1" t="s">
        <v>13602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81</v>
      </c>
      <c r="B89" s="1" t="s">
        <v>364</v>
      </c>
      <c r="C89" s="1">
        <v>658.0</v>
      </c>
      <c r="D89" s="1">
        <v>0.0</v>
      </c>
      <c r="E89" s="1" t="s">
        <v>13603</v>
      </c>
      <c r="F89" s="1" t="s">
        <v>18</v>
      </c>
      <c r="G89" s="1" t="s">
        <v>19</v>
      </c>
      <c r="H89" s="1" t="s">
        <v>13604</v>
      </c>
      <c r="I89" s="1" t="s">
        <v>13605</v>
      </c>
      <c r="J89" s="1" t="s">
        <v>13605</v>
      </c>
      <c r="K89" s="2"/>
      <c r="L89" s="1">
        <v>-6.0</v>
      </c>
      <c r="M89" s="1"/>
      <c r="N89" s="1">
        <v>13.273833333333334</v>
      </c>
      <c r="O89" s="1" t="s">
        <v>13328</v>
      </c>
      <c r="P89" s="1" t="s">
        <v>13606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28</v>
      </c>
      <c r="B90" s="1" t="s">
        <v>17</v>
      </c>
      <c r="C90" s="1">
        <v>682.0</v>
      </c>
      <c r="D90" s="1">
        <v>0.0</v>
      </c>
      <c r="E90" s="1" t="s">
        <v>29</v>
      </c>
      <c r="F90" s="1" t="s">
        <v>18</v>
      </c>
      <c r="G90" s="1" t="s">
        <v>19</v>
      </c>
      <c r="H90" s="1" t="s">
        <v>13607</v>
      </c>
      <c r="I90" s="1" t="s">
        <v>13608</v>
      </c>
      <c r="J90" s="1" t="s">
        <v>13608</v>
      </c>
      <c r="K90" s="2"/>
      <c r="L90" s="1">
        <v>-8.0</v>
      </c>
      <c r="M90" s="1"/>
      <c r="N90" s="1">
        <v>11.621716666666666</v>
      </c>
      <c r="O90" s="1" t="s">
        <v>13328</v>
      </c>
      <c r="P90" s="1" t="s">
        <v>13609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16</v>
      </c>
      <c r="B91" s="1" t="s">
        <v>364</v>
      </c>
      <c r="C91" s="1">
        <v>364.0</v>
      </c>
      <c r="D91" s="1">
        <v>0.0</v>
      </c>
      <c r="E91" s="2"/>
      <c r="F91" s="1" t="s">
        <v>18</v>
      </c>
      <c r="G91" s="1" t="s">
        <v>19</v>
      </c>
      <c r="H91" s="1" t="s">
        <v>13610</v>
      </c>
      <c r="I91" s="1" t="s">
        <v>13611</v>
      </c>
      <c r="J91" s="1" t="s">
        <v>13611</v>
      </c>
      <c r="K91" s="2"/>
      <c r="L91" s="1">
        <v>0.0</v>
      </c>
      <c r="M91" s="1"/>
      <c r="N91" s="1">
        <v>15.339616666666666</v>
      </c>
      <c r="O91" s="1" t="s">
        <v>13328</v>
      </c>
      <c r="P91" s="1" t="s">
        <v>13612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81</v>
      </c>
      <c r="B92" s="1" t="s">
        <v>364</v>
      </c>
      <c r="C92" s="1">
        <v>623.0</v>
      </c>
      <c r="D92" s="1">
        <v>0.0</v>
      </c>
      <c r="E92" s="1" t="s">
        <v>13613</v>
      </c>
      <c r="F92" s="1" t="s">
        <v>18</v>
      </c>
      <c r="G92" s="1" t="s">
        <v>19</v>
      </c>
      <c r="H92" s="1" t="s">
        <v>13614</v>
      </c>
      <c r="I92" s="1" t="s">
        <v>13615</v>
      </c>
      <c r="J92" s="1" t="s">
        <v>13615</v>
      </c>
      <c r="K92" s="2"/>
      <c r="L92" s="1">
        <v>-2.0</v>
      </c>
      <c r="M92" s="1"/>
      <c r="N92" s="1">
        <v>17.74</v>
      </c>
      <c r="O92" s="1" t="s">
        <v>13328</v>
      </c>
      <c r="P92" s="1" t="s">
        <v>13616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81</v>
      </c>
      <c r="B93" s="1" t="s">
        <v>364</v>
      </c>
      <c r="C93" s="1">
        <v>364.0</v>
      </c>
      <c r="D93" s="1">
        <v>0.0</v>
      </c>
      <c r="E93" s="1" t="s">
        <v>13579</v>
      </c>
      <c r="F93" s="1" t="s">
        <v>18</v>
      </c>
      <c r="G93" s="1" t="s">
        <v>19</v>
      </c>
      <c r="H93" s="1" t="s">
        <v>13617</v>
      </c>
      <c r="I93" s="1" t="s">
        <v>13618</v>
      </c>
      <c r="J93" s="1" t="s">
        <v>13618</v>
      </c>
      <c r="K93" s="2"/>
      <c r="L93" s="1">
        <v>-5.0</v>
      </c>
      <c r="M93" s="1"/>
      <c r="N93" s="1">
        <v>9.482716666666667</v>
      </c>
      <c r="O93" s="1" t="s">
        <v>13328</v>
      </c>
      <c r="P93" s="1" t="s">
        <v>13564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81</v>
      </c>
      <c r="B94" s="1" t="s">
        <v>364</v>
      </c>
      <c r="C94" s="1">
        <v>1251.0</v>
      </c>
      <c r="D94" s="1">
        <v>0.0</v>
      </c>
      <c r="E94" s="1" t="s">
        <v>13579</v>
      </c>
      <c r="F94" s="1" t="s">
        <v>18</v>
      </c>
      <c r="G94" s="1" t="s">
        <v>19</v>
      </c>
      <c r="H94" s="1" t="s">
        <v>13619</v>
      </c>
      <c r="I94" s="1" t="s">
        <v>13620</v>
      </c>
      <c r="J94" s="1" t="s">
        <v>13620</v>
      </c>
      <c r="K94" s="2"/>
      <c r="L94" s="1">
        <v>2.0</v>
      </c>
      <c r="M94" s="1"/>
      <c r="N94" s="1">
        <v>22.368533333333332</v>
      </c>
      <c r="O94" s="1" t="s">
        <v>13328</v>
      </c>
      <c r="P94" s="1" t="s">
        <v>13621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28</v>
      </c>
      <c r="B95" s="1" t="s">
        <v>17</v>
      </c>
      <c r="C95" s="1">
        <v>324.0</v>
      </c>
      <c r="D95" s="1">
        <v>0.0</v>
      </c>
      <c r="E95" s="1" t="s">
        <v>29</v>
      </c>
      <c r="F95" s="1" t="s">
        <v>18</v>
      </c>
      <c r="G95" s="1" t="s">
        <v>19</v>
      </c>
      <c r="H95" s="1" t="s">
        <v>13622</v>
      </c>
      <c r="I95" s="1" t="s">
        <v>13623</v>
      </c>
      <c r="J95" s="1" t="s">
        <v>13623</v>
      </c>
      <c r="K95" s="2"/>
      <c r="L95" s="1">
        <v>3.0</v>
      </c>
      <c r="M95" s="1"/>
      <c r="N95" s="1">
        <v>18.835633333333334</v>
      </c>
      <c r="O95" s="1" t="s">
        <v>13328</v>
      </c>
      <c r="P95" s="1" t="s">
        <v>13624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16</v>
      </c>
      <c r="B96" s="1" t="s">
        <v>364</v>
      </c>
      <c r="C96" s="1">
        <v>323.0</v>
      </c>
      <c r="D96" s="1">
        <v>0.0</v>
      </c>
      <c r="E96" s="2"/>
      <c r="F96" s="1" t="s">
        <v>18</v>
      </c>
      <c r="G96" s="1" t="s">
        <v>19</v>
      </c>
      <c r="H96" s="1" t="s">
        <v>13625</v>
      </c>
      <c r="I96" s="1" t="s">
        <v>13626</v>
      </c>
      <c r="J96" s="1" t="s">
        <v>13626</v>
      </c>
      <c r="K96" s="2"/>
      <c r="L96" s="1">
        <v>-3.0</v>
      </c>
      <c r="M96" s="1"/>
      <c r="N96" s="1">
        <v>11.951216666666667</v>
      </c>
      <c r="O96" s="1" t="s">
        <v>13328</v>
      </c>
      <c r="P96" s="1" t="s">
        <v>13627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60</v>
      </c>
      <c r="B97" s="1" t="s">
        <v>17</v>
      </c>
      <c r="C97" s="3">
        <v>494.0</v>
      </c>
      <c r="D97" s="1">
        <v>124.0</v>
      </c>
      <c r="E97" s="2"/>
      <c r="F97" s="1" t="s">
        <v>49</v>
      </c>
      <c r="G97" s="1" t="s">
        <v>173</v>
      </c>
      <c r="H97" s="1" t="s">
        <v>13628</v>
      </c>
      <c r="I97" s="1" t="s">
        <v>13629</v>
      </c>
      <c r="J97" s="1" t="s">
        <v>559</v>
      </c>
      <c r="K97" s="2"/>
      <c r="L97" s="1">
        <v>406.0</v>
      </c>
      <c r="M97" s="1"/>
      <c r="N97" s="1">
        <v>27.23735</v>
      </c>
      <c r="O97" s="1" t="s">
        <v>4485</v>
      </c>
      <c r="P97" s="1" t="s">
        <v>13630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60</v>
      </c>
      <c r="B98" s="1" t="s">
        <v>17</v>
      </c>
      <c r="C98" s="1">
        <v>393.0</v>
      </c>
      <c r="D98" s="1">
        <v>0.0</v>
      </c>
      <c r="E98" s="1" t="s">
        <v>29</v>
      </c>
      <c r="F98" s="1" t="s">
        <v>66</v>
      </c>
      <c r="G98" s="1" t="s">
        <v>24</v>
      </c>
      <c r="H98" s="1" t="s">
        <v>13631</v>
      </c>
      <c r="I98" s="1" t="s">
        <v>13632</v>
      </c>
      <c r="J98" s="1" t="s">
        <v>13633</v>
      </c>
      <c r="K98" s="1" t="s">
        <v>13634</v>
      </c>
      <c r="L98" s="1">
        <v>2.0</v>
      </c>
      <c r="M98" s="1">
        <v>3.2523166666666667</v>
      </c>
      <c r="N98" s="1">
        <v>18.982966666666666</v>
      </c>
      <c r="O98" s="1" t="s">
        <v>4485</v>
      </c>
      <c r="P98" s="1" t="s">
        <v>13635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81</v>
      </c>
      <c r="B99" s="1" t="s">
        <v>364</v>
      </c>
      <c r="C99" s="1">
        <v>388.0</v>
      </c>
      <c r="D99" s="1">
        <v>0.0</v>
      </c>
      <c r="E99" s="1" t="s">
        <v>10736</v>
      </c>
      <c r="F99" s="1" t="s">
        <v>18</v>
      </c>
      <c r="G99" s="1" t="s">
        <v>19</v>
      </c>
      <c r="H99" s="1" t="s">
        <v>13636</v>
      </c>
      <c r="I99" s="1" t="s">
        <v>13637</v>
      </c>
      <c r="J99" s="1" t="s">
        <v>13637</v>
      </c>
      <c r="K99" s="2"/>
      <c r="L99" s="1">
        <v>-4.0</v>
      </c>
      <c r="M99" s="1"/>
      <c r="N99" s="1">
        <v>10.668683333333334</v>
      </c>
      <c r="O99" s="1" t="s">
        <v>13328</v>
      </c>
      <c r="P99" s="1" t="s">
        <v>13638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81</v>
      </c>
      <c r="B100" s="1" t="s">
        <v>364</v>
      </c>
      <c r="C100" s="1">
        <v>434.0</v>
      </c>
      <c r="D100" s="1">
        <v>0.0</v>
      </c>
      <c r="E100" s="1" t="s">
        <v>13250</v>
      </c>
      <c r="F100" s="1" t="s">
        <v>18</v>
      </c>
      <c r="G100" s="1" t="s">
        <v>19</v>
      </c>
      <c r="H100" s="1" t="s">
        <v>13639</v>
      </c>
      <c r="I100" s="1" t="s">
        <v>13640</v>
      </c>
      <c r="J100" s="1" t="s">
        <v>13640</v>
      </c>
      <c r="K100" s="2"/>
      <c r="L100" s="1">
        <v>-5.0</v>
      </c>
      <c r="M100" s="1"/>
      <c r="N100" s="1">
        <v>9.8944</v>
      </c>
      <c r="O100" s="1" t="s">
        <v>13328</v>
      </c>
      <c r="P100" s="1" t="s">
        <v>13641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28</v>
      </c>
      <c r="B101" s="1" t="s">
        <v>17</v>
      </c>
      <c r="C101" s="3">
        <v>488.0</v>
      </c>
      <c r="D101" s="1">
        <v>0.0</v>
      </c>
      <c r="E101" s="1" t="s">
        <v>29</v>
      </c>
      <c r="F101" s="1" t="s">
        <v>18</v>
      </c>
      <c r="G101" s="1" t="s">
        <v>19</v>
      </c>
      <c r="H101" s="1" t="s">
        <v>13642</v>
      </c>
      <c r="I101" s="1" t="s">
        <v>13643</v>
      </c>
      <c r="J101" s="1" t="s">
        <v>13643</v>
      </c>
      <c r="K101" s="2"/>
      <c r="L101" s="1">
        <v>3.0</v>
      </c>
      <c r="M101" s="1"/>
      <c r="N101" s="1">
        <v>18.001616666666667</v>
      </c>
      <c r="O101" s="1" t="s">
        <v>13328</v>
      </c>
      <c r="P101" s="1" t="s">
        <v>13644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28</v>
      </c>
      <c r="B102" s="1" t="s">
        <v>17</v>
      </c>
      <c r="C102" s="1">
        <v>798.0</v>
      </c>
      <c r="D102" s="1">
        <v>0.0</v>
      </c>
      <c r="E102" s="1" t="s">
        <v>29</v>
      </c>
      <c r="F102" s="1" t="s">
        <v>18</v>
      </c>
      <c r="G102" s="1" t="s">
        <v>19</v>
      </c>
      <c r="H102" s="1" t="s">
        <v>13645</v>
      </c>
      <c r="I102" s="1" t="s">
        <v>13646</v>
      </c>
      <c r="J102" s="1" t="s">
        <v>13646</v>
      </c>
      <c r="K102" s="2"/>
      <c r="L102" s="1">
        <v>7.0</v>
      </c>
      <c r="M102" s="1"/>
      <c r="N102" s="1">
        <v>27.181633333333334</v>
      </c>
      <c r="O102" s="1" t="s">
        <v>13328</v>
      </c>
      <c r="P102" s="1" t="s">
        <v>13647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28</v>
      </c>
      <c r="B103" s="1" t="s">
        <v>17</v>
      </c>
      <c r="C103" s="1">
        <v>498.0</v>
      </c>
      <c r="D103" s="1">
        <v>0.0</v>
      </c>
      <c r="E103" s="1" t="s">
        <v>29</v>
      </c>
      <c r="F103" s="1" t="s">
        <v>18</v>
      </c>
      <c r="G103" s="1" t="s">
        <v>19</v>
      </c>
      <c r="H103" s="1" t="s">
        <v>13648</v>
      </c>
      <c r="I103" s="1" t="s">
        <v>13649</v>
      </c>
      <c r="J103" s="1" t="s">
        <v>13649</v>
      </c>
      <c r="K103" s="2"/>
      <c r="L103" s="1">
        <v>1.0</v>
      </c>
      <c r="M103" s="1"/>
      <c r="N103" s="1">
        <v>16.236866666666668</v>
      </c>
      <c r="O103" s="1" t="s">
        <v>13328</v>
      </c>
      <c r="P103" s="1" t="s">
        <v>13650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81</v>
      </c>
      <c r="B104" s="1" t="s">
        <v>364</v>
      </c>
      <c r="C104" s="1">
        <v>576.0</v>
      </c>
      <c r="D104" s="1">
        <v>0.0</v>
      </c>
      <c r="E104" s="1" t="s">
        <v>13150</v>
      </c>
      <c r="F104" s="1" t="s">
        <v>18</v>
      </c>
      <c r="G104" s="1" t="s">
        <v>19</v>
      </c>
      <c r="H104" s="1" t="s">
        <v>13651</v>
      </c>
      <c r="I104" s="1" t="s">
        <v>13652</v>
      </c>
      <c r="J104" s="1" t="s">
        <v>13652</v>
      </c>
      <c r="K104" s="2"/>
      <c r="L104" s="1">
        <v>9.0</v>
      </c>
      <c r="M104" s="1"/>
      <c r="N104" s="1">
        <v>29.370633333333334</v>
      </c>
      <c r="O104" s="1" t="s">
        <v>13328</v>
      </c>
      <c r="P104" s="1" t="s">
        <v>13653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28</v>
      </c>
      <c r="B105" s="1" t="s">
        <v>17</v>
      </c>
      <c r="C105" s="1">
        <v>379.0</v>
      </c>
      <c r="D105" s="1">
        <v>0.0</v>
      </c>
      <c r="E105" s="1" t="s">
        <v>29</v>
      </c>
      <c r="F105" s="1" t="s">
        <v>18</v>
      </c>
      <c r="G105" s="1" t="s">
        <v>19</v>
      </c>
      <c r="H105" s="1" t="s">
        <v>13654</v>
      </c>
      <c r="I105" s="1" t="s">
        <v>13655</v>
      </c>
      <c r="J105" s="1" t="s">
        <v>13655</v>
      </c>
      <c r="K105" s="2"/>
      <c r="L105" s="1">
        <v>-4.0</v>
      </c>
      <c r="M105" s="1"/>
      <c r="N105" s="1">
        <v>14.074066666666667</v>
      </c>
      <c r="O105" s="1" t="s">
        <v>13328</v>
      </c>
      <c r="P105" s="1" t="s">
        <v>13656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81</v>
      </c>
      <c r="B106" s="1" t="s">
        <v>364</v>
      </c>
      <c r="C106" s="3">
        <v>733.0</v>
      </c>
      <c r="D106" s="1">
        <v>0.0</v>
      </c>
      <c r="E106" s="1" t="s">
        <v>13657</v>
      </c>
      <c r="F106" s="1" t="s">
        <v>18</v>
      </c>
      <c r="G106" s="1" t="s">
        <v>19</v>
      </c>
      <c r="H106" s="1" t="s">
        <v>13658</v>
      </c>
      <c r="I106" s="1" t="s">
        <v>13659</v>
      </c>
      <c r="J106" s="1" t="s">
        <v>13659</v>
      </c>
      <c r="K106" s="2"/>
      <c r="L106" s="1">
        <v>2.0</v>
      </c>
      <c r="M106" s="1"/>
      <c r="N106" s="1">
        <v>22.770783333333334</v>
      </c>
      <c r="O106" s="1" t="s">
        <v>13328</v>
      </c>
      <c r="P106" s="1" t="s">
        <v>13660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28</v>
      </c>
      <c r="B107" s="1" t="s">
        <v>17</v>
      </c>
      <c r="C107" s="1">
        <v>566.0</v>
      </c>
      <c r="D107" s="1">
        <v>0.0</v>
      </c>
      <c r="E107" s="1" t="s">
        <v>29</v>
      </c>
      <c r="F107" s="1" t="s">
        <v>18</v>
      </c>
      <c r="G107" s="1" t="s">
        <v>19</v>
      </c>
      <c r="H107" s="1" t="s">
        <v>13661</v>
      </c>
      <c r="I107" s="1" t="s">
        <v>13662</v>
      </c>
      <c r="J107" s="1" t="s">
        <v>13662</v>
      </c>
      <c r="K107" s="2"/>
      <c r="L107" s="1">
        <v>-5.0</v>
      </c>
      <c r="M107" s="1"/>
      <c r="N107" s="1">
        <v>14.499433333333334</v>
      </c>
      <c r="O107" s="1" t="s">
        <v>13328</v>
      </c>
      <c r="P107" s="1" t="s">
        <v>13663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81</v>
      </c>
      <c r="B108" s="1" t="s">
        <v>364</v>
      </c>
      <c r="C108" s="3">
        <v>429.0</v>
      </c>
      <c r="D108" s="1">
        <v>0.0</v>
      </c>
      <c r="E108" s="1" t="s">
        <v>1881</v>
      </c>
      <c r="F108" s="1" t="s">
        <v>18</v>
      </c>
      <c r="G108" s="1" t="s">
        <v>19</v>
      </c>
      <c r="H108" s="1" t="s">
        <v>13664</v>
      </c>
      <c r="I108" s="1" t="s">
        <v>13665</v>
      </c>
      <c r="J108" s="1" t="s">
        <v>13665</v>
      </c>
      <c r="K108" s="2"/>
      <c r="L108" s="1">
        <v>-2.0</v>
      </c>
      <c r="M108" s="1"/>
      <c r="N108" s="1">
        <v>12.210466666666667</v>
      </c>
      <c r="O108" s="1" t="s">
        <v>13328</v>
      </c>
      <c r="P108" s="1" t="s">
        <v>13666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60</v>
      </c>
      <c r="B109" s="1" t="s">
        <v>17</v>
      </c>
      <c r="C109" s="1">
        <v>466.0</v>
      </c>
      <c r="D109" s="1">
        <v>82.0</v>
      </c>
      <c r="E109" s="2"/>
      <c r="F109" s="1" t="s">
        <v>49</v>
      </c>
      <c r="G109" s="1" t="s">
        <v>19</v>
      </c>
      <c r="H109" s="1" t="s">
        <v>13667</v>
      </c>
      <c r="I109" s="1" t="s">
        <v>13668</v>
      </c>
      <c r="J109" s="1" t="s">
        <v>559</v>
      </c>
      <c r="K109" s="2"/>
      <c r="L109" s="1">
        <v>462.0</v>
      </c>
      <c r="M109" s="1"/>
      <c r="N109" s="1">
        <v>9.898433333333333</v>
      </c>
      <c r="O109" s="1" t="s">
        <v>4485</v>
      </c>
      <c r="P109" s="1" t="s">
        <v>13669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28</v>
      </c>
      <c r="B110" s="1" t="s">
        <v>17</v>
      </c>
      <c r="C110" s="1">
        <v>364.0</v>
      </c>
      <c r="D110" s="1">
        <v>0.0</v>
      </c>
      <c r="E110" s="1" t="s">
        <v>29</v>
      </c>
      <c r="F110" s="1" t="s">
        <v>18</v>
      </c>
      <c r="G110" s="1" t="s">
        <v>19</v>
      </c>
      <c r="H110" s="1" t="s">
        <v>13670</v>
      </c>
      <c r="I110" s="1" t="s">
        <v>13671</v>
      </c>
      <c r="J110" s="1" t="s">
        <v>13671</v>
      </c>
      <c r="K110" s="2"/>
      <c r="L110" s="1">
        <v>-6.0</v>
      </c>
      <c r="M110" s="1"/>
      <c r="N110" s="1">
        <v>8.137783333333333</v>
      </c>
      <c r="O110" s="1" t="s">
        <v>13328</v>
      </c>
      <c r="P110" s="1" t="s">
        <v>13672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28</v>
      </c>
      <c r="B111" s="1" t="s">
        <v>17</v>
      </c>
      <c r="C111" s="3">
        <v>329.0</v>
      </c>
      <c r="D111" s="1">
        <v>0.0</v>
      </c>
      <c r="E111" s="1" t="s">
        <v>29</v>
      </c>
      <c r="F111" s="1" t="s">
        <v>18</v>
      </c>
      <c r="G111" s="1" t="s">
        <v>19</v>
      </c>
      <c r="H111" s="1" t="s">
        <v>13673</v>
      </c>
      <c r="I111" s="1" t="s">
        <v>13674</v>
      </c>
      <c r="J111" s="1" t="s">
        <v>13674</v>
      </c>
      <c r="K111" s="2"/>
      <c r="L111" s="1">
        <v>-7.0</v>
      </c>
      <c r="M111" s="1"/>
      <c r="N111" s="1">
        <v>7.038</v>
      </c>
      <c r="O111" s="1" t="s">
        <v>13328</v>
      </c>
      <c r="P111" s="1" t="s">
        <v>13675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28</v>
      </c>
      <c r="B112" s="1" t="s">
        <v>17</v>
      </c>
      <c r="C112" s="1">
        <v>334.0</v>
      </c>
      <c r="D112" s="1">
        <v>0.0</v>
      </c>
      <c r="E112" s="1" t="s">
        <v>29</v>
      </c>
      <c r="F112" s="1" t="s">
        <v>18</v>
      </c>
      <c r="G112" s="1" t="s">
        <v>19</v>
      </c>
      <c r="H112" s="1" t="s">
        <v>13676</v>
      </c>
      <c r="I112" s="1" t="s">
        <v>13677</v>
      </c>
      <c r="J112" s="1" t="s">
        <v>13677</v>
      </c>
      <c r="K112" s="2"/>
      <c r="L112" s="1">
        <v>-9.0</v>
      </c>
      <c r="M112" s="1"/>
      <c r="N112" s="1">
        <v>5.717316666666667</v>
      </c>
      <c r="O112" s="1" t="s">
        <v>13328</v>
      </c>
      <c r="P112" s="1" t="s">
        <v>13678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48</v>
      </c>
      <c r="B113" s="1" t="s">
        <v>17</v>
      </c>
      <c r="C113" s="1">
        <v>498.0</v>
      </c>
      <c r="D113" s="1">
        <v>0.0</v>
      </c>
      <c r="E113" s="2"/>
      <c r="F113" s="1" t="s">
        <v>49</v>
      </c>
      <c r="G113" s="1" t="s">
        <v>24</v>
      </c>
      <c r="H113" s="1" t="s">
        <v>13679</v>
      </c>
      <c r="I113" s="1" t="s">
        <v>13680</v>
      </c>
      <c r="J113" s="1" t="s">
        <v>13680</v>
      </c>
      <c r="K113" s="2"/>
      <c r="L113" s="1">
        <v>4.0</v>
      </c>
      <c r="M113" s="1"/>
      <c r="N113" s="1">
        <v>9.48665</v>
      </c>
      <c r="O113" s="1" t="s">
        <v>53</v>
      </c>
      <c r="P113" s="1" t="s">
        <v>13681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28</v>
      </c>
      <c r="B114" s="1" t="s">
        <v>17</v>
      </c>
      <c r="C114" s="1">
        <v>289.0</v>
      </c>
      <c r="D114" s="1">
        <v>0.0</v>
      </c>
      <c r="E114" s="1" t="s">
        <v>29</v>
      </c>
      <c r="F114" s="1" t="s">
        <v>18</v>
      </c>
      <c r="G114" s="1" t="s">
        <v>19</v>
      </c>
      <c r="H114" s="1" t="s">
        <v>13682</v>
      </c>
      <c r="I114" s="1" t="s">
        <v>13683</v>
      </c>
      <c r="J114" s="1" t="s">
        <v>13683</v>
      </c>
      <c r="K114" s="2"/>
      <c r="L114" s="1">
        <v>0.0</v>
      </c>
      <c r="M114" s="1"/>
      <c r="N114" s="1">
        <v>14.826683333333333</v>
      </c>
      <c r="O114" s="1" t="s">
        <v>13328</v>
      </c>
      <c r="P114" s="1" t="s">
        <v>13684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48</v>
      </c>
      <c r="B115" s="1" t="s">
        <v>17</v>
      </c>
      <c r="C115" s="1">
        <v>249.0</v>
      </c>
      <c r="D115" s="1">
        <v>0.0</v>
      </c>
      <c r="E115" s="2"/>
      <c r="F115" s="1" t="s">
        <v>49</v>
      </c>
      <c r="G115" s="1" t="s">
        <v>24</v>
      </c>
      <c r="H115" s="1" t="s">
        <v>13685</v>
      </c>
      <c r="I115" s="1" t="s">
        <v>13686</v>
      </c>
      <c r="J115" s="1" t="s">
        <v>13686</v>
      </c>
      <c r="K115" s="2"/>
      <c r="L115" s="1">
        <v>0.0</v>
      </c>
      <c r="M115" s="1"/>
      <c r="N115" s="1">
        <v>5.076966666666666</v>
      </c>
      <c r="O115" s="1" t="s">
        <v>53</v>
      </c>
      <c r="P115" s="1" t="s">
        <v>13687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81</v>
      </c>
      <c r="B116" s="1" t="s">
        <v>17</v>
      </c>
      <c r="C116" s="1">
        <v>224.0</v>
      </c>
      <c r="D116" s="1">
        <v>0.0</v>
      </c>
      <c r="E116" s="1" t="s">
        <v>13150</v>
      </c>
      <c r="F116" s="1" t="s">
        <v>18</v>
      </c>
      <c r="G116" s="1" t="s">
        <v>19</v>
      </c>
      <c r="H116" s="1" t="s">
        <v>13688</v>
      </c>
      <c r="I116" s="1" t="s">
        <v>13689</v>
      </c>
      <c r="J116" s="1" t="s">
        <v>13689</v>
      </c>
      <c r="K116" s="2"/>
      <c r="L116" s="1">
        <v>-9.0</v>
      </c>
      <c r="M116" s="1"/>
      <c r="N116" s="1">
        <v>5.375616666666667</v>
      </c>
      <c r="O116" s="1" t="s">
        <v>13328</v>
      </c>
      <c r="P116" s="1" t="s">
        <v>5481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28</v>
      </c>
      <c r="B117" s="1" t="s">
        <v>17</v>
      </c>
      <c r="C117" s="1">
        <v>317.0</v>
      </c>
      <c r="D117" s="1">
        <v>0.0</v>
      </c>
      <c r="E117" s="1" t="s">
        <v>29</v>
      </c>
      <c r="F117" s="1" t="s">
        <v>18</v>
      </c>
      <c r="G117" s="1" t="s">
        <v>19</v>
      </c>
      <c r="H117" s="1" t="s">
        <v>13690</v>
      </c>
      <c r="I117" s="1" t="s">
        <v>13691</v>
      </c>
      <c r="J117" s="1" t="s">
        <v>13691</v>
      </c>
      <c r="K117" s="2"/>
      <c r="L117" s="1">
        <v>-9.0</v>
      </c>
      <c r="M117" s="1"/>
      <c r="N117" s="1">
        <v>5.001533333333334</v>
      </c>
      <c r="O117" s="1" t="s">
        <v>13328</v>
      </c>
      <c r="P117" s="1" t="s">
        <v>13692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16</v>
      </c>
      <c r="B118" s="1" t="s">
        <v>17</v>
      </c>
      <c r="C118" s="1">
        <v>319.0</v>
      </c>
      <c r="D118" s="1">
        <v>0.0</v>
      </c>
      <c r="E118" s="2"/>
      <c r="F118" s="1" t="s">
        <v>18</v>
      </c>
      <c r="G118" s="1" t="s">
        <v>19</v>
      </c>
      <c r="H118" s="1" t="s">
        <v>13693</v>
      </c>
      <c r="I118" s="1" t="s">
        <v>13694</v>
      </c>
      <c r="J118" s="1" t="s">
        <v>13694</v>
      </c>
      <c r="K118" s="2"/>
      <c r="L118" s="1">
        <v>-8.0</v>
      </c>
      <c r="M118" s="1"/>
      <c r="N118" s="1">
        <v>6.992216666666667</v>
      </c>
      <c r="O118" s="1" t="s">
        <v>13328</v>
      </c>
      <c r="P118" s="1" t="s">
        <v>13695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16</v>
      </c>
      <c r="B119" s="1" t="s">
        <v>17</v>
      </c>
      <c r="C119" s="1">
        <v>264.0</v>
      </c>
      <c r="D119" s="1">
        <v>0.0</v>
      </c>
      <c r="E119" s="2"/>
      <c r="F119" s="1" t="s">
        <v>18</v>
      </c>
      <c r="G119" s="1" t="s">
        <v>19</v>
      </c>
      <c r="H119" s="1" t="s">
        <v>13696</v>
      </c>
      <c r="I119" s="1" t="s">
        <v>13697</v>
      </c>
      <c r="J119" s="1" t="s">
        <v>13697</v>
      </c>
      <c r="K119" s="2"/>
      <c r="L119" s="1">
        <v>-7.0</v>
      </c>
      <c r="M119" s="1"/>
      <c r="N119" s="1">
        <v>7.055233333333334</v>
      </c>
      <c r="O119" s="1" t="s">
        <v>13328</v>
      </c>
      <c r="P119" s="1" t="s">
        <v>13698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16</v>
      </c>
      <c r="B120" s="1" t="s">
        <v>17</v>
      </c>
      <c r="C120" s="3">
        <v>329.0</v>
      </c>
      <c r="D120" s="1">
        <v>0.0</v>
      </c>
      <c r="E120" s="2"/>
      <c r="F120" s="1" t="s">
        <v>18</v>
      </c>
      <c r="G120" s="1" t="s">
        <v>19</v>
      </c>
      <c r="H120" s="1" t="s">
        <v>13699</v>
      </c>
      <c r="I120" s="1" t="s">
        <v>13700</v>
      </c>
      <c r="J120" s="1" t="s">
        <v>13700</v>
      </c>
      <c r="K120" s="2"/>
      <c r="L120" s="1">
        <v>-6.0</v>
      </c>
      <c r="M120" s="1"/>
      <c r="N120" s="1">
        <v>8.928383333333333</v>
      </c>
      <c r="O120" s="1" t="s">
        <v>13328</v>
      </c>
      <c r="P120" s="1" t="s">
        <v>13701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28</v>
      </c>
      <c r="B121" s="1" t="s">
        <v>17</v>
      </c>
      <c r="C121" s="1">
        <v>329.0</v>
      </c>
      <c r="D121" s="1">
        <v>0.0</v>
      </c>
      <c r="E121" s="1" t="s">
        <v>29</v>
      </c>
      <c r="F121" s="1" t="s">
        <v>18</v>
      </c>
      <c r="G121" s="1" t="s">
        <v>19</v>
      </c>
      <c r="H121" s="1" t="s">
        <v>13702</v>
      </c>
      <c r="I121" s="1" t="s">
        <v>13703</v>
      </c>
      <c r="J121" s="1" t="s">
        <v>13703</v>
      </c>
      <c r="K121" s="2"/>
      <c r="L121" s="1">
        <v>-7.0</v>
      </c>
      <c r="M121" s="1"/>
      <c r="N121" s="1">
        <v>7.290916666666667</v>
      </c>
      <c r="O121" s="1" t="s">
        <v>13328</v>
      </c>
      <c r="P121" s="1" t="s">
        <v>13675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28</v>
      </c>
      <c r="B122" s="1" t="s">
        <v>17</v>
      </c>
      <c r="C122" s="3">
        <v>774.0</v>
      </c>
      <c r="D122" s="1">
        <v>0.0</v>
      </c>
      <c r="E122" s="1" t="s">
        <v>29</v>
      </c>
      <c r="F122" s="1" t="s">
        <v>18</v>
      </c>
      <c r="G122" s="1" t="s">
        <v>19</v>
      </c>
      <c r="H122" s="1" t="s">
        <v>13704</v>
      </c>
      <c r="I122" s="1" t="s">
        <v>13705</v>
      </c>
      <c r="J122" s="1" t="s">
        <v>13705</v>
      </c>
      <c r="K122" s="2"/>
      <c r="L122" s="1">
        <v>-6.0</v>
      </c>
      <c r="M122" s="1"/>
      <c r="N122" s="1">
        <v>13.596033333333333</v>
      </c>
      <c r="O122" s="1" t="s">
        <v>13328</v>
      </c>
      <c r="P122" s="1" t="s">
        <v>13706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48</v>
      </c>
      <c r="B123" s="1" t="s">
        <v>17</v>
      </c>
      <c r="C123" s="1">
        <v>618.0</v>
      </c>
      <c r="D123" s="1">
        <v>0.0</v>
      </c>
      <c r="E123" s="2"/>
      <c r="F123" s="1" t="s">
        <v>49</v>
      </c>
      <c r="G123" s="1" t="s">
        <v>24</v>
      </c>
      <c r="H123" s="1" t="s">
        <v>13707</v>
      </c>
      <c r="I123" s="1" t="s">
        <v>13708</v>
      </c>
      <c r="J123" s="1" t="s">
        <v>13708</v>
      </c>
      <c r="K123" s="2"/>
      <c r="L123" s="1">
        <v>-1.0</v>
      </c>
      <c r="M123" s="1"/>
      <c r="N123" s="1">
        <v>8.3246</v>
      </c>
      <c r="O123" s="1" t="s">
        <v>53</v>
      </c>
      <c r="P123" s="1" t="s">
        <v>13709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60</v>
      </c>
      <c r="B124" s="1" t="s">
        <v>17</v>
      </c>
      <c r="C124" s="3">
        <v>404.0</v>
      </c>
      <c r="D124" s="1">
        <v>61.0</v>
      </c>
      <c r="E124" s="2"/>
      <c r="F124" s="1" t="s">
        <v>49</v>
      </c>
      <c r="G124" s="1" t="s">
        <v>24</v>
      </c>
      <c r="H124" s="1" t="s">
        <v>13710</v>
      </c>
      <c r="I124" s="1" t="s">
        <v>13711</v>
      </c>
      <c r="J124" s="1" t="s">
        <v>13711</v>
      </c>
      <c r="K124" s="2"/>
      <c r="L124" s="1">
        <v>-8.0</v>
      </c>
      <c r="M124" s="1"/>
      <c r="N124" s="1">
        <v>10.484883333333334</v>
      </c>
      <c r="O124" s="1" t="s">
        <v>4485</v>
      </c>
      <c r="P124" s="1" t="s">
        <v>13712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16</v>
      </c>
      <c r="B125" s="1" t="s">
        <v>17</v>
      </c>
      <c r="C125" s="1">
        <v>264.0</v>
      </c>
      <c r="D125" s="1">
        <v>0.0</v>
      </c>
      <c r="E125" s="2"/>
      <c r="F125" s="1" t="s">
        <v>18</v>
      </c>
      <c r="G125" s="1" t="s">
        <v>19</v>
      </c>
      <c r="H125" s="1" t="s">
        <v>13713</v>
      </c>
      <c r="I125" s="1" t="s">
        <v>13714</v>
      </c>
      <c r="J125" s="1" t="s">
        <v>13714</v>
      </c>
      <c r="K125" s="2"/>
      <c r="L125" s="1">
        <v>-1.0</v>
      </c>
      <c r="M125" s="1"/>
      <c r="N125" s="1">
        <v>6.412816666666667</v>
      </c>
      <c r="O125" s="1" t="s">
        <v>13328</v>
      </c>
      <c r="P125" s="1" t="s">
        <v>13715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60</v>
      </c>
      <c r="B126" s="1" t="s">
        <v>17</v>
      </c>
      <c r="C126" s="1">
        <v>273.0</v>
      </c>
      <c r="D126" s="1">
        <v>76.0</v>
      </c>
      <c r="E126" s="2"/>
      <c r="F126" s="1" t="s">
        <v>49</v>
      </c>
      <c r="G126" s="1" t="s">
        <v>19</v>
      </c>
      <c r="H126" s="1" t="s">
        <v>13716</v>
      </c>
      <c r="I126" s="1" t="s">
        <v>13717</v>
      </c>
      <c r="J126" s="1" t="s">
        <v>13717</v>
      </c>
      <c r="K126" s="2"/>
      <c r="L126" s="1">
        <v>-9.0</v>
      </c>
      <c r="M126" s="1"/>
      <c r="N126" s="1">
        <v>9.75145</v>
      </c>
      <c r="O126" s="1" t="s">
        <v>4485</v>
      </c>
      <c r="P126" s="1" t="s">
        <v>13718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16</v>
      </c>
      <c r="B127" s="1" t="s">
        <v>17</v>
      </c>
      <c r="C127" s="1">
        <v>321.0</v>
      </c>
      <c r="D127" s="1">
        <v>0.0</v>
      </c>
      <c r="E127" s="2"/>
      <c r="F127" s="1" t="s">
        <v>18</v>
      </c>
      <c r="G127" s="1" t="s">
        <v>19</v>
      </c>
      <c r="H127" s="1" t="s">
        <v>13719</v>
      </c>
      <c r="I127" s="1" t="s">
        <v>13720</v>
      </c>
      <c r="J127" s="1" t="s">
        <v>13720</v>
      </c>
      <c r="K127" s="2"/>
      <c r="L127" s="1">
        <v>-5.0</v>
      </c>
      <c r="M127" s="1"/>
      <c r="N127" s="1">
        <v>9.833766666666667</v>
      </c>
      <c r="O127" s="1" t="s">
        <v>13328</v>
      </c>
      <c r="P127" s="1" t="s">
        <v>13721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81</v>
      </c>
      <c r="B128" s="1" t="s">
        <v>17</v>
      </c>
      <c r="C128" s="3">
        <v>717.0</v>
      </c>
      <c r="D128" s="1">
        <v>0.0</v>
      </c>
      <c r="E128" s="1" t="s">
        <v>643</v>
      </c>
      <c r="F128" s="1" t="s">
        <v>18</v>
      </c>
      <c r="G128" s="1" t="s">
        <v>19</v>
      </c>
      <c r="H128" s="1" t="s">
        <v>13722</v>
      </c>
      <c r="I128" s="1" t="s">
        <v>13723</v>
      </c>
      <c r="J128" s="1" t="s">
        <v>13723</v>
      </c>
      <c r="K128" s="2"/>
      <c r="L128" s="1">
        <v>-11.0</v>
      </c>
      <c r="M128" s="1"/>
      <c r="N128" s="1">
        <v>8.187116666666666</v>
      </c>
      <c r="O128" s="1" t="s">
        <v>13328</v>
      </c>
      <c r="P128" s="1" t="s">
        <v>13724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60</v>
      </c>
      <c r="B129" s="1" t="s">
        <v>17</v>
      </c>
      <c r="C129" s="1">
        <v>747.0</v>
      </c>
      <c r="D129" s="1">
        <v>0.0</v>
      </c>
      <c r="E129" s="1" t="s">
        <v>29</v>
      </c>
      <c r="F129" s="1" t="s">
        <v>66</v>
      </c>
      <c r="G129" s="1" t="s">
        <v>19</v>
      </c>
      <c r="H129" s="1" t="s">
        <v>13725</v>
      </c>
      <c r="I129" s="1" t="s">
        <v>13726</v>
      </c>
      <c r="J129" s="1" t="s">
        <v>13727</v>
      </c>
      <c r="K129" s="1" t="s">
        <v>13728</v>
      </c>
      <c r="L129" s="1">
        <v>-16.0</v>
      </c>
      <c r="M129" s="1">
        <v>0.5705166666666667</v>
      </c>
      <c r="N129" s="1">
        <v>9.530183333333333</v>
      </c>
      <c r="O129" s="1" t="s">
        <v>4485</v>
      </c>
      <c r="P129" s="1" t="s">
        <v>13729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60</v>
      </c>
      <c r="B130" s="1" t="s">
        <v>17</v>
      </c>
      <c r="C130" s="1">
        <v>409.0</v>
      </c>
      <c r="D130" s="1">
        <v>0.0</v>
      </c>
      <c r="E130" s="1" t="s">
        <v>29</v>
      </c>
      <c r="F130" s="1" t="s">
        <v>66</v>
      </c>
      <c r="G130" s="1" t="s">
        <v>19</v>
      </c>
      <c r="H130" s="1" t="s">
        <v>13730</v>
      </c>
      <c r="I130" s="1" t="s">
        <v>13731</v>
      </c>
      <c r="J130" s="1" t="s">
        <v>13732</v>
      </c>
      <c r="K130" s="1" t="s">
        <v>13733</v>
      </c>
      <c r="L130" s="1">
        <v>-11.0</v>
      </c>
      <c r="M130" s="1">
        <v>4.63635</v>
      </c>
      <c r="N130" s="1">
        <v>11.692316666666667</v>
      </c>
      <c r="O130" s="1" t="s">
        <v>4485</v>
      </c>
      <c r="P130" s="1" t="s">
        <v>13734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60</v>
      </c>
      <c r="B131" s="1" t="s">
        <v>17</v>
      </c>
      <c r="C131" s="1">
        <v>413.0</v>
      </c>
      <c r="D131" s="1">
        <v>0.0</v>
      </c>
      <c r="E131" s="1" t="s">
        <v>29</v>
      </c>
      <c r="F131" s="1" t="s">
        <v>66</v>
      </c>
      <c r="G131" s="1" t="s">
        <v>19</v>
      </c>
      <c r="H131" s="1" t="s">
        <v>13735</v>
      </c>
      <c r="I131" s="1" t="s">
        <v>13736</v>
      </c>
      <c r="J131" s="1" t="s">
        <v>13737</v>
      </c>
      <c r="K131" s="1" t="s">
        <v>13738</v>
      </c>
      <c r="L131" s="1">
        <v>-2.0</v>
      </c>
      <c r="M131" s="1">
        <v>0.32</v>
      </c>
      <c r="N131" s="1">
        <v>7.420066666666667</v>
      </c>
      <c r="O131" s="1" t="s">
        <v>4485</v>
      </c>
      <c r="P131" s="1" t="s">
        <v>13739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81</v>
      </c>
      <c r="B132" s="1" t="s">
        <v>17</v>
      </c>
      <c r="C132" s="1">
        <v>304.0</v>
      </c>
      <c r="D132" s="1">
        <v>0.0</v>
      </c>
      <c r="E132" s="1" t="s">
        <v>13740</v>
      </c>
      <c r="F132" s="1" t="s">
        <v>18</v>
      </c>
      <c r="G132" s="1" t="s">
        <v>19</v>
      </c>
      <c r="H132" s="1" t="s">
        <v>13741</v>
      </c>
      <c r="I132" s="1" t="s">
        <v>13742</v>
      </c>
      <c r="J132" s="1" t="s">
        <v>13742</v>
      </c>
      <c r="K132" s="2"/>
      <c r="L132" s="1">
        <v>-8.0</v>
      </c>
      <c r="M132" s="1"/>
      <c r="N132" s="1">
        <v>6.537533333333333</v>
      </c>
      <c r="O132" s="1" t="s">
        <v>13328</v>
      </c>
      <c r="P132" s="1" t="s">
        <v>13743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60</v>
      </c>
      <c r="B133" s="1" t="s">
        <v>17</v>
      </c>
      <c r="C133" s="1">
        <v>403.0</v>
      </c>
      <c r="D133" s="1">
        <v>0.0</v>
      </c>
      <c r="E133" s="1" t="s">
        <v>29</v>
      </c>
      <c r="F133" s="1" t="s">
        <v>66</v>
      </c>
      <c r="G133" s="1" t="s">
        <v>19</v>
      </c>
      <c r="H133" s="1" t="s">
        <v>13744</v>
      </c>
      <c r="I133" s="1" t="s">
        <v>13745</v>
      </c>
      <c r="J133" s="1" t="s">
        <v>13746</v>
      </c>
      <c r="K133" s="1" t="s">
        <v>13747</v>
      </c>
      <c r="L133" s="1">
        <v>-1.0</v>
      </c>
      <c r="M133" s="1">
        <v>4.83285</v>
      </c>
      <c r="N133" s="1">
        <v>10.411816666666667</v>
      </c>
      <c r="O133" s="1" t="s">
        <v>4485</v>
      </c>
      <c r="P133" s="1" t="s">
        <v>13748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16</v>
      </c>
      <c r="B134" s="1" t="s">
        <v>17</v>
      </c>
      <c r="C134" s="1">
        <v>429.0</v>
      </c>
      <c r="D134" s="1">
        <v>0.0</v>
      </c>
      <c r="E134" s="2"/>
      <c r="F134" s="1" t="s">
        <v>18</v>
      </c>
      <c r="G134" s="1" t="s">
        <v>19</v>
      </c>
      <c r="H134" s="1" t="s">
        <v>13749</v>
      </c>
      <c r="I134" s="1" t="s">
        <v>13750</v>
      </c>
      <c r="J134" s="1" t="s">
        <v>13750</v>
      </c>
      <c r="K134" s="2"/>
      <c r="L134" s="1">
        <v>-4.0</v>
      </c>
      <c r="M134" s="1"/>
      <c r="N134" s="1">
        <v>10.773133333333334</v>
      </c>
      <c r="O134" s="1" t="s">
        <v>13328</v>
      </c>
      <c r="P134" s="1" t="s">
        <v>13751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28</v>
      </c>
      <c r="B135" s="1" t="s">
        <v>17</v>
      </c>
      <c r="C135" s="3">
        <v>383.0</v>
      </c>
      <c r="D135" s="1">
        <v>0.0</v>
      </c>
      <c r="E135" s="1" t="s">
        <v>29</v>
      </c>
      <c r="F135" s="1" t="s">
        <v>18</v>
      </c>
      <c r="G135" s="1" t="s">
        <v>19</v>
      </c>
      <c r="H135" s="1" t="s">
        <v>13752</v>
      </c>
      <c r="I135" s="1" t="s">
        <v>13753</v>
      </c>
      <c r="J135" s="1" t="s">
        <v>13753</v>
      </c>
      <c r="K135" s="2"/>
      <c r="L135" s="1">
        <v>-6.0</v>
      </c>
      <c r="M135" s="1"/>
      <c r="N135" s="1">
        <v>8.3792</v>
      </c>
      <c r="O135" s="1" t="s">
        <v>13328</v>
      </c>
      <c r="P135" s="1" t="s">
        <v>13754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28</v>
      </c>
      <c r="B136" s="1" t="s">
        <v>17</v>
      </c>
      <c r="C136" s="1">
        <v>808.0</v>
      </c>
      <c r="D136" s="1">
        <v>0.0</v>
      </c>
      <c r="E136" s="1" t="s">
        <v>29</v>
      </c>
      <c r="F136" s="1" t="s">
        <v>18</v>
      </c>
      <c r="G136" s="1" t="s">
        <v>19</v>
      </c>
      <c r="H136" s="1" t="s">
        <v>13755</v>
      </c>
      <c r="I136" s="1" t="s">
        <v>13756</v>
      </c>
      <c r="J136" s="1" t="s">
        <v>13756</v>
      </c>
      <c r="K136" s="2"/>
      <c r="L136" s="1">
        <v>-7.0</v>
      </c>
      <c r="M136" s="1"/>
      <c r="N136" s="1">
        <v>12.8464</v>
      </c>
      <c r="O136" s="1" t="s">
        <v>13328</v>
      </c>
      <c r="P136" s="1" t="s">
        <v>13757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28</v>
      </c>
      <c r="B137" s="1" t="s">
        <v>17</v>
      </c>
      <c r="C137" s="1">
        <v>353.0</v>
      </c>
      <c r="D137" s="1">
        <v>0.0</v>
      </c>
      <c r="E137" s="1" t="s">
        <v>29</v>
      </c>
      <c r="F137" s="1" t="s">
        <v>18</v>
      </c>
      <c r="G137" s="1" t="s">
        <v>19</v>
      </c>
      <c r="H137" s="1" t="s">
        <v>13758</v>
      </c>
      <c r="I137" s="1" t="s">
        <v>13759</v>
      </c>
      <c r="J137" s="1" t="s">
        <v>13759</v>
      </c>
      <c r="K137" s="2"/>
      <c r="L137" s="1">
        <v>-8.0</v>
      </c>
      <c r="M137" s="1"/>
      <c r="N137" s="1">
        <v>6.300666666666666</v>
      </c>
      <c r="O137" s="1" t="s">
        <v>13328</v>
      </c>
      <c r="P137" s="1" t="s">
        <v>13760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48</v>
      </c>
      <c r="B138" s="1" t="s">
        <v>17</v>
      </c>
      <c r="C138" s="1">
        <v>249.0</v>
      </c>
      <c r="D138" s="1">
        <v>0.0</v>
      </c>
      <c r="E138" s="2"/>
      <c r="F138" s="1" t="s">
        <v>49</v>
      </c>
      <c r="G138" s="1" t="s">
        <v>24</v>
      </c>
      <c r="H138" s="1" t="s">
        <v>13761</v>
      </c>
      <c r="I138" s="1" t="s">
        <v>13762</v>
      </c>
      <c r="J138" s="1" t="s">
        <v>13762</v>
      </c>
      <c r="K138" s="2"/>
      <c r="L138" s="1">
        <v>1.0</v>
      </c>
      <c r="M138" s="1"/>
      <c r="N138" s="1">
        <v>6.494166666666667</v>
      </c>
      <c r="O138" s="1" t="s">
        <v>53</v>
      </c>
      <c r="P138" s="1" t="s">
        <v>13763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81</v>
      </c>
      <c r="B139" s="1" t="s">
        <v>17</v>
      </c>
      <c r="C139" s="1">
        <v>429.0</v>
      </c>
      <c r="D139" s="1">
        <v>0.0</v>
      </c>
      <c r="E139" s="1" t="s">
        <v>5324</v>
      </c>
      <c r="F139" s="1" t="s">
        <v>18</v>
      </c>
      <c r="G139" s="1" t="s">
        <v>19</v>
      </c>
      <c r="H139" s="1" t="s">
        <v>13764</v>
      </c>
      <c r="I139" s="1" t="s">
        <v>13765</v>
      </c>
      <c r="J139" s="1" t="s">
        <v>13765</v>
      </c>
      <c r="K139" s="2"/>
      <c r="L139" s="1">
        <v>-7.0</v>
      </c>
      <c r="M139" s="1"/>
      <c r="N139" s="1">
        <v>7.761916666666667</v>
      </c>
      <c r="O139" s="1" t="s">
        <v>13328</v>
      </c>
      <c r="P139" s="1" t="s">
        <v>13766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60</v>
      </c>
      <c r="B140" s="1" t="s">
        <v>17</v>
      </c>
      <c r="C140" s="1">
        <v>426.0</v>
      </c>
      <c r="D140" s="1">
        <v>47.0</v>
      </c>
      <c r="E140" s="1" t="s">
        <v>29</v>
      </c>
      <c r="F140" s="1" t="s">
        <v>66</v>
      </c>
      <c r="G140" s="1" t="s">
        <v>19</v>
      </c>
      <c r="H140" s="1" t="s">
        <v>13767</v>
      </c>
      <c r="I140" s="1" t="s">
        <v>13768</v>
      </c>
      <c r="J140" s="1" t="s">
        <v>13769</v>
      </c>
      <c r="K140" s="1" t="s">
        <v>13770</v>
      </c>
      <c r="L140" s="1">
        <v>-16.0</v>
      </c>
      <c r="M140" s="1">
        <v>0.6140166666666667</v>
      </c>
      <c r="N140" s="1">
        <v>8.102566666666666</v>
      </c>
      <c r="O140" s="1" t="s">
        <v>4485</v>
      </c>
      <c r="P140" s="1" t="s">
        <v>13771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28</v>
      </c>
      <c r="B141" s="1" t="s">
        <v>17</v>
      </c>
      <c r="C141" s="1">
        <v>364.0</v>
      </c>
      <c r="D141" s="1">
        <v>0.0</v>
      </c>
      <c r="E141" s="1" t="s">
        <v>29</v>
      </c>
      <c r="F141" s="1" t="s">
        <v>18</v>
      </c>
      <c r="G141" s="1" t="s">
        <v>19</v>
      </c>
      <c r="H141" s="1" t="s">
        <v>13772</v>
      </c>
      <c r="I141" s="1" t="s">
        <v>13773</v>
      </c>
      <c r="J141" s="1" t="s">
        <v>13773</v>
      </c>
      <c r="K141" s="2"/>
      <c r="L141" s="1">
        <v>-8.0</v>
      </c>
      <c r="M141" s="1"/>
      <c r="N141" s="1">
        <v>6.70615</v>
      </c>
      <c r="O141" s="1" t="s">
        <v>13328</v>
      </c>
      <c r="P141" s="1" t="s">
        <v>13774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81</v>
      </c>
      <c r="B142" s="1" t="s">
        <v>17</v>
      </c>
      <c r="C142" s="3">
        <v>376.0</v>
      </c>
      <c r="D142" s="1">
        <v>0.0</v>
      </c>
      <c r="E142" s="1" t="s">
        <v>13150</v>
      </c>
      <c r="F142" s="1" t="s">
        <v>18</v>
      </c>
      <c r="G142" s="1" t="s">
        <v>19</v>
      </c>
      <c r="H142" s="1" t="s">
        <v>13775</v>
      </c>
      <c r="I142" s="1" t="s">
        <v>13776</v>
      </c>
      <c r="J142" s="1" t="s">
        <v>13776</v>
      </c>
      <c r="K142" s="2"/>
      <c r="L142" s="1">
        <v>-5.0</v>
      </c>
      <c r="M142" s="1"/>
      <c r="N142" s="1">
        <v>9.056733333333334</v>
      </c>
      <c r="O142" s="1" t="s">
        <v>13328</v>
      </c>
      <c r="P142" s="1" t="s">
        <v>13777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60</v>
      </c>
      <c r="B143" s="1" t="s">
        <v>17</v>
      </c>
      <c r="C143" s="1">
        <v>623.0</v>
      </c>
      <c r="D143" s="1">
        <v>0.0</v>
      </c>
      <c r="E143" s="1" t="s">
        <v>29</v>
      </c>
      <c r="F143" s="1" t="s">
        <v>66</v>
      </c>
      <c r="G143" s="1" t="s">
        <v>19</v>
      </c>
      <c r="H143" s="1" t="s">
        <v>13778</v>
      </c>
      <c r="I143" s="1" t="s">
        <v>13779</v>
      </c>
      <c r="J143" s="1" t="s">
        <v>13780</v>
      </c>
      <c r="K143" s="1" t="s">
        <v>13781</v>
      </c>
      <c r="L143" s="1">
        <v>-7.0</v>
      </c>
      <c r="M143" s="1">
        <v>0.5829166666666666</v>
      </c>
      <c r="N143" s="1">
        <v>55.1757</v>
      </c>
      <c r="O143" s="1" t="s">
        <v>4485</v>
      </c>
      <c r="P143" s="1" t="s">
        <v>13782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81</v>
      </c>
      <c r="B144" s="1" t="s">
        <v>17</v>
      </c>
      <c r="C144" s="1">
        <v>329.0</v>
      </c>
      <c r="D144" s="1">
        <v>0.0</v>
      </c>
      <c r="E144" s="1" t="s">
        <v>13783</v>
      </c>
      <c r="F144" s="1" t="s">
        <v>18</v>
      </c>
      <c r="G144" s="1" t="s">
        <v>19</v>
      </c>
      <c r="H144" s="1" t="s">
        <v>13784</v>
      </c>
      <c r="I144" s="1" t="s">
        <v>13785</v>
      </c>
      <c r="J144" s="1" t="s">
        <v>13785</v>
      </c>
      <c r="K144" s="2"/>
      <c r="L144" s="1">
        <v>-9.0</v>
      </c>
      <c r="M144" s="1"/>
      <c r="N144" s="1">
        <v>5.585216666666667</v>
      </c>
      <c r="O144" s="1" t="s">
        <v>13328</v>
      </c>
      <c r="P144" s="1" t="s">
        <v>10363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28</v>
      </c>
      <c r="B145" s="1" t="s">
        <v>17</v>
      </c>
      <c r="C145" s="1">
        <v>329.0</v>
      </c>
      <c r="D145" s="1">
        <v>0.0</v>
      </c>
      <c r="E145" s="1" t="s">
        <v>29</v>
      </c>
      <c r="F145" s="1" t="s">
        <v>18</v>
      </c>
      <c r="G145" s="1" t="s">
        <v>19</v>
      </c>
      <c r="H145" s="1" t="s">
        <v>13786</v>
      </c>
      <c r="I145" s="1" t="s">
        <v>13787</v>
      </c>
      <c r="J145" s="1" t="s">
        <v>13787</v>
      </c>
      <c r="K145" s="2"/>
      <c r="L145" s="1">
        <v>-7.0</v>
      </c>
      <c r="M145" s="1"/>
      <c r="N145" s="1">
        <v>8.1789</v>
      </c>
      <c r="O145" s="1" t="s">
        <v>13328</v>
      </c>
      <c r="P145" s="1" t="s">
        <v>13364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48</v>
      </c>
      <c r="B146" s="1" t="s">
        <v>17</v>
      </c>
      <c r="C146" s="3">
        <v>20.0</v>
      </c>
      <c r="D146" s="1">
        <v>0.0</v>
      </c>
      <c r="E146" s="2"/>
      <c r="F146" s="1" t="s">
        <v>49</v>
      </c>
      <c r="G146" s="1" t="s">
        <v>24</v>
      </c>
      <c r="H146" s="1" t="s">
        <v>13788</v>
      </c>
      <c r="I146" s="1" t="s">
        <v>13789</v>
      </c>
      <c r="J146" s="1" t="s">
        <v>13789</v>
      </c>
      <c r="K146" s="2"/>
      <c r="L146" s="1">
        <v>-2.0</v>
      </c>
      <c r="M146" s="1"/>
      <c r="N146" s="1">
        <v>2.3444333333333334</v>
      </c>
      <c r="O146" s="1" t="s">
        <v>53</v>
      </c>
      <c r="P146" s="1" t="s">
        <v>13790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48</v>
      </c>
      <c r="B147" s="1" t="s">
        <v>17</v>
      </c>
      <c r="C147" s="1">
        <v>306.0</v>
      </c>
      <c r="D147" s="1">
        <v>0.0</v>
      </c>
      <c r="E147" s="2"/>
      <c r="F147" s="1" t="s">
        <v>49</v>
      </c>
      <c r="G147" s="1" t="s">
        <v>24</v>
      </c>
      <c r="H147" s="1" t="s">
        <v>13791</v>
      </c>
      <c r="I147" s="1" t="s">
        <v>13792</v>
      </c>
      <c r="J147" s="1" t="s">
        <v>13792</v>
      </c>
      <c r="K147" s="2"/>
      <c r="L147" s="1">
        <v>5.0</v>
      </c>
      <c r="M147" s="1"/>
      <c r="N147" s="1">
        <v>10.224</v>
      </c>
      <c r="O147" s="1" t="s">
        <v>53</v>
      </c>
      <c r="P147" s="1" t="s">
        <v>13793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81</v>
      </c>
      <c r="B148" s="1" t="s">
        <v>17</v>
      </c>
      <c r="C148" s="1">
        <v>623.0</v>
      </c>
      <c r="D148" s="1">
        <v>0.0</v>
      </c>
      <c r="E148" s="1" t="s">
        <v>13250</v>
      </c>
      <c r="F148" s="1" t="s">
        <v>18</v>
      </c>
      <c r="G148" s="1" t="s">
        <v>19</v>
      </c>
      <c r="H148" s="1" t="s">
        <v>13794</v>
      </c>
      <c r="I148" s="1" t="s">
        <v>13795</v>
      </c>
      <c r="J148" s="1" t="s">
        <v>13795</v>
      </c>
      <c r="K148" s="2"/>
      <c r="L148" s="1">
        <v>-13.0</v>
      </c>
      <c r="M148" s="1"/>
      <c r="N148" s="1">
        <v>6.863</v>
      </c>
      <c r="O148" s="1" t="s">
        <v>13328</v>
      </c>
      <c r="P148" s="1" t="s">
        <v>13796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28</v>
      </c>
      <c r="B149" s="1" t="s">
        <v>17</v>
      </c>
      <c r="C149" s="1">
        <v>364.0</v>
      </c>
      <c r="D149" s="1">
        <v>0.0</v>
      </c>
      <c r="E149" s="1" t="s">
        <v>29</v>
      </c>
      <c r="F149" s="1" t="s">
        <v>18</v>
      </c>
      <c r="G149" s="1" t="s">
        <v>19</v>
      </c>
      <c r="H149" s="1" t="s">
        <v>13797</v>
      </c>
      <c r="I149" s="1" t="s">
        <v>13798</v>
      </c>
      <c r="J149" s="1" t="s">
        <v>13798</v>
      </c>
      <c r="K149" s="2"/>
      <c r="L149" s="1">
        <v>-6.0</v>
      </c>
      <c r="M149" s="1"/>
      <c r="N149" s="1">
        <v>8.21405</v>
      </c>
      <c r="O149" s="1" t="s">
        <v>13328</v>
      </c>
      <c r="P149" s="1" t="s">
        <v>13799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28</v>
      </c>
      <c r="B150" s="1" t="s">
        <v>17</v>
      </c>
      <c r="C150" s="1">
        <v>558.0</v>
      </c>
      <c r="D150" s="1">
        <v>0.0</v>
      </c>
      <c r="E150" s="1" t="s">
        <v>29</v>
      </c>
      <c r="F150" s="1" t="s">
        <v>18</v>
      </c>
      <c r="G150" s="1" t="s">
        <v>19</v>
      </c>
      <c r="H150" s="1" t="s">
        <v>13800</v>
      </c>
      <c r="I150" s="1" t="s">
        <v>13801</v>
      </c>
      <c r="J150" s="1" t="s">
        <v>13801</v>
      </c>
      <c r="K150" s="2"/>
      <c r="L150" s="1">
        <v>-9.0</v>
      </c>
      <c r="M150" s="1"/>
      <c r="N150" s="1">
        <v>10.278033333333333</v>
      </c>
      <c r="O150" s="1" t="s">
        <v>13328</v>
      </c>
      <c r="P150" s="1" t="s">
        <v>13802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60</v>
      </c>
      <c r="B151" s="1" t="s">
        <v>17</v>
      </c>
      <c r="C151" s="1">
        <v>265.0</v>
      </c>
      <c r="D151" s="1">
        <v>66.0</v>
      </c>
      <c r="E151" s="2"/>
      <c r="F151" s="1" t="s">
        <v>49</v>
      </c>
      <c r="G151" s="1" t="s">
        <v>19</v>
      </c>
      <c r="H151" s="1" t="s">
        <v>13803</v>
      </c>
      <c r="I151" s="1" t="s">
        <v>13804</v>
      </c>
      <c r="J151" s="1" t="s">
        <v>13804</v>
      </c>
      <c r="K151" s="2"/>
      <c r="L151" s="1">
        <v>-22.0</v>
      </c>
      <c r="M151" s="1"/>
      <c r="N151" s="1">
        <v>14.712433333333333</v>
      </c>
      <c r="O151" s="1" t="s">
        <v>4485</v>
      </c>
      <c r="P151" s="1" t="s">
        <v>13805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28</v>
      </c>
      <c r="B152" s="1" t="s">
        <v>17</v>
      </c>
      <c r="C152" s="1">
        <v>933.0</v>
      </c>
      <c r="D152" s="1">
        <v>0.0</v>
      </c>
      <c r="E152" s="1" t="s">
        <v>29</v>
      </c>
      <c r="F152" s="1" t="s">
        <v>18</v>
      </c>
      <c r="G152" s="1" t="s">
        <v>19</v>
      </c>
      <c r="H152" s="1" t="s">
        <v>13806</v>
      </c>
      <c r="I152" s="1" t="s">
        <v>13807</v>
      </c>
      <c r="J152" s="1" t="s">
        <v>13807</v>
      </c>
      <c r="K152" s="2"/>
      <c r="L152" s="1">
        <v>1.0</v>
      </c>
      <c r="M152" s="1"/>
      <c r="N152" s="1">
        <v>21.067233333333334</v>
      </c>
      <c r="O152" s="1" t="s">
        <v>13328</v>
      </c>
      <c r="P152" s="1" t="s">
        <v>13808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28</v>
      </c>
      <c r="B153" s="1" t="s">
        <v>17</v>
      </c>
      <c r="C153" s="1">
        <v>329.0</v>
      </c>
      <c r="D153" s="1">
        <v>0.0</v>
      </c>
      <c r="E153" s="1" t="s">
        <v>29</v>
      </c>
      <c r="F153" s="1" t="s">
        <v>18</v>
      </c>
      <c r="G153" s="1" t="s">
        <v>19</v>
      </c>
      <c r="H153" s="1" t="s">
        <v>13809</v>
      </c>
      <c r="I153" s="1" t="s">
        <v>13810</v>
      </c>
      <c r="J153" s="1" t="s">
        <v>13810</v>
      </c>
      <c r="K153" s="2"/>
      <c r="L153" s="1">
        <v>-1.0</v>
      </c>
      <c r="M153" s="1"/>
      <c r="N153" s="1">
        <v>13.730716666666666</v>
      </c>
      <c r="O153" s="1" t="s">
        <v>13328</v>
      </c>
      <c r="P153" s="1" t="s">
        <v>13811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28</v>
      </c>
      <c r="B154" s="1" t="s">
        <v>17</v>
      </c>
      <c r="C154" s="1">
        <v>429.0</v>
      </c>
      <c r="D154" s="1">
        <v>0.0</v>
      </c>
      <c r="E154" s="1" t="s">
        <v>29</v>
      </c>
      <c r="F154" s="1" t="s">
        <v>18</v>
      </c>
      <c r="G154" s="1" t="s">
        <v>19</v>
      </c>
      <c r="H154" s="1" t="s">
        <v>13812</v>
      </c>
      <c r="I154" s="1" t="s">
        <v>13813</v>
      </c>
      <c r="J154" s="1" t="s">
        <v>13813</v>
      </c>
      <c r="K154" s="2"/>
      <c r="L154" s="1">
        <v>-4.0</v>
      </c>
      <c r="M154" s="1"/>
      <c r="N154" s="1">
        <v>10.607883333333334</v>
      </c>
      <c r="O154" s="1" t="s">
        <v>13328</v>
      </c>
      <c r="P154" s="1" t="s">
        <v>13814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60</v>
      </c>
      <c r="B155" s="1" t="s">
        <v>17</v>
      </c>
      <c r="C155" s="1">
        <v>527.0</v>
      </c>
      <c r="D155" s="1">
        <v>0.0</v>
      </c>
      <c r="E155" s="1" t="s">
        <v>29</v>
      </c>
      <c r="F155" s="1" t="s">
        <v>66</v>
      </c>
      <c r="G155" s="1" t="s">
        <v>19</v>
      </c>
      <c r="H155" s="1" t="s">
        <v>13815</v>
      </c>
      <c r="I155" s="1" t="s">
        <v>13816</v>
      </c>
      <c r="J155" s="1" t="s">
        <v>13817</v>
      </c>
      <c r="K155" s="1" t="s">
        <v>13818</v>
      </c>
      <c r="L155" s="1">
        <v>1.0</v>
      </c>
      <c r="M155" s="1">
        <v>6.936916666666667</v>
      </c>
      <c r="N155" s="1">
        <v>10.251566666666667</v>
      </c>
      <c r="O155" s="1" t="s">
        <v>4485</v>
      </c>
      <c r="P155" s="1" t="s">
        <v>13819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60</v>
      </c>
      <c r="B156" s="1" t="s">
        <v>17</v>
      </c>
      <c r="C156" s="1">
        <v>229.0</v>
      </c>
      <c r="D156" s="1">
        <v>0.0</v>
      </c>
      <c r="E156" s="1" t="s">
        <v>13820</v>
      </c>
      <c r="F156" s="1" t="s">
        <v>66</v>
      </c>
      <c r="G156" s="1" t="s">
        <v>19</v>
      </c>
      <c r="H156" s="1" t="s">
        <v>13821</v>
      </c>
      <c r="I156" s="1" t="s">
        <v>13822</v>
      </c>
      <c r="J156" s="1" t="s">
        <v>13823</v>
      </c>
      <c r="K156" s="1" t="s">
        <v>13824</v>
      </c>
      <c r="L156" s="1">
        <v>11.0</v>
      </c>
      <c r="M156" s="1">
        <v>0.01825</v>
      </c>
      <c r="N156" s="1">
        <v>10.898133333333334</v>
      </c>
      <c r="O156" s="1" t="s">
        <v>4485</v>
      </c>
      <c r="P156" s="1" t="s">
        <v>13825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16</v>
      </c>
      <c r="B157" s="1" t="s">
        <v>17</v>
      </c>
      <c r="C157" s="1">
        <v>329.0</v>
      </c>
      <c r="D157" s="1">
        <v>0.0</v>
      </c>
      <c r="E157" s="2"/>
      <c r="F157" s="1" t="s">
        <v>18</v>
      </c>
      <c r="G157" s="1" t="s">
        <v>19</v>
      </c>
      <c r="H157" s="1" t="s">
        <v>13826</v>
      </c>
      <c r="I157" s="1" t="s">
        <v>13827</v>
      </c>
      <c r="J157" s="1" t="s">
        <v>13827</v>
      </c>
      <c r="K157" s="2"/>
      <c r="L157" s="1">
        <v>0.0</v>
      </c>
      <c r="M157" s="1"/>
      <c r="N157" s="1">
        <v>15.345616666666666</v>
      </c>
      <c r="O157" s="1" t="s">
        <v>13328</v>
      </c>
      <c r="P157" s="1" t="s">
        <v>13828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60</v>
      </c>
      <c r="B158" s="1" t="s">
        <v>17</v>
      </c>
      <c r="C158" s="1">
        <v>338.0</v>
      </c>
      <c r="D158" s="1">
        <v>0.0</v>
      </c>
      <c r="E158" s="1" t="s">
        <v>13820</v>
      </c>
      <c r="F158" s="1" t="s">
        <v>66</v>
      </c>
      <c r="G158" s="1" t="s">
        <v>19</v>
      </c>
      <c r="H158" s="1" t="s">
        <v>13829</v>
      </c>
      <c r="I158" s="1" t="s">
        <v>13830</v>
      </c>
      <c r="J158" s="1" t="s">
        <v>13831</v>
      </c>
      <c r="K158" s="1" t="s">
        <v>13832</v>
      </c>
      <c r="L158" s="1">
        <v>19.0</v>
      </c>
      <c r="M158" s="1">
        <v>0.013366666666666667</v>
      </c>
      <c r="N158" s="1">
        <v>17.816566666666667</v>
      </c>
      <c r="O158" s="1" t="s">
        <v>4485</v>
      </c>
      <c r="P158" s="1" t="s">
        <v>13833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60</v>
      </c>
      <c r="B159" s="1" t="s">
        <v>17</v>
      </c>
      <c r="C159" s="3">
        <v>335.0</v>
      </c>
      <c r="D159" s="1">
        <v>0.0</v>
      </c>
      <c r="E159" s="1" t="s">
        <v>13820</v>
      </c>
      <c r="F159" s="1" t="s">
        <v>66</v>
      </c>
      <c r="G159" s="1" t="s">
        <v>19</v>
      </c>
      <c r="H159" s="1" t="s">
        <v>13834</v>
      </c>
      <c r="I159" s="1" t="s">
        <v>13835</v>
      </c>
      <c r="J159" s="1" t="s">
        <v>13836</v>
      </c>
      <c r="K159" s="1" t="s">
        <v>13837</v>
      </c>
      <c r="L159" s="1">
        <v>2.0</v>
      </c>
      <c r="M159" s="1">
        <v>0.016133333333333333</v>
      </c>
      <c r="N159" s="1">
        <v>18.76985</v>
      </c>
      <c r="O159" s="1" t="s">
        <v>4485</v>
      </c>
      <c r="P159" s="1" t="s">
        <v>6554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28</v>
      </c>
      <c r="B160" s="1" t="s">
        <v>17</v>
      </c>
      <c r="C160" s="1">
        <v>264.0</v>
      </c>
      <c r="D160" s="1">
        <v>0.0</v>
      </c>
      <c r="E160" s="1" t="s">
        <v>29</v>
      </c>
      <c r="F160" s="1" t="s">
        <v>18</v>
      </c>
      <c r="G160" s="1" t="s">
        <v>19</v>
      </c>
      <c r="H160" s="1" t="s">
        <v>13838</v>
      </c>
      <c r="I160" s="1" t="s">
        <v>13839</v>
      </c>
      <c r="J160" s="1" t="s">
        <v>13839</v>
      </c>
      <c r="K160" s="2"/>
      <c r="L160" s="1">
        <v>0.0</v>
      </c>
      <c r="M160" s="1"/>
      <c r="N160" s="1">
        <v>14.184083333333334</v>
      </c>
      <c r="O160" s="1" t="s">
        <v>13328</v>
      </c>
      <c r="P160" s="1" t="s">
        <v>13840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28</v>
      </c>
      <c r="B161" s="1" t="s">
        <v>17</v>
      </c>
      <c r="C161" s="3">
        <v>433.0</v>
      </c>
      <c r="D161" s="1">
        <v>0.0</v>
      </c>
      <c r="E161" s="1" t="s">
        <v>29</v>
      </c>
      <c r="F161" s="1" t="s">
        <v>18</v>
      </c>
      <c r="G161" s="1" t="s">
        <v>19</v>
      </c>
      <c r="H161" s="1" t="s">
        <v>13841</v>
      </c>
      <c r="I161" s="1" t="s">
        <v>13842</v>
      </c>
      <c r="J161" s="1" t="s">
        <v>13842</v>
      </c>
      <c r="K161" s="2"/>
      <c r="L161" s="1">
        <v>-7.0</v>
      </c>
      <c r="M161" s="1"/>
      <c r="N161" s="1">
        <v>7.086983333333333</v>
      </c>
      <c r="O161" s="1" t="s">
        <v>13328</v>
      </c>
      <c r="P161" s="1" t="s">
        <v>13843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60</v>
      </c>
      <c r="B162" s="1" t="s">
        <v>17</v>
      </c>
      <c r="C162" s="3">
        <v>1305.0</v>
      </c>
      <c r="D162" s="1">
        <v>0.0</v>
      </c>
      <c r="E162" s="1" t="s">
        <v>13820</v>
      </c>
      <c r="F162" s="1" t="s">
        <v>66</v>
      </c>
      <c r="G162" s="1" t="s">
        <v>19</v>
      </c>
      <c r="H162" s="1" t="s">
        <v>13844</v>
      </c>
      <c r="I162" s="1" t="s">
        <v>13845</v>
      </c>
      <c r="J162" s="1" t="s">
        <v>13846</v>
      </c>
      <c r="K162" s="1" t="s">
        <v>13847</v>
      </c>
      <c r="L162" s="1">
        <v>-2.0</v>
      </c>
      <c r="M162" s="1">
        <v>0.018683333333333333</v>
      </c>
      <c r="N162" s="1">
        <v>18.6463</v>
      </c>
      <c r="O162" s="1" t="s">
        <v>4485</v>
      </c>
      <c r="P162" s="1" t="s">
        <v>13848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28</v>
      </c>
      <c r="B163" s="1" t="s">
        <v>17</v>
      </c>
      <c r="C163" s="1">
        <v>637.0</v>
      </c>
      <c r="D163" s="1">
        <v>0.0</v>
      </c>
      <c r="E163" s="1" t="s">
        <v>29</v>
      </c>
      <c r="F163" s="1" t="s">
        <v>18</v>
      </c>
      <c r="G163" s="1" t="s">
        <v>19</v>
      </c>
      <c r="H163" s="1" t="s">
        <v>13849</v>
      </c>
      <c r="I163" s="1" t="s">
        <v>13850</v>
      </c>
      <c r="J163" s="1" t="s">
        <v>13850</v>
      </c>
      <c r="K163" s="2"/>
      <c r="L163" s="1">
        <v>-4.0</v>
      </c>
      <c r="M163" s="1"/>
      <c r="N163" s="1">
        <v>15.354416666666667</v>
      </c>
      <c r="O163" s="1" t="s">
        <v>13328</v>
      </c>
      <c r="P163" s="1" t="s">
        <v>13851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81</v>
      </c>
      <c r="B164" s="1" t="s">
        <v>364</v>
      </c>
      <c r="C164" s="3">
        <v>394.0</v>
      </c>
      <c r="D164" s="1">
        <v>0.0</v>
      </c>
      <c r="E164" s="1" t="s">
        <v>13852</v>
      </c>
      <c r="F164" s="1" t="s">
        <v>18</v>
      </c>
      <c r="G164" s="1" t="s">
        <v>19</v>
      </c>
      <c r="H164" s="1" t="s">
        <v>13853</v>
      </c>
      <c r="I164" s="1" t="s">
        <v>13854</v>
      </c>
      <c r="J164" s="1" t="s">
        <v>13854</v>
      </c>
      <c r="K164" s="2"/>
      <c r="L164" s="1">
        <v>1.0</v>
      </c>
      <c r="M164" s="1"/>
      <c r="N164" s="1">
        <v>16.06855</v>
      </c>
      <c r="O164" s="1" t="s">
        <v>13328</v>
      </c>
      <c r="P164" s="1" t="s">
        <v>5720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28</v>
      </c>
      <c r="B165" s="1" t="s">
        <v>17</v>
      </c>
      <c r="C165" s="3">
        <v>393.0</v>
      </c>
      <c r="D165" s="1">
        <v>0.0</v>
      </c>
      <c r="E165" s="1" t="s">
        <v>29</v>
      </c>
      <c r="F165" s="1" t="s">
        <v>18</v>
      </c>
      <c r="G165" s="1" t="s">
        <v>19</v>
      </c>
      <c r="H165" s="1" t="s">
        <v>13855</v>
      </c>
      <c r="I165" s="1" t="s">
        <v>13856</v>
      </c>
      <c r="J165" s="1" t="s">
        <v>13856</v>
      </c>
      <c r="K165" s="2"/>
      <c r="L165" s="1">
        <v>-2.0</v>
      </c>
      <c r="M165" s="1"/>
      <c r="N165" s="1">
        <v>18.0665</v>
      </c>
      <c r="O165" s="1" t="s">
        <v>13328</v>
      </c>
      <c r="P165" s="1" t="s">
        <v>13857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48</v>
      </c>
      <c r="B166" s="1" t="s">
        <v>492</v>
      </c>
      <c r="C166" s="1">
        <v>618.0</v>
      </c>
      <c r="D166" s="1">
        <v>0.0</v>
      </c>
      <c r="E166" s="2"/>
      <c r="F166" s="1" t="s">
        <v>49</v>
      </c>
      <c r="G166" s="1" t="s">
        <v>24</v>
      </c>
      <c r="H166" s="1" t="s">
        <v>13858</v>
      </c>
      <c r="I166" s="2"/>
      <c r="J166" s="2"/>
      <c r="K166" s="2"/>
      <c r="L166" s="1">
        <v>0.0</v>
      </c>
      <c r="M166" s="1"/>
      <c r="N166" s="2"/>
      <c r="O166" s="1" t="s">
        <v>53</v>
      </c>
      <c r="P166" s="1" t="s">
        <v>13859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28</v>
      </c>
      <c r="B167" s="1" t="s">
        <v>17</v>
      </c>
      <c r="C167" s="1">
        <v>264.0</v>
      </c>
      <c r="D167" s="1">
        <v>0.0</v>
      </c>
      <c r="E167" s="1" t="s">
        <v>29</v>
      </c>
      <c r="F167" s="1" t="s">
        <v>18</v>
      </c>
      <c r="G167" s="1" t="s">
        <v>19</v>
      </c>
      <c r="H167" s="1" t="s">
        <v>13860</v>
      </c>
      <c r="I167" s="1" t="s">
        <v>13861</v>
      </c>
      <c r="J167" s="1" t="s">
        <v>13861</v>
      </c>
      <c r="K167" s="2"/>
      <c r="L167" s="1">
        <v>-6.0</v>
      </c>
      <c r="M167" s="1"/>
      <c r="N167" s="1">
        <v>8.586733333333333</v>
      </c>
      <c r="O167" s="1" t="s">
        <v>13328</v>
      </c>
      <c r="P167" s="1" t="s">
        <v>13862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28</v>
      </c>
      <c r="B168" s="1" t="s">
        <v>17</v>
      </c>
      <c r="C168" s="1">
        <v>658.0</v>
      </c>
      <c r="D168" s="1">
        <v>0.0</v>
      </c>
      <c r="E168" s="1" t="s">
        <v>29</v>
      </c>
      <c r="F168" s="1" t="s">
        <v>18</v>
      </c>
      <c r="G168" s="1" t="s">
        <v>19</v>
      </c>
      <c r="H168" s="1" t="s">
        <v>13863</v>
      </c>
      <c r="I168" s="1" t="s">
        <v>13864</v>
      </c>
      <c r="J168" s="1" t="s">
        <v>13864</v>
      </c>
      <c r="K168" s="2"/>
      <c r="L168" s="1">
        <v>-7.0</v>
      </c>
      <c r="M168" s="1"/>
      <c r="N168" s="1">
        <v>12.332983333333333</v>
      </c>
      <c r="O168" s="1" t="s">
        <v>13328</v>
      </c>
      <c r="P168" s="1" t="s">
        <v>13865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28</v>
      </c>
      <c r="B169" s="1" t="s">
        <v>17</v>
      </c>
      <c r="C169" s="3">
        <v>299.0</v>
      </c>
      <c r="D169" s="1">
        <v>0.0</v>
      </c>
      <c r="E169" s="1" t="s">
        <v>29</v>
      </c>
      <c r="F169" s="1" t="s">
        <v>18</v>
      </c>
      <c r="G169" s="1" t="s">
        <v>19</v>
      </c>
      <c r="H169" s="1" t="s">
        <v>13866</v>
      </c>
      <c r="I169" s="1" t="s">
        <v>13867</v>
      </c>
      <c r="J169" s="1" t="s">
        <v>13867</v>
      </c>
      <c r="K169" s="2"/>
      <c r="L169" s="1">
        <v>-6.0</v>
      </c>
      <c r="M169" s="1"/>
      <c r="N169" s="1">
        <v>8.365216666666667</v>
      </c>
      <c r="O169" s="1" t="s">
        <v>13328</v>
      </c>
      <c r="P169" s="1" t="s">
        <v>13868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60</v>
      </c>
      <c r="B170" s="1" t="s">
        <v>17</v>
      </c>
      <c r="C170" s="1">
        <v>363.0</v>
      </c>
      <c r="D170" s="1">
        <v>91.0</v>
      </c>
      <c r="E170" s="2"/>
      <c r="F170" s="1" t="s">
        <v>49</v>
      </c>
      <c r="G170" s="1" t="s">
        <v>173</v>
      </c>
      <c r="H170" s="1" t="s">
        <v>13869</v>
      </c>
      <c r="I170" s="1" t="s">
        <v>13870</v>
      </c>
      <c r="J170" s="1" t="s">
        <v>13870</v>
      </c>
      <c r="K170" s="2"/>
      <c r="L170" s="1">
        <v>-9.0</v>
      </c>
      <c r="M170" s="1"/>
      <c r="N170" s="1">
        <v>9.173466666666666</v>
      </c>
      <c r="O170" s="1" t="s">
        <v>4485</v>
      </c>
      <c r="P170" s="1" t="s">
        <v>13871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81</v>
      </c>
      <c r="B171" s="1" t="s">
        <v>17</v>
      </c>
      <c r="C171" s="3">
        <v>369.0</v>
      </c>
      <c r="D171" s="1">
        <v>0.0</v>
      </c>
      <c r="E171" s="1" t="s">
        <v>13872</v>
      </c>
      <c r="F171" s="1" t="s">
        <v>18</v>
      </c>
      <c r="G171" s="1" t="s">
        <v>19</v>
      </c>
      <c r="H171" s="1" t="s">
        <v>13873</v>
      </c>
      <c r="I171" s="1" t="s">
        <v>13874</v>
      </c>
      <c r="J171" s="1" t="s">
        <v>13874</v>
      </c>
      <c r="K171" s="2"/>
      <c r="L171" s="1">
        <v>0.0</v>
      </c>
      <c r="M171" s="1"/>
      <c r="N171" s="1">
        <v>14.804716666666666</v>
      </c>
      <c r="O171" s="1" t="s">
        <v>13328</v>
      </c>
      <c r="P171" s="1" t="s">
        <v>7779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60</v>
      </c>
      <c r="B172" s="1" t="s">
        <v>17</v>
      </c>
      <c r="C172" s="1">
        <v>329.0</v>
      </c>
      <c r="D172" s="1">
        <v>0.0</v>
      </c>
      <c r="E172" s="1" t="s">
        <v>13820</v>
      </c>
      <c r="F172" s="1" t="s">
        <v>66</v>
      </c>
      <c r="G172" s="1" t="s">
        <v>19</v>
      </c>
      <c r="H172" s="1" t="s">
        <v>13875</v>
      </c>
      <c r="I172" s="1" t="s">
        <v>13876</v>
      </c>
      <c r="J172" s="1" t="s">
        <v>13877</v>
      </c>
      <c r="K172" s="1" t="s">
        <v>13878</v>
      </c>
      <c r="L172" s="1">
        <v>-4.0</v>
      </c>
      <c r="M172" s="1">
        <v>0.012966666666666666</v>
      </c>
      <c r="N172" s="1">
        <v>17.938116666666666</v>
      </c>
      <c r="O172" s="1" t="s">
        <v>4485</v>
      </c>
      <c r="P172" s="1" t="s">
        <v>13879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60</v>
      </c>
      <c r="B173" s="1" t="s">
        <v>17</v>
      </c>
      <c r="C173" s="1">
        <v>309.0</v>
      </c>
      <c r="D173" s="1">
        <v>0.0</v>
      </c>
      <c r="E173" s="1" t="s">
        <v>13820</v>
      </c>
      <c r="F173" s="1" t="s">
        <v>66</v>
      </c>
      <c r="G173" s="1" t="s">
        <v>24</v>
      </c>
      <c r="H173" s="1" t="s">
        <v>13880</v>
      </c>
      <c r="I173" s="1" t="s">
        <v>13881</v>
      </c>
      <c r="J173" s="1" t="s">
        <v>13882</v>
      </c>
      <c r="K173" s="1" t="s">
        <v>13883</v>
      </c>
      <c r="L173" s="1">
        <v>-16.0</v>
      </c>
      <c r="M173" s="1">
        <v>0.02105</v>
      </c>
      <c r="N173" s="1">
        <v>7.820883333333334</v>
      </c>
      <c r="O173" s="1" t="s">
        <v>4485</v>
      </c>
      <c r="P173" s="1" t="s">
        <v>5625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28</v>
      </c>
      <c r="B174" s="1" t="s">
        <v>17</v>
      </c>
      <c r="C174" s="1">
        <v>264.0</v>
      </c>
      <c r="D174" s="1">
        <v>0.0</v>
      </c>
      <c r="E174" s="1" t="s">
        <v>29</v>
      </c>
      <c r="F174" s="1" t="s">
        <v>18</v>
      </c>
      <c r="G174" s="1" t="s">
        <v>19</v>
      </c>
      <c r="H174" s="1" t="s">
        <v>13884</v>
      </c>
      <c r="I174" s="1" t="s">
        <v>13885</v>
      </c>
      <c r="J174" s="1" t="s">
        <v>13885</v>
      </c>
      <c r="K174" s="2"/>
      <c r="L174" s="1">
        <v>-9.0</v>
      </c>
      <c r="M174" s="1"/>
      <c r="N174" s="1">
        <v>5.9324666666666666</v>
      </c>
      <c r="O174" s="1" t="s">
        <v>13328</v>
      </c>
      <c r="P174" s="1" t="s">
        <v>13575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81</v>
      </c>
      <c r="B175" s="1" t="s">
        <v>17</v>
      </c>
      <c r="C175" s="1">
        <v>471.0</v>
      </c>
      <c r="D175" s="1">
        <v>0.0</v>
      </c>
      <c r="E175" s="1" t="s">
        <v>643</v>
      </c>
      <c r="F175" s="1" t="s">
        <v>18</v>
      </c>
      <c r="G175" s="1" t="s">
        <v>19</v>
      </c>
      <c r="H175" s="1" t="s">
        <v>13886</v>
      </c>
      <c r="I175" s="1" t="s">
        <v>13887</v>
      </c>
      <c r="J175" s="1" t="s">
        <v>13887</v>
      </c>
      <c r="K175" s="2"/>
      <c r="L175" s="1">
        <v>-13.0</v>
      </c>
      <c r="M175" s="1"/>
      <c r="N175" s="1">
        <v>1.0496833333333333</v>
      </c>
      <c r="O175" s="1" t="s">
        <v>13328</v>
      </c>
      <c r="P175" s="1" t="s">
        <v>13888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46"/>
      <c r="AE175" s="2"/>
      <c r="AF175" s="2"/>
    </row>
    <row r="176">
      <c r="A176" s="1" t="s">
        <v>28</v>
      </c>
      <c r="B176" s="1" t="s">
        <v>17</v>
      </c>
      <c r="C176" s="1">
        <v>329.0</v>
      </c>
      <c r="D176" s="1">
        <v>0.0</v>
      </c>
      <c r="E176" s="1" t="s">
        <v>29</v>
      </c>
      <c r="F176" s="1" t="s">
        <v>18</v>
      </c>
      <c r="G176" s="1" t="s">
        <v>19</v>
      </c>
      <c r="H176" s="1" t="s">
        <v>13889</v>
      </c>
      <c r="I176" s="1" t="s">
        <v>13890</v>
      </c>
      <c r="J176" s="1" t="s">
        <v>13890</v>
      </c>
      <c r="K176" s="2"/>
      <c r="L176" s="1">
        <v>-8.0</v>
      </c>
      <c r="M176" s="1"/>
      <c r="N176" s="1">
        <v>6.662233333333333</v>
      </c>
      <c r="O176" s="1" t="s">
        <v>13328</v>
      </c>
      <c r="P176" s="1" t="s">
        <v>13891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60</v>
      </c>
      <c r="B177" s="1" t="s">
        <v>17</v>
      </c>
      <c r="C177" s="1">
        <v>247.0</v>
      </c>
      <c r="D177" s="1">
        <v>62.0</v>
      </c>
      <c r="E177" s="2"/>
      <c r="F177" s="1" t="s">
        <v>49</v>
      </c>
      <c r="G177" s="1" t="s">
        <v>173</v>
      </c>
      <c r="H177" s="1" t="s">
        <v>13892</v>
      </c>
      <c r="I177" s="1" t="s">
        <v>13893</v>
      </c>
      <c r="J177" s="1" t="s">
        <v>13893</v>
      </c>
      <c r="K177" s="2"/>
      <c r="L177" s="1">
        <v>-13.0</v>
      </c>
      <c r="M177" s="1"/>
      <c r="N177" s="1">
        <v>6.331216666666666</v>
      </c>
      <c r="O177" s="1" t="s">
        <v>4485</v>
      </c>
      <c r="P177" s="1" t="s">
        <v>13894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16</v>
      </c>
      <c r="B178" s="1" t="s">
        <v>17</v>
      </c>
      <c r="C178" s="1">
        <v>593.0</v>
      </c>
      <c r="D178" s="1">
        <v>0.0</v>
      </c>
      <c r="E178" s="2"/>
      <c r="F178" s="1" t="s">
        <v>18</v>
      </c>
      <c r="G178" s="1" t="s">
        <v>19</v>
      </c>
      <c r="H178" s="1" t="s">
        <v>13895</v>
      </c>
      <c r="I178" s="1" t="s">
        <v>13896</v>
      </c>
      <c r="J178" s="1" t="s">
        <v>13896</v>
      </c>
      <c r="K178" s="2"/>
      <c r="L178" s="1">
        <v>-10.0</v>
      </c>
      <c r="M178" s="1"/>
      <c r="N178" s="1">
        <v>9.874133333333333</v>
      </c>
      <c r="O178" s="1" t="s">
        <v>13328</v>
      </c>
      <c r="P178" s="1" t="s">
        <v>13897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16</v>
      </c>
      <c r="B179" s="1" t="s">
        <v>17</v>
      </c>
      <c r="C179" s="3">
        <v>364.0</v>
      </c>
      <c r="D179" s="1">
        <v>0.0</v>
      </c>
      <c r="E179" s="2"/>
      <c r="F179" s="1" t="s">
        <v>18</v>
      </c>
      <c r="G179" s="1" t="s">
        <v>19</v>
      </c>
      <c r="H179" s="1" t="s">
        <v>13898</v>
      </c>
      <c r="I179" s="1" t="s">
        <v>13899</v>
      </c>
      <c r="J179" s="1" t="s">
        <v>13899</v>
      </c>
      <c r="K179" s="2"/>
      <c r="L179" s="1">
        <v>-2.0</v>
      </c>
      <c r="M179" s="1"/>
      <c r="N179" s="1">
        <v>12.907</v>
      </c>
      <c r="O179" s="1" t="s">
        <v>13328</v>
      </c>
      <c r="P179" s="1" t="s">
        <v>13900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28</v>
      </c>
      <c r="B180" s="1" t="s">
        <v>17</v>
      </c>
      <c r="C180" s="1">
        <v>264.0</v>
      </c>
      <c r="D180" s="1">
        <v>0.0</v>
      </c>
      <c r="E180" s="1" t="s">
        <v>29</v>
      </c>
      <c r="F180" s="1" t="s">
        <v>18</v>
      </c>
      <c r="G180" s="1" t="s">
        <v>19</v>
      </c>
      <c r="H180" s="1" t="s">
        <v>13901</v>
      </c>
      <c r="I180" s="1" t="s">
        <v>13902</v>
      </c>
      <c r="J180" s="1" t="s">
        <v>13902</v>
      </c>
      <c r="K180" s="2"/>
      <c r="L180" s="1">
        <v>-6.0</v>
      </c>
      <c r="M180" s="1"/>
      <c r="N180" s="1">
        <v>8.9354</v>
      </c>
      <c r="O180" s="1" t="s">
        <v>13328</v>
      </c>
      <c r="P180" s="1" t="s">
        <v>13903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81</v>
      </c>
      <c r="B181" s="1" t="s">
        <v>17</v>
      </c>
      <c r="C181" s="3">
        <v>323.0</v>
      </c>
      <c r="D181" s="1">
        <v>0.0</v>
      </c>
      <c r="E181" s="1" t="s">
        <v>13904</v>
      </c>
      <c r="F181" s="1" t="s">
        <v>18</v>
      </c>
      <c r="G181" s="1" t="s">
        <v>19</v>
      </c>
      <c r="H181" s="1" t="s">
        <v>13905</v>
      </c>
      <c r="I181" s="1" t="s">
        <v>13906</v>
      </c>
      <c r="J181" s="1" t="s">
        <v>13906</v>
      </c>
      <c r="K181" s="2"/>
      <c r="L181" s="1">
        <v>0.0</v>
      </c>
      <c r="M181" s="1"/>
      <c r="N181" s="1">
        <v>14.645116666666667</v>
      </c>
      <c r="O181" s="1" t="s">
        <v>13328</v>
      </c>
      <c r="P181" s="1" t="s">
        <v>13907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16</v>
      </c>
      <c r="B182" s="1" t="s">
        <v>17</v>
      </c>
      <c r="C182" s="3">
        <v>264.0</v>
      </c>
      <c r="D182" s="1">
        <v>0.0</v>
      </c>
      <c r="E182" s="2"/>
      <c r="F182" s="1" t="s">
        <v>18</v>
      </c>
      <c r="G182" s="1" t="s">
        <v>19</v>
      </c>
      <c r="H182" s="1" t="s">
        <v>13908</v>
      </c>
      <c r="I182" s="1" t="s">
        <v>13909</v>
      </c>
      <c r="J182" s="1" t="s">
        <v>13909</v>
      </c>
      <c r="K182" s="2"/>
      <c r="L182" s="1">
        <v>-9.0</v>
      </c>
      <c r="M182" s="1"/>
      <c r="N182" s="1">
        <v>5.442816666666666</v>
      </c>
      <c r="O182" s="1" t="s">
        <v>13328</v>
      </c>
      <c r="P182" s="1" t="s">
        <v>13910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28</v>
      </c>
      <c r="B183" s="1" t="s">
        <v>17</v>
      </c>
      <c r="C183" s="1">
        <v>321.0</v>
      </c>
      <c r="D183" s="1">
        <v>0.0</v>
      </c>
      <c r="E183" s="1" t="s">
        <v>29</v>
      </c>
      <c r="F183" s="1" t="s">
        <v>18</v>
      </c>
      <c r="G183" s="1" t="s">
        <v>19</v>
      </c>
      <c r="H183" s="1" t="s">
        <v>13911</v>
      </c>
      <c r="I183" s="1" t="s">
        <v>13912</v>
      </c>
      <c r="J183" s="1" t="s">
        <v>13912</v>
      </c>
      <c r="K183" s="2"/>
      <c r="L183" s="1">
        <v>-8.0</v>
      </c>
      <c r="M183" s="1"/>
      <c r="N183" s="1">
        <v>6.225016666666667</v>
      </c>
      <c r="O183" s="1" t="s">
        <v>13328</v>
      </c>
      <c r="P183" s="1" t="s">
        <v>13913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28</v>
      </c>
      <c r="B184" s="1" t="s">
        <v>17</v>
      </c>
      <c r="C184" s="1">
        <v>289.0</v>
      </c>
      <c r="D184" s="1">
        <v>0.0</v>
      </c>
      <c r="E184" s="1" t="s">
        <v>29</v>
      </c>
      <c r="F184" s="1" t="s">
        <v>18</v>
      </c>
      <c r="G184" s="1" t="s">
        <v>19</v>
      </c>
      <c r="H184" s="1" t="s">
        <v>13914</v>
      </c>
      <c r="I184" s="1" t="s">
        <v>13915</v>
      </c>
      <c r="J184" s="1" t="s">
        <v>13915</v>
      </c>
      <c r="K184" s="2"/>
      <c r="L184" s="1">
        <v>-9.0</v>
      </c>
      <c r="M184" s="1"/>
      <c r="N184" s="1">
        <v>5.7613</v>
      </c>
      <c r="O184" s="1" t="s">
        <v>13328</v>
      </c>
      <c r="P184" s="1" t="s">
        <v>13452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60</v>
      </c>
      <c r="B185" s="1" t="s">
        <v>17</v>
      </c>
      <c r="C185" s="1">
        <v>199.0</v>
      </c>
      <c r="D185" s="1">
        <v>50.0</v>
      </c>
      <c r="E185" s="2"/>
      <c r="F185" s="1" t="s">
        <v>49</v>
      </c>
      <c r="G185" s="1" t="s">
        <v>24</v>
      </c>
      <c r="H185" s="1" t="s">
        <v>13916</v>
      </c>
      <c r="I185" s="1" t="s">
        <v>13917</v>
      </c>
      <c r="J185" s="1" t="s">
        <v>13917</v>
      </c>
      <c r="K185" s="2"/>
      <c r="L185" s="1">
        <v>-14.0</v>
      </c>
      <c r="M185" s="1"/>
      <c r="N185" s="1">
        <v>5.4081166666666665</v>
      </c>
      <c r="O185" s="1" t="s">
        <v>4485</v>
      </c>
      <c r="P185" s="1" t="s">
        <v>5273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48</v>
      </c>
      <c r="B186" s="1" t="s">
        <v>17</v>
      </c>
      <c r="C186" s="3">
        <v>249.0</v>
      </c>
      <c r="D186" s="1">
        <v>0.0</v>
      </c>
      <c r="E186" s="2"/>
      <c r="F186" s="1" t="s">
        <v>49</v>
      </c>
      <c r="G186" s="1" t="s">
        <v>24</v>
      </c>
      <c r="H186" s="1" t="s">
        <v>13918</v>
      </c>
      <c r="I186" s="1" t="s">
        <v>13919</v>
      </c>
      <c r="J186" s="1" t="s">
        <v>13919</v>
      </c>
      <c r="K186" s="2"/>
      <c r="L186" s="1">
        <v>0.0</v>
      </c>
      <c r="M186" s="1"/>
      <c r="N186" s="1">
        <v>5.635583333333333</v>
      </c>
      <c r="O186" s="1" t="s">
        <v>53</v>
      </c>
      <c r="P186" s="1" t="s">
        <v>13920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48</v>
      </c>
      <c r="B187" s="1" t="s">
        <v>17</v>
      </c>
      <c r="C187" s="1">
        <v>428.0</v>
      </c>
      <c r="D187" s="1">
        <v>0.0</v>
      </c>
      <c r="E187" s="2"/>
      <c r="F187" s="1" t="s">
        <v>49</v>
      </c>
      <c r="G187" s="1" t="s">
        <v>24</v>
      </c>
      <c r="H187" s="1" t="s">
        <v>13921</v>
      </c>
      <c r="I187" s="1" t="s">
        <v>13922</v>
      </c>
      <c r="J187" s="1" t="s">
        <v>13922</v>
      </c>
      <c r="K187" s="2"/>
      <c r="L187" s="1">
        <v>3.0</v>
      </c>
      <c r="M187" s="1"/>
      <c r="N187" s="1">
        <v>8.807783333333333</v>
      </c>
      <c r="O187" s="1" t="s">
        <v>53</v>
      </c>
      <c r="P187" s="1" t="s">
        <v>13923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28</v>
      </c>
      <c r="B188" s="1" t="s">
        <v>17</v>
      </c>
      <c r="C188" s="1">
        <v>386.0</v>
      </c>
      <c r="D188" s="1">
        <v>0.0</v>
      </c>
      <c r="E188" s="1" t="s">
        <v>29</v>
      </c>
      <c r="F188" s="1" t="s">
        <v>18</v>
      </c>
      <c r="G188" s="1" t="s">
        <v>19</v>
      </c>
      <c r="H188" s="1" t="s">
        <v>13924</v>
      </c>
      <c r="I188" s="1" t="s">
        <v>13925</v>
      </c>
      <c r="J188" s="1" t="s">
        <v>13925</v>
      </c>
      <c r="K188" s="2"/>
      <c r="L188" s="1">
        <v>-7.0</v>
      </c>
      <c r="M188" s="1"/>
      <c r="N188" s="1">
        <v>9.117083333333333</v>
      </c>
      <c r="O188" s="1" t="s">
        <v>13328</v>
      </c>
      <c r="P188" s="1" t="s">
        <v>13926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28</v>
      </c>
      <c r="B189" s="1" t="s">
        <v>17</v>
      </c>
      <c r="C189" s="1">
        <v>329.0</v>
      </c>
      <c r="D189" s="1">
        <v>0.0</v>
      </c>
      <c r="E189" s="1" t="s">
        <v>29</v>
      </c>
      <c r="F189" s="1" t="s">
        <v>18</v>
      </c>
      <c r="G189" s="1" t="s">
        <v>19</v>
      </c>
      <c r="H189" s="1" t="s">
        <v>13927</v>
      </c>
      <c r="I189" s="1" t="s">
        <v>13928</v>
      </c>
      <c r="J189" s="1" t="s">
        <v>13928</v>
      </c>
      <c r="K189" s="2"/>
      <c r="L189" s="1">
        <v>-9.0</v>
      </c>
      <c r="M189" s="1"/>
      <c r="N189" s="1">
        <v>5.9637166666666666</v>
      </c>
      <c r="O189" s="1" t="s">
        <v>13328</v>
      </c>
      <c r="P189" s="1" t="s">
        <v>13929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16</v>
      </c>
      <c r="B190" s="1" t="s">
        <v>17</v>
      </c>
      <c r="C190" s="3">
        <v>351.0</v>
      </c>
      <c r="D190" s="1">
        <v>0.0</v>
      </c>
      <c r="E190" s="2"/>
      <c r="F190" s="1" t="s">
        <v>18</v>
      </c>
      <c r="G190" s="1" t="s">
        <v>19</v>
      </c>
      <c r="H190" s="1" t="s">
        <v>13930</v>
      </c>
      <c r="I190" s="1" t="s">
        <v>13931</v>
      </c>
      <c r="J190" s="1" t="s">
        <v>13931</v>
      </c>
      <c r="K190" s="2"/>
      <c r="L190" s="1">
        <v>-10.0</v>
      </c>
      <c r="M190" s="1"/>
      <c r="N190" s="1">
        <v>4.8571</v>
      </c>
      <c r="O190" s="1" t="s">
        <v>13328</v>
      </c>
      <c r="P190" s="1" t="s">
        <v>13932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28</v>
      </c>
      <c r="B191" s="1" t="s">
        <v>17</v>
      </c>
      <c r="C191" s="3">
        <v>435.0</v>
      </c>
      <c r="D191" s="1">
        <v>0.0</v>
      </c>
      <c r="E191" s="1" t="s">
        <v>29</v>
      </c>
      <c r="F191" s="1" t="s">
        <v>18</v>
      </c>
      <c r="G191" s="1" t="s">
        <v>19</v>
      </c>
      <c r="H191" s="1" t="s">
        <v>13933</v>
      </c>
      <c r="I191" s="1" t="s">
        <v>13934</v>
      </c>
      <c r="J191" s="1" t="s">
        <v>13934</v>
      </c>
      <c r="K191" s="2"/>
      <c r="L191" s="1">
        <v>-9.0</v>
      </c>
      <c r="M191" s="1"/>
      <c r="N191" s="1">
        <v>5.890366666666667</v>
      </c>
      <c r="O191" s="1" t="s">
        <v>13328</v>
      </c>
      <c r="P191" s="1" t="s">
        <v>13935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16</v>
      </c>
      <c r="B192" s="1" t="s">
        <v>17</v>
      </c>
      <c r="C192" s="1">
        <v>423.0</v>
      </c>
      <c r="D192" s="1">
        <v>0.0</v>
      </c>
      <c r="E192" s="2"/>
      <c r="F192" s="1" t="s">
        <v>18</v>
      </c>
      <c r="G192" s="1" t="s">
        <v>19</v>
      </c>
      <c r="H192" s="1" t="s">
        <v>13936</v>
      </c>
      <c r="I192" s="1" t="s">
        <v>13937</v>
      </c>
      <c r="J192" s="1" t="s">
        <v>13937</v>
      </c>
      <c r="K192" s="2"/>
      <c r="L192" s="1">
        <v>-7.0</v>
      </c>
      <c r="M192" s="1"/>
      <c r="N192" s="1">
        <v>7.071583333333334</v>
      </c>
      <c r="O192" s="1" t="s">
        <v>13328</v>
      </c>
      <c r="P192" s="1" t="s">
        <v>13938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60</v>
      </c>
      <c r="B193" s="1" t="s">
        <v>17</v>
      </c>
      <c r="C193" s="1">
        <v>268.0</v>
      </c>
      <c r="D193" s="1">
        <v>0.0</v>
      </c>
      <c r="E193" s="1" t="s">
        <v>29</v>
      </c>
      <c r="F193" s="1" t="s">
        <v>66</v>
      </c>
      <c r="G193" s="1" t="s">
        <v>19</v>
      </c>
      <c r="H193" s="1" t="s">
        <v>13939</v>
      </c>
      <c r="I193" s="1" t="s">
        <v>13940</v>
      </c>
      <c r="J193" s="1" t="s">
        <v>13941</v>
      </c>
      <c r="K193" s="1" t="s">
        <v>13942</v>
      </c>
      <c r="L193" s="1">
        <v>2.0</v>
      </c>
      <c r="M193" s="1">
        <v>0.8197</v>
      </c>
      <c r="N193" s="1">
        <v>4.213033333333334</v>
      </c>
      <c r="O193" s="1" t="s">
        <v>4485</v>
      </c>
      <c r="P193" s="1" t="s">
        <v>13943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81</v>
      </c>
      <c r="B194" s="1" t="s">
        <v>17</v>
      </c>
      <c r="C194" s="1">
        <v>321.0</v>
      </c>
      <c r="D194" s="1">
        <v>0.0</v>
      </c>
      <c r="E194" s="1" t="s">
        <v>13944</v>
      </c>
      <c r="F194" s="1" t="s">
        <v>18</v>
      </c>
      <c r="G194" s="1" t="s">
        <v>19</v>
      </c>
      <c r="H194" s="1" t="s">
        <v>13945</v>
      </c>
      <c r="I194" s="1" t="s">
        <v>13946</v>
      </c>
      <c r="J194" s="1" t="s">
        <v>13946</v>
      </c>
      <c r="K194" s="2"/>
      <c r="L194" s="1">
        <v>-6.0</v>
      </c>
      <c r="M194" s="1"/>
      <c r="N194" s="1">
        <v>8.011783333333334</v>
      </c>
      <c r="O194" s="1" t="s">
        <v>13328</v>
      </c>
      <c r="P194" s="1" t="s">
        <v>13947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28</v>
      </c>
      <c r="B195" s="1" t="s">
        <v>17</v>
      </c>
      <c r="C195" s="3">
        <v>264.0</v>
      </c>
      <c r="D195" s="1">
        <v>0.0</v>
      </c>
      <c r="E195" s="1" t="s">
        <v>29</v>
      </c>
      <c r="F195" s="1" t="s">
        <v>18</v>
      </c>
      <c r="G195" s="1" t="s">
        <v>19</v>
      </c>
      <c r="H195" s="1" t="s">
        <v>13948</v>
      </c>
      <c r="I195" s="1" t="s">
        <v>13949</v>
      </c>
      <c r="J195" s="1" t="s">
        <v>13949</v>
      </c>
      <c r="K195" s="2"/>
      <c r="L195" s="1">
        <v>-6.0</v>
      </c>
      <c r="M195" s="1"/>
      <c r="N195" s="1">
        <v>8.166083333333333</v>
      </c>
      <c r="O195" s="1" t="s">
        <v>13328</v>
      </c>
      <c r="P195" s="1" t="s">
        <v>13950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28</v>
      </c>
      <c r="B196" s="1" t="s">
        <v>17</v>
      </c>
      <c r="C196" s="1">
        <v>368.0</v>
      </c>
      <c r="D196" s="1">
        <v>0.0</v>
      </c>
      <c r="E196" s="1" t="s">
        <v>29</v>
      </c>
      <c r="F196" s="1" t="s">
        <v>18</v>
      </c>
      <c r="G196" s="1" t="s">
        <v>19</v>
      </c>
      <c r="H196" s="1" t="s">
        <v>13951</v>
      </c>
      <c r="I196" s="1" t="s">
        <v>13952</v>
      </c>
      <c r="J196" s="1" t="s">
        <v>13952</v>
      </c>
      <c r="K196" s="2"/>
      <c r="L196" s="1">
        <v>0.0</v>
      </c>
      <c r="M196" s="1"/>
      <c r="N196" s="1">
        <v>14.055416666666666</v>
      </c>
      <c r="O196" s="1" t="s">
        <v>13328</v>
      </c>
      <c r="P196" s="1" t="s">
        <v>13953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16</v>
      </c>
      <c r="B197" s="1" t="s">
        <v>17</v>
      </c>
      <c r="C197" s="1">
        <v>321.0</v>
      </c>
      <c r="D197" s="1">
        <v>0.0</v>
      </c>
      <c r="E197" s="2"/>
      <c r="F197" s="1" t="s">
        <v>18</v>
      </c>
      <c r="G197" s="1" t="s">
        <v>19</v>
      </c>
      <c r="H197" s="1" t="s">
        <v>13954</v>
      </c>
      <c r="I197" s="1" t="s">
        <v>13955</v>
      </c>
      <c r="J197" s="1" t="s">
        <v>13955</v>
      </c>
      <c r="K197" s="2"/>
      <c r="L197" s="1">
        <v>-7.0</v>
      </c>
      <c r="M197" s="1"/>
      <c r="N197" s="1">
        <v>7.033216666666666</v>
      </c>
      <c r="O197" s="1" t="s">
        <v>13328</v>
      </c>
      <c r="P197" s="1" t="s">
        <v>13956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28</v>
      </c>
      <c r="B198" s="1" t="s">
        <v>17</v>
      </c>
      <c r="C198" s="3">
        <v>329.0</v>
      </c>
      <c r="D198" s="1">
        <v>0.0</v>
      </c>
      <c r="E198" s="1" t="s">
        <v>29</v>
      </c>
      <c r="F198" s="1" t="s">
        <v>18</v>
      </c>
      <c r="G198" s="1" t="s">
        <v>19</v>
      </c>
      <c r="H198" s="1" t="s">
        <v>13957</v>
      </c>
      <c r="I198" s="1" t="s">
        <v>13958</v>
      </c>
      <c r="J198" s="1" t="s">
        <v>13958</v>
      </c>
      <c r="K198" s="2"/>
      <c r="L198" s="1">
        <v>-9.0</v>
      </c>
      <c r="M198" s="1"/>
      <c r="N198" s="1">
        <v>5.711216666666667</v>
      </c>
      <c r="O198" s="1" t="s">
        <v>13328</v>
      </c>
      <c r="P198" s="1" t="s">
        <v>13959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81</v>
      </c>
      <c r="B199" s="1" t="s">
        <v>17</v>
      </c>
      <c r="C199" s="3">
        <v>528.0</v>
      </c>
      <c r="D199" s="1">
        <v>0.0</v>
      </c>
      <c r="E199" s="1" t="s">
        <v>1881</v>
      </c>
      <c r="F199" s="1" t="s">
        <v>18</v>
      </c>
      <c r="G199" s="1" t="s">
        <v>19</v>
      </c>
      <c r="H199" s="1" t="s">
        <v>13960</v>
      </c>
      <c r="I199" s="1" t="s">
        <v>13961</v>
      </c>
      <c r="J199" s="1" t="s">
        <v>13961</v>
      </c>
      <c r="K199" s="2"/>
      <c r="L199" s="1">
        <v>-11.0</v>
      </c>
      <c r="M199" s="1"/>
      <c r="N199" s="1">
        <v>8.95295</v>
      </c>
      <c r="O199" s="1" t="s">
        <v>13328</v>
      </c>
      <c r="P199" s="1" t="s">
        <v>13962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81</v>
      </c>
      <c r="B200" s="1" t="s">
        <v>17</v>
      </c>
      <c r="C200" s="1">
        <v>299.0</v>
      </c>
      <c r="D200" s="1">
        <v>0.0</v>
      </c>
      <c r="E200" s="1" t="s">
        <v>13963</v>
      </c>
      <c r="F200" s="1" t="s">
        <v>18</v>
      </c>
      <c r="G200" s="1" t="s">
        <v>19</v>
      </c>
      <c r="H200" s="1" t="s">
        <v>13964</v>
      </c>
      <c r="I200" s="1" t="s">
        <v>13965</v>
      </c>
      <c r="J200" s="1" t="s">
        <v>13965</v>
      </c>
      <c r="K200" s="2"/>
      <c r="L200" s="1">
        <v>-9.0</v>
      </c>
      <c r="M200" s="1"/>
      <c r="N200" s="1">
        <v>5.268883333333333</v>
      </c>
      <c r="O200" s="1" t="s">
        <v>13328</v>
      </c>
      <c r="P200" s="1" t="s">
        <v>13966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48</v>
      </c>
      <c r="B201" s="1" t="s">
        <v>17</v>
      </c>
      <c r="C201" s="1">
        <v>309.0</v>
      </c>
      <c r="D201" s="1">
        <v>0.0</v>
      </c>
      <c r="E201" s="2"/>
      <c r="F201" s="1" t="s">
        <v>49</v>
      </c>
      <c r="G201" s="1" t="s">
        <v>24</v>
      </c>
      <c r="H201" s="1" t="s">
        <v>13967</v>
      </c>
      <c r="I201" s="1" t="s">
        <v>13968</v>
      </c>
      <c r="J201" s="1" t="s">
        <v>13968</v>
      </c>
      <c r="K201" s="2"/>
      <c r="L201" s="1">
        <v>-1.0</v>
      </c>
      <c r="M201" s="1"/>
      <c r="N201" s="1">
        <v>3.95645</v>
      </c>
      <c r="O201" s="1" t="s">
        <v>53</v>
      </c>
      <c r="P201" s="1" t="s">
        <v>13969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81</v>
      </c>
      <c r="B202" s="1" t="s">
        <v>17</v>
      </c>
      <c r="C202" s="3">
        <v>728.0</v>
      </c>
      <c r="D202" s="1">
        <v>0.0</v>
      </c>
      <c r="E202" s="1" t="s">
        <v>13970</v>
      </c>
      <c r="F202" s="1" t="s">
        <v>18</v>
      </c>
      <c r="G202" s="1" t="s">
        <v>19</v>
      </c>
      <c r="H202" s="1" t="s">
        <v>13971</v>
      </c>
      <c r="I202" s="1" t="s">
        <v>13972</v>
      </c>
      <c r="J202" s="1" t="s">
        <v>13972</v>
      </c>
      <c r="K202" s="2"/>
      <c r="L202" s="1">
        <v>-15.0</v>
      </c>
      <c r="M202" s="1"/>
      <c r="N202" s="1">
        <v>4.542966666666667</v>
      </c>
      <c r="O202" s="1" t="s">
        <v>13328</v>
      </c>
      <c r="P202" s="1" t="s">
        <v>13973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81</v>
      </c>
      <c r="B203" s="1" t="s">
        <v>17</v>
      </c>
      <c r="C203" s="1">
        <v>369.0</v>
      </c>
      <c r="D203" s="1">
        <v>0.0</v>
      </c>
      <c r="E203" s="1" t="s">
        <v>13974</v>
      </c>
      <c r="F203" s="1" t="s">
        <v>18</v>
      </c>
      <c r="G203" s="1" t="s">
        <v>19</v>
      </c>
      <c r="H203" s="1" t="s">
        <v>13975</v>
      </c>
      <c r="I203" s="1" t="s">
        <v>13976</v>
      </c>
      <c r="J203" s="1" t="s">
        <v>13976</v>
      </c>
      <c r="K203" s="2"/>
      <c r="L203" s="1">
        <v>-4.0</v>
      </c>
      <c r="M203" s="1"/>
      <c r="N203" s="1">
        <v>10.307583333333334</v>
      </c>
      <c r="O203" s="1" t="s">
        <v>13328</v>
      </c>
      <c r="P203" s="1" t="s">
        <v>13977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16</v>
      </c>
      <c r="B204" s="1" t="s">
        <v>17</v>
      </c>
      <c r="C204" s="1">
        <v>528.0</v>
      </c>
      <c r="D204" s="1">
        <v>0.0</v>
      </c>
      <c r="E204" s="2"/>
      <c r="F204" s="1" t="s">
        <v>18</v>
      </c>
      <c r="G204" s="1" t="s">
        <v>19</v>
      </c>
      <c r="H204" s="1" t="s">
        <v>13978</v>
      </c>
      <c r="I204" s="1" t="s">
        <v>13979</v>
      </c>
      <c r="J204" s="1" t="s">
        <v>13979</v>
      </c>
      <c r="K204" s="2"/>
      <c r="L204" s="1">
        <v>-10.0</v>
      </c>
      <c r="M204" s="1"/>
      <c r="N204" s="1">
        <v>9.41705</v>
      </c>
      <c r="O204" s="1" t="s">
        <v>13328</v>
      </c>
      <c r="P204" s="1" t="s">
        <v>13980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81</v>
      </c>
      <c r="B205" s="1" t="s">
        <v>17</v>
      </c>
      <c r="C205" s="1">
        <v>321.0</v>
      </c>
      <c r="D205" s="1">
        <v>0.0</v>
      </c>
      <c r="E205" s="1" t="s">
        <v>643</v>
      </c>
      <c r="F205" s="1" t="s">
        <v>18</v>
      </c>
      <c r="G205" s="1" t="s">
        <v>19</v>
      </c>
      <c r="H205" s="1" t="s">
        <v>13981</v>
      </c>
      <c r="I205" s="1" t="s">
        <v>13982</v>
      </c>
      <c r="J205" s="1" t="s">
        <v>13982</v>
      </c>
      <c r="K205" s="2"/>
      <c r="L205" s="1">
        <v>-1.0</v>
      </c>
      <c r="M205" s="1"/>
      <c r="N205" s="1">
        <v>13.737816666666667</v>
      </c>
      <c r="O205" s="1" t="s">
        <v>13328</v>
      </c>
      <c r="P205" s="1" t="s">
        <v>13947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28</v>
      </c>
      <c r="B206" s="1" t="s">
        <v>17</v>
      </c>
      <c r="C206" s="3">
        <v>329.0</v>
      </c>
      <c r="D206" s="1">
        <v>0.0</v>
      </c>
      <c r="E206" s="1" t="s">
        <v>29</v>
      </c>
      <c r="F206" s="1" t="s">
        <v>18</v>
      </c>
      <c r="G206" s="1" t="s">
        <v>19</v>
      </c>
      <c r="H206" s="1" t="s">
        <v>13983</v>
      </c>
      <c r="I206" s="1" t="s">
        <v>13984</v>
      </c>
      <c r="J206" s="1" t="s">
        <v>13984</v>
      </c>
      <c r="K206" s="2"/>
      <c r="L206" s="1">
        <v>-12.0</v>
      </c>
      <c r="M206" s="1"/>
      <c r="N206" s="1">
        <v>7.589683333333333</v>
      </c>
      <c r="O206" s="1" t="s">
        <v>13328</v>
      </c>
      <c r="P206" s="1" t="s">
        <v>13364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60</v>
      </c>
      <c r="B207" s="1" t="s">
        <v>17</v>
      </c>
      <c r="C207" s="1">
        <v>750.0</v>
      </c>
      <c r="D207" s="1">
        <v>24.0</v>
      </c>
      <c r="E207" s="1" t="s">
        <v>29</v>
      </c>
      <c r="F207" s="1" t="s">
        <v>66</v>
      </c>
      <c r="G207" s="1" t="s">
        <v>19</v>
      </c>
      <c r="H207" s="1" t="s">
        <v>13985</v>
      </c>
      <c r="I207" s="1" t="s">
        <v>13986</v>
      </c>
      <c r="J207" s="1" t="s">
        <v>13987</v>
      </c>
      <c r="K207" s="1" t="s">
        <v>13988</v>
      </c>
      <c r="L207" s="1">
        <v>1.0</v>
      </c>
      <c r="M207" s="1">
        <v>0.5498333333333333</v>
      </c>
      <c r="N207" s="1">
        <v>9.822516666666667</v>
      </c>
      <c r="O207" s="1" t="s">
        <v>4485</v>
      </c>
      <c r="P207" s="1" t="s">
        <v>13989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28</v>
      </c>
      <c r="B208" s="1" t="s">
        <v>17</v>
      </c>
      <c r="C208" s="1">
        <v>685.0</v>
      </c>
      <c r="D208" s="1">
        <v>0.0</v>
      </c>
      <c r="E208" s="1" t="s">
        <v>29</v>
      </c>
      <c r="F208" s="1" t="s">
        <v>18</v>
      </c>
      <c r="G208" s="1" t="s">
        <v>19</v>
      </c>
      <c r="H208" s="1" t="s">
        <v>13990</v>
      </c>
      <c r="I208" s="1" t="s">
        <v>13991</v>
      </c>
      <c r="J208" s="1" t="s">
        <v>13991</v>
      </c>
      <c r="K208" s="2"/>
      <c r="L208" s="1">
        <v>-7.0</v>
      </c>
      <c r="M208" s="1"/>
      <c r="N208" s="1">
        <v>12.011416666666667</v>
      </c>
      <c r="O208" s="1" t="s">
        <v>13328</v>
      </c>
      <c r="P208" s="1" t="s">
        <v>13992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16</v>
      </c>
      <c r="B209" s="1" t="s">
        <v>17</v>
      </c>
      <c r="C209" s="1">
        <v>642.0</v>
      </c>
      <c r="D209" s="1">
        <v>0.0</v>
      </c>
      <c r="E209" s="2"/>
      <c r="F209" s="1" t="s">
        <v>18</v>
      </c>
      <c r="G209" s="1" t="s">
        <v>19</v>
      </c>
      <c r="H209" s="1" t="s">
        <v>13993</v>
      </c>
      <c r="I209" s="1" t="s">
        <v>13994</v>
      </c>
      <c r="J209" s="1" t="s">
        <v>13994</v>
      </c>
      <c r="K209" s="2"/>
      <c r="L209" s="1">
        <v>-5.0</v>
      </c>
      <c r="M209" s="1"/>
      <c r="N209" s="1">
        <v>14.365183333333333</v>
      </c>
      <c r="O209" s="1" t="s">
        <v>13328</v>
      </c>
      <c r="P209" s="1" t="s">
        <v>13995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28</v>
      </c>
      <c r="B210" s="1" t="s">
        <v>17</v>
      </c>
      <c r="C210" s="1">
        <v>314.0</v>
      </c>
      <c r="D210" s="1">
        <v>0.0</v>
      </c>
      <c r="E210" s="1" t="s">
        <v>29</v>
      </c>
      <c r="F210" s="1" t="s">
        <v>18</v>
      </c>
      <c r="G210" s="1" t="s">
        <v>19</v>
      </c>
      <c r="H210" s="1" t="s">
        <v>13996</v>
      </c>
      <c r="I210" s="1" t="s">
        <v>13997</v>
      </c>
      <c r="J210" s="1" t="s">
        <v>13997</v>
      </c>
      <c r="K210" s="2"/>
      <c r="L210" s="1">
        <v>-16.0</v>
      </c>
      <c r="M210" s="1"/>
      <c r="N210" s="1">
        <v>4.062566666666667</v>
      </c>
      <c r="O210" s="1" t="s">
        <v>13328</v>
      </c>
      <c r="P210" s="1" t="s">
        <v>13998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16</v>
      </c>
      <c r="B211" s="1" t="s">
        <v>17</v>
      </c>
      <c r="C211" s="1">
        <v>274.0</v>
      </c>
      <c r="D211" s="1">
        <v>0.0</v>
      </c>
      <c r="E211" s="2"/>
      <c r="F211" s="1" t="s">
        <v>18</v>
      </c>
      <c r="G211" s="1" t="s">
        <v>19</v>
      </c>
      <c r="H211" s="1" t="s">
        <v>13999</v>
      </c>
      <c r="I211" s="1" t="s">
        <v>14000</v>
      </c>
      <c r="J211" s="1" t="s">
        <v>14000</v>
      </c>
      <c r="K211" s="2"/>
      <c r="L211" s="1">
        <v>-8.0</v>
      </c>
      <c r="M211" s="1"/>
      <c r="N211" s="1">
        <v>6.526116666666667</v>
      </c>
      <c r="O211" s="1" t="s">
        <v>13328</v>
      </c>
      <c r="P211" s="1" t="s">
        <v>14001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28</v>
      </c>
      <c r="B212" s="1" t="s">
        <v>17</v>
      </c>
      <c r="C212" s="1">
        <v>528.0</v>
      </c>
      <c r="D212" s="1">
        <v>0.0</v>
      </c>
      <c r="E212" s="1" t="s">
        <v>29</v>
      </c>
      <c r="F212" s="1" t="s">
        <v>18</v>
      </c>
      <c r="G212" s="1" t="s">
        <v>19</v>
      </c>
      <c r="H212" s="1" t="s">
        <v>14002</v>
      </c>
      <c r="I212" s="1" t="s">
        <v>14003</v>
      </c>
      <c r="J212" s="1" t="s">
        <v>14003</v>
      </c>
      <c r="K212" s="2"/>
      <c r="L212" s="1">
        <v>-10.0</v>
      </c>
      <c r="M212" s="1"/>
      <c r="N212" s="1">
        <v>9.2033</v>
      </c>
      <c r="O212" s="1" t="s">
        <v>13328</v>
      </c>
      <c r="P212" s="1" t="s">
        <v>14004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16</v>
      </c>
      <c r="B213" s="1" t="s">
        <v>17</v>
      </c>
      <c r="C213" s="1">
        <v>593.0</v>
      </c>
      <c r="D213" s="1">
        <v>0.0</v>
      </c>
      <c r="E213" s="2"/>
      <c r="F213" s="1" t="s">
        <v>18</v>
      </c>
      <c r="G213" s="1" t="s">
        <v>19</v>
      </c>
      <c r="H213" s="1" t="s">
        <v>14005</v>
      </c>
      <c r="I213" s="1" t="s">
        <v>14006</v>
      </c>
      <c r="J213" s="1" t="s">
        <v>14006</v>
      </c>
      <c r="K213" s="2"/>
      <c r="L213" s="1">
        <v>-9.0</v>
      </c>
      <c r="M213" s="1"/>
      <c r="N213" s="1">
        <v>10.743316666666667</v>
      </c>
      <c r="O213" s="1" t="s">
        <v>13328</v>
      </c>
      <c r="P213" s="1" t="s">
        <v>14007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48</v>
      </c>
      <c r="B214" s="1" t="s">
        <v>17</v>
      </c>
      <c r="C214" s="1">
        <v>309.0</v>
      </c>
      <c r="D214" s="1">
        <v>309.0</v>
      </c>
      <c r="E214" s="2"/>
      <c r="F214" s="1" t="s">
        <v>49</v>
      </c>
      <c r="G214" s="1" t="s">
        <v>24</v>
      </c>
      <c r="H214" s="1" t="s">
        <v>14008</v>
      </c>
      <c r="I214" s="1" t="s">
        <v>14009</v>
      </c>
      <c r="J214" s="1" t="s">
        <v>14009</v>
      </c>
      <c r="K214" s="2"/>
      <c r="L214" s="1">
        <v>2.0</v>
      </c>
      <c r="M214" s="1"/>
      <c r="N214" s="1">
        <v>7.103083333333333</v>
      </c>
      <c r="O214" s="1" t="s">
        <v>53</v>
      </c>
      <c r="P214" s="1" t="s">
        <v>14010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60</v>
      </c>
      <c r="B215" s="1" t="s">
        <v>17</v>
      </c>
      <c r="C215" s="3">
        <v>247.0</v>
      </c>
      <c r="D215" s="1">
        <v>62.0</v>
      </c>
      <c r="E215" s="2"/>
      <c r="F215" s="1" t="s">
        <v>49</v>
      </c>
      <c r="G215" s="1" t="s">
        <v>24</v>
      </c>
      <c r="H215" s="1" t="s">
        <v>14011</v>
      </c>
      <c r="I215" s="1" t="s">
        <v>14012</v>
      </c>
      <c r="J215" s="1" t="s">
        <v>14012</v>
      </c>
      <c r="K215" s="2"/>
      <c r="L215" s="1">
        <v>-8.0</v>
      </c>
      <c r="M215" s="1"/>
      <c r="N215" s="1">
        <v>10.966216666666666</v>
      </c>
      <c r="O215" s="1" t="s">
        <v>4485</v>
      </c>
      <c r="P215" s="1" t="s">
        <v>4829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48</v>
      </c>
      <c r="B216" s="1" t="s">
        <v>17</v>
      </c>
      <c r="C216" s="3">
        <v>249.0</v>
      </c>
      <c r="D216" s="1">
        <v>0.0</v>
      </c>
      <c r="E216" s="2"/>
      <c r="F216" s="1" t="s">
        <v>49</v>
      </c>
      <c r="G216" s="1" t="s">
        <v>24</v>
      </c>
      <c r="H216" s="1" t="s">
        <v>14013</v>
      </c>
      <c r="I216" s="1" t="s">
        <v>14014</v>
      </c>
      <c r="J216" s="1" t="s">
        <v>14014</v>
      </c>
      <c r="K216" s="2"/>
      <c r="L216" s="1">
        <v>6.0</v>
      </c>
      <c r="M216" s="1"/>
      <c r="N216" s="1">
        <v>11.257533333333333</v>
      </c>
      <c r="O216" s="1" t="s">
        <v>53</v>
      </c>
      <c r="P216" s="1" t="s">
        <v>14015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28</v>
      </c>
      <c r="B217" s="1" t="s">
        <v>17</v>
      </c>
      <c r="C217" s="3">
        <v>1057.0</v>
      </c>
      <c r="D217" s="1">
        <v>0.0</v>
      </c>
      <c r="E217" s="1" t="s">
        <v>29</v>
      </c>
      <c r="F217" s="1" t="s">
        <v>18</v>
      </c>
      <c r="G217" s="1" t="s">
        <v>19</v>
      </c>
      <c r="H217" s="1" t="s">
        <v>14016</v>
      </c>
      <c r="I217" s="1" t="s">
        <v>14017</v>
      </c>
      <c r="J217" s="1" t="s">
        <v>14017</v>
      </c>
      <c r="K217" s="2"/>
      <c r="L217" s="1">
        <v>-3.0</v>
      </c>
      <c r="M217" s="1"/>
      <c r="N217" s="1">
        <v>16.994633333333333</v>
      </c>
      <c r="O217" s="1" t="s">
        <v>13328</v>
      </c>
      <c r="P217" s="1" t="s">
        <v>14018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81</v>
      </c>
      <c r="B218" s="1" t="s">
        <v>17</v>
      </c>
      <c r="C218" s="1">
        <v>329.0</v>
      </c>
      <c r="D218" s="1">
        <v>0.0</v>
      </c>
      <c r="E218" s="2"/>
      <c r="F218" s="1" t="s">
        <v>49</v>
      </c>
      <c r="G218" s="1" t="s">
        <v>19</v>
      </c>
      <c r="H218" s="1" t="s">
        <v>14019</v>
      </c>
      <c r="I218" s="1" t="s">
        <v>14020</v>
      </c>
      <c r="J218" s="1" t="s">
        <v>14020</v>
      </c>
      <c r="K218" s="2"/>
      <c r="L218" s="1">
        <v>-2.0</v>
      </c>
      <c r="M218" s="1"/>
      <c r="N218" s="1">
        <v>12.406766666666666</v>
      </c>
      <c r="O218" s="1" t="s">
        <v>13328</v>
      </c>
      <c r="P218" s="1" t="s">
        <v>14021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16</v>
      </c>
      <c r="B219" s="1" t="s">
        <v>17</v>
      </c>
      <c r="C219" s="1">
        <v>528.0</v>
      </c>
      <c r="D219" s="1">
        <v>0.0</v>
      </c>
      <c r="E219" s="2"/>
      <c r="F219" s="1" t="s">
        <v>18</v>
      </c>
      <c r="G219" s="1" t="s">
        <v>19</v>
      </c>
      <c r="H219" s="1" t="s">
        <v>14022</v>
      </c>
      <c r="I219" s="1" t="s">
        <v>14023</v>
      </c>
      <c r="J219" s="1" t="s">
        <v>14023</v>
      </c>
      <c r="K219" s="2"/>
      <c r="L219" s="1">
        <v>-12.0</v>
      </c>
      <c r="M219" s="1"/>
      <c r="N219" s="1">
        <v>7.225433333333333</v>
      </c>
      <c r="O219" s="1" t="s">
        <v>13328</v>
      </c>
      <c r="P219" s="1" t="s">
        <v>14024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60</v>
      </c>
      <c r="B220" s="1" t="s">
        <v>17</v>
      </c>
      <c r="C220" s="1">
        <v>309.0</v>
      </c>
      <c r="D220" s="1">
        <v>0.0</v>
      </c>
      <c r="E220" s="1" t="s">
        <v>29</v>
      </c>
      <c r="F220" s="1" t="s">
        <v>66</v>
      </c>
      <c r="G220" s="1" t="s">
        <v>24</v>
      </c>
      <c r="H220" s="1" t="s">
        <v>14025</v>
      </c>
      <c r="I220" s="1" t="s">
        <v>14026</v>
      </c>
      <c r="J220" s="1" t="s">
        <v>14027</v>
      </c>
      <c r="K220" s="1" t="s">
        <v>14028</v>
      </c>
      <c r="L220" s="1">
        <v>-10.0</v>
      </c>
      <c r="M220" s="1">
        <v>0.17248333333333332</v>
      </c>
      <c r="N220" s="1">
        <v>7.702233333333333</v>
      </c>
      <c r="O220" s="1" t="s">
        <v>4485</v>
      </c>
      <c r="P220" s="1" t="s">
        <v>4829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28</v>
      </c>
      <c r="B221" s="1" t="s">
        <v>17</v>
      </c>
      <c r="C221" s="1">
        <v>289.0</v>
      </c>
      <c r="D221" s="1">
        <v>0.0</v>
      </c>
      <c r="E221" s="1" t="s">
        <v>29</v>
      </c>
      <c r="F221" s="1" t="s">
        <v>18</v>
      </c>
      <c r="G221" s="1" t="s">
        <v>19</v>
      </c>
      <c r="H221" s="1" t="s">
        <v>14029</v>
      </c>
      <c r="I221" s="1" t="s">
        <v>14030</v>
      </c>
      <c r="J221" s="1" t="s">
        <v>14030</v>
      </c>
      <c r="K221" s="2"/>
      <c r="L221" s="1">
        <v>-8.0</v>
      </c>
      <c r="M221" s="1"/>
      <c r="N221" s="1">
        <v>7.949666666666666</v>
      </c>
      <c r="O221" s="1" t="s">
        <v>13328</v>
      </c>
      <c r="P221" s="1" t="s">
        <v>13452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60</v>
      </c>
      <c r="B222" s="1" t="s">
        <v>17</v>
      </c>
      <c r="C222" s="3">
        <v>1006.0</v>
      </c>
      <c r="D222" s="1">
        <v>0.0</v>
      </c>
      <c r="E222" s="1" t="s">
        <v>29</v>
      </c>
      <c r="F222" s="1" t="s">
        <v>66</v>
      </c>
      <c r="G222" s="1" t="s">
        <v>19</v>
      </c>
      <c r="H222" s="1" t="s">
        <v>14031</v>
      </c>
      <c r="I222" s="1" t="s">
        <v>14032</v>
      </c>
      <c r="J222" s="1" t="s">
        <v>14033</v>
      </c>
      <c r="K222" s="1" t="s">
        <v>14034</v>
      </c>
      <c r="L222" s="1">
        <v>-1.0</v>
      </c>
      <c r="M222" s="1">
        <v>0.8777166666666667</v>
      </c>
      <c r="N222" s="1">
        <v>8.64485</v>
      </c>
      <c r="O222" s="1" t="s">
        <v>4485</v>
      </c>
      <c r="P222" s="1" t="s">
        <v>14035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81</v>
      </c>
      <c r="B223" s="1" t="s">
        <v>17</v>
      </c>
      <c r="C223" s="3">
        <v>434.0</v>
      </c>
      <c r="D223" s="1">
        <v>0.0</v>
      </c>
      <c r="E223" s="1" t="s">
        <v>13783</v>
      </c>
      <c r="F223" s="1" t="s">
        <v>18</v>
      </c>
      <c r="G223" s="1" t="s">
        <v>19</v>
      </c>
      <c r="H223" s="1" t="s">
        <v>14036</v>
      </c>
      <c r="I223" s="1" t="s">
        <v>14037</v>
      </c>
      <c r="J223" s="1" t="s">
        <v>14037</v>
      </c>
      <c r="K223" s="2"/>
      <c r="L223" s="1">
        <v>-4.0</v>
      </c>
      <c r="M223" s="1"/>
      <c r="N223" s="1">
        <v>10.850366666666666</v>
      </c>
      <c r="O223" s="1" t="s">
        <v>13328</v>
      </c>
      <c r="P223" s="1" t="s">
        <v>14038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60</v>
      </c>
      <c r="B224" s="1" t="s">
        <v>17</v>
      </c>
      <c r="C224" s="1">
        <v>338.0</v>
      </c>
      <c r="D224" s="1">
        <v>0.0</v>
      </c>
      <c r="E224" s="1" t="s">
        <v>29</v>
      </c>
      <c r="F224" s="1" t="s">
        <v>66</v>
      </c>
      <c r="G224" s="1" t="s">
        <v>24</v>
      </c>
      <c r="H224" s="1" t="s">
        <v>14039</v>
      </c>
      <c r="I224" s="1" t="s">
        <v>14040</v>
      </c>
      <c r="J224" s="1" t="s">
        <v>14041</v>
      </c>
      <c r="K224" s="1" t="s">
        <v>14042</v>
      </c>
      <c r="L224" s="1">
        <v>-5.0</v>
      </c>
      <c r="M224" s="1">
        <v>0.17361666666666667</v>
      </c>
      <c r="N224" s="1">
        <v>8.160666666666666</v>
      </c>
      <c r="O224" s="1" t="s">
        <v>4485</v>
      </c>
      <c r="P224" s="1" t="s">
        <v>6488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81</v>
      </c>
      <c r="B225" s="1" t="s">
        <v>17</v>
      </c>
      <c r="C225" s="1">
        <v>329.0</v>
      </c>
      <c r="D225" s="1">
        <v>0.0</v>
      </c>
      <c r="E225" s="1" t="s">
        <v>11158</v>
      </c>
      <c r="F225" s="1" t="s">
        <v>18</v>
      </c>
      <c r="G225" s="1" t="s">
        <v>19</v>
      </c>
      <c r="H225" s="1" t="s">
        <v>14043</v>
      </c>
      <c r="I225" s="1" t="s">
        <v>14044</v>
      </c>
      <c r="J225" s="1" t="s">
        <v>14044</v>
      </c>
      <c r="K225" s="2"/>
      <c r="L225" s="1">
        <v>-4.0</v>
      </c>
      <c r="M225" s="1"/>
      <c r="N225" s="1">
        <v>10.45445</v>
      </c>
      <c r="O225" s="1" t="s">
        <v>13328</v>
      </c>
      <c r="P225" s="1" t="s">
        <v>14045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81</v>
      </c>
      <c r="B226" s="1" t="s">
        <v>17</v>
      </c>
      <c r="C226" s="3">
        <v>717.0</v>
      </c>
      <c r="D226" s="1">
        <v>0.0</v>
      </c>
      <c r="E226" s="1" t="s">
        <v>11158</v>
      </c>
      <c r="F226" s="1" t="s">
        <v>18</v>
      </c>
      <c r="G226" s="1" t="s">
        <v>19</v>
      </c>
      <c r="H226" s="1" t="s">
        <v>14046</v>
      </c>
      <c r="I226" s="1" t="s">
        <v>14047</v>
      </c>
      <c r="J226" s="1" t="s">
        <v>14047</v>
      </c>
      <c r="K226" s="2"/>
      <c r="L226" s="1">
        <v>-5.0</v>
      </c>
      <c r="M226" s="1"/>
      <c r="N226" s="1">
        <v>14.906483333333334</v>
      </c>
      <c r="O226" s="1" t="s">
        <v>13328</v>
      </c>
      <c r="P226" s="1" t="s">
        <v>14048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16</v>
      </c>
      <c r="B227" s="1" t="s">
        <v>17</v>
      </c>
      <c r="C227" s="1">
        <v>413.0</v>
      </c>
      <c r="D227" s="1">
        <v>0.0</v>
      </c>
      <c r="E227" s="2"/>
      <c r="F227" s="1" t="s">
        <v>18</v>
      </c>
      <c r="G227" s="1" t="s">
        <v>19</v>
      </c>
      <c r="H227" s="1" t="s">
        <v>14049</v>
      </c>
      <c r="I227" s="1" t="s">
        <v>14050</v>
      </c>
      <c r="J227" s="1" t="s">
        <v>14050</v>
      </c>
      <c r="K227" s="2"/>
      <c r="L227" s="1">
        <v>-3.0</v>
      </c>
      <c r="M227" s="1"/>
      <c r="N227" s="1">
        <v>11.36845</v>
      </c>
      <c r="O227" s="1" t="s">
        <v>13328</v>
      </c>
      <c r="P227" s="1" t="s">
        <v>14051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60</v>
      </c>
      <c r="B228" s="1" t="s">
        <v>17</v>
      </c>
      <c r="C228" s="1">
        <v>247.0</v>
      </c>
      <c r="D228" s="1">
        <v>62.0</v>
      </c>
      <c r="E228" s="2"/>
      <c r="F228" s="1" t="s">
        <v>49</v>
      </c>
      <c r="G228" s="1" t="s">
        <v>24</v>
      </c>
      <c r="H228" s="1" t="s">
        <v>14052</v>
      </c>
      <c r="I228" s="1" t="s">
        <v>14053</v>
      </c>
      <c r="J228" s="1" t="s">
        <v>14053</v>
      </c>
      <c r="K228" s="2"/>
      <c r="L228" s="1">
        <v>-12.0</v>
      </c>
      <c r="M228" s="1"/>
      <c r="N228" s="1">
        <v>6.6056333333333335</v>
      </c>
      <c r="O228" s="1" t="s">
        <v>4485</v>
      </c>
      <c r="P228" s="1" t="s">
        <v>6488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28</v>
      </c>
      <c r="B229" s="1" t="s">
        <v>17</v>
      </c>
      <c r="C229" s="1">
        <v>593.0</v>
      </c>
      <c r="D229" s="1">
        <v>0.0</v>
      </c>
      <c r="E229" s="1" t="s">
        <v>29</v>
      </c>
      <c r="F229" s="1" t="s">
        <v>18</v>
      </c>
      <c r="G229" s="1" t="s">
        <v>19</v>
      </c>
      <c r="H229" s="1" t="s">
        <v>14054</v>
      </c>
      <c r="I229" s="1" t="s">
        <v>14055</v>
      </c>
      <c r="J229" s="1" t="s">
        <v>14055</v>
      </c>
      <c r="K229" s="2"/>
      <c r="L229" s="1">
        <v>-12.0</v>
      </c>
      <c r="M229" s="1"/>
      <c r="N229" s="1">
        <v>7.215983333333333</v>
      </c>
      <c r="O229" s="1" t="s">
        <v>13328</v>
      </c>
      <c r="P229" s="1" t="s">
        <v>14056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60</v>
      </c>
      <c r="B230" s="1" t="s">
        <v>17</v>
      </c>
      <c r="C230" s="1">
        <v>247.0</v>
      </c>
      <c r="D230" s="1">
        <v>62.0</v>
      </c>
      <c r="E230" s="2"/>
      <c r="F230" s="1" t="s">
        <v>49</v>
      </c>
      <c r="G230" s="1" t="s">
        <v>19</v>
      </c>
      <c r="H230" s="1" t="s">
        <v>14057</v>
      </c>
      <c r="I230" s="1" t="s">
        <v>14058</v>
      </c>
      <c r="J230" s="1" t="s">
        <v>14058</v>
      </c>
      <c r="K230" s="2"/>
      <c r="L230" s="1">
        <v>-11.0</v>
      </c>
      <c r="M230" s="1"/>
      <c r="N230" s="1">
        <v>8.687</v>
      </c>
      <c r="O230" s="1" t="s">
        <v>4485</v>
      </c>
      <c r="P230" s="1" t="s">
        <v>14059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16</v>
      </c>
      <c r="B231" s="1" t="s">
        <v>17</v>
      </c>
      <c r="C231" s="3">
        <v>712.0</v>
      </c>
      <c r="D231" s="1">
        <v>0.0</v>
      </c>
      <c r="E231" s="2"/>
      <c r="F231" s="1" t="s">
        <v>18</v>
      </c>
      <c r="G231" s="1" t="s">
        <v>19</v>
      </c>
      <c r="H231" s="1" t="s">
        <v>14060</v>
      </c>
      <c r="I231" s="1" t="s">
        <v>14061</v>
      </c>
      <c r="J231" s="1" t="s">
        <v>14061</v>
      </c>
      <c r="K231" s="2"/>
      <c r="L231" s="1">
        <v>-9.0</v>
      </c>
      <c r="M231" s="1"/>
      <c r="N231" s="1">
        <v>10.1957</v>
      </c>
      <c r="O231" s="1" t="s">
        <v>13328</v>
      </c>
      <c r="P231" s="1" t="s">
        <v>14062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48</v>
      </c>
      <c r="B232" s="1" t="s">
        <v>17</v>
      </c>
      <c r="C232" s="1">
        <v>309.0</v>
      </c>
      <c r="D232" s="1">
        <v>0.0</v>
      </c>
      <c r="E232" s="2"/>
      <c r="F232" s="1" t="s">
        <v>49</v>
      </c>
      <c r="G232" s="1" t="s">
        <v>24</v>
      </c>
      <c r="H232" s="1" t="s">
        <v>14063</v>
      </c>
      <c r="I232" s="1" t="s">
        <v>14064</v>
      </c>
      <c r="J232" s="1" t="s">
        <v>14064</v>
      </c>
      <c r="K232" s="2"/>
      <c r="L232" s="1">
        <v>2.0</v>
      </c>
      <c r="M232" s="1"/>
      <c r="N232" s="1">
        <v>7.4412</v>
      </c>
      <c r="O232" s="1" t="s">
        <v>53</v>
      </c>
      <c r="P232" s="1" t="s">
        <v>14065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28</v>
      </c>
      <c r="B233" s="1" t="s">
        <v>17</v>
      </c>
      <c r="C233" s="1">
        <v>346.0</v>
      </c>
      <c r="D233" s="1">
        <v>0.0</v>
      </c>
      <c r="E233" s="1" t="s">
        <v>29</v>
      </c>
      <c r="F233" s="1" t="s">
        <v>18</v>
      </c>
      <c r="G233" s="1" t="s">
        <v>19</v>
      </c>
      <c r="H233" s="1" t="s">
        <v>14066</v>
      </c>
      <c r="I233" s="1" t="s">
        <v>14067</v>
      </c>
      <c r="J233" s="1" t="s">
        <v>14067</v>
      </c>
      <c r="K233" s="2"/>
      <c r="L233" s="1">
        <v>-8.0</v>
      </c>
      <c r="M233" s="1"/>
      <c r="N233" s="1">
        <v>9.736433333333334</v>
      </c>
      <c r="O233" s="1" t="s">
        <v>13328</v>
      </c>
      <c r="P233" s="1" t="s">
        <v>14068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28</v>
      </c>
      <c r="B234" s="1" t="s">
        <v>17</v>
      </c>
      <c r="C234" s="1">
        <v>503.0</v>
      </c>
      <c r="D234" s="1">
        <v>0.0</v>
      </c>
      <c r="E234" s="1" t="s">
        <v>29</v>
      </c>
      <c r="F234" s="1" t="s">
        <v>18</v>
      </c>
      <c r="G234" s="1" t="s">
        <v>19</v>
      </c>
      <c r="H234" s="1" t="s">
        <v>14069</v>
      </c>
      <c r="I234" s="1" t="s">
        <v>14070</v>
      </c>
      <c r="J234" s="1" t="s">
        <v>14070</v>
      </c>
      <c r="K234" s="2"/>
      <c r="L234" s="1">
        <v>-8.0</v>
      </c>
      <c r="M234" s="1"/>
      <c r="N234" s="1">
        <v>11.079833333333333</v>
      </c>
      <c r="O234" s="1" t="s">
        <v>13328</v>
      </c>
      <c r="P234" s="1" t="s">
        <v>14071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48</v>
      </c>
      <c r="B235" s="1" t="s">
        <v>17</v>
      </c>
      <c r="C235" s="1">
        <v>289.0</v>
      </c>
      <c r="D235" s="1">
        <v>0.0</v>
      </c>
      <c r="E235" s="2"/>
      <c r="F235" s="1" t="s">
        <v>49</v>
      </c>
      <c r="G235" s="1" t="s">
        <v>24</v>
      </c>
      <c r="H235" s="1" t="s">
        <v>14072</v>
      </c>
      <c r="I235" s="1" t="s">
        <v>14073</v>
      </c>
      <c r="J235" s="1" t="s">
        <v>14073</v>
      </c>
      <c r="K235" s="2"/>
      <c r="L235" s="1">
        <v>0.0</v>
      </c>
      <c r="M235" s="1"/>
      <c r="N235" s="1">
        <v>5.890033333333333</v>
      </c>
      <c r="O235" s="1" t="s">
        <v>53</v>
      </c>
      <c r="P235" s="1" t="s">
        <v>14074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28</v>
      </c>
      <c r="B236" s="1" t="s">
        <v>17</v>
      </c>
      <c r="C236" s="1">
        <v>264.0</v>
      </c>
      <c r="D236" s="1">
        <v>0.0</v>
      </c>
      <c r="E236" s="1" t="s">
        <v>29</v>
      </c>
      <c r="F236" s="1" t="s">
        <v>18</v>
      </c>
      <c r="G236" s="1" t="s">
        <v>19</v>
      </c>
      <c r="H236" s="1" t="s">
        <v>14075</v>
      </c>
      <c r="I236" s="1" t="s">
        <v>14076</v>
      </c>
      <c r="J236" s="1" t="s">
        <v>14076</v>
      </c>
      <c r="K236" s="2"/>
      <c r="L236" s="1">
        <v>-10.0</v>
      </c>
      <c r="M236" s="1"/>
      <c r="N236" s="1">
        <v>44.17645</v>
      </c>
      <c r="O236" s="1" t="s">
        <v>13328</v>
      </c>
      <c r="P236" s="1" t="s">
        <v>13345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60</v>
      </c>
      <c r="B237" s="1" t="s">
        <v>17</v>
      </c>
      <c r="C237" s="1">
        <v>870.0</v>
      </c>
      <c r="D237" s="1">
        <v>0.0</v>
      </c>
      <c r="E237" s="1" t="s">
        <v>29</v>
      </c>
      <c r="F237" s="1" t="s">
        <v>66</v>
      </c>
      <c r="G237" s="1" t="s">
        <v>24</v>
      </c>
      <c r="H237" s="1" t="s">
        <v>14077</v>
      </c>
      <c r="I237" s="1" t="s">
        <v>14078</v>
      </c>
      <c r="J237" s="1" t="s">
        <v>14079</v>
      </c>
      <c r="K237" s="1" t="s">
        <v>14080</v>
      </c>
      <c r="L237" s="1">
        <v>-6.0</v>
      </c>
      <c r="M237" s="1">
        <v>0.4064</v>
      </c>
      <c r="N237" s="1">
        <v>16.869</v>
      </c>
      <c r="O237" s="1" t="s">
        <v>4485</v>
      </c>
      <c r="P237" s="1" t="s">
        <v>14081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60</v>
      </c>
      <c r="B238" s="1" t="s">
        <v>17</v>
      </c>
      <c r="C238" s="1">
        <v>409.0</v>
      </c>
      <c r="D238" s="1">
        <v>0.0</v>
      </c>
      <c r="E238" s="1" t="s">
        <v>29</v>
      </c>
      <c r="F238" s="1" t="s">
        <v>66</v>
      </c>
      <c r="G238" s="1" t="s">
        <v>24</v>
      </c>
      <c r="H238" s="1" t="s">
        <v>14082</v>
      </c>
      <c r="I238" s="1" t="s">
        <v>14083</v>
      </c>
      <c r="J238" s="1" t="s">
        <v>14084</v>
      </c>
      <c r="K238" s="1" t="s">
        <v>14085</v>
      </c>
      <c r="L238" s="1">
        <v>-1.0</v>
      </c>
      <c r="M238" s="1">
        <v>0.5587166666666666</v>
      </c>
      <c r="N238" s="1">
        <v>10.356383333333333</v>
      </c>
      <c r="O238" s="1" t="s">
        <v>4485</v>
      </c>
      <c r="P238" s="1" t="s">
        <v>14086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48</v>
      </c>
      <c r="B239" s="1" t="s">
        <v>17</v>
      </c>
      <c r="C239" s="1">
        <v>309.0</v>
      </c>
      <c r="D239" s="1">
        <v>0.0</v>
      </c>
      <c r="E239" s="2"/>
      <c r="F239" s="1" t="s">
        <v>49</v>
      </c>
      <c r="G239" s="1" t="s">
        <v>24</v>
      </c>
      <c r="H239" s="1" t="s">
        <v>14087</v>
      </c>
      <c r="I239" s="1" t="s">
        <v>14088</v>
      </c>
      <c r="J239" s="1" t="s">
        <v>14088</v>
      </c>
      <c r="K239" s="2"/>
      <c r="L239" s="1">
        <v>1.0</v>
      </c>
      <c r="M239" s="1"/>
      <c r="N239" s="1">
        <v>6.3114333333333335</v>
      </c>
      <c r="O239" s="1" t="s">
        <v>53</v>
      </c>
      <c r="P239" s="1" t="s">
        <v>14089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60</v>
      </c>
      <c r="B240" s="1" t="s">
        <v>17</v>
      </c>
      <c r="C240" s="1">
        <v>273.0</v>
      </c>
      <c r="D240" s="1">
        <v>0.0</v>
      </c>
      <c r="E240" s="1" t="s">
        <v>14090</v>
      </c>
      <c r="F240" s="1" t="s">
        <v>66</v>
      </c>
      <c r="G240" s="1" t="s">
        <v>19</v>
      </c>
      <c r="H240" s="1" t="s">
        <v>14091</v>
      </c>
      <c r="I240" s="1" t="s">
        <v>14092</v>
      </c>
      <c r="J240" s="1" t="s">
        <v>14093</v>
      </c>
      <c r="K240" s="1" t="s">
        <v>14094</v>
      </c>
      <c r="L240" s="1">
        <v>-17.0</v>
      </c>
      <c r="M240" s="1">
        <v>0.009133333333333334</v>
      </c>
      <c r="N240" s="1">
        <v>6.838883333333333</v>
      </c>
      <c r="O240" s="1" t="s">
        <v>4485</v>
      </c>
      <c r="P240" s="1" t="s">
        <v>14095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28</v>
      </c>
      <c r="B241" s="1" t="s">
        <v>17</v>
      </c>
      <c r="C241" s="1">
        <v>329.0</v>
      </c>
      <c r="D241" s="1">
        <v>0.0</v>
      </c>
      <c r="E241" s="1" t="s">
        <v>29</v>
      </c>
      <c r="F241" s="1" t="s">
        <v>18</v>
      </c>
      <c r="G241" s="1" t="s">
        <v>19</v>
      </c>
      <c r="H241" s="1" t="s">
        <v>14096</v>
      </c>
      <c r="I241" s="1" t="s">
        <v>14097</v>
      </c>
      <c r="J241" s="1" t="s">
        <v>14097</v>
      </c>
      <c r="K241" s="2"/>
      <c r="L241" s="1">
        <v>-8.0</v>
      </c>
      <c r="M241" s="1"/>
      <c r="N241" s="1">
        <v>6.297416666666667</v>
      </c>
      <c r="O241" s="1" t="s">
        <v>13328</v>
      </c>
      <c r="P241" s="1" t="s">
        <v>14098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81</v>
      </c>
      <c r="B242" s="1" t="s">
        <v>17</v>
      </c>
      <c r="C242" s="3">
        <v>1565.0</v>
      </c>
      <c r="D242" s="1">
        <v>0.0</v>
      </c>
      <c r="E242" s="2"/>
      <c r="F242" s="1" t="s">
        <v>49</v>
      </c>
      <c r="G242" s="1" t="s">
        <v>19</v>
      </c>
      <c r="H242" s="1" t="s">
        <v>14099</v>
      </c>
      <c r="I242" s="1" t="s">
        <v>14100</v>
      </c>
      <c r="J242" s="1" t="s">
        <v>14100</v>
      </c>
      <c r="K242" s="2"/>
      <c r="L242" s="1">
        <v>1.0</v>
      </c>
      <c r="M242" s="1"/>
      <c r="N242" s="1">
        <v>21.5231</v>
      </c>
      <c r="O242" s="1" t="s">
        <v>13328</v>
      </c>
      <c r="P242" s="1" t="s">
        <v>14101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48</v>
      </c>
      <c r="B243" s="1" t="s">
        <v>17</v>
      </c>
      <c r="C243" s="1">
        <v>374.0</v>
      </c>
      <c r="D243" s="1">
        <v>0.0</v>
      </c>
      <c r="E243" s="2"/>
      <c r="F243" s="1" t="s">
        <v>49</v>
      </c>
      <c r="G243" s="1" t="s">
        <v>24</v>
      </c>
      <c r="H243" s="1" t="s">
        <v>14102</v>
      </c>
      <c r="I243" s="1" t="s">
        <v>14103</v>
      </c>
      <c r="J243" s="1" t="s">
        <v>14103</v>
      </c>
      <c r="K243" s="2"/>
      <c r="L243" s="1">
        <v>2.0</v>
      </c>
      <c r="M243" s="1"/>
      <c r="N243" s="1">
        <v>7.643866666666667</v>
      </c>
      <c r="O243" s="1" t="s">
        <v>53</v>
      </c>
      <c r="P243" s="1" t="s">
        <v>14104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60</v>
      </c>
      <c r="B244" s="1" t="s">
        <v>17</v>
      </c>
      <c r="C244" s="1">
        <v>705.0</v>
      </c>
      <c r="D244" s="1">
        <v>141.0</v>
      </c>
      <c r="E244" s="2"/>
      <c r="F244" s="1" t="s">
        <v>49</v>
      </c>
      <c r="G244" s="1" t="s">
        <v>19</v>
      </c>
      <c r="H244" s="1" t="s">
        <v>14105</v>
      </c>
      <c r="I244" s="1" t="s">
        <v>14106</v>
      </c>
      <c r="J244" s="1" t="s">
        <v>14106</v>
      </c>
      <c r="K244" s="2"/>
      <c r="L244" s="1">
        <v>-12.0</v>
      </c>
      <c r="M244" s="1"/>
      <c r="N244" s="1">
        <v>11.109083333333333</v>
      </c>
      <c r="O244" s="1" t="s">
        <v>4485</v>
      </c>
      <c r="P244" s="1" t="s">
        <v>14107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60</v>
      </c>
      <c r="B245" s="1" t="s">
        <v>17</v>
      </c>
      <c r="C245" s="1">
        <v>267.0</v>
      </c>
      <c r="D245" s="1">
        <v>62.0</v>
      </c>
      <c r="E245" s="2"/>
      <c r="F245" s="1" t="s">
        <v>49</v>
      </c>
      <c r="G245" s="1" t="s">
        <v>173</v>
      </c>
      <c r="H245" s="1" t="s">
        <v>14108</v>
      </c>
      <c r="I245" s="1" t="s">
        <v>14109</v>
      </c>
      <c r="J245" s="1" t="s">
        <v>14109</v>
      </c>
      <c r="K245" s="2"/>
      <c r="L245" s="1">
        <v>-13.0</v>
      </c>
      <c r="M245" s="1"/>
      <c r="N245" s="1">
        <v>6.3361833333333335</v>
      </c>
      <c r="O245" s="1" t="s">
        <v>4485</v>
      </c>
      <c r="P245" s="1" t="s">
        <v>14110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48</v>
      </c>
      <c r="B246" s="1" t="s">
        <v>17</v>
      </c>
      <c r="C246" s="1">
        <v>59.0</v>
      </c>
      <c r="D246" s="1">
        <v>0.0</v>
      </c>
      <c r="E246" s="2"/>
      <c r="F246" s="1" t="s">
        <v>49</v>
      </c>
      <c r="G246" s="1" t="s">
        <v>24</v>
      </c>
      <c r="H246" s="1" t="s">
        <v>14111</v>
      </c>
      <c r="I246" s="1" t="s">
        <v>14112</v>
      </c>
      <c r="J246" s="1" t="s">
        <v>14112</v>
      </c>
      <c r="K246" s="2"/>
      <c r="L246" s="1">
        <v>-3.0</v>
      </c>
      <c r="M246" s="1"/>
      <c r="N246" s="1">
        <v>1.15975</v>
      </c>
      <c r="O246" s="1" t="s">
        <v>53</v>
      </c>
      <c r="P246" s="1" t="s">
        <v>14113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28</v>
      </c>
      <c r="B247" s="1" t="s">
        <v>17</v>
      </c>
      <c r="C247" s="1">
        <v>329.0</v>
      </c>
      <c r="D247" s="1">
        <v>0.0</v>
      </c>
      <c r="E247" s="1" t="s">
        <v>29</v>
      </c>
      <c r="F247" s="1" t="s">
        <v>18</v>
      </c>
      <c r="G247" s="1" t="s">
        <v>19</v>
      </c>
      <c r="H247" s="1" t="s">
        <v>14114</v>
      </c>
      <c r="I247" s="1" t="s">
        <v>14115</v>
      </c>
      <c r="J247" s="1" t="s">
        <v>14115</v>
      </c>
      <c r="K247" s="2"/>
      <c r="L247" s="1">
        <v>-5.0</v>
      </c>
      <c r="M247" s="1"/>
      <c r="N247" s="1">
        <v>9.128116666666667</v>
      </c>
      <c r="O247" s="1" t="s">
        <v>13328</v>
      </c>
      <c r="P247" s="1" t="s">
        <v>13364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28</v>
      </c>
      <c r="B248" s="1" t="s">
        <v>17</v>
      </c>
      <c r="C248" s="1">
        <v>329.0</v>
      </c>
      <c r="D248" s="1">
        <v>0.0</v>
      </c>
      <c r="E248" s="1" t="s">
        <v>29</v>
      </c>
      <c r="F248" s="1" t="s">
        <v>18</v>
      </c>
      <c r="G248" s="1" t="s">
        <v>19</v>
      </c>
      <c r="H248" s="1" t="s">
        <v>14116</v>
      </c>
      <c r="I248" s="1" t="s">
        <v>14117</v>
      </c>
      <c r="J248" s="1" t="s">
        <v>14117</v>
      </c>
      <c r="K248" s="2"/>
      <c r="L248" s="1">
        <v>-8.0</v>
      </c>
      <c r="M248" s="1"/>
      <c r="N248" s="1">
        <v>6.694116666666667</v>
      </c>
      <c r="O248" s="1" t="s">
        <v>13328</v>
      </c>
      <c r="P248" s="1" t="s">
        <v>14118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48</v>
      </c>
      <c r="B249" s="1" t="s">
        <v>17</v>
      </c>
      <c r="C249" s="1">
        <v>249.0</v>
      </c>
      <c r="D249" s="1">
        <v>0.0</v>
      </c>
      <c r="E249" s="2"/>
      <c r="F249" s="1" t="s">
        <v>49</v>
      </c>
      <c r="G249" s="1" t="s">
        <v>24</v>
      </c>
      <c r="H249" s="1" t="s">
        <v>14119</v>
      </c>
      <c r="I249" s="1" t="s">
        <v>14120</v>
      </c>
      <c r="J249" s="1" t="s">
        <v>14120</v>
      </c>
      <c r="K249" s="2"/>
      <c r="L249" s="1">
        <v>3.0</v>
      </c>
      <c r="M249" s="1"/>
      <c r="N249" s="1">
        <v>8.654983333333334</v>
      </c>
      <c r="O249" s="1" t="s">
        <v>53</v>
      </c>
      <c r="P249" s="1" t="s">
        <v>14121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48</v>
      </c>
      <c r="B250" s="1" t="s">
        <v>17</v>
      </c>
      <c r="C250" s="1">
        <v>154.5</v>
      </c>
      <c r="D250" s="1">
        <v>154.5</v>
      </c>
      <c r="E250" s="2"/>
      <c r="F250" s="1" t="s">
        <v>49</v>
      </c>
      <c r="G250" s="1" t="s">
        <v>24</v>
      </c>
      <c r="H250" s="1" t="s">
        <v>14122</v>
      </c>
      <c r="I250" s="1" t="s">
        <v>14123</v>
      </c>
      <c r="J250" s="1" t="s">
        <v>14123</v>
      </c>
      <c r="K250" s="2"/>
      <c r="L250" s="1">
        <v>-7.0</v>
      </c>
      <c r="M250" s="1"/>
      <c r="N250" s="1">
        <v>13.2761</v>
      </c>
      <c r="O250" s="1" t="s">
        <v>53</v>
      </c>
      <c r="P250" s="1" t="s">
        <v>14124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28</v>
      </c>
      <c r="B251" s="1" t="s">
        <v>17</v>
      </c>
      <c r="C251" s="3">
        <v>379.0</v>
      </c>
      <c r="D251" s="1">
        <v>0.0</v>
      </c>
      <c r="E251" s="1" t="s">
        <v>29</v>
      </c>
      <c r="F251" s="1" t="s">
        <v>18</v>
      </c>
      <c r="G251" s="1" t="s">
        <v>19</v>
      </c>
      <c r="H251" s="1" t="s">
        <v>14125</v>
      </c>
      <c r="I251" s="1" t="s">
        <v>14126</v>
      </c>
      <c r="J251" s="1" t="s">
        <v>14126</v>
      </c>
      <c r="K251" s="2"/>
      <c r="L251" s="1">
        <v>-34.0</v>
      </c>
      <c r="M251" s="1"/>
      <c r="N251" s="1">
        <v>0.72775</v>
      </c>
      <c r="O251" s="1" t="s">
        <v>13328</v>
      </c>
      <c r="P251" s="1" t="s">
        <v>14127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28</v>
      </c>
      <c r="B252" s="1" t="s">
        <v>17</v>
      </c>
      <c r="C252" s="3">
        <v>792.0</v>
      </c>
      <c r="D252" s="1">
        <v>0.0</v>
      </c>
      <c r="E252" s="1" t="s">
        <v>29</v>
      </c>
      <c r="F252" s="1" t="s">
        <v>18</v>
      </c>
      <c r="G252" s="1" t="s">
        <v>19</v>
      </c>
      <c r="H252" s="1" t="s">
        <v>14128</v>
      </c>
      <c r="I252" s="1" t="s">
        <v>14129</v>
      </c>
      <c r="J252" s="1" t="s">
        <v>14129</v>
      </c>
      <c r="K252" s="2"/>
      <c r="L252" s="1">
        <v>-13.0</v>
      </c>
      <c r="M252" s="1"/>
      <c r="N252" s="1">
        <v>10.193466666666666</v>
      </c>
      <c r="O252" s="1" t="s">
        <v>13328</v>
      </c>
      <c r="P252" s="1" t="s">
        <v>14130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28</v>
      </c>
      <c r="B253" s="1" t="s">
        <v>17</v>
      </c>
      <c r="C253" s="3">
        <v>264.0</v>
      </c>
      <c r="D253" s="1">
        <v>0.0</v>
      </c>
      <c r="E253" s="1" t="s">
        <v>29</v>
      </c>
      <c r="F253" s="1" t="s">
        <v>18</v>
      </c>
      <c r="G253" s="1" t="s">
        <v>19</v>
      </c>
      <c r="H253" s="1" t="s">
        <v>14131</v>
      </c>
      <c r="I253" s="1" t="s">
        <v>14132</v>
      </c>
      <c r="J253" s="1" t="s">
        <v>14132</v>
      </c>
      <c r="K253" s="2"/>
      <c r="L253" s="1">
        <v>-18.0</v>
      </c>
      <c r="M253" s="1"/>
      <c r="N253" s="1">
        <v>7.270183333333334</v>
      </c>
      <c r="O253" s="1" t="s">
        <v>13328</v>
      </c>
      <c r="P253" s="1" t="s">
        <v>14133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16</v>
      </c>
      <c r="B254" s="1" t="s">
        <v>17</v>
      </c>
      <c r="C254" s="1">
        <v>264.0</v>
      </c>
      <c r="D254" s="1">
        <v>0.0</v>
      </c>
      <c r="E254" s="2"/>
      <c r="F254" s="1" t="s">
        <v>18</v>
      </c>
      <c r="G254" s="1" t="s">
        <v>19</v>
      </c>
      <c r="H254" s="1" t="s">
        <v>14134</v>
      </c>
      <c r="I254" s="1" t="s">
        <v>14135</v>
      </c>
      <c r="J254" s="1" t="s">
        <v>14135</v>
      </c>
      <c r="K254" s="2"/>
      <c r="L254" s="1">
        <v>-7.0</v>
      </c>
      <c r="M254" s="1"/>
      <c r="N254" s="1">
        <v>7.749483333333333</v>
      </c>
      <c r="O254" s="1" t="s">
        <v>13328</v>
      </c>
      <c r="P254" s="1" t="s">
        <v>14136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48</v>
      </c>
      <c r="B255" s="1" t="s">
        <v>17</v>
      </c>
      <c r="C255" s="1">
        <v>309.0</v>
      </c>
      <c r="D255" s="1">
        <v>0.0</v>
      </c>
      <c r="E255" s="2"/>
      <c r="F255" s="1" t="s">
        <v>49</v>
      </c>
      <c r="G255" s="1" t="s">
        <v>24</v>
      </c>
      <c r="H255" s="1" t="s">
        <v>14137</v>
      </c>
      <c r="I255" s="1" t="s">
        <v>14138</v>
      </c>
      <c r="J255" s="1" t="s">
        <v>14138</v>
      </c>
      <c r="K255" s="2"/>
      <c r="L255" s="1">
        <v>4.0</v>
      </c>
      <c r="M255" s="1"/>
      <c r="N255" s="1">
        <v>9.155566666666667</v>
      </c>
      <c r="O255" s="1" t="s">
        <v>53</v>
      </c>
      <c r="P255" s="1" t="s">
        <v>14139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28</v>
      </c>
      <c r="B256" s="1" t="s">
        <v>17</v>
      </c>
      <c r="C256" s="1">
        <v>509.0</v>
      </c>
      <c r="D256" s="1">
        <v>0.0</v>
      </c>
      <c r="E256" s="1" t="s">
        <v>29</v>
      </c>
      <c r="F256" s="1" t="s">
        <v>18</v>
      </c>
      <c r="G256" s="1" t="s">
        <v>19</v>
      </c>
      <c r="H256" s="1" t="s">
        <v>14140</v>
      </c>
      <c r="I256" s="1" t="s">
        <v>14141</v>
      </c>
      <c r="J256" s="1" t="s">
        <v>14141</v>
      </c>
      <c r="K256" s="2"/>
      <c r="L256" s="1">
        <v>-19.0</v>
      </c>
      <c r="M256" s="1"/>
      <c r="N256" s="1">
        <v>10.12735</v>
      </c>
      <c r="O256" s="1" t="s">
        <v>13328</v>
      </c>
      <c r="P256" s="1" t="s">
        <v>14142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28</v>
      </c>
      <c r="B257" s="1" t="s">
        <v>17</v>
      </c>
      <c r="C257" s="1">
        <v>323.0</v>
      </c>
      <c r="D257" s="1">
        <v>0.0</v>
      </c>
      <c r="E257" s="1" t="s">
        <v>29</v>
      </c>
      <c r="F257" s="1" t="s">
        <v>18</v>
      </c>
      <c r="G257" s="1" t="s">
        <v>19</v>
      </c>
      <c r="H257" s="1" t="s">
        <v>14143</v>
      </c>
      <c r="I257" s="1" t="s">
        <v>14144</v>
      </c>
      <c r="J257" s="1" t="s">
        <v>14144</v>
      </c>
      <c r="K257" s="2"/>
      <c r="L257" s="1">
        <v>-8.0</v>
      </c>
      <c r="M257" s="1"/>
      <c r="N257" s="1">
        <v>6.149016666666666</v>
      </c>
      <c r="O257" s="1" t="s">
        <v>13328</v>
      </c>
      <c r="P257" s="1" t="s">
        <v>14145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60</v>
      </c>
      <c r="B258" s="1" t="s">
        <v>17</v>
      </c>
      <c r="C258" s="1">
        <v>445.0</v>
      </c>
      <c r="D258" s="1">
        <v>23.0</v>
      </c>
      <c r="E258" s="1" t="s">
        <v>14090</v>
      </c>
      <c r="F258" s="1" t="s">
        <v>66</v>
      </c>
      <c r="G258" s="1" t="s">
        <v>19</v>
      </c>
      <c r="H258" s="1" t="s">
        <v>14146</v>
      </c>
      <c r="I258" s="1" t="s">
        <v>14147</v>
      </c>
      <c r="J258" s="1" t="s">
        <v>14148</v>
      </c>
      <c r="K258" s="1" t="s">
        <v>14149</v>
      </c>
      <c r="L258" s="1">
        <v>-10.0</v>
      </c>
      <c r="M258" s="1">
        <v>0.022433333333333333</v>
      </c>
      <c r="N258" s="1">
        <v>20.403283333333334</v>
      </c>
      <c r="O258" s="1" t="s">
        <v>4485</v>
      </c>
      <c r="P258" s="1" t="s">
        <v>14150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60</v>
      </c>
      <c r="B259" s="1" t="s">
        <v>17</v>
      </c>
      <c r="C259" s="1">
        <v>398.0</v>
      </c>
      <c r="D259" s="1">
        <v>30.0</v>
      </c>
      <c r="E259" s="1" t="s">
        <v>14090</v>
      </c>
      <c r="F259" s="1" t="s">
        <v>66</v>
      </c>
      <c r="G259" s="1" t="s">
        <v>19</v>
      </c>
      <c r="H259" s="1" t="s">
        <v>14151</v>
      </c>
      <c r="I259" s="1" t="s">
        <v>14152</v>
      </c>
      <c r="J259" s="1" t="s">
        <v>14153</v>
      </c>
      <c r="K259" s="1" t="s">
        <v>14154</v>
      </c>
      <c r="L259" s="1">
        <v>-5.0</v>
      </c>
      <c r="M259" s="1">
        <v>0.013916666666666667</v>
      </c>
      <c r="N259" s="1">
        <v>43.47408333333333</v>
      </c>
      <c r="O259" s="1" t="s">
        <v>4485</v>
      </c>
      <c r="P259" s="1" t="s">
        <v>14155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28</v>
      </c>
      <c r="B260" s="1" t="s">
        <v>17</v>
      </c>
      <c r="C260" s="1">
        <v>399.0</v>
      </c>
      <c r="D260" s="1">
        <v>0.0</v>
      </c>
      <c r="E260" s="1" t="s">
        <v>29</v>
      </c>
      <c r="F260" s="1" t="s">
        <v>18</v>
      </c>
      <c r="G260" s="1" t="s">
        <v>19</v>
      </c>
      <c r="H260" s="1" t="s">
        <v>14156</v>
      </c>
      <c r="I260" s="1" t="s">
        <v>14157</v>
      </c>
      <c r="J260" s="1" t="s">
        <v>14157</v>
      </c>
      <c r="K260" s="2"/>
      <c r="L260" s="1">
        <v>-5.0</v>
      </c>
      <c r="M260" s="1"/>
      <c r="N260" s="1">
        <v>9.985533333333333</v>
      </c>
      <c r="O260" s="1" t="s">
        <v>13328</v>
      </c>
      <c r="P260" s="1" t="s">
        <v>14158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28</v>
      </c>
      <c r="B261" s="1" t="s">
        <v>17</v>
      </c>
      <c r="C261" s="1">
        <v>528.0</v>
      </c>
      <c r="D261" s="1">
        <v>0.0</v>
      </c>
      <c r="E261" s="1" t="s">
        <v>29</v>
      </c>
      <c r="F261" s="1" t="s">
        <v>18</v>
      </c>
      <c r="G261" s="1" t="s">
        <v>19</v>
      </c>
      <c r="H261" s="1" t="s">
        <v>14159</v>
      </c>
      <c r="I261" s="1" t="s">
        <v>14160</v>
      </c>
      <c r="J261" s="1" t="s">
        <v>14160</v>
      </c>
      <c r="K261" s="2"/>
      <c r="L261" s="1">
        <v>-10.0</v>
      </c>
      <c r="M261" s="1"/>
      <c r="N261" s="1">
        <v>9.8034</v>
      </c>
      <c r="O261" s="1" t="s">
        <v>13328</v>
      </c>
      <c r="P261" s="1" t="s">
        <v>14161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81</v>
      </c>
      <c r="B262" s="1" t="s">
        <v>17</v>
      </c>
      <c r="C262" s="1">
        <v>388.0</v>
      </c>
      <c r="D262" s="1">
        <v>0.0</v>
      </c>
      <c r="E262" s="1" t="s">
        <v>13086</v>
      </c>
      <c r="F262" s="1" t="s">
        <v>18</v>
      </c>
      <c r="G262" s="1" t="s">
        <v>19</v>
      </c>
      <c r="H262" s="1" t="s">
        <v>14162</v>
      </c>
      <c r="I262" s="1" t="s">
        <v>14163</v>
      </c>
      <c r="J262" s="1" t="s">
        <v>14163</v>
      </c>
      <c r="K262" s="2"/>
      <c r="L262" s="1">
        <v>-7.0</v>
      </c>
      <c r="M262" s="1"/>
      <c r="N262" s="1">
        <v>7.90945</v>
      </c>
      <c r="O262" s="1" t="s">
        <v>13328</v>
      </c>
      <c r="P262" s="1" t="s">
        <v>14164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81</v>
      </c>
      <c r="B263" s="1" t="s">
        <v>17</v>
      </c>
      <c r="C263" s="3">
        <v>264.0</v>
      </c>
      <c r="D263" s="1">
        <v>0.0</v>
      </c>
      <c r="E263" s="1" t="s">
        <v>13657</v>
      </c>
      <c r="F263" s="1" t="s">
        <v>18</v>
      </c>
      <c r="G263" s="1" t="s">
        <v>19</v>
      </c>
      <c r="H263" s="1" t="s">
        <v>14165</v>
      </c>
      <c r="I263" s="1" t="s">
        <v>14166</v>
      </c>
      <c r="J263" s="1" t="s">
        <v>14166</v>
      </c>
      <c r="K263" s="2"/>
      <c r="L263" s="1">
        <v>-5.0</v>
      </c>
      <c r="M263" s="1"/>
      <c r="N263" s="1">
        <v>9.208033333333333</v>
      </c>
      <c r="O263" s="1" t="s">
        <v>13328</v>
      </c>
      <c r="P263" s="1" t="s">
        <v>14167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16</v>
      </c>
      <c r="B264" s="1" t="s">
        <v>17</v>
      </c>
      <c r="C264" s="1">
        <v>416.0</v>
      </c>
      <c r="D264" s="1">
        <v>0.0</v>
      </c>
      <c r="E264" s="2"/>
      <c r="F264" s="1" t="s">
        <v>18</v>
      </c>
      <c r="G264" s="1" t="s">
        <v>19</v>
      </c>
      <c r="H264" s="1" t="s">
        <v>14168</v>
      </c>
      <c r="I264" s="1" t="s">
        <v>14169</v>
      </c>
      <c r="J264" s="1" t="s">
        <v>14169</v>
      </c>
      <c r="K264" s="2"/>
      <c r="L264" s="1">
        <v>-7.0</v>
      </c>
      <c r="M264" s="1"/>
      <c r="N264" s="1">
        <v>7.94305</v>
      </c>
      <c r="O264" s="1" t="s">
        <v>13328</v>
      </c>
      <c r="P264" s="1" t="s">
        <v>14170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16</v>
      </c>
      <c r="B265" s="1" t="s">
        <v>17</v>
      </c>
      <c r="C265" s="1">
        <v>264.0</v>
      </c>
      <c r="D265" s="1">
        <v>0.0</v>
      </c>
      <c r="E265" s="2"/>
      <c r="F265" s="1" t="s">
        <v>18</v>
      </c>
      <c r="G265" s="1" t="s">
        <v>19</v>
      </c>
      <c r="H265" s="1" t="s">
        <v>14171</v>
      </c>
      <c r="I265" s="1" t="s">
        <v>14172</v>
      </c>
      <c r="J265" s="1" t="s">
        <v>14172</v>
      </c>
      <c r="K265" s="2"/>
      <c r="L265" s="1">
        <v>-6.0</v>
      </c>
      <c r="M265" s="1"/>
      <c r="N265" s="1">
        <v>8.876416666666668</v>
      </c>
      <c r="O265" s="1" t="s">
        <v>13328</v>
      </c>
      <c r="P265" s="1" t="s">
        <v>14173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81</v>
      </c>
      <c r="B266" s="1" t="s">
        <v>17</v>
      </c>
      <c r="C266" s="3">
        <v>329.0</v>
      </c>
      <c r="D266" s="1">
        <v>0.0</v>
      </c>
      <c r="E266" s="1" t="s">
        <v>589</v>
      </c>
      <c r="F266" s="1" t="s">
        <v>18</v>
      </c>
      <c r="G266" s="1" t="s">
        <v>19</v>
      </c>
      <c r="H266" s="1" t="s">
        <v>14174</v>
      </c>
      <c r="I266" s="1" t="s">
        <v>14175</v>
      </c>
      <c r="J266" s="1" t="s">
        <v>14175</v>
      </c>
      <c r="K266" s="2"/>
      <c r="L266" s="1">
        <v>-2.0</v>
      </c>
      <c r="M266" s="1"/>
      <c r="N266" s="1">
        <v>12.520266666666666</v>
      </c>
      <c r="O266" s="1" t="s">
        <v>13328</v>
      </c>
      <c r="P266" s="1" t="s">
        <v>697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60</v>
      </c>
      <c r="B267" s="1" t="s">
        <v>17</v>
      </c>
      <c r="C267" s="3">
        <v>383.0</v>
      </c>
      <c r="D267" s="1">
        <v>0.0</v>
      </c>
      <c r="E267" s="1" t="s">
        <v>14176</v>
      </c>
      <c r="F267" s="1" t="s">
        <v>66</v>
      </c>
      <c r="G267" s="1" t="s">
        <v>19</v>
      </c>
      <c r="H267" s="1" t="s">
        <v>14177</v>
      </c>
      <c r="I267" s="1" t="s">
        <v>14178</v>
      </c>
      <c r="J267" s="1" t="s">
        <v>14179</v>
      </c>
      <c r="K267" s="1" t="s">
        <v>14180</v>
      </c>
      <c r="L267" s="1">
        <v>-12.0</v>
      </c>
      <c r="M267" s="1">
        <v>0.011316666666666666</v>
      </c>
      <c r="N267" s="1">
        <v>8.258333333333333</v>
      </c>
      <c r="O267" s="1" t="s">
        <v>4485</v>
      </c>
      <c r="P267" s="1" t="s">
        <v>14181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81</v>
      </c>
      <c r="B268" s="1" t="s">
        <v>17</v>
      </c>
      <c r="C268" s="3">
        <v>558.0</v>
      </c>
      <c r="D268" s="1">
        <v>0.0</v>
      </c>
      <c r="E268" s="1" t="s">
        <v>13657</v>
      </c>
      <c r="F268" s="1" t="s">
        <v>18</v>
      </c>
      <c r="G268" s="1" t="s">
        <v>19</v>
      </c>
      <c r="H268" s="1" t="s">
        <v>14182</v>
      </c>
      <c r="I268" s="1" t="s">
        <v>14183</v>
      </c>
      <c r="J268" s="1" t="s">
        <v>14183</v>
      </c>
      <c r="K268" s="2"/>
      <c r="L268" s="1">
        <v>-11.0</v>
      </c>
      <c r="M268" s="1"/>
      <c r="N268" s="1">
        <v>8.124116666666668</v>
      </c>
      <c r="O268" s="1" t="s">
        <v>13328</v>
      </c>
      <c r="P268" s="1" t="s">
        <v>14184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28</v>
      </c>
      <c r="B269" s="1" t="s">
        <v>17</v>
      </c>
      <c r="C269" s="3">
        <v>364.0</v>
      </c>
      <c r="D269" s="1">
        <v>0.0</v>
      </c>
      <c r="E269" s="1" t="s">
        <v>29</v>
      </c>
      <c r="F269" s="1" t="s">
        <v>18</v>
      </c>
      <c r="G269" s="1" t="s">
        <v>19</v>
      </c>
      <c r="H269" s="1" t="s">
        <v>14185</v>
      </c>
      <c r="I269" s="1" t="s">
        <v>14186</v>
      </c>
      <c r="J269" s="1" t="s">
        <v>14186</v>
      </c>
      <c r="K269" s="2"/>
      <c r="L269" s="1">
        <v>-8.0</v>
      </c>
      <c r="M269" s="1"/>
      <c r="N269" s="1">
        <v>6.16375</v>
      </c>
      <c r="O269" s="1" t="s">
        <v>13328</v>
      </c>
      <c r="P269" s="1" t="s">
        <v>14187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28</v>
      </c>
      <c r="B270" s="1" t="s">
        <v>17</v>
      </c>
      <c r="C270" s="1">
        <v>329.0</v>
      </c>
      <c r="D270" s="1">
        <v>0.0</v>
      </c>
      <c r="E270" s="1" t="s">
        <v>29</v>
      </c>
      <c r="F270" s="1" t="s">
        <v>18</v>
      </c>
      <c r="G270" s="1" t="s">
        <v>19</v>
      </c>
      <c r="H270" s="1" t="s">
        <v>14188</v>
      </c>
      <c r="I270" s="1" t="s">
        <v>14189</v>
      </c>
      <c r="J270" s="1" t="s">
        <v>14189</v>
      </c>
      <c r="K270" s="2"/>
      <c r="L270" s="1">
        <v>-7.0</v>
      </c>
      <c r="M270" s="1"/>
      <c r="N270" s="1">
        <v>7.3326</v>
      </c>
      <c r="O270" s="1" t="s">
        <v>13328</v>
      </c>
      <c r="P270" s="1" t="s">
        <v>13675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16</v>
      </c>
      <c r="B271" s="1" t="s">
        <v>17</v>
      </c>
      <c r="C271" s="1">
        <v>364.0</v>
      </c>
      <c r="D271" s="1">
        <v>0.0</v>
      </c>
      <c r="E271" s="2"/>
      <c r="F271" s="1" t="s">
        <v>18</v>
      </c>
      <c r="G271" s="1" t="s">
        <v>19</v>
      </c>
      <c r="H271" s="1" t="s">
        <v>14190</v>
      </c>
      <c r="I271" s="1" t="s">
        <v>14191</v>
      </c>
      <c r="J271" s="1" t="s">
        <v>14191</v>
      </c>
      <c r="K271" s="2"/>
      <c r="L271" s="1">
        <v>-7.0</v>
      </c>
      <c r="M271" s="1"/>
      <c r="N271" s="1">
        <v>7.3539</v>
      </c>
      <c r="O271" s="1" t="s">
        <v>13328</v>
      </c>
      <c r="P271" s="1" t="s">
        <v>14192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28</v>
      </c>
      <c r="B272" s="1" t="s">
        <v>17</v>
      </c>
      <c r="C272" s="3">
        <v>371.0</v>
      </c>
      <c r="D272" s="1">
        <v>0.0</v>
      </c>
      <c r="E272" s="1" t="s">
        <v>29</v>
      </c>
      <c r="F272" s="1" t="s">
        <v>18</v>
      </c>
      <c r="G272" s="1" t="s">
        <v>19</v>
      </c>
      <c r="H272" s="1" t="s">
        <v>14193</v>
      </c>
      <c r="I272" s="1" t="s">
        <v>14194</v>
      </c>
      <c r="J272" s="1" t="s">
        <v>14194</v>
      </c>
      <c r="K272" s="2"/>
      <c r="L272" s="1">
        <v>-5.0</v>
      </c>
      <c r="M272" s="1"/>
      <c r="N272" s="1">
        <v>9.2393</v>
      </c>
      <c r="O272" s="1" t="s">
        <v>13328</v>
      </c>
      <c r="P272" s="1" t="s">
        <v>13372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16</v>
      </c>
      <c r="B273" s="1" t="s">
        <v>17</v>
      </c>
      <c r="C273" s="1">
        <v>299.0</v>
      </c>
      <c r="D273" s="1">
        <v>0.0</v>
      </c>
      <c r="E273" s="2"/>
      <c r="F273" s="1" t="s">
        <v>18</v>
      </c>
      <c r="G273" s="1" t="s">
        <v>19</v>
      </c>
      <c r="H273" s="1" t="s">
        <v>14195</v>
      </c>
      <c r="I273" s="1" t="s">
        <v>14196</v>
      </c>
      <c r="J273" s="1" t="s">
        <v>14196</v>
      </c>
      <c r="K273" s="2"/>
      <c r="L273" s="1">
        <v>-7.0</v>
      </c>
      <c r="M273" s="1"/>
      <c r="N273" s="1">
        <v>7.09675</v>
      </c>
      <c r="O273" s="1" t="s">
        <v>13328</v>
      </c>
      <c r="P273" s="1" t="s">
        <v>14197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28</v>
      </c>
      <c r="B274" s="1" t="s">
        <v>17</v>
      </c>
      <c r="C274" s="1">
        <v>527.0</v>
      </c>
      <c r="D274" s="1">
        <v>0.0</v>
      </c>
      <c r="E274" s="1" t="s">
        <v>29</v>
      </c>
      <c r="F274" s="1" t="s">
        <v>18</v>
      </c>
      <c r="G274" s="1" t="s">
        <v>19</v>
      </c>
      <c r="H274" s="1" t="s">
        <v>14198</v>
      </c>
      <c r="I274" s="1" t="s">
        <v>14199</v>
      </c>
      <c r="J274" s="1" t="s">
        <v>14199</v>
      </c>
      <c r="K274" s="2"/>
      <c r="L274" s="1">
        <v>-11.0</v>
      </c>
      <c r="M274" s="1"/>
      <c r="N274" s="1">
        <v>8.157083333333333</v>
      </c>
      <c r="O274" s="1" t="s">
        <v>13328</v>
      </c>
      <c r="P274" s="1" t="s">
        <v>14200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28</v>
      </c>
      <c r="B275" s="1" t="s">
        <v>17</v>
      </c>
      <c r="C275" s="1">
        <v>488.0</v>
      </c>
      <c r="D275" s="1">
        <v>0.0</v>
      </c>
      <c r="E275" s="1" t="s">
        <v>29</v>
      </c>
      <c r="F275" s="1" t="s">
        <v>18</v>
      </c>
      <c r="G275" s="1" t="s">
        <v>19</v>
      </c>
      <c r="H275" s="1" t="s">
        <v>14201</v>
      </c>
      <c r="I275" s="1" t="s">
        <v>14202</v>
      </c>
      <c r="J275" s="1" t="s">
        <v>14202</v>
      </c>
      <c r="K275" s="2"/>
      <c r="L275" s="1">
        <v>-4.0</v>
      </c>
      <c r="M275" s="1"/>
      <c r="N275" s="1">
        <v>10.9141</v>
      </c>
      <c r="O275" s="1" t="s">
        <v>13328</v>
      </c>
      <c r="P275" s="1" t="s">
        <v>14203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81</v>
      </c>
      <c r="B276" s="1" t="s">
        <v>17</v>
      </c>
      <c r="C276" s="1">
        <v>364.0</v>
      </c>
      <c r="D276" s="1">
        <v>0.0</v>
      </c>
      <c r="E276" s="1" t="s">
        <v>8831</v>
      </c>
      <c r="F276" s="1" t="s">
        <v>18</v>
      </c>
      <c r="G276" s="1" t="s">
        <v>19</v>
      </c>
      <c r="H276" s="1" t="s">
        <v>14204</v>
      </c>
      <c r="I276" s="1" t="s">
        <v>14205</v>
      </c>
      <c r="J276" s="1" t="s">
        <v>14205</v>
      </c>
      <c r="K276" s="2"/>
      <c r="L276" s="1">
        <v>-9.0</v>
      </c>
      <c r="M276" s="1"/>
      <c r="N276" s="1">
        <v>5.2942</v>
      </c>
      <c r="O276" s="1" t="s">
        <v>13328</v>
      </c>
      <c r="P276" s="1" t="s">
        <v>14206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48</v>
      </c>
      <c r="B277" s="1" t="s">
        <v>17</v>
      </c>
      <c r="C277" s="3">
        <v>344.0</v>
      </c>
      <c r="D277" s="1">
        <v>0.0</v>
      </c>
      <c r="E277" s="2"/>
      <c r="F277" s="1" t="s">
        <v>49</v>
      </c>
      <c r="G277" s="1" t="s">
        <v>24</v>
      </c>
      <c r="H277" s="1" t="s">
        <v>14207</v>
      </c>
      <c r="I277" s="1" t="s">
        <v>14208</v>
      </c>
      <c r="J277" s="1" t="s">
        <v>14208</v>
      </c>
      <c r="K277" s="2"/>
      <c r="L277" s="1">
        <v>0.0</v>
      </c>
      <c r="M277" s="1"/>
      <c r="N277" s="1">
        <v>5.834366666666667</v>
      </c>
      <c r="O277" s="1" t="s">
        <v>53</v>
      </c>
      <c r="P277" s="1" t="s">
        <v>14209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16</v>
      </c>
      <c r="B278" s="1" t="s">
        <v>17</v>
      </c>
      <c r="C278" s="1">
        <v>321.0</v>
      </c>
      <c r="D278" s="1">
        <v>0.0</v>
      </c>
      <c r="E278" s="2"/>
      <c r="F278" s="1" t="s">
        <v>18</v>
      </c>
      <c r="G278" s="1" t="s">
        <v>19</v>
      </c>
      <c r="H278" s="1" t="s">
        <v>14210</v>
      </c>
      <c r="I278" s="1" t="s">
        <v>14211</v>
      </c>
      <c r="J278" s="1" t="s">
        <v>14211</v>
      </c>
      <c r="K278" s="2"/>
      <c r="L278" s="1">
        <v>-8.0</v>
      </c>
      <c r="M278" s="1"/>
      <c r="N278" s="1">
        <v>6.859983333333333</v>
      </c>
      <c r="O278" s="1" t="s">
        <v>13328</v>
      </c>
      <c r="P278" s="1" t="s">
        <v>14212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60</v>
      </c>
      <c r="B279" s="1" t="s">
        <v>17</v>
      </c>
      <c r="C279" s="1">
        <v>238.0</v>
      </c>
      <c r="D279" s="1">
        <v>0.0</v>
      </c>
      <c r="E279" s="2"/>
      <c r="F279" s="1" t="s">
        <v>49</v>
      </c>
      <c r="G279" s="1" t="s">
        <v>173</v>
      </c>
      <c r="H279" s="1" t="s">
        <v>14213</v>
      </c>
      <c r="I279" s="1" t="s">
        <v>14214</v>
      </c>
      <c r="J279" s="1" t="s">
        <v>14214</v>
      </c>
      <c r="K279" s="2"/>
      <c r="L279" s="1">
        <v>-12.0</v>
      </c>
      <c r="M279" s="1"/>
      <c r="N279" s="1">
        <v>6.3747</v>
      </c>
      <c r="O279" s="1" t="s">
        <v>4485</v>
      </c>
      <c r="P279" s="1" t="s">
        <v>14215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81</v>
      </c>
      <c r="B280" s="1" t="s">
        <v>17</v>
      </c>
      <c r="C280" s="1">
        <v>593.0</v>
      </c>
      <c r="D280" s="1">
        <v>0.0</v>
      </c>
      <c r="E280" s="1" t="s">
        <v>3093</v>
      </c>
      <c r="F280" s="1" t="s">
        <v>18</v>
      </c>
      <c r="G280" s="1" t="s">
        <v>19</v>
      </c>
      <c r="H280" s="1" t="s">
        <v>14216</v>
      </c>
      <c r="I280" s="1" t="s">
        <v>14217</v>
      </c>
      <c r="J280" s="1" t="s">
        <v>14217</v>
      </c>
      <c r="K280" s="2"/>
      <c r="L280" s="1">
        <v>-11.0</v>
      </c>
      <c r="M280" s="1"/>
      <c r="N280" s="1">
        <v>8.287016666666666</v>
      </c>
      <c r="O280" s="1" t="s">
        <v>13328</v>
      </c>
      <c r="P280" s="1" t="s">
        <v>14218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60</v>
      </c>
      <c r="B281" s="1" t="s">
        <v>17</v>
      </c>
      <c r="C281" s="1">
        <v>649.0</v>
      </c>
      <c r="D281" s="1">
        <v>14.0</v>
      </c>
      <c r="E281" s="1" t="s">
        <v>14176</v>
      </c>
      <c r="F281" s="1" t="s">
        <v>66</v>
      </c>
      <c r="G281" s="1" t="s">
        <v>19</v>
      </c>
      <c r="H281" s="1" t="s">
        <v>14219</v>
      </c>
      <c r="I281" s="1" t="s">
        <v>14220</v>
      </c>
      <c r="J281" s="1" t="s">
        <v>14221</v>
      </c>
      <c r="K281" s="1" t="s">
        <v>14222</v>
      </c>
      <c r="L281" s="1">
        <v>-14.0</v>
      </c>
      <c r="M281" s="1">
        <v>0.012766666666666667</v>
      </c>
      <c r="N281" s="1">
        <v>9.632566666666667</v>
      </c>
      <c r="O281" s="1" t="s">
        <v>4485</v>
      </c>
      <c r="P281" s="1" t="s">
        <v>14223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48</v>
      </c>
      <c r="B282" s="1" t="s">
        <v>17</v>
      </c>
      <c r="C282" s="1">
        <v>244.0</v>
      </c>
      <c r="D282" s="1">
        <v>0.0</v>
      </c>
      <c r="E282" s="2"/>
      <c r="F282" s="1" t="s">
        <v>49</v>
      </c>
      <c r="G282" s="1" t="s">
        <v>24</v>
      </c>
      <c r="H282" s="1" t="s">
        <v>14224</v>
      </c>
      <c r="I282" s="1" t="s">
        <v>14225</v>
      </c>
      <c r="J282" s="1" t="s">
        <v>14225</v>
      </c>
      <c r="K282" s="2"/>
      <c r="L282" s="1">
        <v>-4.0</v>
      </c>
      <c r="M282" s="1"/>
      <c r="N282" s="1">
        <v>0.6117</v>
      </c>
      <c r="O282" s="1" t="s">
        <v>53</v>
      </c>
      <c r="P282" s="1" t="s">
        <v>14226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81</v>
      </c>
      <c r="B283" s="1" t="s">
        <v>17</v>
      </c>
      <c r="C283" s="1">
        <v>369.0</v>
      </c>
      <c r="D283" s="1">
        <v>0.0</v>
      </c>
      <c r="E283" s="1" t="s">
        <v>14227</v>
      </c>
      <c r="F283" s="1" t="s">
        <v>18</v>
      </c>
      <c r="G283" s="1" t="s">
        <v>19</v>
      </c>
      <c r="H283" s="1" t="s">
        <v>14228</v>
      </c>
      <c r="I283" s="1" t="s">
        <v>14229</v>
      </c>
      <c r="J283" s="1" t="s">
        <v>14229</v>
      </c>
      <c r="K283" s="2"/>
      <c r="L283" s="1">
        <v>-7.0</v>
      </c>
      <c r="M283" s="1"/>
      <c r="N283" s="1">
        <v>7.611483333333333</v>
      </c>
      <c r="O283" s="1" t="s">
        <v>13328</v>
      </c>
      <c r="P283" s="1" t="s">
        <v>14230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16</v>
      </c>
      <c r="B284" s="1" t="s">
        <v>17</v>
      </c>
      <c r="C284" s="1">
        <v>523.0</v>
      </c>
      <c r="D284" s="1">
        <v>0.0</v>
      </c>
      <c r="E284" s="2"/>
      <c r="F284" s="1" t="s">
        <v>18</v>
      </c>
      <c r="G284" s="1" t="s">
        <v>19</v>
      </c>
      <c r="H284" s="1" t="s">
        <v>14231</v>
      </c>
      <c r="I284" s="1" t="s">
        <v>14232</v>
      </c>
      <c r="J284" s="1" t="s">
        <v>14232</v>
      </c>
      <c r="K284" s="2"/>
      <c r="L284" s="1">
        <v>-11.0</v>
      </c>
      <c r="M284" s="1"/>
      <c r="N284" s="1">
        <v>7.212766666666667</v>
      </c>
      <c r="O284" s="1" t="s">
        <v>13328</v>
      </c>
      <c r="P284" s="1" t="s">
        <v>14233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60</v>
      </c>
      <c r="B285" s="1" t="s">
        <v>17</v>
      </c>
      <c r="C285" s="1">
        <v>329.0</v>
      </c>
      <c r="D285" s="1">
        <v>75.0</v>
      </c>
      <c r="E285" s="2"/>
      <c r="F285" s="1" t="s">
        <v>49</v>
      </c>
      <c r="G285" s="1" t="s">
        <v>19</v>
      </c>
      <c r="H285" s="1" t="s">
        <v>14234</v>
      </c>
      <c r="I285" s="1" t="s">
        <v>14235</v>
      </c>
      <c r="J285" s="1" t="s">
        <v>14235</v>
      </c>
      <c r="K285" s="2"/>
      <c r="L285" s="1">
        <v>-9.0</v>
      </c>
      <c r="M285" s="1"/>
      <c r="N285" s="1">
        <v>9.485133333333334</v>
      </c>
      <c r="O285" s="1" t="s">
        <v>4485</v>
      </c>
      <c r="P285" s="1" t="s">
        <v>7296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28</v>
      </c>
      <c r="B286" s="1" t="s">
        <v>17</v>
      </c>
      <c r="C286" s="3">
        <v>550.0</v>
      </c>
      <c r="D286" s="1">
        <v>0.0</v>
      </c>
      <c r="E286" s="1" t="s">
        <v>29</v>
      </c>
      <c r="F286" s="1" t="s">
        <v>18</v>
      </c>
      <c r="G286" s="1" t="s">
        <v>19</v>
      </c>
      <c r="H286" s="1" t="s">
        <v>14236</v>
      </c>
      <c r="I286" s="1" t="s">
        <v>14237</v>
      </c>
      <c r="J286" s="1" t="s">
        <v>14237</v>
      </c>
      <c r="K286" s="2"/>
      <c r="L286" s="1">
        <v>-5.0</v>
      </c>
      <c r="M286" s="1"/>
      <c r="N286" s="1">
        <v>14.777983333333333</v>
      </c>
      <c r="O286" s="1" t="s">
        <v>13328</v>
      </c>
      <c r="P286" s="1" t="s">
        <v>14238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28</v>
      </c>
      <c r="B287" s="1" t="s">
        <v>17</v>
      </c>
      <c r="C287" s="1">
        <v>1175.0</v>
      </c>
      <c r="D287" s="1">
        <v>0.0</v>
      </c>
      <c r="E287" s="1" t="s">
        <v>29</v>
      </c>
      <c r="F287" s="1" t="s">
        <v>18</v>
      </c>
      <c r="G287" s="1" t="s">
        <v>19</v>
      </c>
      <c r="H287" s="1" t="s">
        <v>14239</v>
      </c>
      <c r="I287" s="1" t="s">
        <v>14240</v>
      </c>
      <c r="J287" s="1" t="s">
        <v>14240</v>
      </c>
      <c r="K287" s="2"/>
      <c r="L287" s="1">
        <v>-4.0</v>
      </c>
      <c r="M287" s="1"/>
      <c r="N287" s="1">
        <v>15.197916666666666</v>
      </c>
      <c r="O287" s="1" t="s">
        <v>13328</v>
      </c>
      <c r="P287" s="1" t="s">
        <v>14241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81</v>
      </c>
      <c r="B288" s="1" t="s">
        <v>17</v>
      </c>
      <c r="C288" s="1">
        <v>396.0</v>
      </c>
      <c r="D288" s="1">
        <v>0.0</v>
      </c>
      <c r="E288" s="1" t="s">
        <v>1420</v>
      </c>
      <c r="F288" s="1" t="s">
        <v>18</v>
      </c>
      <c r="G288" s="1" t="s">
        <v>19</v>
      </c>
      <c r="H288" s="1" t="s">
        <v>14242</v>
      </c>
      <c r="I288" s="1" t="s">
        <v>14243</v>
      </c>
      <c r="J288" s="1" t="s">
        <v>14243</v>
      </c>
      <c r="K288" s="2"/>
      <c r="L288" s="1">
        <v>-6.0</v>
      </c>
      <c r="M288" s="1"/>
      <c r="N288" s="1">
        <v>8.5856</v>
      </c>
      <c r="O288" s="1" t="s">
        <v>13328</v>
      </c>
      <c r="P288" s="1" t="s">
        <v>14244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16</v>
      </c>
      <c r="B289" s="1" t="s">
        <v>17</v>
      </c>
      <c r="C289" s="1">
        <v>658.0</v>
      </c>
      <c r="D289" s="1">
        <v>0.0</v>
      </c>
      <c r="E289" s="2"/>
      <c r="F289" s="1" t="s">
        <v>18</v>
      </c>
      <c r="G289" s="1" t="s">
        <v>19</v>
      </c>
      <c r="H289" s="1" t="s">
        <v>14245</v>
      </c>
      <c r="I289" s="1" t="s">
        <v>14246</v>
      </c>
      <c r="J289" s="1" t="s">
        <v>14246</v>
      </c>
      <c r="K289" s="2"/>
      <c r="L289" s="1">
        <v>-12.0</v>
      </c>
      <c r="M289" s="1"/>
      <c r="N289" s="1">
        <v>7.54855</v>
      </c>
      <c r="O289" s="1" t="s">
        <v>13328</v>
      </c>
      <c r="P289" s="1" t="s">
        <v>14247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60</v>
      </c>
      <c r="B290" s="1" t="s">
        <v>17</v>
      </c>
      <c r="C290" s="1">
        <v>191.0</v>
      </c>
      <c r="D290" s="1">
        <v>58.0</v>
      </c>
      <c r="E290" s="2"/>
      <c r="F290" s="1" t="s">
        <v>49</v>
      </c>
      <c r="G290" s="1" t="s">
        <v>19</v>
      </c>
      <c r="H290" s="1" t="s">
        <v>14248</v>
      </c>
      <c r="I290" s="1" t="s">
        <v>14249</v>
      </c>
      <c r="J290" s="1" t="s">
        <v>14249</v>
      </c>
      <c r="K290" s="2"/>
      <c r="L290" s="1">
        <v>-9.0</v>
      </c>
      <c r="M290" s="1"/>
      <c r="N290" s="1">
        <v>9.649566666666667</v>
      </c>
      <c r="O290" s="1" t="s">
        <v>4485</v>
      </c>
      <c r="P290" s="1" t="s">
        <v>14250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28</v>
      </c>
      <c r="B291" s="1" t="s">
        <v>17</v>
      </c>
      <c r="C291" s="3">
        <v>329.0</v>
      </c>
      <c r="D291" s="1">
        <v>0.0</v>
      </c>
      <c r="E291" s="1" t="s">
        <v>29</v>
      </c>
      <c r="F291" s="1" t="s">
        <v>18</v>
      </c>
      <c r="G291" s="1" t="s">
        <v>19</v>
      </c>
      <c r="H291" s="1" t="s">
        <v>14251</v>
      </c>
      <c r="I291" s="1" t="s">
        <v>14252</v>
      </c>
      <c r="J291" s="1" t="s">
        <v>14252</v>
      </c>
      <c r="K291" s="2"/>
      <c r="L291" s="1">
        <v>-7.0</v>
      </c>
      <c r="M291" s="1"/>
      <c r="N291" s="1">
        <v>7.89625</v>
      </c>
      <c r="O291" s="1" t="s">
        <v>13328</v>
      </c>
      <c r="P291" s="1" t="s">
        <v>14253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60</v>
      </c>
      <c r="B292" s="1" t="s">
        <v>17</v>
      </c>
      <c r="C292" s="1">
        <v>887.0</v>
      </c>
      <c r="D292" s="1">
        <v>0.0</v>
      </c>
      <c r="E292" s="1" t="s">
        <v>14176</v>
      </c>
      <c r="F292" s="1" t="s">
        <v>66</v>
      </c>
      <c r="G292" s="1" t="s">
        <v>19</v>
      </c>
      <c r="H292" s="1" t="s">
        <v>14254</v>
      </c>
      <c r="I292" s="1" t="s">
        <v>14255</v>
      </c>
      <c r="J292" s="1" t="s">
        <v>14256</v>
      </c>
      <c r="K292" s="1" t="s">
        <v>14257</v>
      </c>
      <c r="L292" s="1">
        <v>-22.0</v>
      </c>
      <c r="M292" s="1">
        <v>0.016116666666666668</v>
      </c>
      <c r="N292" s="1">
        <v>12.557616666666666</v>
      </c>
      <c r="O292" s="1" t="s">
        <v>4485</v>
      </c>
      <c r="P292" s="1" t="s">
        <v>14258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60</v>
      </c>
      <c r="B293" s="1" t="s">
        <v>17</v>
      </c>
      <c r="C293" s="1">
        <v>315.0</v>
      </c>
      <c r="D293" s="1">
        <v>69.0</v>
      </c>
      <c r="E293" s="2"/>
      <c r="F293" s="1" t="s">
        <v>49</v>
      </c>
      <c r="G293" s="1" t="s">
        <v>19</v>
      </c>
      <c r="H293" s="1" t="s">
        <v>14259</v>
      </c>
      <c r="I293" s="1" t="s">
        <v>14260</v>
      </c>
      <c r="J293" s="1" t="s">
        <v>14260</v>
      </c>
      <c r="K293" s="2"/>
      <c r="L293" s="1">
        <v>-12.0</v>
      </c>
      <c r="M293" s="1"/>
      <c r="N293" s="1">
        <v>6.276066666666667</v>
      </c>
      <c r="O293" s="1" t="s">
        <v>4485</v>
      </c>
      <c r="P293" s="1" t="s">
        <v>14261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48</v>
      </c>
      <c r="B294" s="1" t="s">
        <v>17</v>
      </c>
      <c r="C294" s="3">
        <v>309.0</v>
      </c>
      <c r="D294" s="1">
        <v>0.0</v>
      </c>
      <c r="E294" s="2"/>
      <c r="F294" s="1" t="s">
        <v>49</v>
      </c>
      <c r="G294" s="1" t="s">
        <v>24</v>
      </c>
      <c r="H294" s="1" t="s">
        <v>14262</v>
      </c>
      <c r="I294" s="1" t="s">
        <v>14263</v>
      </c>
      <c r="J294" s="1" t="s">
        <v>14263</v>
      </c>
      <c r="K294" s="2"/>
      <c r="L294" s="1">
        <v>0.0</v>
      </c>
      <c r="M294" s="1"/>
      <c r="N294" s="1">
        <v>5.767483333333334</v>
      </c>
      <c r="O294" s="1" t="s">
        <v>53</v>
      </c>
      <c r="P294" s="1" t="s">
        <v>14264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60</v>
      </c>
      <c r="B295" s="1" t="s">
        <v>17</v>
      </c>
      <c r="C295" s="1">
        <v>384.0</v>
      </c>
      <c r="D295" s="1">
        <v>0.0</v>
      </c>
      <c r="E295" s="1" t="s">
        <v>14176</v>
      </c>
      <c r="F295" s="1" t="s">
        <v>66</v>
      </c>
      <c r="G295" s="1" t="s">
        <v>19</v>
      </c>
      <c r="H295" s="1" t="s">
        <v>14265</v>
      </c>
      <c r="I295" s="1" t="s">
        <v>14266</v>
      </c>
      <c r="J295" s="1" t="s">
        <v>14267</v>
      </c>
      <c r="K295" s="1" t="s">
        <v>14268</v>
      </c>
      <c r="L295" s="1">
        <v>-9.0</v>
      </c>
      <c r="M295" s="1">
        <v>0.026433333333333333</v>
      </c>
      <c r="N295" s="1">
        <v>9.118883333333333</v>
      </c>
      <c r="O295" s="1" t="s">
        <v>4485</v>
      </c>
      <c r="P295" s="1" t="s">
        <v>13748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28</v>
      </c>
      <c r="B296" s="1" t="s">
        <v>17</v>
      </c>
      <c r="C296" s="1">
        <v>329.0</v>
      </c>
      <c r="D296" s="1">
        <v>0.0</v>
      </c>
      <c r="E296" s="1" t="s">
        <v>29</v>
      </c>
      <c r="F296" s="1" t="s">
        <v>18</v>
      </c>
      <c r="G296" s="1" t="s">
        <v>19</v>
      </c>
      <c r="H296" s="1" t="s">
        <v>14269</v>
      </c>
      <c r="I296" s="1" t="s">
        <v>14270</v>
      </c>
      <c r="J296" s="1" t="s">
        <v>14270</v>
      </c>
      <c r="K296" s="2"/>
      <c r="L296" s="1">
        <v>-6.0</v>
      </c>
      <c r="M296" s="1"/>
      <c r="N296" s="1">
        <v>8.978083333333334</v>
      </c>
      <c r="O296" s="1" t="s">
        <v>13328</v>
      </c>
      <c r="P296" s="1" t="s">
        <v>14271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16</v>
      </c>
      <c r="B297" s="1" t="s">
        <v>17</v>
      </c>
      <c r="C297" s="1">
        <v>394.0</v>
      </c>
      <c r="D297" s="1">
        <v>0.0</v>
      </c>
      <c r="E297" s="2"/>
      <c r="F297" s="1" t="s">
        <v>18</v>
      </c>
      <c r="G297" s="1" t="s">
        <v>19</v>
      </c>
      <c r="H297" s="1" t="s">
        <v>14272</v>
      </c>
      <c r="I297" s="1" t="s">
        <v>14273</v>
      </c>
      <c r="J297" s="1" t="s">
        <v>14273</v>
      </c>
      <c r="K297" s="2"/>
      <c r="L297" s="1">
        <v>-7.0</v>
      </c>
      <c r="M297" s="1"/>
      <c r="N297" s="1">
        <v>7.657783333333334</v>
      </c>
      <c r="O297" s="1" t="s">
        <v>13328</v>
      </c>
      <c r="P297" s="1" t="s">
        <v>14274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48</v>
      </c>
      <c r="B298" s="1" t="s">
        <v>17</v>
      </c>
      <c r="C298" s="1">
        <v>119.0</v>
      </c>
      <c r="D298" s="1">
        <v>0.0</v>
      </c>
      <c r="E298" s="2"/>
      <c r="F298" s="1" t="s">
        <v>49</v>
      </c>
      <c r="G298" s="1" t="s">
        <v>24</v>
      </c>
      <c r="H298" s="1" t="s">
        <v>14275</v>
      </c>
      <c r="I298" s="1" t="s">
        <v>14276</v>
      </c>
      <c r="J298" s="1" t="s">
        <v>14276</v>
      </c>
      <c r="K298" s="2"/>
      <c r="L298" s="1">
        <v>0.0</v>
      </c>
      <c r="M298" s="1"/>
      <c r="N298" s="1">
        <v>4.359083333333333</v>
      </c>
      <c r="O298" s="1" t="s">
        <v>53</v>
      </c>
      <c r="P298" s="1" t="s">
        <v>14277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81</v>
      </c>
      <c r="B299" s="1" t="s">
        <v>17</v>
      </c>
      <c r="C299" s="3">
        <v>364.0</v>
      </c>
      <c r="D299" s="1">
        <v>0.0</v>
      </c>
      <c r="E299" s="1" t="s">
        <v>10923</v>
      </c>
      <c r="F299" s="1" t="s">
        <v>18</v>
      </c>
      <c r="G299" s="1" t="s">
        <v>19</v>
      </c>
      <c r="H299" s="1" t="s">
        <v>14278</v>
      </c>
      <c r="I299" s="1" t="s">
        <v>14279</v>
      </c>
      <c r="J299" s="1" t="s">
        <v>14279</v>
      </c>
      <c r="K299" s="2"/>
      <c r="L299" s="1">
        <v>-7.0</v>
      </c>
      <c r="M299" s="1"/>
      <c r="N299" s="1">
        <v>7.9348</v>
      </c>
      <c r="O299" s="1" t="s">
        <v>13328</v>
      </c>
      <c r="P299" s="1" t="s">
        <v>14280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60</v>
      </c>
      <c r="B300" s="1" t="s">
        <v>17</v>
      </c>
      <c r="C300" s="1">
        <v>466.0</v>
      </c>
      <c r="D300" s="1">
        <v>112.0</v>
      </c>
      <c r="E300" s="2"/>
      <c r="F300" s="1" t="s">
        <v>49</v>
      </c>
      <c r="G300" s="1" t="s">
        <v>19</v>
      </c>
      <c r="H300" s="1" t="s">
        <v>14281</v>
      </c>
      <c r="I300" s="1" t="s">
        <v>14282</v>
      </c>
      <c r="J300" s="1" t="s">
        <v>14282</v>
      </c>
      <c r="K300" s="2"/>
      <c r="L300" s="1">
        <v>-9.0</v>
      </c>
      <c r="M300" s="1"/>
      <c r="N300" s="1">
        <v>7.880533333333333</v>
      </c>
      <c r="O300" s="1" t="s">
        <v>4485</v>
      </c>
      <c r="P300" s="1" t="s">
        <v>14283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16</v>
      </c>
      <c r="B301" s="1" t="s">
        <v>17</v>
      </c>
      <c r="C301" s="3">
        <v>394.0</v>
      </c>
      <c r="D301" s="1">
        <v>0.0</v>
      </c>
      <c r="E301" s="2"/>
      <c r="F301" s="1" t="s">
        <v>18</v>
      </c>
      <c r="G301" s="1" t="s">
        <v>19</v>
      </c>
      <c r="H301" s="1" t="s">
        <v>14284</v>
      </c>
      <c r="I301" s="1" t="s">
        <v>14285</v>
      </c>
      <c r="J301" s="1" t="s">
        <v>14285</v>
      </c>
      <c r="K301" s="2"/>
      <c r="L301" s="1">
        <v>-4.0</v>
      </c>
      <c r="M301" s="1"/>
      <c r="N301" s="1">
        <v>10.069566666666667</v>
      </c>
      <c r="O301" s="1" t="s">
        <v>13328</v>
      </c>
      <c r="P301" s="1" t="s">
        <v>14286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28</v>
      </c>
      <c r="B302" s="1" t="s">
        <v>17</v>
      </c>
      <c r="C302" s="3">
        <v>264.0</v>
      </c>
      <c r="D302" s="1">
        <v>0.0</v>
      </c>
      <c r="E302" s="1" t="s">
        <v>29</v>
      </c>
      <c r="F302" s="1" t="s">
        <v>18</v>
      </c>
      <c r="G302" s="1" t="s">
        <v>19</v>
      </c>
      <c r="H302" s="1" t="s">
        <v>14287</v>
      </c>
      <c r="I302" s="1" t="s">
        <v>14288</v>
      </c>
      <c r="J302" s="1" t="s">
        <v>14288</v>
      </c>
      <c r="K302" s="2"/>
      <c r="L302" s="1">
        <v>-10.0</v>
      </c>
      <c r="M302" s="1"/>
      <c r="N302" s="1">
        <v>4.14525</v>
      </c>
      <c r="O302" s="1" t="s">
        <v>13328</v>
      </c>
      <c r="P302" s="1" t="s">
        <v>13575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28</v>
      </c>
      <c r="B303" s="1" t="s">
        <v>17</v>
      </c>
      <c r="C303" s="1">
        <v>264.0</v>
      </c>
      <c r="D303" s="1">
        <v>0.0</v>
      </c>
      <c r="E303" s="1" t="s">
        <v>29</v>
      </c>
      <c r="F303" s="1" t="s">
        <v>18</v>
      </c>
      <c r="G303" s="1" t="s">
        <v>19</v>
      </c>
      <c r="H303" s="1" t="s">
        <v>14289</v>
      </c>
      <c r="I303" s="1" t="s">
        <v>14290</v>
      </c>
      <c r="J303" s="1" t="s">
        <v>14290</v>
      </c>
      <c r="K303" s="2"/>
      <c r="L303" s="1">
        <v>-10.0</v>
      </c>
      <c r="M303" s="1"/>
      <c r="N303" s="1">
        <v>6.682366666666667</v>
      </c>
      <c r="O303" s="1" t="s">
        <v>13328</v>
      </c>
      <c r="P303" s="1" t="s">
        <v>13840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60</v>
      </c>
      <c r="B304" s="1" t="s">
        <v>17</v>
      </c>
      <c r="C304" s="1">
        <v>448.0</v>
      </c>
      <c r="D304" s="1">
        <v>0.0</v>
      </c>
      <c r="E304" s="1" t="s">
        <v>14176</v>
      </c>
      <c r="F304" s="1" t="s">
        <v>66</v>
      </c>
      <c r="G304" s="1" t="s">
        <v>19</v>
      </c>
      <c r="H304" s="1" t="s">
        <v>14291</v>
      </c>
      <c r="I304" s="1" t="s">
        <v>14292</v>
      </c>
      <c r="J304" s="1" t="s">
        <v>14293</v>
      </c>
      <c r="K304" s="1" t="s">
        <v>14294</v>
      </c>
      <c r="L304" s="1">
        <v>-8.0</v>
      </c>
      <c r="M304" s="1">
        <v>0.01275</v>
      </c>
      <c r="N304" s="1">
        <v>12.622066666666667</v>
      </c>
      <c r="O304" s="1" t="s">
        <v>4485</v>
      </c>
      <c r="P304" s="1" t="s">
        <v>14295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16</v>
      </c>
      <c r="B305" s="1" t="s">
        <v>17</v>
      </c>
      <c r="C305" s="3">
        <v>1027.0</v>
      </c>
      <c r="D305" s="1">
        <v>0.0</v>
      </c>
      <c r="E305" s="2"/>
      <c r="F305" s="1" t="s">
        <v>18</v>
      </c>
      <c r="G305" s="1" t="s">
        <v>19</v>
      </c>
      <c r="H305" s="1" t="s">
        <v>14296</v>
      </c>
      <c r="I305" s="1" t="s">
        <v>14297</v>
      </c>
      <c r="J305" s="1" t="s">
        <v>14297</v>
      </c>
      <c r="K305" s="2"/>
      <c r="L305" s="1">
        <v>-11.0</v>
      </c>
      <c r="M305" s="1"/>
      <c r="N305" s="1">
        <v>8.828483333333333</v>
      </c>
      <c r="O305" s="1" t="s">
        <v>13328</v>
      </c>
      <c r="P305" s="1" t="s">
        <v>14298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28</v>
      </c>
      <c r="B306" s="1" t="s">
        <v>17</v>
      </c>
      <c r="C306" s="3">
        <v>299.0</v>
      </c>
      <c r="D306" s="1">
        <v>0.0</v>
      </c>
      <c r="E306" s="1" t="s">
        <v>29</v>
      </c>
      <c r="F306" s="1" t="s">
        <v>18</v>
      </c>
      <c r="G306" s="1" t="s">
        <v>19</v>
      </c>
      <c r="H306" s="1" t="s">
        <v>14299</v>
      </c>
      <c r="I306" s="1" t="s">
        <v>14300</v>
      </c>
      <c r="J306" s="1" t="s">
        <v>14300</v>
      </c>
      <c r="K306" s="2"/>
      <c r="L306" s="1">
        <v>-4.0</v>
      </c>
      <c r="M306" s="1"/>
      <c r="N306" s="1">
        <v>10.1585</v>
      </c>
      <c r="O306" s="1" t="s">
        <v>13328</v>
      </c>
      <c r="P306" s="1" t="s">
        <v>14301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16</v>
      </c>
      <c r="B307" s="1" t="s">
        <v>17</v>
      </c>
      <c r="C307" s="1">
        <v>264.0</v>
      </c>
      <c r="D307" s="1">
        <v>0.0</v>
      </c>
      <c r="E307" s="2"/>
      <c r="F307" s="1" t="s">
        <v>18</v>
      </c>
      <c r="G307" s="1" t="s">
        <v>19</v>
      </c>
      <c r="H307" s="1" t="s">
        <v>14302</v>
      </c>
      <c r="I307" s="1" t="s">
        <v>14303</v>
      </c>
      <c r="J307" s="1" t="s">
        <v>14303</v>
      </c>
      <c r="K307" s="2"/>
      <c r="L307" s="1">
        <v>-5.0</v>
      </c>
      <c r="M307" s="1"/>
      <c r="N307" s="1">
        <v>9.584716666666667</v>
      </c>
      <c r="O307" s="1" t="s">
        <v>13328</v>
      </c>
      <c r="P307" s="1" t="s">
        <v>14304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28</v>
      </c>
      <c r="B308" s="1" t="s">
        <v>17</v>
      </c>
      <c r="C308" s="1">
        <v>394.0</v>
      </c>
      <c r="D308" s="1">
        <v>0.0</v>
      </c>
      <c r="E308" s="1" t="s">
        <v>29</v>
      </c>
      <c r="F308" s="1" t="s">
        <v>18</v>
      </c>
      <c r="G308" s="1" t="s">
        <v>19</v>
      </c>
      <c r="H308" s="1" t="s">
        <v>14305</v>
      </c>
      <c r="I308" s="1" t="s">
        <v>14306</v>
      </c>
      <c r="J308" s="1" t="s">
        <v>14306</v>
      </c>
      <c r="K308" s="2"/>
      <c r="L308" s="1">
        <v>-4.0</v>
      </c>
      <c r="M308" s="1"/>
      <c r="N308" s="1">
        <v>10.069866666666666</v>
      </c>
      <c r="O308" s="1" t="s">
        <v>13328</v>
      </c>
      <c r="P308" s="1" t="s">
        <v>14307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60</v>
      </c>
      <c r="B309" s="1" t="s">
        <v>17</v>
      </c>
      <c r="C309" s="1">
        <v>249.0</v>
      </c>
      <c r="D309" s="1">
        <v>0.0</v>
      </c>
      <c r="E309" s="1" t="s">
        <v>14176</v>
      </c>
      <c r="F309" s="1" t="s">
        <v>66</v>
      </c>
      <c r="G309" s="1" t="s">
        <v>24</v>
      </c>
      <c r="H309" s="1" t="s">
        <v>14308</v>
      </c>
      <c r="I309" s="1" t="s">
        <v>14309</v>
      </c>
      <c r="J309" s="1" t="s">
        <v>14310</v>
      </c>
      <c r="K309" s="1" t="s">
        <v>14311</v>
      </c>
      <c r="L309" s="1">
        <v>-14.0</v>
      </c>
      <c r="M309" s="1">
        <v>0.012933333333333333</v>
      </c>
      <c r="N309" s="1">
        <v>6.3294</v>
      </c>
      <c r="O309" s="1" t="s">
        <v>4485</v>
      </c>
      <c r="P309" s="1" t="s">
        <v>13446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60</v>
      </c>
      <c r="B310" s="1" t="s">
        <v>17</v>
      </c>
      <c r="C310" s="1">
        <v>269.0</v>
      </c>
      <c r="D310" s="1">
        <v>0.0</v>
      </c>
      <c r="E310" s="1" t="s">
        <v>14176</v>
      </c>
      <c r="F310" s="1" t="s">
        <v>66</v>
      </c>
      <c r="G310" s="1" t="s">
        <v>19</v>
      </c>
      <c r="H310" s="1" t="s">
        <v>14312</v>
      </c>
      <c r="I310" s="1" t="s">
        <v>14313</v>
      </c>
      <c r="J310" s="1" t="s">
        <v>14314</v>
      </c>
      <c r="K310" s="1" t="s">
        <v>14315</v>
      </c>
      <c r="L310" s="1">
        <v>-21.0</v>
      </c>
      <c r="M310" s="1">
        <v>0.018983333333333335</v>
      </c>
      <c r="N310" s="1">
        <v>4.077566666666667</v>
      </c>
      <c r="O310" s="1" t="s">
        <v>4485</v>
      </c>
      <c r="P310" s="1" t="s">
        <v>6563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28</v>
      </c>
      <c r="B311" s="1" t="s">
        <v>17</v>
      </c>
      <c r="C311" s="3">
        <v>329.0</v>
      </c>
      <c r="D311" s="1">
        <v>0.0</v>
      </c>
      <c r="E311" s="1" t="s">
        <v>29</v>
      </c>
      <c r="F311" s="1" t="s">
        <v>18</v>
      </c>
      <c r="G311" s="1" t="s">
        <v>19</v>
      </c>
      <c r="H311" s="1" t="s">
        <v>14316</v>
      </c>
      <c r="I311" s="1" t="s">
        <v>14317</v>
      </c>
      <c r="J311" s="1" t="s">
        <v>14317</v>
      </c>
      <c r="K311" s="2"/>
      <c r="L311" s="1">
        <v>-8.0</v>
      </c>
      <c r="M311" s="1"/>
      <c r="N311" s="1">
        <v>6.6059</v>
      </c>
      <c r="O311" s="1" t="s">
        <v>13328</v>
      </c>
      <c r="P311" s="1" t="s">
        <v>13675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28</v>
      </c>
      <c r="B312" s="1" t="s">
        <v>17</v>
      </c>
      <c r="C312" s="1">
        <v>528.0</v>
      </c>
      <c r="D312" s="1">
        <v>0.0</v>
      </c>
      <c r="E312" s="1" t="s">
        <v>29</v>
      </c>
      <c r="F312" s="1" t="s">
        <v>18</v>
      </c>
      <c r="G312" s="1" t="s">
        <v>19</v>
      </c>
      <c r="H312" s="1" t="s">
        <v>14318</v>
      </c>
      <c r="I312" s="1" t="s">
        <v>14319</v>
      </c>
      <c r="J312" s="1" t="s">
        <v>14319</v>
      </c>
      <c r="K312" s="2"/>
      <c r="L312" s="1">
        <v>-8.0</v>
      </c>
      <c r="M312" s="1"/>
      <c r="N312" s="1">
        <v>11.395016666666667</v>
      </c>
      <c r="O312" s="1" t="s">
        <v>13328</v>
      </c>
      <c r="P312" s="1" t="s">
        <v>14320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81</v>
      </c>
      <c r="B313" s="1" t="s">
        <v>17</v>
      </c>
      <c r="C313" s="1">
        <v>329.0</v>
      </c>
      <c r="D313" s="1">
        <v>0.0</v>
      </c>
      <c r="E313" s="1" t="s">
        <v>6220</v>
      </c>
      <c r="F313" s="1" t="s">
        <v>18</v>
      </c>
      <c r="G313" s="1" t="s">
        <v>19</v>
      </c>
      <c r="H313" s="1" t="s">
        <v>14321</v>
      </c>
      <c r="I313" s="1" t="s">
        <v>14322</v>
      </c>
      <c r="J313" s="1" t="s">
        <v>14322</v>
      </c>
      <c r="K313" s="2"/>
      <c r="L313" s="1">
        <v>-10.0</v>
      </c>
      <c r="M313" s="1"/>
      <c r="N313" s="1">
        <v>4.3434333333333335</v>
      </c>
      <c r="O313" s="1" t="s">
        <v>13328</v>
      </c>
      <c r="P313" s="1" t="s">
        <v>697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28</v>
      </c>
      <c r="B314" s="1" t="s">
        <v>17</v>
      </c>
      <c r="C314" s="1">
        <v>1057.0</v>
      </c>
      <c r="D314" s="1">
        <v>0.0</v>
      </c>
      <c r="E314" s="1" t="s">
        <v>29</v>
      </c>
      <c r="F314" s="1" t="s">
        <v>18</v>
      </c>
      <c r="G314" s="1" t="s">
        <v>19</v>
      </c>
      <c r="H314" s="1" t="s">
        <v>14323</v>
      </c>
      <c r="I314" s="1" t="s">
        <v>14324</v>
      </c>
      <c r="J314" s="1" t="s">
        <v>14324</v>
      </c>
      <c r="K314" s="2"/>
      <c r="L314" s="1">
        <v>-6.0</v>
      </c>
      <c r="M314" s="1"/>
      <c r="N314" s="1">
        <v>13.363716666666667</v>
      </c>
      <c r="O314" s="1" t="s">
        <v>13328</v>
      </c>
      <c r="P314" s="1" t="s">
        <v>14325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28</v>
      </c>
      <c r="B315" s="1" t="s">
        <v>17</v>
      </c>
      <c r="C315" s="3">
        <v>364.0</v>
      </c>
      <c r="D315" s="1">
        <v>0.0</v>
      </c>
      <c r="E315" s="1" t="s">
        <v>29</v>
      </c>
      <c r="F315" s="1" t="s">
        <v>18</v>
      </c>
      <c r="G315" s="1" t="s">
        <v>19</v>
      </c>
      <c r="H315" s="1" t="s">
        <v>14326</v>
      </c>
      <c r="I315" s="1" t="s">
        <v>14327</v>
      </c>
      <c r="J315" s="1" t="s">
        <v>14327</v>
      </c>
      <c r="K315" s="2"/>
      <c r="L315" s="1">
        <v>-8.0</v>
      </c>
      <c r="M315" s="1"/>
      <c r="N315" s="1">
        <v>6.7738</v>
      </c>
      <c r="O315" s="1" t="s">
        <v>13328</v>
      </c>
      <c r="P315" s="1" t="s">
        <v>14328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60</v>
      </c>
      <c r="B316" s="1" t="s">
        <v>17</v>
      </c>
      <c r="C316" s="1">
        <v>547.0</v>
      </c>
      <c r="D316" s="1">
        <v>0.0</v>
      </c>
      <c r="E316" s="1" t="s">
        <v>14176</v>
      </c>
      <c r="F316" s="1" t="s">
        <v>66</v>
      </c>
      <c r="G316" s="1" t="s">
        <v>19</v>
      </c>
      <c r="H316" s="1" t="s">
        <v>14329</v>
      </c>
      <c r="I316" s="1" t="s">
        <v>14330</v>
      </c>
      <c r="J316" s="1" t="s">
        <v>14331</v>
      </c>
      <c r="K316" s="1" t="s">
        <v>14332</v>
      </c>
      <c r="L316" s="1">
        <v>8.0</v>
      </c>
      <c r="M316" s="1">
        <v>0.035</v>
      </c>
      <c r="N316" s="1">
        <v>26.52475</v>
      </c>
      <c r="O316" s="1" t="s">
        <v>4485</v>
      </c>
      <c r="P316" s="1" t="s">
        <v>14333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48</v>
      </c>
      <c r="B317" s="1" t="s">
        <v>17</v>
      </c>
      <c r="C317" s="1">
        <v>179.5</v>
      </c>
      <c r="D317" s="1">
        <v>124.5</v>
      </c>
      <c r="E317" s="2"/>
      <c r="F317" s="1" t="s">
        <v>49</v>
      </c>
      <c r="G317" s="1" t="s">
        <v>24</v>
      </c>
      <c r="H317" s="1" t="s">
        <v>14334</v>
      </c>
      <c r="I317" s="1" t="s">
        <v>14335</v>
      </c>
      <c r="J317" s="1" t="s">
        <v>14335</v>
      </c>
      <c r="K317" s="2"/>
      <c r="L317" s="1">
        <v>0.0</v>
      </c>
      <c r="M317" s="1"/>
      <c r="N317" s="1">
        <v>5.1384</v>
      </c>
      <c r="O317" s="1" t="s">
        <v>53</v>
      </c>
      <c r="P317" s="1" t="s">
        <v>14336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60</v>
      </c>
      <c r="B318" s="1" t="s">
        <v>17</v>
      </c>
      <c r="C318" s="1">
        <v>707.0</v>
      </c>
      <c r="D318" s="1">
        <v>0.0</v>
      </c>
      <c r="E318" s="1" t="s">
        <v>14176</v>
      </c>
      <c r="F318" s="1" t="s">
        <v>66</v>
      </c>
      <c r="G318" s="1" t="s">
        <v>24</v>
      </c>
      <c r="H318" s="1" t="s">
        <v>14337</v>
      </c>
      <c r="I318" s="1" t="s">
        <v>14338</v>
      </c>
      <c r="J318" s="1" t="s">
        <v>14339</v>
      </c>
      <c r="K318" s="1" t="s">
        <v>14340</v>
      </c>
      <c r="L318" s="1">
        <v>-19.0</v>
      </c>
      <c r="M318" s="1">
        <v>0.024116666666666668</v>
      </c>
      <c r="N318" s="1">
        <v>12.245366666666667</v>
      </c>
      <c r="O318" s="1" t="s">
        <v>4485</v>
      </c>
      <c r="P318" s="1" t="s">
        <v>14341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60</v>
      </c>
      <c r="B319" s="1" t="s">
        <v>17</v>
      </c>
      <c r="C319" s="1">
        <v>409.0</v>
      </c>
      <c r="D319" s="1">
        <v>0.0</v>
      </c>
      <c r="E319" s="1" t="s">
        <v>14176</v>
      </c>
      <c r="F319" s="1" t="s">
        <v>66</v>
      </c>
      <c r="G319" s="1" t="s">
        <v>19</v>
      </c>
      <c r="H319" s="1" t="s">
        <v>14342</v>
      </c>
      <c r="I319" s="1" t="s">
        <v>14343</v>
      </c>
      <c r="J319" s="1" t="s">
        <v>14344</v>
      </c>
      <c r="K319" s="1" t="s">
        <v>14345</v>
      </c>
      <c r="L319" s="1">
        <v>-20.0</v>
      </c>
      <c r="M319" s="1">
        <v>0.017266666666666666</v>
      </c>
      <c r="N319" s="1">
        <v>6.523183333333333</v>
      </c>
      <c r="O319" s="1" t="s">
        <v>4485</v>
      </c>
      <c r="P319" s="1" t="s">
        <v>14346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48</v>
      </c>
      <c r="B320" s="3" t="s">
        <v>17</v>
      </c>
      <c r="C320" s="3">
        <v>618.0</v>
      </c>
      <c r="D320" s="1">
        <v>0.0</v>
      </c>
      <c r="E320" s="2"/>
      <c r="F320" s="1" t="s">
        <v>49</v>
      </c>
      <c r="G320" s="1" t="s">
        <v>24</v>
      </c>
      <c r="H320" s="1" t="s">
        <v>14347</v>
      </c>
      <c r="I320" s="1" t="s">
        <v>14348</v>
      </c>
      <c r="J320" s="1" t="s">
        <v>14348</v>
      </c>
      <c r="K320" s="2"/>
      <c r="L320" s="1">
        <v>2.0</v>
      </c>
      <c r="M320" s="1"/>
      <c r="N320" s="1">
        <v>12.908533333333333</v>
      </c>
      <c r="O320" s="1" t="s">
        <v>53</v>
      </c>
      <c r="P320" s="1" t="s">
        <v>14349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16</v>
      </c>
      <c r="B321" s="1" t="s">
        <v>364</v>
      </c>
      <c r="C321" s="1">
        <v>364.0</v>
      </c>
      <c r="D321" s="1">
        <v>0.0</v>
      </c>
      <c r="E321" s="2"/>
      <c r="F321" s="1" t="s">
        <v>18</v>
      </c>
      <c r="G321" s="1" t="s">
        <v>19</v>
      </c>
      <c r="H321" s="1" t="s">
        <v>14350</v>
      </c>
      <c r="I321" s="1" t="s">
        <v>14351</v>
      </c>
      <c r="J321" s="1" t="s">
        <v>14351</v>
      </c>
      <c r="K321" s="2"/>
      <c r="L321" s="1">
        <v>-3.0</v>
      </c>
      <c r="M321" s="1"/>
      <c r="N321" s="1">
        <v>11.072533333333332</v>
      </c>
      <c r="O321" s="1" t="s">
        <v>13328</v>
      </c>
      <c r="P321" s="1" t="s">
        <v>14352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81</v>
      </c>
      <c r="B322" s="1" t="s">
        <v>364</v>
      </c>
      <c r="C322" s="1">
        <v>583.0</v>
      </c>
      <c r="D322" s="1">
        <v>0.0</v>
      </c>
      <c r="E322" s="1" t="s">
        <v>13579</v>
      </c>
      <c r="F322" s="1" t="s">
        <v>18</v>
      </c>
      <c r="G322" s="1" t="s">
        <v>19</v>
      </c>
      <c r="H322" s="1" t="s">
        <v>14353</v>
      </c>
      <c r="I322" s="1" t="s">
        <v>14354</v>
      </c>
      <c r="J322" s="1" t="s">
        <v>14354</v>
      </c>
      <c r="K322" s="2"/>
      <c r="L322" s="1">
        <v>-12.0</v>
      </c>
      <c r="M322" s="1"/>
      <c r="N322" s="1">
        <v>7.89695</v>
      </c>
      <c r="O322" s="1" t="s">
        <v>13328</v>
      </c>
      <c r="P322" s="1" t="s">
        <v>14355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81</v>
      </c>
      <c r="B323" s="1" t="s">
        <v>364</v>
      </c>
      <c r="C323" s="1">
        <v>329.0</v>
      </c>
      <c r="D323" s="1">
        <v>0.0</v>
      </c>
      <c r="E323" s="1" t="s">
        <v>14356</v>
      </c>
      <c r="F323" s="1" t="s">
        <v>18</v>
      </c>
      <c r="G323" s="1" t="s">
        <v>19</v>
      </c>
      <c r="H323" s="1" t="s">
        <v>14357</v>
      </c>
      <c r="I323" s="1" t="s">
        <v>14358</v>
      </c>
      <c r="J323" s="1" t="s">
        <v>14358</v>
      </c>
      <c r="K323" s="2"/>
      <c r="L323" s="1">
        <v>-8.0</v>
      </c>
      <c r="M323" s="1"/>
      <c r="N323" s="1">
        <v>6.75415</v>
      </c>
      <c r="O323" s="1" t="s">
        <v>13328</v>
      </c>
      <c r="P323" s="1" t="s">
        <v>14359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28</v>
      </c>
      <c r="B324" s="1" t="s">
        <v>17</v>
      </c>
      <c r="C324" s="1">
        <v>435.0</v>
      </c>
      <c r="D324" s="1">
        <v>0.0</v>
      </c>
      <c r="E324" s="1" t="s">
        <v>29</v>
      </c>
      <c r="F324" s="1" t="s">
        <v>18</v>
      </c>
      <c r="G324" s="1" t="s">
        <v>19</v>
      </c>
      <c r="H324" s="1" t="s">
        <v>14360</v>
      </c>
      <c r="I324" s="1" t="s">
        <v>14361</v>
      </c>
      <c r="J324" s="1" t="s">
        <v>14361</v>
      </c>
      <c r="K324" s="2"/>
      <c r="L324" s="1">
        <v>-6.0</v>
      </c>
      <c r="M324" s="1"/>
      <c r="N324" s="1">
        <v>8.213783333333334</v>
      </c>
      <c r="O324" s="1" t="s">
        <v>13328</v>
      </c>
      <c r="P324" s="1" t="s">
        <v>13935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28</v>
      </c>
      <c r="B325" s="1" t="s">
        <v>17</v>
      </c>
      <c r="C325" s="1">
        <v>364.0</v>
      </c>
      <c r="D325" s="1">
        <v>0.0</v>
      </c>
      <c r="E325" s="1" t="s">
        <v>29</v>
      </c>
      <c r="F325" s="1" t="s">
        <v>18</v>
      </c>
      <c r="G325" s="1" t="s">
        <v>19</v>
      </c>
      <c r="H325" s="1" t="s">
        <v>14362</v>
      </c>
      <c r="I325" s="1" t="s">
        <v>14363</v>
      </c>
      <c r="J325" s="1" t="s">
        <v>14363</v>
      </c>
      <c r="K325" s="2"/>
      <c r="L325" s="1">
        <v>-8.0</v>
      </c>
      <c r="M325" s="1"/>
      <c r="N325" s="1">
        <v>6.4394</v>
      </c>
      <c r="O325" s="1" t="s">
        <v>13328</v>
      </c>
      <c r="P325" s="1" t="s">
        <v>14364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28</v>
      </c>
      <c r="B326" s="1" t="s">
        <v>17</v>
      </c>
      <c r="C326" s="1">
        <v>329.0</v>
      </c>
      <c r="D326" s="1">
        <v>0.0</v>
      </c>
      <c r="E326" s="1" t="s">
        <v>29</v>
      </c>
      <c r="F326" s="1" t="s">
        <v>18</v>
      </c>
      <c r="G326" s="1" t="s">
        <v>19</v>
      </c>
      <c r="H326" s="1" t="s">
        <v>14365</v>
      </c>
      <c r="I326" s="1" t="s">
        <v>14366</v>
      </c>
      <c r="J326" s="1" t="s">
        <v>14366</v>
      </c>
      <c r="K326" s="2"/>
      <c r="L326" s="1">
        <v>-5.0</v>
      </c>
      <c r="M326" s="1"/>
      <c r="N326" s="1">
        <v>9.82295</v>
      </c>
      <c r="O326" s="1" t="s">
        <v>13328</v>
      </c>
      <c r="P326" s="1" t="s">
        <v>13364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48</v>
      </c>
      <c r="B327" s="1" t="s">
        <v>17</v>
      </c>
      <c r="C327" s="1">
        <v>249.0</v>
      </c>
      <c r="D327" s="1">
        <v>0.0</v>
      </c>
      <c r="E327" s="2"/>
      <c r="F327" s="1" t="s">
        <v>49</v>
      </c>
      <c r="G327" s="1" t="s">
        <v>24</v>
      </c>
      <c r="H327" s="1" t="s">
        <v>14367</v>
      </c>
      <c r="I327" s="1" t="s">
        <v>14368</v>
      </c>
      <c r="J327" s="1" t="s">
        <v>6793</v>
      </c>
      <c r="K327" s="2"/>
      <c r="L327" s="1">
        <v>408.0</v>
      </c>
      <c r="M327" s="1"/>
      <c r="N327" s="1">
        <v>6.838783333333334</v>
      </c>
      <c r="O327" s="1" t="s">
        <v>53</v>
      </c>
      <c r="P327" s="1" t="s">
        <v>14369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28</v>
      </c>
      <c r="B328" s="1" t="s">
        <v>17</v>
      </c>
      <c r="C328" s="3">
        <v>274.0</v>
      </c>
      <c r="D328" s="1">
        <v>0.0</v>
      </c>
      <c r="E328" s="1" t="s">
        <v>29</v>
      </c>
      <c r="F328" s="1" t="s">
        <v>18</v>
      </c>
      <c r="G328" s="1" t="s">
        <v>19</v>
      </c>
      <c r="H328" s="1" t="s">
        <v>14370</v>
      </c>
      <c r="I328" s="1" t="s">
        <v>14371</v>
      </c>
      <c r="J328" s="1" t="s">
        <v>14371</v>
      </c>
      <c r="K328" s="2"/>
      <c r="L328" s="1">
        <v>3.0</v>
      </c>
      <c r="M328" s="1"/>
      <c r="N328" s="1">
        <v>18.019183333333334</v>
      </c>
      <c r="O328" s="1" t="s">
        <v>13328</v>
      </c>
      <c r="P328" s="1" t="s">
        <v>14372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28</v>
      </c>
      <c r="B329" s="1" t="s">
        <v>17</v>
      </c>
      <c r="C329" s="3">
        <v>481.0</v>
      </c>
      <c r="D329" s="1">
        <v>0.0</v>
      </c>
      <c r="E329" s="1" t="s">
        <v>29</v>
      </c>
      <c r="F329" s="1" t="s">
        <v>18</v>
      </c>
      <c r="G329" s="1" t="s">
        <v>19</v>
      </c>
      <c r="H329" s="1" t="s">
        <v>14373</v>
      </c>
      <c r="I329" s="1" t="s">
        <v>14374</v>
      </c>
      <c r="J329" s="1" t="s">
        <v>14374</v>
      </c>
      <c r="K329" s="2"/>
      <c r="L329" s="1">
        <v>2.0</v>
      </c>
      <c r="M329" s="1"/>
      <c r="N329" s="1">
        <v>17.119716666666665</v>
      </c>
      <c r="O329" s="1" t="s">
        <v>13328</v>
      </c>
      <c r="P329" s="1" t="s">
        <v>14375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81</v>
      </c>
      <c r="B330" s="1" t="s">
        <v>364</v>
      </c>
      <c r="C330" s="1">
        <v>602.0</v>
      </c>
      <c r="D330" s="1">
        <v>0.0</v>
      </c>
      <c r="E330" s="1" t="s">
        <v>13579</v>
      </c>
      <c r="F330" s="1" t="s">
        <v>18</v>
      </c>
      <c r="G330" s="1" t="s">
        <v>19</v>
      </c>
      <c r="H330" s="1" t="s">
        <v>14376</v>
      </c>
      <c r="I330" s="1" t="s">
        <v>14377</v>
      </c>
      <c r="J330" s="1" t="s">
        <v>14377</v>
      </c>
      <c r="K330" s="2"/>
      <c r="L330" s="1">
        <v>0.0</v>
      </c>
      <c r="M330" s="1"/>
      <c r="N330" s="1">
        <v>19.873783333333332</v>
      </c>
      <c r="O330" s="1" t="s">
        <v>13328</v>
      </c>
      <c r="P330" s="1" t="s">
        <v>14378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28</v>
      </c>
      <c r="B331" s="1" t="s">
        <v>17</v>
      </c>
      <c r="C331" s="1">
        <v>224.0</v>
      </c>
      <c r="D331" s="1">
        <v>0.0</v>
      </c>
      <c r="E331" s="1" t="s">
        <v>29</v>
      </c>
      <c r="F331" s="1" t="s">
        <v>18</v>
      </c>
      <c r="G331" s="1" t="s">
        <v>19</v>
      </c>
      <c r="H331" s="1" t="s">
        <v>14379</v>
      </c>
      <c r="I331" s="1" t="s">
        <v>14380</v>
      </c>
      <c r="J331" s="1" t="s">
        <v>14380</v>
      </c>
      <c r="K331" s="2"/>
      <c r="L331" s="1">
        <v>-10.0</v>
      </c>
      <c r="M331" s="1"/>
      <c r="N331" s="1">
        <v>4.65705</v>
      </c>
      <c r="O331" s="1" t="s">
        <v>13328</v>
      </c>
      <c r="P331" s="1" t="s">
        <v>14381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28</v>
      </c>
      <c r="B332" s="1" t="s">
        <v>17</v>
      </c>
      <c r="C332" s="1">
        <v>224.0</v>
      </c>
      <c r="D332" s="1">
        <v>0.0</v>
      </c>
      <c r="E332" s="1" t="s">
        <v>29</v>
      </c>
      <c r="F332" s="1" t="s">
        <v>18</v>
      </c>
      <c r="G332" s="1" t="s">
        <v>19</v>
      </c>
      <c r="H332" s="1" t="s">
        <v>14382</v>
      </c>
      <c r="I332" s="1" t="s">
        <v>14383</v>
      </c>
      <c r="J332" s="1" t="s">
        <v>14383</v>
      </c>
      <c r="K332" s="2"/>
      <c r="L332" s="1">
        <v>-6.0</v>
      </c>
      <c r="M332" s="1"/>
      <c r="N332" s="1">
        <v>8.750016666666667</v>
      </c>
      <c r="O332" s="1" t="s">
        <v>13328</v>
      </c>
      <c r="P332" s="1" t="s">
        <v>14381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28</v>
      </c>
      <c r="B333" s="1" t="s">
        <v>17</v>
      </c>
      <c r="C333" s="1">
        <v>224.0</v>
      </c>
      <c r="D333" s="1">
        <v>0.0</v>
      </c>
      <c r="E333" s="1" t="s">
        <v>29</v>
      </c>
      <c r="F333" s="1" t="s">
        <v>18</v>
      </c>
      <c r="G333" s="1" t="s">
        <v>19</v>
      </c>
      <c r="H333" s="1" t="s">
        <v>14384</v>
      </c>
      <c r="I333" s="1" t="s">
        <v>14385</v>
      </c>
      <c r="J333" s="1" t="s">
        <v>14385</v>
      </c>
      <c r="K333" s="2"/>
      <c r="L333" s="1">
        <v>-5.0</v>
      </c>
      <c r="M333" s="1"/>
      <c r="N333" s="1">
        <v>9.601333333333333</v>
      </c>
      <c r="O333" s="1" t="s">
        <v>13328</v>
      </c>
      <c r="P333" s="1" t="s">
        <v>14381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60</v>
      </c>
      <c r="B334" s="1" t="s">
        <v>17</v>
      </c>
      <c r="C334" s="1">
        <v>1259.0</v>
      </c>
      <c r="D334" s="1">
        <v>0.0</v>
      </c>
      <c r="E334" s="1" t="s">
        <v>4491</v>
      </c>
      <c r="F334" s="1" t="s">
        <v>66</v>
      </c>
      <c r="G334" s="1" t="s">
        <v>19</v>
      </c>
      <c r="H334" s="1" t="s">
        <v>14386</v>
      </c>
      <c r="I334" s="1" t="s">
        <v>14387</v>
      </c>
      <c r="J334" s="1" t="s">
        <v>14388</v>
      </c>
      <c r="K334" s="1" t="s">
        <v>14389</v>
      </c>
      <c r="L334" s="1">
        <v>-6.0</v>
      </c>
      <c r="M334" s="1">
        <v>0.013216666666666666</v>
      </c>
      <c r="N334" s="1">
        <v>28.777066666666666</v>
      </c>
      <c r="O334" s="1" t="s">
        <v>4485</v>
      </c>
      <c r="P334" s="1" t="s">
        <v>14390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28</v>
      </c>
      <c r="B335" s="1" t="s">
        <v>17</v>
      </c>
      <c r="C335" s="3">
        <v>329.0</v>
      </c>
      <c r="D335" s="1">
        <v>0.0</v>
      </c>
      <c r="E335" s="1" t="s">
        <v>29</v>
      </c>
      <c r="F335" s="1" t="s">
        <v>18</v>
      </c>
      <c r="G335" s="1" t="s">
        <v>19</v>
      </c>
      <c r="H335" s="1" t="s">
        <v>14391</v>
      </c>
      <c r="I335" s="1" t="s">
        <v>14392</v>
      </c>
      <c r="J335" s="1" t="s">
        <v>14392</v>
      </c>
      <c r="K335" s="2"/>
      <c r="L335" s="1">
        <v>-10.0</v>
      </c>
      <c r="M335" s="1"/>
      <c r="N335" s="1">
        <v>7.474366666666667</v>
      </c>
      <c r="O335" s="1" t="s">
        <v>13328</v>
      </c>
      <c r="P335" s="1" t="s">
        <v>13675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48</v>
      </c>
      <c r="B336" s="1" t="s">
        <v>17</v>
      </c>
      <c r="C336" s="1">
        <v>249.0</v>
      </c>
      <c r="D336" s="1">
        <v>0.0</v>
      </c>
      <c r="E336" s="2"/>
      <c r="F336" s="1" t="s">
        <v>49</v>
      </c>
      <c r="G336" s="1" t="s">
        <v>24</v>
      </c>
      <c r="H336" s="1" t="s">
        <v>14393</v>
      </c>
      <c r="I336" s="1" t="s">
        <v>14394</v>
      </c>
      <c r="J336" s="1" t="s">
        <v>6793</v>
      </c>
      <c r="K336" s="2"/>
      <c r="L336" s="1">
        <v>466.0</v>
      </c>
      <c r="M336" s="1"/>
      <c r="N336" s="1">
        <v>9.512566666666666</v>
      </c>
      <c r="O336" s="1" t="s">
        <v>53</v>
      </c>
      <c r="P336" s="1" t="s">
        <v>14395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28</v>
      </c>
      <c r="B337" s="1" t="s">
        <v>17</v>
      </c>
      <c r="C337" s="1">
        <v>329.0</v>
      </c>
      <c r="D337" s="1">
        <v>0.0</v>
      </c>
      <c r="E337" s="1" t="s">
        <v>29</v>
      </c>
      <c r="F337" s="1" t="s">
        <v>18</v>
      </c>
      <c r="G337" s="1" t="s">
        <v>19</v>
      </c>
      <c r="H337" s="1" t="s">
        <v>14396</v>
      </c>
      <c r="I337" s="1" t="s">
        <v>14397</v>
      </c>
      <c r="J337" s="1" t="s">
        <v>14397</v>
      </c>
      <c r="K337" s="2"/>
      <c r="L337" s="1">
        <v>-6.0</v>
      </c>
      <c r="M337" s="1"/>
      <c r="N337" s="1">
        <v>8.3738</v>
      </c>
      <c r="O337" s="1" t="s">
        <v>13328</v>
      </c>
      <c r="P337" s="1" t="s">
        <v>13364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28</v>
      </c>
      <c r="B338" s="1" t="s">
        <v>17</v>
      </c>
      <c r="C338" s="1">
        <v>369.0</v>
      </c>
      <c r="D338" s="1">
        <v>0.0</v>
      </c>
      <c r="E338" s="1" t="s">
        <v>29</v>
      </c>
      <c r="F338" s="1" t="s">
        <v>18</v>
      </c>
      <c r="G338" s="1" t="s">
        <v>19</v>
      </c>
      <c r="H338" s="1" t="s">
        <v>14398</v>
      </c>
      <c r="I338" s="1" t="s">
        <v>14399</v>
      </c>
      <c r="J338" s="1" t="s">
        <v>14399</v>
      </c>
      <c r="K338" s="2"/>
      <c r="L338" s="1">
        <v>-6.0</v>
      </c>
      <c r="M338" s="1"/>
      <c r="N338" s="1">
        <v>8.521466666666667</v>
      </c>
      <c r="O338" s="1" t="s">
        <v>13328</v>
      </c>
      <c r="P338" s="1" t="s">
        <v>14400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60</v>
      </c>
      <c r="B339" s="1" t="s">
        <v>17</v>
      </c>
      <c r="C339" s="1">
        <v>263.0</v>
      </c>
      <c r="D339" s="1">
        <v>0.0</v>
      </c>
      <c r="E339" s="1" t="s">
        <v>4491</v>
      </c>
      <c r="F339" s="1" t="s">
        <v>66</v>
      </c>
      <c r="G339" s="1" t="s">
        <v>19</v>
      </c>
      <c r="H339" s="1" t="s">
        <v>14401</v>
      </c>
      <c r="I339" s="1" t="s">
        <v>14402</v>
      </c>
      <c r="J339" s="1" t="s">
        <v>14403</v>
      </c>
      <c r="K339" s="1" t="s">
        <v>14404</v>
      </c>
      <c r="L339" s="1">
        <v>-3.0</v>
      </c>
      <c r="M339" s="1">
        <v>0.015433333333333334</v>
      </c>
      <c r="N339" s="1">
        <v>18.3328</v>
      </c>
      <c r="O339" s="1" t="s">
        <v>4485</v>
      </c>
      <c r="P339" s="1" t="s">
        <v>14405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48</v>
      </c>
      <c r="B340" s="1" t="s">
        <v>17</v>
      </c>
      <c r="C340" s="1">
        <v>314.0</v>
      </c>
      <c r="D340" s="1">
        <v>0.0</v>
      </c>
      <c r="E340" s="2"/>
      <c r="F340" s="1" t="s">
        <v>49</v>
      </c>
      <c r="G340" s="1" t="s">
        <v>24</v>
      </c>
      <c r="H340" s="1" t="s">
        <v>14406</v>
      </c>
      <c r="I340" s="1" t="s">
        <v>14407</v>
      </c>
      <c r="J340" s="1" t="s">
        <v>6793</v>
      </c>
      <c r="K340" s="2"/>
      <c r="L340" s="1">
        <v>493.0</v>
      </c>
      <c r="M340" s="1"/>
      <c r="N340" s="1">
        <v>7.600233333333334</v>
      </c>
      <c r="O340" s="1" t="s">
        <v>53</v>
      </c>
      <c r="P340" s="1" t="s">
        <v>14408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28</v>
      </c>
      <c r="B341" s="1" t="s">
        <v>17</v>
      </c>
      <c r="C341" s="1">
        <v>577.0</v>
      </c>
      <c r="D341" s="1">
        <v>0.0</v>
      </c>
      <c r="E341" s="1" t="s">
        <v>29</v>
      </c>
      <c r="F341" s="1" t="s">
        <v>18</v>
      </c>
      <c r="G341" s="1" t="s">
        <v>19</v>
      </c>
      <c r="H341" s="1" t="s">
        <v>14409</v>
      </c>
      <c r="I341" s="1" t="s">
        <v>14410</v>
      </c>
      <c r="J341" s="1" t="s">
        <v>14410</v>
      </c>
      <c r="K341" s="2"/>
      <c r="L341" s="1">
        <v>-9.0</v>
      </c>
      <c r="M341" s="1"/>
      <c r="N341" s="1">
        <v>10.761583333333334</v>
      </c>
      <c r="O341" s="1" t="s">
        <v>13328</v>
      </c>
      <c r="P341" s="1" t="s">
        <v>14411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28</v>
      </c>
      <c r="B342" s="1" t="s">
        <v>17</v>
      </c>
      <c r="C342" s="1">
        <v>394.0</v>
      </c>
      <c r="D342" s="1">
        <v>0.0</v>
      </c>
      <c r="E342" s="1" t="s">
        <v>29</v>
      </c>
      <c r="F342" s="1" t="s">
        <v>18</v>
      </c>
      <c r="G342" s="1" t="s">
        <v>19</v>
      </c>
      <c r="H342" s="1" t="s">
        <v>14412</v>
      </c>
      <c r="I342" s="1" t="s">
        <v>14413</v>
      </c>
      <c r="J342" s="1" t="s">
        <v>14413</v>
      </c>
      <c r="K342" s="2"/>
      <c r="L342" s="1">
        <v>-6.0</v>
      </c>
      <c r="M342" s="1"/>
      <c r="N342" s="1">
        <v>8.6824</v>
      </c>
      <c r="O342" s="1" t="s">
        <v>13328</v>
      </c>
      <c r="P342" s="1" t="s">
        <v>14414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16</v>
      </c>
      <c r="B343" s="1" t="s">
        <v>364</v>
      </c>
      <c r="C343" s="1">
        <v>662.0</v>
      </c>
      <c r="D343" s="1">
        <v>0.0</v>
      </c>
      <c r="E343" s="2"/>
      <c r="F343" s="1" t="s">
        <v>18</v>
      </c>
      <c r="G343" s="1" t="s">
        <v>19</v>
      </c>
      <c r="H343" s="1" t="s">
        <v>14415</v>
      </c>
      <c r="I343" s="1" t="s">
        <v>14416</v>
      </c>
      <c r="J343" s="1" t="s">
        <v>14416</v>
      </c>
      <c r="K343" s="2"/>
      <c r="L343" s="1">
        <v>-3.0</v>
      </c>
      <c r="M343" s="1"/>
      <c r="N343" s="1">
        <v>16.890283333333333</v>
      </c>
      <c r="O343" s="1" t="s">
        <v>13328</v>
      </c>
      <c r="P343" s="1" t="s">
        <v>14417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28</v>
      </c>
      <c r="B344" s="1" t="s">
        <v>17</v>
      </c>
      <c r="C344" s="1">
        <v>329.0</v>
      </c>
      <c r="D344" s="1">
        <v>0.0</v>
      </c>
      <c r="E344" s="1" t="s">
        <v>29</v>
      </c>
      <c r="F344" s="1" t="s">
        <v>18</v>
      </c>
      <c r="G344" s="1" t="s">
        <v>19</v>
      </c>
      <c r="H344" s="1" t="s">
        <v>14418</v>
      </c>
      <c r="I344" s="1" t="s">
        <v>14419</v>
      </c>
      <c r="J344" s="1" t="s">
        <v>14419</v>
      </c>
      <c r="K344" s="2"/>
      <c r="L344" s="1">
        <v>-2.0</v>
      </c>
      <c r="M344" s="1"/>
      <c r="N344" s="1">
        <v>12.959916666666667</v>
      </c>
      <c r="O344" s="1" t="s">
        <v>13328</v>
      </c>
      <c r="P344" s="1" t="s">
        <v>13407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81</v>
      </c>
      <c r="B345" s="1" t="s">
        <v>364</v>
      </c>
      <c r="C345" s="1">
        <v>329.0</v>
      </c>
      <c r="D345" s="1">
        <v>0.0</v>
      </c>
      <c r="E345" s="1" t="s">
        <v>14420</v>
      </c>
      <c r="F345" s="1" t="s">
        <v>18</v>
      </c>
      <c r="G345" s="1" t="s">
        <v>19</v>
      </c>
      <c r="H345" s="1" t="s">
        <v>14421</v>
      </c>
      <c r="I345" s="1" t="s">
        <v>14422</v>
      </c>
      <c r="J345" s="1" t="s">
        <v>14422</v>
      </c>
      <c r="K345" s="2"/>
      <c r="L345" s="1">
        <v>-7.0</v>
      </c>
      <c r="M345" s="1"/>
      <c r="N345" s="1">
        <v>7.110016666666667</v>
      </c>
      <c r="O345" s="1" t="s">
        <v>13328</v>
      </c>
      <c r="P345" s="1" t="s">
        <v>12171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28</v>
      </c>
      <c r="B346" s="1" t="s">
        <v>17</v>
      </c>
      <c r="C346" s="1">
        <v>329.0</v>
      </c>
      <c r="D346" s="1">
        <v>0.0</v>
      </c>
      <c r="E346" s="1" t="s">
        <v>29</v>
      </c>
      <c r="F346" s="1" t="s">
        <v>18</v>
      </c>
      <c r="G346" s="1" t="s">
        <v>19</v>
      </c>
      <c r="H346" s="1" t="s">
        <v>14423</v>
      </c>
      <c r="I346" s="1" t="s">
        <v>14424</v>
      </c>
      <c r="J346" s="1" t="s">
        <v>14424</v>
      </c>
      <c r="K346" s="2"/>
      <c r="L346" s="1">
        <v>-5.0</v>
      </c>
      <c r="M346" s="1"/>
      <c r="N346" s="1">
        <v>9.9715</v>
      </c>
      <c r="O346" s="1" t="s">
        <v>13328</v>
      </c>
      <c r="P346" s="1" t="s">
        <v>14425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28</v>
      </c>
      <c r="B347" s="1" t="s">
        <v>17</v>
      </c>
      <c r="C347" s="1">
        <v>429.0</v>
      </c>
      <c r="D347" s="1">
        <v>0.0</v>
      </c>
      <c r="E347" s="1" t="s">
        <v>29</v>
      </c>
      <c r="F347" s="1" t="s">
        <v>18</v>
      </c>
      <c r="G347" s="1" t="s">
        <v>19</v>
      </c>
      <c r="H347" s="1" t="s">
        <v>14426</v>
      </c>
      <c r="I347" s="1" t="s">
        <v>14427</v>
      </c>
      <c r="J347" s="1" t="s">
        <v>14427</v>
      </c>
      <c r="K347" s="2"/>
      <c r="L347" s="1">
        <v>-9.0</v>
      </c>
      <c r="M347" s="1"/>
      <c r="N347" s="1">
        <v>9.476766666666666</v>
      </c>
      <c r="O347" s="1" t="s">
        <v>13328</v>
      </c>
      <c r="P347" s="1" t="s">
        <v>14428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16</v>
      </c>
      <c r="B348" s="1" t="s">
        <v>364</v>
      </c>
      <c r="C348" s="1">
        <v>264.0</v>
      </c>
      <c r="D348" s="1">
        <v>0.0</v>
      </c>
      <c r="E348" s="2"/>
      <c r="F348" s="1" t="s">
        <v>18</v>
      </c>
      <c r="G348" s="1" t="s">
        <v>19</v>
      </c>
      <c r="H348" s="1" t="s">
        <v>14429</v>
      </c>
      <c r="I348" s="1" t="s">
        <v>14430</v>
      </c>
      <c r="J348" s="1" t="s">
        <v>14430</v>
      </c>
      <c r="K348" s="2"/>
      <c r="L348" s="1">
        <v>-5.0</v>
      </c>
      <c r="M348" s="1"/>
      <c r="N348" s="1">
        <v>9.9986</v>
      </c>
      <c r="O348" s="1" t="s">
        <v>13328</v>
      </c>
      <c r="P348" s="1" t="s">
        <v>14431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16</v>
      </c>
      <c r="B349" s="1" t="s">
        <v>364</v>
      </c>
      <c r="C349" s="1">
        <v>329.0</v>
      </c>
      <c r="D349" s="1">
        <v>0.0</v>
      </c>
      <c r="E349" s="2"/>
      <c r="F349" s="1" t="s">
        <v>18</v>
      </c>
      <c r="G349" s="1" t="s">
        <v>19</v>
      </c>
      <c r="H349" s="1" t="s">
        <v>14432</v>
      </c>
      <c r="I349" s="1" t="s">
        <v>14433</v>
      </c>
      <c r="J349" s="1" t="s">
        <v>14433</v>
      </c>
      <c r="K349" s="2"/>
      <c r="L349" s="1">
        <v>0.0</v>
      </c>
      <c r="M349" s="1"/>
      <c r="N349" s="1">
        <v>15.4182</v>
      </c>
      <c r="O349" s="1" t="s">
        <v>13328</v>
      </c>
      <c r="P349" s="1" t="s">
        <v>14434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16</v>
      </c>
      <c r="B350" s="1" t="s">
        <v>364</v>
      </c>
      <c r="C350" s="1">
        <v>1035.0</v>
      </c>
      <c r="D350" s="1">
        <v>0.0</v>
      </c>
      <c r="E350" s="2"/>
      <c r="F350" s="1" t="s">
        <v>18</v>
      </c>
      <c r="G350" s="1" t="s">
        <v>19</v>
      </c>
      <c r="H350" s="1" t="s">
        <v>14435</v>
      </c>
      <c r="I350" s="1" t="s">
        <v>14436</v>
      </c>
      <c r="J350" s="1" t="s">
        <v>14436</v>
      </c>
      <c r="K350" s="2"/>
      <c r="L350" s="1">
        <v>-7.0</v>
      </c>
      <c r="M350" s="1"/>
      <c r="N350" s="1">
        <v>12.078433333333333</v>
      </c>
      <c r="O350" s="1" t="s">
        <v>13328</v>
      </c>
      <c r="P350" s="1" t="s">
        <v>14437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81</v>
      </c>
      <c r="B351" s="1" t="s">
        <v>364</v>
      </c>
      <c r="C351" s="1">
        <v>364.0</v>
      </c>
      <c r="D351" s="1">
        <v>0.0</v>
      </c>
      <c r="E351" s="1" t="s">
        <v>6220</v>
      </c>
      <c r="F351" s="1" t="s">
        <v>18</v>
      </c>
      <c r="G351" s="1" t="s">
        <v>19</v>
      </c>
      <c r="H351" s="1" t="s">
        <v>14438</v>
      </c>
      <c r="I351" s="1" t="s">
        <v>14439</v>
      </c>
      <c r="J351" s="1" t="s">
        <v>14439</v>
      </c>
      <c r="K351" s="2"/>
      <c r="L351" s="1">
        <v>11.0</v>
      </c>
      <c r="M351" s="1"/>
      <c r="N351" s="1">
        <v>26.12575</v>
      </c>
      <c r="O351" s="1" t="s">
        <v>13328</v>
      </c>
      <c r="P351" s="1" t="s">
        <v>14440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28</v>
      </c>
      <c r="B352" s="1" t="s">
        <v>17</v>
      </c>
      <c r="C352" s="1">
        <v>264.0</v>
      </c>
      <c r="D352" s="1">
        <v>0.0</v>
      </c>
      <c r="E352" s="1" t="s">
        <v>29</v>
      </c>
      <c r="F352" s="1" t="s">
        <v>18</v>
      </c>
      <c r="G352" s="1" t="s">
        <v>19</v>
      </c>
      <c r="H352" s="1" t="s">
        <v>14441</v>
      </c>
      <c r="I352" s="1" t="s">
        <v>14442</v>
      </c>
      <c r="J352" s="1" t="s">
        <v>14442</v>
      </c>
      <c r="K352" s="2"/>
      <c r="L352" s="1">
        <v>-4.0</v>
      </c>
      <c r="M352" s="1"/>
      <c r="N352" s="1">
        <v>10.080933333333334</v>
      </c>
      <c r="O352" s="1" t="s">
        <v>13328</v>
      </c>
      <c r="P352" s="1" t="s">
        <v>13428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48</v>
      </c>
      <c r="B353" s="1" t="s">
        <v>17</v>
      </c>
      <c r="C353" s="1">
        <v>249.0</v>
      </c>
      <c r="D353" s="1">
        <v>0.0</v>
      </c>
      <c r="E353" s="2"/>
      <c r="F353" s="1" t="s">
        <v>49</v>
      </c>
      <c r="G353" s="1" t="s">
        <v>24</v>
      </c>
      <c r="H353" s="1" t="s">
        <v>14443</v>
      </c>
      <c r="I353" s="1" t="s">
        <v>14444</v>
      </c>
      <c r="J353" s="1" t="s">
        <v>6793</v>
      </c>
      <c r="K353" s="2"/>
      <c r="L353" s="1">
        <v>612.0</v>
      </c>
      <c r="M353" s="1"/>
      <c r="N353" s="1">
        <v>9.80615</v>
      </c>
      <c r="O353" s="1" t="s">
        <v>53</v>
      </c>
      <c r="P353" s="1" t="s">
        <v>14445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28</v>
      </c>
      <c r="B354" s="1" t="s">
        <v>17</v>
      </c>
      <c r="C354" s="1">
        <v>528.0</v>
      </c>
      <c r="D354" s="1">
        <v>0.0</v>
      </c>
      <c r="E354" s="1" t="s">
        <v>29</v>
      </c>
      <c r="F354" s="1" t="s">
        <v>18</v>
      </c>
      <c r="G354" s="1" t="s">
        <v>19</v>
      </c>
      <c r="H354" s="1" t="s">
        <v>14446</v>
      </c>
      <c r="I354" s="1" t="s">
        <v>14447</v>
      </c>
      <c r="J354" s="1" t="s">
        <v>14447</v>
      </c>
      <c r="K354" s="2"/>
      <c r="L354" s="1">
        <v>-8.0</v>
      </c>
      <c r="M354" s="1"/>
      <c r="N354" s="1">
        <v>11.951333333333332</v>
      </c>
      <c r="O354" s="1" t="s">
        <v>13328</v>
      </c>
      <c r="P354" s="1" t="s">
        <v>14448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60</v>
      </c>
      <c r="B355" s="1" t="s">
        <v>17</v>
      </c>
      <c r="C355" s="1">
        <v>309.0</v>
      </c>
      <c r="D355" s="1">
        <v>0.0</v>
      </c>
      <c r="E355" s="1" t="s">
        <v>4491</v>
      </c>
      <c r="F355" s="1" t="s">
        <v>66</v>
      </c>
      <c r="G355" s="1" t="s">
        <v>19</v>
      </c>
      <c r="H355" s="1" t="s">
        <v>14449</v>
      </c>
      <c r="I355" s="1" t="s">
        <v>14450</v>
      </c>
      <c r="J355" s="1" t="s">
        <v>14451</v>
      </c>
      <c r="K355" s="1" t="s">
        <v>14452</v>
      </c>
      <c r="L355" s="1">
        <v>-11.0</v>
      </c>
      <c r="M355" s="1">
        <v>0.03691666666666667</v>
      </c>
      <c r="N355" s="1">
        <v>11.036</v>
      </c>
      <c r="O355" s="1" t="s">
        <v>4485</v>
      </c>
      <c r="P355" s="1" t="s">
        <v>4541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28</v>
      </c>
      <c r="B356" s="3" t="s">
        <v>17</v>
      </c>
      <c r="C356" s="1">
        <v>528.0</v>
      </c>
      <c r="D356" s="1">
        <v>0.0</v>
      </c>
      <c r="E356" s="1" t="s">
        <v>29</v>
      </c>
      <c r="F356" s="1" t="s">
        <v>18</v>
      </c>
      <c r="G356" s="1" t="s">
        <v>19</v>
      </c>
      <c r="H356" s="1" t="s">
        <v>14453</v>
      </c>
      <c r="I356" s="1" t="s">
        <v>14454</v>
      </c>
      <c r="J356" s="1" t="s">
        <v>14454</v>
      </c>
      <c r="K356" s="2"/>
      <c r="L356" s="1">
        <v>-4.0</v>
      </c>
      <c r="M356" s="1"/>
      <c r="N356" s="1">
        <v>15.06215</v>
      </c>
      <c r="O356" s="1" t="s">
        <v>13328</v>
      </c>
      <c r="P356" s="1" t="s">
        <v>14455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81</v>
      </c>
      <c r="B357" s="1" t="s">
        <v>364</v>
      </c>
      <c r="C357" s="3">
        <v>329.0</v>
      </c>
      <c r="D357" s="1">
        <v>0.0</v>
      </c>
      <c r="E357" s="1" t="s">
        <v>10180</v>
      </c>
      <c r="F357" s="1" t="s">
        <v>18</v>
      </c>
      <c r="G357" s="1" t="s">
        <v>19</v>
      </c>
      <c r="H357" s="1" t="s">
        <v>14456</v>
      </c>
      <c r="I357" s="1" t="s">
        <v>14457</v>
      </c>
      <c r="J357" s="1" t="s">
        <v>14457</v>
      </c>
      <c r="K357" s="2"/>
      <c r="L357" s="1">
        <v>-4.0</v>
      </c>
      <c r="M357" s="1"/>
      <c r="N357" s="1">
        <v>10.240116666666667</v>
      </c>
      <c r="O357" s="1" t="s">
        <v>13328</v>
      </c>
      <c r="P357" s="1" t="s">
        <v>14458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16</v>
      </c>
      <c r="B358" s="1" t="s">
        <v>364</v>
      </c>
      <c r="C358" s="1">
        <v>346.0</v>
      </c>
      <c r="D358" s="1">
        <v>0.0</v>
      </c>
      <c r="E358" s="2"/>
      <c r="F358" s="1" t="s">
        <v>18</v>
      </c>
      <c r="G358" s="1" t="s">
        <v>19</v>
      </c>
      <c r="H358" s="1" t="s">
        <v>14459</v>
      </c>
      <c r="I358" s="1" t="s">
        <v>14460</v>
      </c>
      <c r="J358" s="1" t="s">
        <v>14460</v>
      </c>
      <c r="K358" s="2"/>
      <c r="L358" s="1">
        <v>-6.0</v>
      </c>
      <c r="M358" s="1"/>
      <c r="N358" s="1">
        <v>8.523116666666667</v>
      </c>
      <c r="O358" s="1" t="s">
        <v>13328</v>
      </c>
      <c r="P358" s="1" t="s">
        <v>14461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28</v>
      </c>
      <c r="B359" s="1" t="s">
        <v>17</v>
      </c>
      <c r="C359" s="1">
        <v>792.0</v>
      </c>
      <c r="D359" s="1">
        <v>0.0</v>
      </c>
      <c r="E359" s="1" t="s">
        <v>29</v>
      </c>
      <c r="F359" s="1" t="s">
        <v>18</v>
      </c>
      <c r="G359" s="1" t="s">
        <v>19</v>
      </c>
      <c r="H359" s="1" t="s">
        <v>14462</v>
      </c>
      <c r="I359" s="1" t="s">
        <v>14463</v>
      </c>
      <c r="J359" s="1" t="s">
        <v>14463</v>
      </c>
      <c r="K359" s="2"/>
      <c r="L359" s="1">
        <v>-6.0</v>
      </c>
      <c r="M359" s="1"/>
      <c r="N359" s="1">
        <v>13.660733333333333</v>
      </c>
      <c r="O359" s="1" t="s">
        <v>13328</v>
      </c>
      <c r="P359" s="1" t="s">
        <v>14464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81</v>
      </c>
      <c r="B360" s="1" t="s">
        <v>364</v>
      </c>
      <c r="C360" s="1">
        <v>528.0</v>
      </c>
      <c r="D360" s="1">
        <v>0.0</v>
      </c>
      <c r="E360" s="1" t="s">
        <v>13852</v>
      </c>
      <c r="F360" s="1" t="s">
        <v>18</v>
      </c>
      <c r="G360" s="1" t="s">
        <v>19</v>
      </c>
      <c r="H360" s="1" t="s">
        <v>14465</v>
      </c>
      <c r="I360" s="1" t="s">
        <v>14466</v>
      </c>
      <c r="J360" s="1" t="s">
        <v>14466</v>
      </c>
      <c r="K360" s="2"/>
      <c r="L360" s="1">
        <v>-11.0</v>
      </c>
      <c r="M360" s="1"/>
      <c r="N360" s="1">
        <v>8.745283333333333</v>
      </c>
      <c r="O360" s="1" t="s">
        <v>13328</v>
      </c>
      <c r="P360" s="1" t="s">
        <v>14467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48</v>
      </c>
      <c r="B361" s="1" t="s">
        <v>17</v>
      </c>
      <c r="C361" s="1">
        <v>209.0</v>
      </c>
      <c r="D361" s="1">
        <v>0.0</v>
      </c>
      <c r="E361" s="2"/>
      <c r="F361" s="1" t="s">
        <v>49</v>
      </c>
      <c r="G361" s="1" t="s">
        <v>24</v>
      </c>
      <c r="H361" s="1" t="s">
        <v>14468</v>
      </c>
      <c r="I361" s="1" t="s">
        <v>14469</v>
      </c>
      <c r="J361" s="1" t="s">
        <v>6793</v>
      </c>
      <c r="K361" s="2"/>
      <c r="L361" s="1">
        <v>660.0</v>
      </c>
      <c r="M361" s="1"/>
      <c r="N361" s="1">
        <v>4.696666666666666</v>
      </c>
      <c r="O361" s="1" t="s">
        <v>53</v>
      </c>
      <c r="P361" s="1" t="s">
        <v>14470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28</v>
      </c>
      <c r="B362" s="1" t="s">
        <v>17</v>
      </c>
      <c r="C362" s="1">
        <v>469.0</v>
      </c>
      <c r="D362" s="1">
        <v>0.0</v>
      </c>
      <c r="E362" s="1" t="s">
        <v>29</v>
      </c>
      <c r="F362" s="1" t="s">
        <v>18</v>
      </c>
      <c r="G362" s="1" t="s">
        <v>19</v>
      </c>
      <c r="H362" s="1" t="s">
        <v>14471</v>
      </c>
      <c r="I362" s="1" t="s">
        <v>14472</v>
      </c>
      <c r="J362" s="1" t="s">
        <v>14472</v>
      </c>
      <c r="K362" s="2"/>
      <c r="L362" s="1">
        <v>-4.0</v>
      </c>
      <c r="M362" s="1"/>
      <c r="N362" s="1">
        <v>10.342783333333333</v>
      </c>
      <c r="O362" s="1" t="s">
        <v>13328</v>
      </c>
      <c r="P362" s="1" t="s">
        <v>14473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28</v>
      </c>
      <c r="B363" s="1" t="s">
        <v>17</v>
      </c>
      <c r="C363" s="1">
        <v>449.0</v>
      </c>
      <c r="D363" s="1">
        <v>0.0</v>
      </c>
      <c r="E363" s="1" t="s">
        <v>29</v>
      </c>
      <c r="F363" s="1" t="s">
        <v>18</v>
      </c>
      <c r="G363" s="1" t="s">
        <v>19</v>
      </c>
      <c r="H363" s="1" t="s">
        <v>14474</v>
      </c>
      <c r="I363" s="1" t="s">
        <v>14475</v>
      </c>
      <c r="J363" s="1" t="s">
        <v>14475</v>
      </c>
      <c r="K363" s="2"/>
      <c r="L363" s="1">
        <v>-5.0</v>
      </c>
      <c r="M363" s="1"/>
      <c r="N363" s="1">
        <v>13.698933333333333</v>
      </c>
      <c r="O363" s="1" t="s">
        <v>13328</v>
      </c>
      <c r="P363" s="1" t="s">
        <v>14476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48</v>
      </c>
      <c r="B364" s="1" t="s">
        <v>17</v>
      </c>
      <c r="C364" s="1">
        <v>119.0</v>
      </c>
      <c r="D364" s="1">
        <v>0.0</v>
      </c>
      <c r="E364" s="2"/>
      <c r="F364" s="1" t="s">
        <v>49</v>
      </c>
      <c r="G364" s="1" t="s">
        <v>24</v>
      </c>
      <c r="H364" s="1" t="s">
        <v>14477</v>
      </c>
      <c r="I364" s="1" t="s">
        <v>14478</v>
      </c>
      <c r="J364" s="1" t="s">
        <v>6793</v>
      </c>
      <c r="K364" s="2"/>
      <c r="L364" s="1">
        <v>693.0</v>
      </c>
      <c r="M364" s="1"/>
      <c r="N364" s="1">
        <v>35.707483333333336</v>
      </c>
      <c r="O364" s="1" t="s">
        <v>53</v>
      </c>
      <c r="P364" s="1" t="s">
        <v>14479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81</v>
      </c>
      <c r="B365" s="1" t="s">
        <v>364</v>
      </c>
      <c r="C365" s="1">
        <v>638.0</v>
      </c>
      <c r="D365" s="1">
        <v>0.0</v>
      </c>
      <c r="E365" s="1" t="s">
        <v>14480</v>
      </c>
      <c r="F365" s="1" t="s">
        <v>18</v>
      </c>
      <c r="G365" s="1" t="s">
        <v>19</v>
      </c>
      <c r="H365" s="1" t="s">
        <v>14481</v>
      </c>
      <c r="I365" s="1" t="s">
        <v>14482</v>
      </c>
      <c r="J365" s="1" t="s">
        <v>14482</v>
      </c>
      <c r="K365" s="2"/>
      <c r="L365" s="1">
        <v>-10.0</v>
      </c>
      <c r="M365" s="1"/>
      <c r="N365" s="1">
        <v>9.76295</v>
      </c>
      <c r="O365" s="1" t="s">
        <v>13328</v>
      </c>
      <c r="P365" s="1" t="s">
        <v>14483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48</v>
      </c>
      <c r="B366" s="1" t="s">
        <v>17</v>
      </c>
      <c r="C366" s="1">
        <v>259.0</v>
      </c>
      <c r="D366" s="1">
        <v>0.0</v>
      </c>
      <c r="E366" s="2"/>
      <c r="F366" s="1" t="s">
        <v>49</v>
      </c>
      <c r="G366" s="1" t="s">
        <v>24</v>
      </c>
      <c r="H366" s="1" t="s">
        <v>14484</v>
      </c>
      <c r="I366" s="1" t="s">
        <v>14485</v>
      </c>
      <c r="J366" s="1" t="s">
        <v>6793</v>
      </c>
      <c r="K366" s="2"/>
      <c r="L366" s="1">
        <v>713.0</v>
      </c>
      <c r="M366" s="1"/>
      <c r="N366" s="1">
        <v>3.3955</v>
      </c>
      <c r="O366" s="1" t="s">
        <v>53</v>
      </c>
      <c r="P366" s="1" t="s">
        <v>14486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48</v>
      </c>
      <c r="B367" s="1" t="s">
        <v>17</v>
      </c>
      <c r="C367" s="1">
        <v>259.0</v>
      </c>
      <c r="D367" s="1">
        <v>0.0</v>
      </c>
      <c r="E367" s="2"/>
      <c r="F367" s="1" t="s">
        <v>49</v>
      </c>
      <c r="G367" s="1" t="s">
        <v>24</v>
      </c>
      <c r="H367" s="1" t="s">
        <v>14487</v>
      </c>
      <c r="I367" s="1" t="s">
        <v>14488</v>
      </c>
      <c r="J367" s="1" t="s">
        <v>6793</v>
      </c>
      <c r="K367" s="2"/>
      <c r="L367" s="1">
        <v>718.0</v>
      </c>
      <c r="M367" s="1"/>
      <c r="N367" s="1">
        <v>3.0075333333333334</v>
      </c>
      <c r="O367" s="1" t="s">
        <v>53</v>
      </c>
      <c r="P367" s="1" t="s">
        <v>14489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28</v>
      </c>
      <c r="B368" s="1" t="s">
        <v>17</v>
      </c>
      <c r="C368" s="1">
        <v>289.0</v>
      </c>
      <c r="D368" s="1">
        <v>0.0</v>
      </c>
      <c r="E368" s="1" t="s">
        <v>29</v>
      </c>
      <c r="F368" s="1" t="s">
        <v>18</v>
      </c>
      <c r="G368" s="1" t="s">
        <v>19</v>
      </c>
      <c r="H368" s="1" t="s">
        <v>14490</v>
      </c>
      <c r="I368" s="1" t="s">
        <v>14491</v>
      </c>
      <c r="J368" s="1" t="s">
        <v>14491</v>
      </c>
      <c r="K368" s="2"/>
      <c r="L368" s="1">
        <v>-8.0</v>
      </c>
      <c r="M368" s="1"/>
      <c r="N368" s="1">
        <v>6.611916666666667</v>
      </c>
      <c r="O368" s="1" t="s">
        <v>13328</v>
      </c>
      <c r="P368" s="1" t="s">
        <v>14492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28</v>
      </c>
      <c r="B369" s="1" t="s">
        <v>17</v>
      </c>
      <c r="C369" s="1">
        <v>514.0</v>
      </c>
      <c r="D369" s="1">
        <v>0.0</v>
      </c>
      <c r="E369" s="1" t="s">
        <v>29</v>
      </c>
      <c r="F369" s="1" t="s">
        <v>18</v>
      </c>
      <c r="G369" s="1" t="s">
        <v>19</v>
      </c>
      <c r="H369" s="1" t="s">
        <v>14493</v>
      </c>
      <c r="I369" s="1" t="s">
        <v>14494</v>
      </c>
      <c r="J369" s="1" t="s">
        <v>14494</v>
      </c>
      <c r="K369" s="2"/>
      <c r="L369" s="1">
        <v>-4.0</v>
      </c>
      <c r="M369" s="1"/>
      <c r="N369" s="1">
        <v>15.090816666666667</v>
      </c>
      <c r="O369" s="1" t="s">
        <v>13328</v>
      </c>
      <c r="P369" s="1" t="s">
        <v>14495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16</v>
      </c>
      <c r="B370" s="1" t="s">
        <v>364</v>
      </c>
      <c r="C370" s="3">
        <v>329.0</v>
      </c>
      <c r="D370" s="1">
        <v>0.0</v>
      </c>
      <c r="E370" s="2"/>
      <c r="F370" s="1" t="s">
        <v>18</v>
      </c>
      <c r="G370" s="1" t="s">
        <v>19</v>
      </c>
      <c r="H370" s="1" t="s">
        <v>14496</v>
      </c>
      <c r="I370" s="1" t="s">
        <v>14497</v>
      </c>
      <c r="J370" s="1" t="s">
        <v>14497</v>
      </c>
      <c r="K370" s="2"/>
      <c r="L370" s="1">
        <v>2.0</v>
      </c>
      <c r="M370" s="1"/>
      <c r="N370" s="1">
        <v>17.307283333333334</v>
      </c>
      <c r="O370" s="1" t="s">
        <v>13328</v>
      </c>
      <c r="P370" s="1" t="s">
        <v>13455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60</v>
      </c>
      <c r="B371" s="1" t="s">
        <v>17</v>
      </c>
      <c r="C371" s="1">
        <v>827.0</v>
      </c>
      <c r="D371" s="1">
        <v>0.0</v>
      </c>
      <c r="E371" s="1" t="s">
        <v>14176</v>
      </c>
      <c r="F371" s="1" t="s">
        <v>66</v>
      </c>
      <c r="G371" s="1" t="s">
        <v>19</v>
      </c>
      <c r="H371" s="1" t="s">
        <v>14498</v>
      </c>
      <c r="I371" s="1" t="s">
        <v>14499</v>
      </c>
      <c r="J371" s="1" t="s">
        <v>14500</v>
      </c>
      <c r="K371" s="1" t="s">
        <v>14501</v>
      </c>
      <c r="L371" s="1">
        <v>3.0</v>
      </c>
      <c r="M371" s="1">
        <v>0.039066666666666666</v>
      </c>
      <c r="N371" s="1">
        <v>23.709366666666668</v>
      </c>
      <c r="O371" s="1" t="s">
        <v>4485</v>
      </c>
      <c r="P371" s="1" t="s">
        <v>14502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16</v>
      </c>
      <c r="B372" s="1" t="s">
        <v>364</v>
      </c>
      <c r="C372" s="1">
        <v>682.0</v>
      </c>
      <c r="D372" s="1">
        <v>0.0</v>
      </c>
      <c r="E372" s="2"/>
      <c r="F372" s="1" t="s">
        <v>18</v>
      </c>
      <c r="G372" s="1" t="s">
        <v>19</v>
      </c>
      <c r="H372" s="1" t="s">
        <v>14503</v>
      </c>
      <c r="I372" s="1" t="s">
        <v>14504</v>
      </c>
      <c r="J372" s="1" t="s">
        <v>14504</v>
      </c>
      <c r="K372" s="2"/>
      <c r="L372" s="1">
        <v>-6.0</v>
      </c>
      <c r="M372" s="1"/>
      <c r="N372" s="1">
        <v>13.148633333333333</v>
      </c>
      <c r="O372" s="1" t="s">
        <v>13328</v>
      </c>
      <c r="P372" s="1" t="s">
        <v>14505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81</v>
      </c>
      <c r="B373" s="1" t="s">
        <v>364</v>
      </c>
      <c r="C373" s="1">
        <v>414.0</v>
      </c>
      <c r="D373" s="1">
        <v>0.0</v>
      </c>
      <c r="E373" s="1" t="s">
        <v>14506</v>
      </c>
      <c r="F373" s="1" t="s">
        <v>18</v>
      </c>
      <c r="G373" s="1" t="s">
        <v>19</v>
      </c>
      <c r="H373" s="1" t="s">
        <v>14507</v>
      </c>
      <c r="I373" s="1" t="s">
        <v>14508</v>
      </c>
      <c r="J373" s="1" t="s">
        <v>14508</v>
      </c>
      <c r="K373" s="2"/>
      <c r="L373" s="1">
        <v>-3.0</v>
      </c>
      <c r="M373" s="1"/>
      <c r="N373" s="1">
        <v>11.614833333333333</v>
      </c>
      <c r="O373" s="1" t="s">
        <v>13328</v>
      </c>
      <c r="P373" s="1" t="s">
        <v>14509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60</v>
      </c>
      <c r="B374" s="1" t="s">
        <v>17</v>
      </c>
      <c r="C374" s="1">
        <v>359.0</v>
      </c>
      <c r="D374" s="1">
        <v>90.0</v>
      </c>
      <c r="E374" s="2"/>
      <c r="F374" s="1" t="s">
        <v>49</v>
      </c>
      <c r="G374" s="1" t="s">
        <v>24</v>
      </c>
      <c r="H374" s="1" t="s">
        <v>14510</v>
      </c>
      <c r="I374" s="1" t="s">
        <v>14511</v>
      </c>
      <c r="J374" s="1" t="s">
        <v>6793</v>
      </c>
      <c r="K374" s="2"/>
      <c r="L374" s="1">
        <v>831.0</v>
      </c>
      <c r="M374" s="1"/>
      <c r="N374" s="1">
        <v>9.752766666666666</v>
      </c>
      <c r="O374" s="1" t="s">
        <v>4485</v>
      </c>
      <c r="P374" s="1" t="s">
        <v>14512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81</v>
      </c>
      <c r="B375" s="1" t="s">
        <v>364</v>
      </c>
      <c r="C375" s="1">
        <v>394.0</v>
      </c>
      <c r="D375" s="1">
        <v>0.0</v>
      </c>
      <c r="E375" s="1" t="s">
        <v>14513</v>
      </c>
      <c r="F375" s="1" t="s">
        <v>18</v>
      </c>
      <c r="G375" s="1" t="s">
        <v>19</v>
      </c>
      <c r="H375" s="1" t="s">
        <v>14514</v>
      </c>
      <c r="I375" s="1" t="s">
        <v>14515</v>
      </c>
      <c r="J375" s="1" t="s">
        <v>14515</v>
      </c>
      <c r="K375" s="2"/>
      <c r="L375" s="1">
        <v>-1.0</v>
      </c>
      <c r="M375" s="1"/>
      <c r="N375" s="1">
        <v>13.43495</v>
      </c>
      <c r="O375" s="1" t="s">
        <v>13328</v>
      </c>
      <c r="P375" s="1" t="s">
        <v>14516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81</v>
      </c>
      <c r="B376" s="1" t="s">
        <v>17</v>
      </c>
      <c r="C376" s="1">
        <v>329.0</v>
      </c>
      <c r="D376" s="1">
        <v>0.0</v>
      </c>
      <c r="E376" s="1" t="s">
        <v>3653</v>
      </c>
      <c r="F376" s="1" t="s">
        <v>18</v>
      </c>
      <c r="G376" s="1" t="s">
        <v>19</v>
      </c>
      <c r="H376" s="1" t="s">
        <v>14517</v>
      </c>
      <c r="I376" s="1" t="s">
        <v>14518</v>
      </c>
      <c r="J376" s="1" t="s">
        <v>14518</v>
      </c>
      <c r="K376" s="2"/>
      <c r="L376" s="1">
        <v>-11.0</v>
      </c>
      <c r="M376" s="1"/>
      <c r="N376" s="1">
        <v>3.4006166666666666</v>
      </c>
      <c r="O376" s="1" t="s">
        <v>13328</v>
      </c>
      <c r="P376" s="1" t="s">
        <v>697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48</v>
      </c>
      <c r="B377" s="1" t="s">
        <v>17</v>
      </c>
      <c r="C377" s="1">
        <v>309.0</v>
      </c>
      <c r="D377" s="1">
        <v>0.0</v>
      </c>
      <c r="E377" s="2"/>
      <c r="F377" s="1" t="s">
        <v>49</v>
      </c>
      <c r="G377" s="1" t="s">
        <v>24</v>
      </c>
      <c r="H377" s="1" t="s">
        <v>14519</v>
      </c>
      <c r="I377" s="1" t="s">
        <v>14520</v>
      </c>
      <c r="J377" s="1" t="s">
        <v>14520</v>
      </c>
      <c r="K377" s="2"/>
      <c r="L377" s="1">
        <v>-4.0</v>
      </c>
      <c r="M377" s="1"/>
      <c r="N377" s="1">
        <v>0.7365</v>
      </c>
      <c r="O377" s="1" t="s">
        <v>53</v>
      </c>
      <c r="P377" s="1" t="s">
        <v>14521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28</v>
      </c>
      <c r="B378" s="1" t="s">
        <v>17</v>
      </c>
      <c r="C378" s="3">
        <v>642.0</v>
      </c>
      <c r="D378" s="1">
        <v>0.0</v>
      </c>
      <c r="E378" s="1" t="s">
        <v>29</v>
      </c>
      <c r="F378" s="1" t="s">
        <v>18</v>
      </c>
      <c r="G378" s="1" t="s">
        <v>19</v>
      </c>
      <c r="H378" s="1" t="s">
        <v>14522</v>
      </c>
      <c r="I378" s="1" t="s">
        <v>14523</v>
      </c>
      <c r="J378" s="1" t="s">
        <v>14523</v>
      </c>
      <c r="K378" s="2"/>
      <c r="L378" s="1">
        <v>-5.0</v>
      </c>
      <c r="M378" s="1"/>
      <c r="N378" s="1">
        <v>15.64355</v>
      </c>
      <c r="O378" s="1" t="s">
        <v>13328</v>
      </c>
      <c r="P378" s="1" t="s">
        <v>14524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81</v>
      </c>
      <c r="B379" s="1" t="s">
        <v>17</v>
      </c>
      <c r="C379" s="1">
        <v>728.0</v>
      </c>
      <c r="D379" s="1">
        <v>0.0</v>
      </c>
      <c r="E379" s="1" t="s">
        <v>1198</v>
      </c>
      <c r="F379" s="1" t="s">
        <v>18</v>
      </c>
      <c r="G379" s="1" t="s">
        <v>19</v>
      </c>
      <c r="H379" s="1" t="s">
        <v>14525</v>
      </c>
      <c r="I379" s="1" t="s">
        <v>14526</v>
      </c>
      <c r="J379" s="1" t="s">
        <v>14526</v>
      </c>
      <c r="K379" s="2"/>
      <c r="L379" s="1">
        <v>-6.0</v>
      </c>
      <c r="M379" s="1"/>
      <c r="N379" s="1">
        <v>13.53575</v>
      </c>
      <c r="O379" s="1" t="s">
        <v>13328</v>
      </c>
      <c r="P379" s="1" t="s">
        <v>14527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16</v>
      </c>
      <c r="B380" s="1" t="s">
        <v>17</v>
      </c>
      <c r="C380" s="1">
        <v>436.0</v>
      </c>
      <c r="D380" s="1">
        <v>0.0</v>
      </c>
      <c r="E380" s="2"/>
      <c r="F380" s="1" t="s">
        <v>18</v>
      </c>
      <c r="G380" s="1" t="s">
        <v>19</v>
      </c>
      <c r="H380" s="1" t="s">
        <v>14528</v>
      </c>
      <c r="I380" s="1" t="s">
        <v>14529</v>
      </c>
      <c r="J380" s="1" t="s">
        <v>14529</v>
      </c>
      <c r="K380" s="2"/>
      <c r="L380" s="1">
        <v>-4.0</v>
      </c>
      <c r="M380" s="1"/>
      <c r="N380" s="1">
        <v>10.043166666666666</v>
      </c>
      <c r="O380" s="1" t="s">
        <v>13328</v>
      </c>
      <c r="P380" s="1" t="s">
        <v>14530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81</v>
      </c>
      <c r="B381" s="1" t="s">
        <v>17</v>
      </c>
      <c r="C381" s="3">
        <v>264.0</v>
      </c>
      <c r="D381" s="1">
        <v>0.0</v>
      </c>
      <c r="E381" s="1" t="s">
        <v>14227</v>
      </c>
      <c r="F381" s="1" t="s">
        <v>18</v>
      </c>
      <c r="G381" s="1" t="s">
        <v>19</v>
      </c>
      <c r="H381" s="1" t="s">
        <v>14531</v>
      </c>
      <c r="I381" s="1" t="s">
        <v>14532</v>
      </c>
      <c r="J381" s="1" t="s">
        <v>14532</v>
      </c>
      <c r="K381" s="2"/>
      <c r="L381" s="1">
        <v>-11.0</v>
      </c>
      <c r="M381" s="1"/>
      <c r="N381" s="1">
        <v>3.7951</v>
      </c>
      <c r="O381" s="1" t="s">
        <v>13328</v>
      </c>
      <c r="P381" s="1" t="s">
        <v>642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16</v>
      </c>
      <c r="B382" s="1" t="s">
        <v>17</v>
      </c>
      <c r="C382" s="3">
        <v>321.0</v>
      </c>
      <c r="D382" s="1">
        <v>0.0</v>
      </c>
      <c r="E382" s="2"/>
      <c r="F382" s="1" t="s">
        <v>18</v>
      </c>
      <c r="G382" s="1" t="s">
        <v>19</v>
      </c>
      <c r="H382" s="1" t="s">
        <v>14533</v>
      </c>
      <c r="I382" s="1" t="s">
        <v>14534</v>
      </c>
      <c r="J382" s="1" t="s">
        <v>14534</v>
      </c>
      <c r="K382" s="2"/>
      <c r="L382" s="1">
        <v>-7.0</v>
      </c>
      <c r="M382" s="1"/>
      <c r="N382" s="1">
        <v>7.05385</v>
      </c>
      <c r="O382" s="1" t="s">
        <v>13328</v>
      </c>
      <c r="P382" s="1" t="s">
        <v>14535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28</v>
      </c>
      <c r="B383" s="1" t="s">
        <v>17</v>
      </c>
      <c r="C383" s="3">
        <v>329.0</v>
      </c>
      <c r="D383" s="1">
        <v>0.0</v>
      </c>
      <c r="E383" s="1" t="s">
        <v>29</v>
      </c>
      <c r="F383" s="1" t="s">
        <v>18</v>
      </c>
      <c r="G383" s="1" t="s">
        <v>19</v>
      </c>
      <c r="H383" s="1" t="s">
        <v>14536</v>
      </c>
      <c r="I383" s="1" t="s">
        <v>14537</v>
      </c>
      <c r="J383" s="1" t="s">
        <v>14537</v>
      </c>
      <c r="K383" s="2"/>
      <c r="L383" s="1">
        <v>-14.0</v>
      </c>
      <c r="M383" s="1"/>
      <c r="N383" s="1">
        <v>7.697283333333333</v>
      </c>
      <c r="O383" s="1" t="s">
        <v>13328</v>
      </c>
      <c r="P383" s="1" t="s">
        <v>13891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60</v>
      </c>
      <c r="B384" s="1" t="s">
        <v>17</v>
      </c>
      <c r="C384" s="1">
        <v>167.0</v>
      </c>
      <c r="D384" s="1">
        <v>42.0</v>
      </c>
      <c r="E384" s="2"/>
      <c r="F384" s="1" t="s">
        <v>49</v>
      </c>
      <c r="G384" s="1" t="s">
        <v>19</v>
      </c>
      <c r="H384" s="1" t="s">
        <v>14538</v>
      </c>
      <c r="I384" s="1" t="s">
        <v>14539</v>
      </c>
      <c r="J384" s="1" t="s">
        <v>14539</v>
      </c>
      <c r="K384" s="2"/>
      <c r="L384" s="1">
        <v>-12.0</v>
      </c>
      <c r="M384" s="1"/>
      <c r="N384" s="1">
        <v>6.87515</v>
      </c>
      <c r="O384" s="1" t="s">
        <v>4485</v>
      </c>
      <c r="P384" s="1" t="s">
        <v>5497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48</v>
      </c>
      <c r="B385" s="1" t="s">
        <v>17</v>
      </c>
      <c r="C385" s="3">
        <v>154.5</v>
      </c>
      <c r="D385" s="1">
        <v>154.5</v>
      </c>
      <c r="E385" s="2"/>
      <c r="F385" s="1" t="s">
        <v>49</v>
      </c>
      <c r="G385" s="1" t="s">
        <v>24</v>
      </c>
      <c r="H385" s="1" t="s">
        <v>14540</v>
      </c>
      <c r="I385" s="1" t="s">
        <v>14541</v>
      </c>
      <c r="J385" s="1" t="s">
        <v>14541</v>
      </c>
      <c r="K385" s="2"/>
      <c r="L385" s="1">
        <v>1.0</v>
      </c>
      <c r="M385" s="1"/>
      <c r="N385" s="1">
        <v>6.7748</v>
      </c>
      <c r="O385" s="1" t="s">
        <v>53</v>
      </c>
      <c r="P385" s="1" t="s">
        <v>14542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28</v>
      </c>
      <c r="B386" s="1" t="s">
        <v>17</v>
      </c>
      <c r="C386" s="1">
        <v>329.0</v>
      </c>
      <c r="D386" s="1">
        <v>0.0</v>
      </c>
      <c r="E386" s="1" t="s">
        <v>29</v>
      </c>
      <c r="F386" s="1" t="s">
        <v>18</v>
      </c>
      <c r="G386" s="1" t="s">
        <v>19</v>
      </c>
      <c r="H386" s="1" t="s">
        <v>14543</v>
      </c>
      <c r="I386" s="1" t="s">
        <v>14544</v>
      </c>
      <c r="J386" s="1" t="s">
        <v>14544</v>
      </c>
      <c r="K386" s="2"/>
      <c r="L386" s="1">
        <v>7.0</v>
      </c>
      <c r="M386" s="1"/>
      <c r="N386" s="1">
        <v>22.17695</v>
      </c>
      <c r="O386" s="1" t="s">
        <v>13328</v>
      </c>
      <c r="P386" s="1" t="s">
        <v>13811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28</v>
      </c>
      <c r="B387" s="1" t="s">
        <v>17</v>
      </c>
      <c r="C387" s="1">
        <v>607.0</v>
      </c>
      <c r="D387" s="1">
        <v>0.0</v>
      </c>
      <c r="E387" s="1" t="s">
        <v>29</v>
      </c>
      <c r="F387" s="1" t="s">
        <v>18</v>
      </c>
      <c r="G387" s="1" t="s">
        <v>19</v>
      </c>
      <c r="H387" s="1" t="s">
        <v>14545</v>
      </c>
      <c r="I387" s="1" t="s">
        <v>14546</v>
      </c>
      <c r="J387" s="1" t="s">
        <v>14546</v>
      </c>
      <c r="K387" s="2"/>
      <c r="L387" s="1">
        <v>-9.0</v>
      </c>
      <c r="M387" s="1"/>
      <c r="N387" s="1">
        <v>10.827833333333333</v>
      </c>
      <c r="O387" s="1" t="s">
        <v>13328</v>
      </c>
      <c r="P387" s="1" t="s">
        <v>14547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48</v>
      </c>
      <c r="B388" s="1" t="s">
        <v>17</v>
      </c>
      <c r="C388" s="3">
        <v>59.0</v>
      </c>
      <c r="D388" s="1">
        <v>0.0</v>
      </c>
      <c r="E388" s="2"/>
      <c r="F388" s="1" t="s">
        <v>49</v>
      </c>
      <c r="G388" s="1" t="s">
        <v>24</v>
      </c>
      <c r="H388" s="1" t="s">
        <v>14548</v>
      </c>
      <c r="I388" s="1" t="s">
        <v>14549</v>
      </c>
      <c r="J388" s="1" t="s">
        <v>7190</v>
      </c>
      <c r="K388" s="2"/>
      <c r="L388" s="1">
        <v>327.0</v>
      </c>
      <c r="M388" s="1"/>
      <c r="N388" s="1">
        <v>8.1838</v>
      </c>
      <c r="O388" s="1" t="s">
        <v>53</v>
      </c>
      <c r="P388" s="1" t="s">
        <v>14550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28</v>
      </c>
      <c r="B389" s="1" t="s">
        <v>17</v>
      </c>
      <c r="C389" s="3">
        <v>302.0</v>
      </c>
      <c r="D389" s="1">
        <v>0.0</v>
      </c>
      <c r="E389" s="1" t="s">
        <v>29</v>
      </c>
      <c r="F389" s="1" t="s">
        <v>18</v>
      </c>
      <c r="G389" s="1" t="s">
        <v>19</v>
      </c>
      <c r="H389" s="1" t="s">
        <v>14551</v>
      </c>
      <c r="I389" s="1" t="s">
        <v>14552</v>
      </c>
      <c r="J389" s="1" t="s">
        <v>14552</v>
      </c>
      <c r="K389" s="2"/>
      <c r="L389" s="1">
        <v>-3.0</v>
      </c>
      <c r="M389" s="1"/>
      <c r="N389" s="1">
        <v>11.519083333333333</v>
      </c>
      <c r="O389" s="1" t="s">
        <v>13328</v>
      </c>
      <c r="P389" s="1" t="s">
        <v>14553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48</v>
      </c>
      <c r="B390" s="1" t="s">
        <v>17</v>
      </c>
      <c r="C390" s="1">
        <v>279.0</v>
      </c>
      <c r="D390" s="1">
        <v>0.0</v>
      </c>
      <c r="E390" s="2"/>
      <c r="F390" s="1" t="s">
        <v>49</v>
      </c>
      <c r="G390" s="1" t="s">
        <v>24</v>
      </c>
      <c r="H390" s="1" t="s">
        <v>14554</v>
      </c>
      <c r="I390" s="1" t="s">
        <v>14555</v>
      </c>
      <c r="J390" s="1" t="s">
        <v>7190</v>
      </c>
      <c r="K390" s="2"/>
      <c r="L390" s="1">
        <v>338.0</v>
      </c>
      <c r="M390" s="1"/>
      <c r="N390" s="1">
        <v>7.447916666666667</v>
      </c>
      <c r="O390" s="1" t="s">
        <v>53</v>
      </c>
      <c r="P390" s="1" t="s">
        <v>14556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81</v>
      </c>
      <c r="B391" s="1" t="s">
        <v>364</v>
      </c>
      <c r="C391" s="1">
        <v>329.0</v>
      </c>
      <c r="D391" s="1">
        <v>0.0</v>
      </c>
      <c r="E391" s="1" t="s">
        <v>589</v>
      </c>
      <c r="F391" s="1" t="s">
        <v>18</v>
      </c>
      <c r="G391" s="1" t="s">
        <v>19</v>
      </c>
      <c r="H391" s="1" t="s">
        <v>14557</v>
      </c>
      <c r="I391" s="1" t="s">
        <v>14558</v>
      </c>
      <c r="J391" s="1" t="s">
        <v>14558</v>
      </c>
      <c r="K391" s="2"/>
      <c r="L391" s="1">
        <v>-8.0</v>
      </c>
      <c r="M391" s="1"/>
      <c r="N391" s="1">
        <v>6.840633333333333</v>
      </c>
      <c r="O391" s="1" t="s">
        <v>13328</v>
      </c>
      <c r="P391" s="1" t="s">
        <v>2344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81</v>
      </c>
      <c r="B392" s="1" t="s">
        <v>364</v>
      </c>
      <c r="C392" s="1">
        <v>528.0</v>
      </c>
      <c r="D392" s="1">
        <v>0.0</v>
      </c>
      <c r="E392" s="1" t="s">
        <v>10253</v>
      </c>
      <c r="F392" s="1" t="s">
        <v>18</v>
      </c>
      <c r="G392" s="1" t="s">
        <v>19</v>
      </c>
      <c r="H392" s="1" t="s">
        <v>14559</v>
      </c>
      <c r="I392" s="1" t="s">
        <v>14560</v>
      </c>
      <c r="J392" s="1" t="s">
        <v>14560</v>
      </c>
      <c r="K392" s="2"/>
      <c r="L392" s="1">
        <v>-10.0</v>
      </c>
      <c r="M392" s="1"/>
      <c r="N392" s="1">
        <v>9.518483333333334</v>
      </c>
      <c r="O392" s="1" t="s">
        <v>13328</v>
      </c>
      <c r="P392" s="1" t="s">
        <v>14561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28</v>
      </c>
      <c r="B393" s="1" t="s">
        <v>17</v>
      </c>
      <c r="C393" s="1">
        <v>289.0</v>
      </c>
      <c r="D393" s="1">
        <v>0.0</v>
      </c>
      <c r="E393" s="1" t="s">
        <v>29</v>
      </c>
      <c r="F393" s="1" t="s">
        <v>18</v>
      </c>
      <c r="G393" s="1" t="s">
        <v>19</v>
      </c>
      <c r="H393" s="1" t="s">
        <v>14562</v>
      </c>
      <c r="I393" s="1" t="s">
        <v>14563</v>
      </c>
      <c r="J393" s="1" t="s">
        <v>14563</v>
      </c>
      <c r="K393" s="2"/>
      <c r="L393" s="1">
        <v>-2.0</v>
      </c>
      <c r="M393" s="1"/>
      <c r="N393" s="1">
        <v>12.743016666666668</v>
      </c>
      <c r="O393" s="1" t="s">
        <v>13328</v>
      </c>
      <c r="P393" s="1" t="s">
        <v>14564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60</v>
      </c>
      <c r="B394" s="1" t="s">
        <v>17</v>
      </c>
      <c r="C394" s="1">
        <v>886.0</v>
      </c>
      <c r="D394" s="1">
        <v>0.0</v>
      </c>
      <c r="E394" s="1" t="s">
        <v>14176</v>
      </c>
      <c r="F394" s="1" t="s">
        <v>66</v>
      </c>
      <c r="G394" s="1" t="s">
        <v>19</v>
      </c>
      <c r="H394" s="1" t="s">
        <v>14565</v>
      </c>
      <c r="I394" s="1" t="s">
        <v>14566</v>
      </c>
      <c r="J394" s="1" t="s">
        <v>14567</v>
      </c>
      <c r="K394" s="1" t="s">
        <v>14568</v>
      </c>
      <c r="L394" s="1">
        <v>-19.0</v>
      </c>
      <c r="M394" s="1">
        <v>0.01315</v>
      </c>
      <c r="N394" s="1">
        <v>14.72675</v>
      </c>
      <c r="O394" s="1" t="s">
        <v>4485</v>
      </c>
      <c r="P394" s="1" t="s">
        <v>14569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60</v>
      </c>
      <c r="B395" s="1" t="s">
        <v>17</v>
      </c>
      <c r="C395" s="1">
        <v>665.0</v>
      </c>
      <c r="D395" s="1">
        <v>0.0</v>
      </c>
      <c r="E395" s="1" t="s">
        <v>14176</v>
      </c>
      <c r="F395" s="1" t="s">
        <v>66</v>
      </c>
      <c r="G395" s="1" t="s">
        <v>19</v>
      </c>
      <c r="H395" s="1" t="s">
        <v>14570</v>
      </c>
      <c r="I395" s="1" t="s">
        <v>14571</v>
      </c>
      <c r="J395" s="1" t="s">
        <v>14572</v>
      </c>
      <c r="K395" s="1" t="s">
        <v>14573</v>
      </c>
      <c r="L395" s="1">
        <v>-4.0</v>
      </c>
      <c r="M395" s="1">
        <v>0.010983333333333333</v>
      </c>
      <c r="N395" s="1">
        <v>12.85355</v>
      </c>
      <c r="O395" s="1" t="s">
        <v>4485</v>
      </c>
      <c r="P395" s="1" t="s">
        <v>14574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48</v>
      </c>
      <c r="B396" s="1" t="s">
        <v>17</v>
      </c>
      <c r="C396" s="1">
        <v>249.0</v>
      </c>
      <c r="D396" s="1">
        <v>0.0</v>
      </c>
      <c r="E396" s="2"/>
      <c r="F396" s="1" t="s">
        <v>49</v>
      </c>
      <c r="G396" s="1" t="s">
        <v>24</v>
      </c>
      <c r="H396" s="1" t="s">
        <v>14575</v>
      </c>
      <c r="I396" s="1" t="s">
        <v>14576</v>
      </c>
      <c r="J396" s="1" t="s">
        <v>7190</v>
      </c>
      <c r="K396" s="2"/>
      <c r="L396" s="1">
        <v>388.0</v>
      </c>
      <c r="M396" s="1"/>
      <c r="N396" s="1">
        <v>11.407166666666667</v>
      </c>
      <c r="O396" s="1" t="s">
        <v>53</v>
      </c>
      <c r="P396" s="1" t="s">
        <v>14577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28</v>
      </c>
      <c r="B397" s="1" t="s">
        <v>17</v>
      </c>
      <c r="C397" s="1">
        <v>612.0</v>
      </c>
      <c r="D397" s="1">
        <v>0.0</v>
      </c>
      <c r="E397" s="1" t="s">
        <v>29</v>
      </c>
      <c r="F397" s="1" t="s">
        <v>18</v>
      </c>
      <c r="G397" s="1" t="s">
        <v>19</v>
      </c>
      <c r="H397" s="1" t="s">
        <v>14578</v>
      </c>
      <c r="I397" s="1" t="s">
        <v>14579</v>
      </c>
      <c r="J397" s="1" t="s">
        <v>14579</v>
      </c>
      <c r="K397" s="2"/>
      <c r="L397" s="1">
        <v>-3.0</v>
      </c>
      <c r="M397" s="1"/>
      <c r="N397" s="1">
        <v>16.454516666666667</v>
      </c>
      <c r="O397" s="1" t="s">
        <v>13328</v>
      </c>
      <c r="P397" s="1" t="s">
        <v>14580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28</v>
      </c>
      <c r="B398" s="1" t="s">
        <v>17</v>
      </c>
      <c r="C398" s="1">
        <v>329.0</v>
      </c>
      <c r="D398" s="1">
        <v>0.0</v>
      </c>
      <c r="E398" s="1" t="s">
        <v>29</v>
      </c>
      <c r="F398" s="1" t="s">
        <v>18</v>
      </c>
      <c r="G398" s="1" t="s">
        <v>19</v>
      </c>
      <c r="H398" s="1" t="s">
        <v>14581</v>
      </c>
      <c r="I398" s="1" t="s">
        <v>14582</v>
      </c>
      <c r="J398" s="1" t="s">
        <v>14582</v>
      </c>
      <c r="K398" s="2"/>
      <c r="L398" s="1">
        <v>-3.0</v>
      </c>
      <c r="M398" s="1"/>
      <c r="N398" s="1">
        <v>11.689566666666666</v>
      </c>
      <c r="O398" s="1" t="s">
        <v>13328</v>
      </c>
      <c r="P398" s="1" t="s">
        <v>13364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28</v>
      </c>
      <c r="B399" s="1" t="s">
        <v>17</v>
      </c>
      <c r="C399" s="1">
        <v>329.0</v>
      </c>
      <c r="D399" s="1">
        <v>0.0</v>
      </c>
      <c r="E399" s="1" t="s">
        <v>29</v>
      </c>
      <c r="F399" s="1" t="s">
        <v>18</v>
      </c>
      <c r="G399" s="1" t="s">
        <v>19</v>
      </c>
      <c r="H399" s="1" t="s">
        <v>14583</v>
      </c>
      <c r="I399" s="1" t="s">
        <v>14584</v>
      </c>
      <c r="J399" s="1" t="s">
        <v>14584</v>
      </c>
      <c r="K399" s="2"/>
      <c r="L399" s="1">
        <v>-4.0</v>
      </c>
      <c r="M399" s="1"/>
      <c r="N399" s="1">
        <v>10.855083333333333</v>
      </c>
      <c r="O399" s="1" t="s">
        <v>13328</v>
      </c>
      <c r="P399" s="1" t="s">
        <v>14585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16</v>
      </c>
      <c r="B400" s="1" t="s">
        <v>364</v>
      </c>
      <c r="C400" s="1">
        <v>329.0</v>
      </c>
      <c r="D400" s="1">
        <v>0.0</v>
      </c>
      <c r="E400" s="2"/>
      <c r="F400" s="1" t="s">
        <v>18</v>
      </c>
      <c r="G400" s="1" t="s">
        <v>19</v>
      </c>
      <c r="H400" s="1" t="s">
        <v>14586</v>
      </c>
      <c r="I400" s="1" t="s">
        <v>14587</v>
      </c>
      <c r="J400" s="1" t="s">
        <v>14587</v>
      </c>
      <c r="K400" s="2"/>
      <c r="L400" s="1">
        <v>-2.0</v>
      </c>
      <c r="M400" s="1"/>
      <c r="N400" s="1">
        <v>12.7793</v>
      </c>
      <c r="O400" s="1" t="s">
        <v>13328</v>
      </c>
      <c r="P400" s="1" t="s">
        <v>14588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16</v>
      </c>
      <c r="B401" s="1" t="s">
        <v>364</v>
      </c>
      <c r="C401" s="3">
        <v>413.0</v>
      </c>
      <c r="D401" s="1">
        <v>0.0</v>
      </c>
      <c r="E401" s="2"/>
      <c r="F401" s="1" t="s">
        <v>18</v>
      </c>
      <c r="G401" s="1" t="s">
        <v>19</v>
      </c>
      <c r="H401" s="1" t="s">
        <v>14589</v>
      </c>
      <c r="I401" s="1" t="s">
        <v>14590</v>
      </c>
      <c r="J401" s="1" t="s">
        <v>14590</v>
      </c>
      <c r="K401" s="2"/>
      <c r="L401" s="1">
        <v>-2.0</v>
      </c>
      <c r="M401" s="1"/>
      <c r="N401" s="1">
        <v>12.032866666666667</v>
      </c>
      <c r="O401" s="1" t="s">
        <v>13328</v>
      </c>
      <c r="P401" s="1" t="s">
        <v>14591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60</v>
      </c>
      <c r="B402" s="1" t="s">
        <v>17</v>
      </c>
      <c r="C402" s="1">
        <v>358.0</v>
      </c>
      <c r="D402" s="1">
        <v>0.0</v>
      </c>
      <c r="E402" s="1" t="s">
        <v>14176</v>
      </c>
      <c r="F402" s="1" t="s">
        <v>66</v>
      </c>
      <c r="G402" s="1" t="s">
        <v>24</v>
      </c>
      <c r="H402" s="1" t="s">
        <v>14592</v>
      </c>
      <c r="I402" s="1" t="s">
        <v>14593</v>
      </c>
      <c r="J402" s="1" t="s">
        <v>14594</v>
      </c>
      <c r="K402" s="1" t="s">
        <v>14595</v>
      </c>
      <c r="L402" s="1">
        <v>-1.0</v>
      </c>
      <c r="M402" s="1">
        <v>0.010216666666666667</v>
      </c>
      <c r="N402" s="1">
        <v>14.90065</v>
      </c>
      <c r="O402" s="1" t="s">
        <v>4485</v>
      </c>
      <c r="P402" s="1" t="s">
        <v>14596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28</v>
      </c>
      <c r="B403" s="1" t="s">
        <v>17</v>
      </c>
      <c r="C403" s="1">
        <v>274.0</v>
      </c>
      <c r="D403" s="1">
        <v>0.0</v>
      </c>
      <c r="E403" s="1" t="s">
        <v>29</v>
      </c>
      <c r="F403" s="1" t="s">
        <v>18</v>
      </c>
      <c r="G403" s="1" t="s">
        <v>19</v>
      </c>
      <c r="H403" s="1" t="s">
        <v>14597</v>
      </c>
      <c r="I403" s="1" t="s">
        <v>14598</v>
      </c>
      <c r="J403" s="1" t="s">
        <v>14598</v>
      </c>
      <c r="K403" s="2"/>
      <c r="L403" s="1">
        <v>-9.0</v>
      </c>
      <c r="M403" s="1"/>
      <c r="N403" s="1">
        <v>5.9482</v>
      </c>
      <c r="O403" s="1" t="s">
        <v>13328</v>
      </c>
      <c r="P403" s="1" t="s">
        <v>14599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48</v>
      </c>
      <c r="B404" s="1" t="s">
        <v>17</v>
      </c>
      <c r="C404" s="1">
        <v>39.0</v>
      </c>
      <c r="D404" s="1">
        <v>0.0</v>
      </c>
      <c r="E404" s="2"/>
      <c r="F404" s="1" t="s">
        <v>49</v>
      </c>
      <c r="G404" s="1" t="s">
        <v>24</v>
      </c>
      <c r="H404" s="1" t="s">
        <v>14600</v>
      </c>
      <c r="I404" s="1" t="s">
        <v>14601</v>
      </c>
      <c r="J404" s="1" t="s">
        <v>7190</v>
      </c>
      <c r="K404" s="2"/>
      <c r="L404" s="1">
        <v>441.0</v>
      </c>
      <c r="M404" s="1"/>
      <c r="N404" s="1">
        <v>6.073133333333334</v>
      </c>
      <c r="O404" s="1" t="s">
        <v>53</v>
      </c>
      <c r="P404" s="1" t="s">
        <v>14602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16</v>
      </c>
      <c r="B405" s="1" t="s">
        <v>364</v>
      </c>
      <c r="C405" s="3">
        <v>653.0</v>
      </c>
      <c r="D405" s="1">
        <v>0.0</v>
      </c>
      <c r="E405" s="2"/>
      <c r="F405" s="1" t="s">
        <v>18</v>
      </c>
      <c r="G405" s="1" t="s">
        <v>19</v>
      </c>
      <c r="H405" s="1" t="s">
        <v>14603</v>
      </c>
      <c r="I405" s="1" t="s">
        <v>14604</v>
      </c>
      <c r="J405" s="1" t="s">
        <v>14604</v>
      </c>
      <c r="K405" s="2"/>
      <c r="L405" s="1">
        <v>-7.0</v>
      </c>
      <c r="M405" s="1"/>
      <c r="N405" s="1">
        <v>12.429733333333333</v>
      </c>
      <c r="O405" s="1" t="s">
        <v>13328</v>
      </c>
      <c r="P405" s="1" t="s">
        <v>14605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28</v>
      </c>
      <c r="B406" s="1" t="s">
        <v>17</v>
      </c>
      <c r="C406" s="3">
        <v>299.0</v>
      </c>
      <c r="D406" s="1">
        <v>0.0</v>
      </c>
      <c r="E406" s="1" t="s">
        <v>29</v>
      </c>
      <c r="F406" s="1" t="s">
        <v>18</v>
      </c>
      <c r="G406" s="1" t="s">
        <v>19</v>
      </c>
      <c r="H406" s="1" t="s">
        <v>14606</v>
      </c>
      <c r="I406" s="1" t="s">
        <v>14607</v>
      </c>
      <c r="J406" s="1" t="s">
        <v>14607</v>
      </c>
      <c r="K406" s="2"/>
      <c r="L406" s="1">
        <v>-9.0</v>
      </c>
      <c r="M406" s="1"/>
      <c r="N406" s="1">
        <v>5.2057</v>
      </c>
      <c r="O406" s="1" t="s">
        <v>13328</v>
      </c>
      <c r="P406" s="1" t="s">
        <v>14608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28</v>
      </c>
      <c r="B407" s="1" t="s">
        <v>17</v>
      </c>
      <c r="C407" s="1">
        <v>752.0</v>
      </c>
      <c r="D407" s="1">
        <v>0.0</v>
      </c>
      <c r="E407" s="1" t="s">
        <v>29</v>
      </c>
      <c r="F407" s="1" t="s">
        <v>18</v>
      </c>
      <c r="G407" s="1" t="s">
        <v>19</v>
      </c>
      <c r="H407" s="1" t="s">
        <v>14609</v>
      </c>
      <c r="I407" s="1" t="s">
        <v>14610</v>
      </c>
      <c r="J407" s="1" t="s">
        <v>14610</v>
      </c>
      <c r="K407" s="2"/>
      <c r="L407" s="1">
        <v>-6.0</v>
      </c>
      <c r="M407" s="1"/>
      <c r="N407" s="1">
        <v>13.965983333333334</v>
      </c>
      <c r="O407" s="1" t="s">
        <v>13328</v>
      </c>
      <c r="P407" s="1" t="s">
        <v>14611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28</v>
      </c>
      <c r="B408" s="1" t="s">
        <v>17</v>
      </c>
      <c r="C408" s="1">
        <v>264.0</v>
      </c>
      <c r="D408" s="1">
        <v>0.0</v>
      </c>
      <c r="E408" s="1" t="s">
        <v>29</v>
      </c>
      <c r="F408" s="1" t="s">
        <v>18</v>
      </c>
      <c r="G408" s="1" t="s">
        <v>19</v>
      </c>
      <c r="H408" s="1" t="s">
        <v>14612</v>
      </c>
      <c r="I408" s="1" t="s">
        <v>14613</v>
      </c>
      <c r="J408" s="1" t="s">
        <v>14613</v>
      </c>
      <c r="K408" s="2"/>
      <c r="L408" s="1">
        <v>-6.0</v>
      </c>
      <c r="M408" s="1"/>
      <c r="N408" s="1">
        <v>8.749966666666667</v>
      </c>
      <c r="O408" s="1" t="s">
        <v>13328</v>
      </c>
      <c r="P408" s="1" t="s">
        <v>14614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48</v>
      </c>
      <c r="B409" s="1" t="s">
        <v>17</v>
      </c>
      <c r="C409" s="1">
        <v>238.0</v>
      </c>
      <c r="D409" s="1">
        <v>0.0</v>
      </c>
      <c r="E409" s="2"/>
      <c r="F409" s="1" t="s">
        <v>49</v>
      </c>
      <c r="G409" s="1" t="s">
        <v>24</v>
      </c>
      <c r="H409" s="1" t="s">
        <v>14615</v>
      </c>
      <c r="I409" s="1" t="s">
        <v>14616</v>
      </c>
      <c r="J409" s="1" t="s">
        <v>7190</v>
      </c>
      <c r="K409" s="2"/>
      <c r="L409" s="1">
        <v>492.0</v>
      </c>
      <c r="M409" s="1"/>
      <c r="N409" s="1">
        <v>17.942733333333333</v>
      </c>
      <c r="O409" s="1" t="s">
        <v>53</v>
      </c>
      <c r="P409" s="1" t="s">
        <v>14617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60</v>
      </c>
      <c r="B410" s="1" t="s">
        <v>17</v>
      </c>
      <c r="C410" s="1">
        <v>578.0</v>
      </c>
      <c r="D410" s="1">
        <v>0.0</v>
      </c>
      <c r="E410" s="1" t="s">
        <v>14176</v>
      </c>
      <c r="F410" s="1" t="s">
        <v>66</v>
      </c>
      <c r="G410" s="1" t="s">
        <v>24</v>
      </c>
      <c r="H410" s="1" t="s">
        <v>14618</v>
      </c>
      <c r="I410" s="1" t="s">
        <v>14619</v>
      </c>
      <c r="J410" s="1" t="s">
        <v>14620</v>
      </c>
      <c r="K410" s="1" t="s">
        <v>14621</v>
      </c>
      <c r="L410" s="1">
        <v>-9.0</v>
      </c>
      <c r="M410" s="1">
        <v>0.012516666666666667</v>
      </c>
      <c r="N410" s="1">
        <v>9.3218</v>
      </c>
      <c r="O410" s="1" t="s">
        <v>4485</v>
      </c>
      <c r="P410" s="1" t="s">
        <v>14622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28</v>
      </c>
      <c r="B411" s="1" t="s">
        <v>17</v>
      </c>
      <c r="C411" s="3">
        <v>264.0</v>
      </c>
      <c r="D411" s="1">
        <v>0.0</v>
      </c>
      <c r="E411" s="1" t="s">
        <v>29</v>
      </c>
      <c r="F411" s="1" t="s">
        <v>18</v>
      </c>
      <c r="G411" s="1" t="s">
        <v>19</v>
      </c>
      <c r="H411" s="1" t="s">
        <v>14623</v>
      </c>
      <c r="I411" s="1" t="s">
        <v>14624</v>
      </c>
      <c r="J411" s="1" t="s">
        <v>14624</v>
      </c>
      <c r="K411" s="2"/>
      <c r="L411" s="1">
        <v>-5.0</v>
      </c>
      <c r="M411" s="1"/>
      <c r="N411" s="1">
        <v>9.68955</v>
      </c>
      <c r="O411" s="1" t="s">
        <v>13328</v>
      </c>
      <c r="P411" s="1" t="s">
        <v>13575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28</v>
      </c>
      <c r="B412" s="1" t="s">
        <v>17</v>
      </c>
      <c r="C412" s="1">
        <v>578.0</v>
      </c>
      <c r="D412" s="1">
        <v>0.0</v>
      </c>
      <c r="E412" s="1" t="s">
        <v>29</v>
      </c>
      <c r="F412" s="1" t="s">
        <v>18</v>
      </c>
      <c r="G412" s="1" t="s">
        <v>19</v>
      </c>
      <c r="H412" s="1" t="s">
        <v>14625</v>
      </c>
      <c r="I412" s="1" t="s">
        <v>14626</v>
      </c>
      <c r="J412" s="1" t="s">
        <v>14626</v>
      </c>
      <c r="K412" s="2"/>
      <c r="L412" s="1">
        <v>-11.0</v>
      </c>
      <c r="M412" s="1"/>
      <c r="N412" s="1">
        <v>8.744416666666666</v>
      </c>
      <c r="O412" s="1" t="s">
        <v>13328</v>
      </c>
      <c r="P412" s="1" t="s">
        <v>14627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28</v>
      </c>
      <c r="B413" s="1" t="s">
        <v>17</v>
      </c>
      <c r="C413" s="1">
        <v>364.0</v>
      </c>
      <c r="D413" s="1">
        <v>0.0</v>
      </c>
      <c r="E413" s="1" t="s">
        <v>29</v>
      </c>
      <c r="F413" s="1" t="s">
        <v>18</v>
      </c>
      <c r="G413" s="1" t="s">
        <v>19</v>
      </c>
      <c r="H413" s="1" t="s">
        <v>14628</v>
      </c>
      <c r="I413" s="1" t="s">
        <v>14629</v>
      </c>
      <c r="J413" s="1" t="s">
        <v>14629</v>
      </c>
      <c r="K413" s="2"/>
      <c r="L413" s="1">
        <v>-4.0</v>
      </c>
      <c r="M413" s="1"/>
      <c r="N413" s="1">
        <v>10.179566666666666</v>
      </c>
      <c r="O413" s="1" t="s">
        <v>13328</v>
      </c>
      <c r="P413" s="1" t="s">
        <v>14630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28</v>
      </c>
      <c r="B414" s="1" t="s">
        <v>17</v>
      </c>
      <c r="C414" s="1">
        <v>313.0</v>
      </c>
      <c r="D414" s="1">
        <v>0.0</v>
      </c>
      <c r="E414" s="1" t="s">
        <v>29</v>
      </c>
      <c r="F414" s="1" t="s">
        <v>18</v>
      </c>
      <c r="G414" s="1" t="s">
        <v>19</v>
      </c>
      <c r="H414" s="1" t="s">
        <v>14631</v>
      </c>
      <c r="I414" s="1" t="s">
        <v>14632</v>
      </c>
      <c r="J414" s="1" t="s">
        <v>14632</v>
      </c>
      <c r="K414" s="2"/>
      <c r="L414" s="1">
        <v>-4.0</v>
      </c>
      <c r="M414" s="1"/>
      <c r="N414" s="1">
        <v>12.954566666666667</v>
      </c>
      <c r="O414" s="1" t="s">
        <v>13328</v>
      </c>
      <c r="P414" s="1" t="s">
        <v>14633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81</v>
      </c>
      <c r="B415" s="1" t="s">
        <v>17</v>
      </c>
      <c r="C415" s="1">
        <v>264.0</v>
      </c>
      <c r="D415" s="1">
        <v>0.0</v>
      </c>
      <c r="E415" s="1" t="s">
        <v>14634</v>
      </c>
      <c r="F415" s="1" t="s">
        <v>18</v>
      </c>
      <c r="G415" s="1" t="s">
        <v>19</v>
      </c>
      <c r="H415" s="1" t="s">
        <v>14635</v>
      </c>
      <c r="I415" s="1" t="s">
        <v>14636</v>
      </c>
      <c r="J415" s="1" t="s">
        <v>14636</v>
      </c>
      <c r="K415" s="2"/>
      <c r="L415" s="1">
        <v>-9.0</v>
      </c>
      <c r="M415" s="1"/>
      <c r="N415" s="1">
        <v>5.8542</v>
      </c>
      <c r="O415" s="1" t="s">
        <v>13328</v>
      </c>
      <c r="P415" s="1" t="s">
        <v>14637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16</v>
      </c>
      <c r="B416" s="1" t="s">
        <v>17</v>
      </c>
      <c r="C416" s="3">
        <v>393.0</v>
      </c>
      <c r="D416" s="1">
        <v>0.0</v>
      </c>
      <c r="E416" s="2"/>
      <c r="F416" s="1" t="s">
        <v>18</v>
      </c>
      <c r="G416" s="1" t="s">
        <v>19</v>
      </c>
      <c r="H416" s="1" t="s">
        <v>14638</v>
      </c>
      <c r="I416" s="1" t="s">
        <v>14639</v>
      </c>
      <c r="J416" s="1" t="s">
        <v>14639</v>
      </c>
      <c r="K416" s="2"/>
      <c r="L416" s="1">
        <v>-7.0</v>
      </c>
      <c r="M416" s="1"/>
      <c r="N416" s="1">
        <v>7.115733333333333</v>
      </c>
      <c r="O416" s="1" t="s">
        <v>13328</v>
      </c>
      <c r="P416" s="1" t="s">
        <v>14640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28</v>
      </c>
      <c r="B417" s="1" t="s">
        <v>17</v>
      </c>
      <c r="C417" s="1">
        <v>264.0</v>
      </c>
      <c r="D417" s="1">
        <v>0.0</v>
      </c>
      <c r="E417" s="1" t="s">
        <v>29</v>
      </c>
      <c r="F417" s="1" t="s">
        <v>18</v>
      </c>
      <c r="G417" s="1" t="s">
        <v>19</v>
      </c>
      <c r="H417" s="1" t="s">
        <v>14641</v>
      </c>
      <c r="I417" s="1" t="s">
        <v>14642</v>
      </c>
      <c r="J417" s="1" t="s">
        <v>14642</v>
      </c>
      <c r="K417" s="2"/>
      <c r="L417" s="1">
        <v>0.0</v>
      </c>
      <c r="M417" s="1"/>
      <c r="N417" s="1">
        <v>15.94955</v>
      </c>
      <c r="O417" s="1" t="s">
        <v>13328</v>
      </c>
      <c r="P417" s="1" t="s">
        <v>13903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48</v>
      </c>
      <c r="B418" s="1" t="s">
        <v>17</v>
      </c>
      <c r="C418" s="1">
        <v>249.0</v>
      </c>
      <c r="D418" s="1">
        <v>0.0</v>
      </c>
      <c r="E418" s="2"/>
      <c r="F418" s="1" t="s">
        <v>49</v>
      </c>
      <c r="G418" s="1" t="s">
        <v>24</v>
      </c>
      <c r="H418" s="1" t="s">
        <v>14643</v>
      </c>
      <c r="I418" s="1" t="s">
        <v>14644</v>
      </c>
      <c r="J418" s="1" t="s">
        <v>14644</v>
      </c>
      <c r="K418" s="2"/>
      <c r="L418" s="1">
        <v>0.0</v>
      </c>
      <c r="M418" s="1"/>
      <c r="N418" s="1">
        <v>5.155016666666667</v>
      </c>
      <c r="O418" s="1" t="s">
        <v>53</v>
      </c>
      <c r="P418" s="1" t="s">
        <v>14645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81</v>
      </c>
      <c r="B419" s="1" t="s">
        <v>17</v>
      </c>
      <c r="C419" s="1">
        <v>274.0</v>
      </c>
      <c r="D419" s="1">
        <v>0.0</v>
      </c>
      <c r="E419" s="1" t="s">
        <v>2001</v>
      </c>
      <c r="F419" s="1" t="s">
        <v>18</v>
      </c>
      <c r="G419" s="1" t="s">
        <v>19</v>
      </c>
      <c r="H419" s="1" t="s">
        <v>14646</v>
      </c>
      <c r="I419" s="1" t="s">
        <v>14647</v>
      </c>
      <c r="J419" s="1" t="s">
        <v>14647</v>
      </c>
      <c r="K419" s="2"/>
      <c r="L419" s="1">
        <v>2.0</v>
      </c>
      <c r="M419" s="1"/>
      <c r="N419" s="1">
        <v>17.7075</v>
      </c>
      <c r="O419" s="1" t="s">
        <v>13328</v>
      </c>
      <c r="P419" s="1" t="s">
        <v>11340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48</v>
      </c>
      <c r="B420" s="1" t="s">
        <v>17</v>
      </c>
      <c r="C420" s="1">
        <v>249.0</v>
      </c>
      <c r="D420" s="1">
        <v>0.0</v>
      </c>
      <c r="E420" s="2"/>
      <c r="F420" s="1" t="s">
        <v>49</v>
      </c>
      <c r="G420" s="1" t="s">
        <v>24</v>
      </c>
      <c r="H420" s="1" t="s">
        <v>14648</v>
      </c>
      <c r="I420" s="1" t="s">
        <v>14649</v>
      </c>
      <c r="J420" s="1" t="s">
        <v>14649</v>
      </c>
      <c r="K420" s="2"/>
      <c r="L420" s="1">
        <v>12.0</v>
      </c>
      <c r="M420" s="1"/>
      <c r="N420" s="1">
        <v>17.684033333333332</v>
      </c>
      <c r="O420" s="1" t="s">
        <v>53</v>
      </c>
      <c r="P420" s="1" t="s">
        <v>14650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28</v>
      </c>
      <c r="B421" s="1" t="s">
        <v>17</v>
      </c>
      <c r="C421" s="1">
        <v>344.0</v>
      </c>
      <c r="D421" s="1">
        <v>0.0</v>
      </c>
      <c r="E421" s="1" t="s">
        <v>29</v>
      </c>
      <c r="F421" s="1" t="s">
        <v>18</v>
      </c>
      <c r="G421" s="1" t="s">
        <v>19</v>
      </c>
      <c r="H421" s="1" t="s">
        <v>14651</v>
      </c>
      <c r="I421" s="1" t="s">
        <v>14652</v>
      </c>
      <c r="J421" s="1" t="s">
        <v>14652</v>
      </c>
      <c r="K421" s="2"/>
      <c r="L421" s="1">
        <v>-8.0</v>
      </c>
      <c r="M421" s="1"/>
      <c r="N421" s="1">
        <v>6.0701</v>
      </c>
      <c r="O421" s="1" t="s">
        <v>13328</v>
      </c>
      <c r="P421" s="1" t="s">
        <v>14653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60</v>
      </c>
      <c r="B422" s="1" t="s">
        <v>17</v>
      </c>
      <c r="C422" s="1">
        <v>802.0</v>
      </c>
      <c r="D422" s="1">
        <v>0.0</v>
      </c>
      <c r="E422" s="1" t="s">
        <v>14176</v>
      </c>
      <c r="F422" s="1" t="s">
        <v>66</v>
      </c>
      <c r="G422" s="1" t="s">
        <v>19</v>
      </c>
      <c r="H422" s="1" t="s">
        <v>14654</v>
      </c>
      <c r="I422" s="1" t="s">
        <v>14655</v>
      </c>
      <c r="J422" s="1" t="s">
        <v>14656</v>
      </c>
      <c r="K422" s="1" t="s">
        <v>14657</v>
      </c>
      <c r="L422" s="1">
        <v>-2.0</v>
      </c>
      <c r="M422" s="1">
        <v>0.009616666666666667</v>
      </c>
      <c r="N422" s="1">
        <v>16.61075</v>
      </c>
      <c r="O422" s="1" t="s">
        <v>4485</v>
      </c>
      <c r="P422" s="1" t="s">
        <v>14658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81</v>
      </c>
      <c r="B423" s="1" t="s">
        <v>17</v>
      </c>
      <c r="C423" s="1">
        <v>758.0</v>
      </c>
      <c r="D423" s="1">
        <v>0.0</v>
      </c>
      <c r="E423" s="1" t="s">
        <v>14659</v>
      </c>
      <c r="F423" s="1" t="s">
        <v>18</v>
      </c>
      <c r="G423" s="1" t="s">
        <v>19</v>
      </c>
      <c r="H423" s="1" t="s">
        <v>14660</v>
      </c>
      <c r="I423" s="1" t="s">
        <v>14661</v>
      </c>
      <c r="J423" s="1" t="s">
        <v>14661</v>
      </c>
      <c r="K423" s="2"/>
      <c r="L423" s="1">
        <v>-8.0</v>
      </c>
      <c r="M423" s="1"/>
      <c r="N423" s="1">
        <v>11.453116666666666</v>
      </c>
      <c r="O423" s="1" t="s">
        <v>13328</v>
      </c>
      <c r="P423" s="1" t="s">
        <v>14662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28</v>
      </c>
      <c r="B424" s="1" t="s">
        <v>17</v>
      </c>
      <c r="C424" s="1">
        <v>323.0</v>
      </c>
      <c r="D424" s="1">
        <v>0.0</v>
      </c>
      <c r="E424" s="1" t="s">
        <v>29</v>
      </c>
      <c r="F424" s="1" t="s">
        <v>18</v>
      </c>
      <c r="G424" s="1" t="s">
        <v>19</v>
      </c>
      <c r="H424" s="1" t="s">
        <v>14663</v>
      </c>
      <c r="I424" s="1" t="s">
        <v>14664</v>
      </c>
      <c r="J424" s="1" t="s">
        <v>14664</v>
      </c>
      <c r="K424" s="2"/>
      <c r="L424" s="1">
        <v>0.0</v>
      </c>
      <c r="M424" s="1"/>
      <c r="N424" s="1">
        <v>14.5823</v>
      </c>
      <c r="O424" s="1" t="s">
        <v>13328</v>
      </c>
      <c r="P424" s="1" t="s">
        <v>14665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16</v>
      </c>
      <c r="B425" s="1" t="s">
        <v>17</v>
      </c>
      <c r="C425" s="1">
        <v>562.0</v>
      </c>
      <c r="D425" s="1">
        <v>0.0</v>
      </c>
      <c r="E425" s="2"/>
      <c r="F425" s="1" t="s">
        <v>18</v>
      </c>
      <c r="G425" s="1" t="s">
        <v>19</v>
      </c>
      <c r="H425" s="1" t="s">
        <v>14666</v>
      </c>
      <c r="I425" s="1" t="s">
        <v>14667</v>
      </c>
      <c r="J425" s="1" t="s">
        <v>14667</v>
      </c>
      <c r="K425" s="2"/>
      <c r="L425" s="1">
        <v>-7.0</v>
      </c>
      <c r="M425" s="1"/>
      <c r="N425" s="1">
        <v>12.029483333333333</v>
      </c>
      <c r="O425" s="1" t="s">
        <v>13328</v>
      </c>
      <c r="P425" s="1" t="s">
        <v>14668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48</v>
      </c>
      <c r="B426" s="1" t="s">
        <v>17</v>
      </c>
      <c r="C426" s="3">
        <v>119.0</v>
      </c>
      <c r="D426" s="1">
        <v>0.0</v>
      </c>
      <c r="E426" s="2"/>
      <c r="F426" s="1" t="s">
        <v>49</v>
      </c>
      <c r="G426" s="1" t="s">
        <v>24</v>
      </c>
      <c r="H426" s="1" t="s">
        <v>14669</v>
      </c>
      <c r="I426" s="1" t="s">
        <v>14670</v>
      </c>
      <c r="J426" s="1" t="s">
        <v>14670</v>
      </c>
      <c r="K426" s="2"/>
      <c r="L426" s="1">
        <v>4.0</v>
      </c>
      <c r="M426" s="1"/>
      <c r="N426" s="1">
        <v>9.591816666666666</v>
      </c>
      <c r="O426" s="1" t="s">
        <v>53</v>
      </c>
      <c r="P426" s="1" t="s">
        <v>14671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16</v>
      </c>
      <c r="B427" s="1" t="s">
        <v>17</v>
      </c>
      <c r="C427" s="1">
        <v>574.0</v>
      </c>
      <c r="D427" s="1">
        <v>0.0</v>
      </c>
      <c r="E427" s="2"/>
      <c r="F427" s="1" t="s">
        <v>18</v>
      </c>
      <c r="G427" s="1" t="s">
        <v>19</v>
      </c>
      <c r="H427" s="1" t="s">
        <v>14672</v>
      </c>
      <c r="I427" s="1" t="s">
        <v>14673</v>
      </c>
      <c r="J427" s="1" t="s">
        <v>14673</v>
      </c>
      <c r="K427" s="2"/>
      <c r="L427" s="1">
        <v>-7.0</v>
      </c>
      <c r="M427" s="1"/>
      <c r="N427" s="1">
        <v>12.6815</v>
      </c>
      <c r="O427" s="1" t="s">
        <v>13328</v>
      </c>
      <c r="P427" s="1" t="s">
        <v>14674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48</v>
      </c>
      <c r="B428" s="1" t="s">
        <v>17</v>
      </c>
      <c r="C428" s="3">
        <v>119.0</v>
      </c>
      <c r="D428" s="1">
        <v>0.0</v>
      </c>
      <c r="E428" s="2"/>
      <c r="F428" s="1" t="s">
        <v>49</v>
      </c>
      <c r="G428" s="1" t="s">
        <v>24</v>
      </c>
      <c r="H428" s="1" t="s">
        <v>14675</v>
      </c>
      <c r="I428" s="1" t="s">
        <v>14676</v>
      </c>
      <c r="J428" s="1" t="s">
        <v>14676</v>
      </c>
      <c r="K428" s="2"/>
      <c r="L428" s="1">
        <v>12.0</v>
      </c>
      <c r="M428" s="1"/>
      <c r="N428" s="1">
        <v>17.371666666666666</v>
      </c>
      <c r="O428" s="1" t="s">
        <v>53</v>
      </c>
      <c r="P428" s="1" t="s">
        <v>14677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28</v>
      </c>
      <c r="B429" s="1" t="s">
        <v>17</v>
      </c>
      <c r="C429" s="1">
        <v>792.0</v>
      </c>
      <c r="D429" s="1">
        <v>0.0</v>
      </c>
      <c r="E429" s="1" t="s">
        <v>29</v>
      </c>
      <c r="F429" s="1" t="s">
        <v>18</v>
      </c>
      <c r="G429" s="1" t="s">
        <v>19</v>
      </c>
      <c r="H429" s="1" t="s">
        <v>14678</v>
      </c>
      <c r="I429" s="1" t="s">
        <v>14679</v>
      </c>
      <c r="J429" s="1" t="s">
        <v>14679</v>
      </c>
      <c r="K429" s="2"/>
      <c r="L429" s="1">
        <v>-1.0</v>
      </c>
      <c r="M429" s="1"/>
      <c r="N429" s="1">
        <v>18.1001</v>
      </c>
      <c r="O429" s="1" t="s">
        <v>13328</v>
      </c>
      <c r="P429" s="1" t="s">
        <v>14680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28</v>
      </c>
      <c r="B430" s="1" t="s">
        <v>17</v>
      </c>
      <c r="C430" s="1">
        <v>414.0</v>
      </c>
      <c r="D430" s="1">
        <v>0.0</v>
      </c>
      <c r="E430" s="1" t="s">
        <v>29</v>
      </c>
      <c r="F430" s="1" t="s">
        <v>18</v>
      </c>
      <c r="G430" s="1" t="s">
        <v>19</v>
      </c>
      <c r="H430" s="1" t="s">
        <v>14681</v>
      </c>
      <c r="I430" s="1" t="s">
        <v>14682</v>
      </c>
      <c r="J430" s="1" t="s">
        <v>14682</v>
      </c>
      <c r="K430" s="2"/>
      <c r="L430" s="1">
        <v>-6.0</v>
      </c>
      <c r="M430" s="1"/>
      <c r="N430" s="1">
        <v>11.0459</v>
      </c>
      <c r="O430" s="1" t="s">
        <v>13328</v>
      </c>
      <c r="P430" s="1" t="s">
        <v>14683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28</v>
      </c>
      <c r="B431" s="1" t="s">
        <v>17</v>
      </c>
      <c r="C431" s="1">
        <v>665.0</v>
      </c>
      <c r="D431" s="1">
        <v>0.0</v>
      </c>
      <c r="E431" s="1" t="s">
        <v>29</v>
      </c>
      <c r="F431" s="1" t="s">
        <v>18</v>
      </c>
      <c r="G431" s="1" t="s">
        <v>19</v>
      </c>
      <c r="H431" s="1" t="s">
        <v>14684</v>
      </c>
      <c r="I431" s="1" t="s">
        <v>14685</v>
      </c>
      <c r="J431" s="1" t="s">
        <v>14685</v>
      </c>
      <c r="K431" s="2"/>
      <c r="L431" s="1">
        <v>-3.0</v>
      </c>
      <c r="M431" s="1"/>
      <c r="N431" s="1">
        <v>16.148</v>
      </c>
      <c r="O431" s="1" t="s">
        <v>13328</v>
      </c>
      <c r="P431" s="1" t="s">
        <v>14686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60</v>
      </c>
      <c r="B432" s="1" t="s">
        <v>17</v>
      </c>
      <c r="C432" s="3">
        <v>249.0</v>
      </c>
      <c r="D432" s="1">
        <v>0.0</v>
      </c>
      <c r="E432" s="1" t="s">
        <v>14176</v>
      </c>
      <c r="F432" s="1" t="s">
        <v>66</v>
      </c>
      <c r="G432" s="1" t="s">
        <v>19</v>
      </c>
      <c r="H432" s="1" t="s">
        <v>14687</v>
      </c>
      <c r="I432" s="1" t="s">
        <v>14688</v>
      </c>
      <c r="J432" s="1" t="s">
        <v>14689</v>
      </c>
      <c r="K432" s="1" t="s">
        <v>14690</v>
      </c>
      <c r="L432" s="1">
        <v>4.0</v>
      </c>
      <c r="M432" s="1">
        <v>0.05595</v>
      </c>
      <c r="N432" s="1">
        <v>17.112116666666665</v>
      </c>
      <c r="O432" s="1" t="s">
        <v>4485</v>
      </c>
      <c r="P432" s="1" t="s">
        <v>4732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81</v>
      </c>
      <c r="B433" s="1" t="s">
        <v>17</v>
      </c>
      <c r="C433" s="1">
        <v>464.0</v>
      </c>
      <c r="D433" s="1">
        <v>0.0</v>
      </c>
      <c r="E433" s="1" t="s">
        <v>3008</v>
      </c>
      <c r="F433" s="1" t="s">
        <v>18</v>
      </c>
      <c r="G433" s="1" t="s">
        <v>19</v>
      </c>
      <c r="H433" s="1" t="s">
        <v>14691</v>
      </c>
      <c r="I433" s="1" t="s">
        <v>14692</v>
      </c>
      <c r="J433" s="1" t="s">
        <v>14692</v>
      </c>
      <c r="K433" s="2"/>
      <c r="L433" s="1">
        <v>-1.0</v>
      </c>
      <c r="M433" s="1"/>
      <c r="N433" s="1">
        <v>13.57375</v>
      </c>
      <c r="O433" s="1" t="s">
        <v>13328</v>
      </c>
      <c r="P433" s="1" t="s">
        <v>14693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16</v>
      </c>
      <c r="B434" s="1" t="s">
        <v>17</v>
      </c>
      <c r="C434" s="3">
        <v>723.0</v>
      </c>
      <c r="D434" s="1">
        <v>0.0</v>
      </c>
      <c r="E434" s="2"/>
      <c r="F434" s="1" t="s">
        <v>18</v>
      </c>
      <c r="G434" s="1" t="s">
        <v>19</v>
      </c>
      <c r="H434" s="1" t="s">
        <v>14694</v>
      </c>
      <c r="I434" s="1" t="s">
        <v>14695</v>
      </c>
      <c r="J434" s="1" t="s">
        <v>14695</v>
      </c>
      <c r="K434" s="2"/>
      <c r="L434" s="1">
        <v>0.0</v>
      </c>
      <c r="M434" s="1"/>
      <c r="N434" s="1">
        <v>20.19165</v>
      </c>
      <c r="O434" s="1" t="s">
        <v>13328</v>
      </c>
      <c r="P434" s="1" t="s">
        <v>14696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48</v>
      </c>
      <c r="B435" s="1" t="s">
        <v>17</v>
      </c>
      <c r="C435" s="1">
        <v>139.0</v>
      </c>
      <c r="D435" s="1">
        <v>0.0</v>
      </c>
      <c r="E435" s="2"/>
      <c r="F435" s="1" t="s">
        <v>49</v>
      </c>
      <c r="G435" s="1" t="s">
        <v>24</v>
      </c>
      <c r="H435" s="1" t="s">
        <v>14697</v>
      </c>
      <c r="I435" s="1" t="s">
        <v>14698</v>
      </c>
      <c r="J435" s="1" t="s">
        <v>14698</v>
      </c>
      <c r="K435" s="2"/>
      <c r="L435" s="1">
        <v>10.0</v>
      </c>
      <c r="M435" s="1"/>
      <c r="N435" s="1">
        <v>15.84515</v>
      </c>
      <c r="O435" s="1" t="s">
        <v>53</v>
      </c>
      <c r="P435" s="1" t="s">
        <v>14699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16</v>
      </c>
      <c r="B436" s="1" t="s">
        <v>17</v>
      </c>
      <c r="C436" s="1">
        <v>324.0</v>
      </c>
      <c r="D436" s="1">
        <v>0.0</v>
      </c>
      <c r="E436" s="2"/>
      <c r="F436" s="1" t="s">
        <v>18</v>
      </c>
      <c r="G436" s="1" t="s">
        <v>19</v>
      </c>
      <c r="H436" s="1" t="s">
        <v>14700</v>
      </c>
      <c r="I436" s="1" t="s">
        <v>14701</v>
      </c>
      <c r="J436" s="1" t="s">
        <v>14701</v>
      </c>
      <c r="K436" s="2"/>
      <c r="L436" s="1">
        <v>3.0</v>
      </c>
      <c r="M436" s="1"/>
      <c r="N436" s="1">
        <v>18.556816666666666</v>
      </c>
      <c r="O436" s="1" t="s">
        <v>13328</v>
      </c>
      <c r="P436" s="1" t="s">
        <v>14702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81</v>
      </c>
      <c r="B437" s="1" t="s">
        <v>17</v>
      </c>
      <c r="C437" s="1">
        <v>1217.0</v>
      </c>
      <c r="D437" s="1">
        <v>0.0</v>
      </c>
      <c r="E437" s="1" t="s">
        <v>14703</v>
      </c>
      <c r="F437" s="1" t="s">
        <v>18</v>
      </c>
      <c r="G437" s="1" t="s">
        <v>19</v>
      </c>
      <c r="H437" s="1" t="s">
        <v>14704</v>
      </c>
      <c r="I437" s="1" t="s">
        <v>14705</v>
      </c>
      <c r="J437" s="1" t="s">
        <v>14705</v>
      </c>
      <c r="K437" s="2"/>
      <c r="L437" s="1">
        <v>0.0</v>
      </c>
      <c r="M437" s="1"/>
      <c r="N437" s="1">
        <v>20.123416666666667</v>
      </c>
      <c r="O437" s="1" t="s">
        <v>13328</v>
      </c>
      <c r="P437" s="1" t="s">
        <v>14706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60</v>
      </c>
      <c r="B438" s="1" t="s">
        <v>17</v>
      </c>
      <c r="C438" s="1">
        <v>490.0</v>
      </c>
      <c r="D438" s="1">
        <v>122.0</v>
      </c>
      <c r="E438" s="2"/>
      <c r="F438" s="1" t="s">
        <v>49</v>
      </c>
      <c r="G438" s="1" t="s">
        <v>173</v>
      </c>
      <c r="H438" s="1" t="s">
        <v>14707</v>
      </c>
      <c r="I438" s="1" t="s">
        <v>14708</v>
      </c>
      <c r="J438" s="1" t="s">
        <v>14708</v>
      </c>
      <c r="K438" s="2"/>
      <c r="L438" s="1">
        <v>2.0</v>
      </c>
      <c r="M438" s="1"/>
      <c r="N438" s="1">
        <v>21.8564</v>
      </c>
      <c r="O438" s="1" t="s">
        <v>4485</v>
      </c>
      <c r="P438" s="1" t="s">
        <v>14709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48</v>
      </c>
      <c r="B439" s="1" t="s">
        <v>17</v>
      </c>
      <c r="C439" s="1">
        <v>357.0</v>
      </c>
      <c r="D439" s="1">
        <v>0.0</v>
      </c>
      <c r="E439" s="2"/>
      <c r="F439" s="1" t="s">
        <v>49</v>
      </c>
      <c r="G439" s="1" t="s">
        <v>24</v>
      </c>
      <c r="H439" s="1" t="s">
        <v>14710</v>
      </c>
      <c r="I439" s="1" t="s">
        <v>14711</v>
      </c>
      <c r="J439" s="1" t="s">
        <v>14711</v>
      </c>
      <c r="K439" s="2"/>
      <c r="L439" s="1">
        <v>14.0</v>
      </c>
      <c r="M439" s="1"/>
      <c r="N439" s="1">
        <v>19.1272</v>
      </c>
      <c r="O439" s="1" t="s">
        <v>53</v>
      </c>
      <c r="P439" s="1" t="s">
        <v>14712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60</v>
      </c>
      <c r="B440" s="1" t="s">
        <v>17</v>
      </c>
      <c r="C440" s="1">
        <v>299.0</v>
      </c>
      <c r="D440" s="1">
        <v>0.0</v>
      </c>
      <c r="E440" s="1" t="s">
        <v>14176</v>
      </c>
      <c r="F440" s="1" t="s">
        <v>66</v>
      </c>
      <c r="G440" s="1" t="s">
        <v>19</v>
      </c>
      <c r="H440" s="1" t="s">
        <v>14713</v>
      </c>
      <c r="I440" s="1" t="s">
        <v>14714</v>
      </c>
      <c r="J440" s="1" t="s">
        <v>14715</v>
      </c>
      <c r="K440" s="1" t="s">
        <v>14716</v>
      </c>
      <c r="L440" s="1">
        <v>0.0</v>
      </c>
      <c r="M440" s="1">
        <v>0.021383333333333334</v>
      </c>
      <c r="N440" s="1">
        <v>20.802483333333335</v>
      </c>
      <c r="O440" s="1" t="s">
        <v>4485</v>
      </c>
      <c r="P440" s="1" t="s">
        <v>14717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81</v>
      </c>
      <c r="B441" s="1" t="s">
        <v>364</v>
      </c>
      <c r="C441" s="1">
        <v>364.0</v>
      </c>
      <c r="D441" s="1">
        <v>0.0</v>
      </c>
      <c r="E441" s="1" t="s">
        <v>10796</v>
      </c>
      <c r="F441" s="1" t="s">
        <v>18</v>
      </c>
      <c r="G441" s="1" t="s">
        <v>19</v>
      </c>
      <c r="H441" s="1" t="s">
        <v>14718</v>
      </c>
      <c r="I441" s="1" t="s">
        <v>14719</v>
      </c>
      <c r="J441" s="1" t="s">
        <v>14719</v>
      </c>
      <c r="K441" s="2"/>
      <c r="L441" s="1">
        <v>-6.0</v>
      </c>
      <c r="M441" s="1"/>
      <c r="N441" s="1">
        <v>8.429966666666667</v>
      </c>
      <c r="O441" s="1" t="s">
        <v>13328</v>
      </c>
      <c r="P441" s="1" t="s">
        <v>10993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28</v>
      </c>
      <c r="B442" s="1" t="s">
        <v>17</v>
      </c>
      <c r="C442" s="1">
        <v>329.0</v>
      </c>
      <c r="D442" s="1">
        <v>0.0</v>
      </c>
      <c r="E442" s="1" t="s">
        <v>29</v>
      </c>
      <c r="F442" s="1" t="s">
        <v>18</v>
      </c>
      <c r="G442" s="1" t="s">
        <v>19</v>
      </c>
      <c r="H442" s="1" t="s">
        <v>14720</v>
      </c>
      <c r="I442" s="1" t="s">
        <v>14721</v>
      </c>
      <c r="J442" s="1" t="s">
        <v>14721</v>
      </c>
      <c r="K442" s="2"/>
      <c r="L442" s="1">
        <v>-1.0</v>
      </c>
      <c r="M442" s="1"/>
      <c r="N442" s="1">
        <v>15.231466666666666</v>
      </c>
      <c r="O442" s="1" t="s">
        <v>13328</v>
      </c>
      <c r="P442" s="1" t="s">
        <v>13811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28</v>
      </c>
      <c r="B443" s="1" t="s">
        <v>17</v>
      </c>
      <c r="C443" s="1">
        <v>528.0</v>
      </c>
      <c r="D443" s="1">
        <v>0.0</v>
      </c>
      <c r="E443" s="1" t="s">
        <v>29</v>
      </c>
      <c r="F443" s="1" t="s">
        <v>18</v>
      </c>
      <c r="G443" s="1" t="s">
        <v>19</v>
      </c>
      <c r="H443" s="1" t="s">
        <v>14722</v>
      </c>
      <c r="I443" s="1" t="s">
        <v>14723</v>
      </c>
      <c r="J443" s="1" t="s">
        <v>14723</v>
      </c>
      <c r="K443" s="2"/>
      <c r="L443" s="1">
        <v>-8.0</v>
      </c>
      <c r="M443" s="1"/>
      <c r="N443" s="1">
        <v>11.82235</v>
      </c>
      <c r="O443" s="1" t="s">
        <v>13328</v>
      </c>
      <c r="P443" s="1" t="s">
        <v>14724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48</v>
      </c>
      <c r="B444" s="1" t="s">
        <v>17</v>
      </c>
      <c r="C444" s="1">
        <v>119.0</v>
      </c>
      <c r="D444" s="1">
        <v>0.0</v>
      </c>
      <c r="E444" s="2"/>
      <c r="F444" s="1" t="s">
        <v>49</v>
      </c>
      <c r="G444" s="1" t="s">
        <v>24</v>
      </c>
      <c r="H444" s="1" t="s">
        <v>14725</v>
      </c>
      <c r="I444" s="1" t="s">
        <v>14726</v>
      </c>
      <c r="J444" s="1" t="s">
        <v>14726</v>
      </c>
      <c r="K444" s="2"/>
      <c r="L444" s="1">
        <v>0.0</v>
      </c>
      <c r="M444" s="1"/>
      <c r="N444" s="1">
        <v>4.464583333333334</v>
      </c>
      <c r="O444" s="1" t="s">
        <v>53</v>
      </c>
      <c r="P444" s="1" t="s">
        <v>14727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16</v>
      </c>
      <c r="B445" s="1" t="s">
        <v>364</v>
      </c>
      <c r="C445" s="1">
        <v>264.0</v>
      </c>
      <c r="D445" s="1">
        <v>0.0</v>
      </c>
      <c r="E445" s="2"/>
      <c r="F445" s="1" t="s">
        <v>18</v>
      </c>
      <c r="G445" s="1" t="s">
        <v>19</v>
      </c>
      <c r="H445" s="1" t="s">
        <v>14728</v>
      </c>
      <c r="I445" s="1" t="s">
        <v>14729</v>
      </c>
      <c r="J445" s="1" t="s">
        <v>14729</v>
      </c>
      <c r="K445" s="2"/>
      <c r="L445" s="1">
        <v>-6.0</v>
      </c>
      <c r="M445" s="1"/>
      <c r="N445" s="1">
        <v>8.113916666666666</v>
      </c>
      <c r="O445" s="1" t="s">
        <v>13328</v>
      </c>
      <c r="P445" s="1" t="s">
        <v>14730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60</v>
      </c>
      <c r="B446" s="1" t="s">
        <v>17</v>
      </c>
      <c r="C446" s="1">
        <v>487.0</v>
      </c>
      <c r="D446" s="1">
        <v>0.0</v>
      </c>
      <c r="E446" s="1" t="s">
        <v>14176</v>
      </c>
      <c r="F446" s="1" t="s">
        <v>66</v>
      </c>
      <c r="G446" s="1" t="s">
        <v>19</v>
      </c>
      <c r="H446" s="1" t="s">
        <v>14731</v>
      </c>
      <c r="I446" s="1" t="s">
        <v>14732</v>
      </c>
      <c r="J446" s="1" t="s">
        <v>14733</v>
      </c>
      <c r="K446" s="1" t="s">
        <v>14734</v>
      </c>
      <c r="L446" s="1">
        <v>-3.0</v>
      </c>
      <c r="M446" s="1">
        <v>0.02775</v>
      </c>
      <c r="N446" s="1">
        <v>16.6209</v>
      </c>
      <c r="O446" s="1" t="s">
        <v>4485</v>
      </c>
      <c r="P446" s="1" t="s">
        <v>14735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16</v>
      </c>
      <c r="B447" s="1" t="s">
        <v>17</v>
      </c>
      <c r="C447" s="1">
        <v>329.0</v>
      </c>
      <c r="D447" s="1">
        <v>0.0</v>
      </c>
      <c r="E447" s="2"/>
      <c r="F447" s="1" t="s">
        <v>18</v>
      </c>
      <c r="G447" s="1" t="s">
        <v>19</v>
      </c>
      <c r="H447" s="1" t="s">
        <v>14736</v>
      </c>
      <c r="I447" s="1" t="s">
        <v>14737</v>
      </c>
      <c r="J447" s="1" t="s">
        <v>14737</v>
      </c>
      <c r="K447" s="2"/>
      <c r="L447" s="1">
        <v>-5.0</v>
      </c>
      <c r="M447" s="1"/>
      <c r="N447" s="1">
        <v>9.967566666666666</v>
      </c>
      <c r="O447" s="1" t="s">
        <v>13328</v>
      </c>
      <c r="P447" s="1" t="s">
        <v>14738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28</v>
      </c>
      <c r="B448" s="1" t="s">
        <v>17</v>
      </c>
      <c r="C448" s="1">
        <v>264.0</v>
      </c>
      <c r="D448" s="1">
        <v>0.0</v>
      </c>
      <c r="E448" s="1" t="s">
        <v>29</v>
      </c>
      <c r="F448" s="1" t="s">
        <v>18</v>
      </c>
      <c r="G448" s="1" t="s">
        <v>19</v>
      </c>
      <c r="H448" s="1" t="s">
        <v>14739</v>
      </c>
      <c r="I448" s="1" t="s">
        <v>14740</v>
      </c>
      <c r="J448" s="1" t="s">
        <v>14740</v>
      </c>
      <c r="K448" s="2"/>
      <c r="L448" s="1">
        <v>-4.0</v>
      </c>
      <c r="M448" s="1"/>
      <c r="N448" s="1">
        <v>10.0178</v>
      </c>
      <c r="O448" s="1" t="s">
        <v>13328</v>
      </c>
      <c r="P448" s="1" t="s">
        <v>13575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60</v>
      </c>
      <c r="B449" s="1" t="s">
        <v>17</v>
      </c>
      <c r="C449" s="1">
        <v>285.0</v>
      </c>
      <c r="D449" s="1">
        <v>49.0</v>
      </c>
      <c r="E449" s="1" t="s">
        <v>29</v>
      </c>
      <c r="F449" s="1" t="s">
        <v>66</v>
      </c>
      <c r="G449" s="1" t="s">
        <v>19</v>
      </c>
      <c r="H449" s="1" t="s">
        <v>14741</v>
      </c>
      <c r="I449" s="1" t="s">
        <v>14742</v>
      </c>
      <c r="J449" s="1" t="s">
        <v>14743</v>
      </c>
      <c r="K449" s="1" t="s">
        <v>14744</v>
      </c>
      <c r="L449" s="1">
        <v>7.0</v>
      </c>
      <c r="M449" s="1">
        <v>0.5813833333333334</v>
      </c>
      <c r="N449" s="1">
        <v>17.793416666666666</v>
      </c>
      <c r="O449" s="1" t="s">
        <v>4485</v>
      </c>
      <c r="P449" s="1" t="s">
        <v>14745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28</v>
      </c>
      <c r="B450" s="1" t="s">
        <v>17</v>
      </c>
      <c r="C450" s="1">
        <v>712.0</v>
      </c>
      <c r="D450" s="1">
        <v>0.0</v>
      </c>
      <c r="E450" s="1" t="s">
        <v>29</v>
      </c>
      <c r="F450" s="1" t="s">
        <v>18</v>
      </c>
      <c r="G450" s="1" t="s">
        <v>19</v>
      </c>
      <c r="H450" s="1" t="s">
        <v>14746</v>
      </c>
      <c r="I450" s="1" t="s">
        <v>14747</v>
      </c>
      <c r="J450" s="1" t="s">
        <v>14747</v>
      </c>
      <c r="K450" s="2"/>
      <c r="L450" s="1">
        <v>-2.0</v>
      </c>
      <c r="M450" s="1"/>
      <c r="N450" s="1">
        <v>17.93635</v>
      </c>
      <c r="O450" s="1" t="s">
        <v>13328</v>
      </c>
      <c r="P450" s="1" t="s">
        <v>14748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60</v>
      </c>
      <c r="B451" s="1" t="s">
        <v>17</v>
      </c>
      <c r="C451" s="1">
        <v>964.0</v>
      </c>
      <c r="D451" s="1">
        <v>241.0</v>
      </c>
      <c r="E451" s="2"/>
      <c r="F451" s="1" t="s">
        <v>49</v>
      </c>
      <c r="G451" s="1" t="s">
        <v>24</v>
      </c>
      <c r="H451" s="1" t="s">
        <v>14749</v>
      </c>
      <c r="I451" s="1" t="s">
        <v>14750</v>
      </c>
      <c r="J451" s="1" t="s">
        <v>14750</v>
      </c>
      <c r="K451" s="2"/>
      <c r="L451" s="1">
        <v>-45.0</v>
      </c>
      <c r="M451" s="1"/>
      <c r="N451" s="1">
        <v>236.5823</v>
      </c>
      <c r="O451" s="1" t="s">
        <v>4485</v>
      </c>
      <c r="P451" s="1" t="s">
        <v>14751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81</v>
      </c>
      <c r="B452" s="1" t="s">
        <v>364</v>
      </c>
      <c r="C452" s="1">
        <v>364.0</v>
      </c>
      <c r="D452" s="1">
        <v>0.0</v>
      </c>
      <c r="E452" s="1" t="s">
        <v>3426</v>
      </c>
      <c r="F452" s="1" t="s">
        <v>18</v>
      </c>
      <c r="G452" s="1" t="s">
        <v>19</v>
      </c>
      <c r="H452" s="1" t="s">
        <v>14752</v>
      </c>
      <c r="I452" s="1" t="s">
        <v>14753</v>
      </c>
      <c r="J452" s="1" t="s">
        <v>14753</v>
      </c>
      <c r="K452" s="2"/>
      <c r="L452" s="1">
        <v>-1.0</v>
      </c>
      <c r="M452" s="1"/>
      <c r="N452" s="1">
        <v>13.6768</v>
      </c>
      <c r="O452" s="1" t="s">
        <v>13328</v>
      </c>
      <c r="P452" s="1" t="s">
        <v>13564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28</v>
      </c>
      <c r="B453" s="1" t="s">
        <v>17</v>
      </c>
      <c r="C453" s="1">
        <v>313.0</v>
      </c>
      <c r="D453" s="1">
        <v>0.0</v>
      </c>
      <c r="E453" s="1" t="s">
        <v>29</v>
      </c>
      <c r="F453" s="1" t="s">
        <v>18</v>
      </c>
      <c r="G453" s="1" t="s">
        <v>19</v>
      </c>
      <c r="H453" s="1" t="s">
        <v>14754</v>
      </c>
      <c r="I453" s="1" t="s">
        <v>14755</v>
      </c>
      <c r="J453" s="1" t="s">
        <v>14755</v>
      </c>
      <c r="K453" s="2"/>
      <c r="L453" s="1">
        <v>1.0</v>
      </c>
      <c r="M453" s="1"/>
      <c r="N453" s="1">
        <v>16.074166666666667</v>
      </c>
      <c r="O453" s="1" t="s">
        <v>13328</v>
      </c>
      <c r="P453" s="1" t="s">
        <v>14756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60</v>
      </c>
      <c r="B454" s="1" t="s">
        <v>17</v>
      </c>
      <c r="C454" s="3">
        <v>369.0</v>
      </c>
      <c r="D454" s="1">
        <v>0.0</v>
      </c>
      <c r="E454" s="1" t="s">
        <v>14176</v>
      </c>
      <c r="F454" s="1" t="s">
        <v>66</v>
      </c>
      <c r="G454" s="1" t="s">
        <v>19</v>
      </c>
      <c r="H454" s="1" t="s">
        <v>14757</v>
      </c>
      <c r="I454" s="1" t="s">
        <v>14758</v>
      </c>
      <c r="J454" s="1" t="s">
        <v>14759</v>
      </c>
      <c r="K454" s="1" t="s">
        <v>14760</v>
      </c>
      <c r="L454" s="1">
        <v>0.0</v>
      </c>
      <c r="M454" s="1">
        <v>0.02685</v>
      </c>
      <c r="N454" s="1">
        <v>19.013633333333335</v>
      </c>
      <c r="O454" s="1" t="s">
        <v>4485</v>
      </c>
      <c r="P454" s="1" t="s">
        <v>14761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48</v>
      </c>
      <c r="B455" s="1" t="s">
        <v>17</v>
      </c>
      <c r="C455" s="1">
        <v>154.5</v>
      </c>
      <c r="D455" s="1">
        <v>154.5</v>
      </c>
      <c r="E455" s="2"/>
      <c r="F455" s="1" t="s">
        <v>49</v>
      </c>
      <c r="G455" s="1" t="s">
        <v>24</v>
      </c>
      <c r="H455" s="1" t="s">
        <v>14762</v>
      </c>
      <c r="I455" s="1" t="s">
        <v>14763</v>
      </c>
      <c r="J455" s="1" t="s">
        <v>14763</v>
      </c>
      <c r="K455" s="2"/>
      <c r="L455" s="1">
        <v>0.0</v>
      </c>
      <c r="M455" s="1"/>
      <c r="N455" s="1">
        <v>4.61405</v>
      </c>
      <c r="O455" s="1" t="s">
        <v>53</v>
      </c>
      <c r="P455" s="1" t="s">
        <v>14764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28</v>
      </c>
      <c r="B456" s="1" t="s">
        <v>17</v>
      </c>
      <c r="C456" s="3">
        <v>382.0</v>
      </c>
      <c r="D456" s="1">
        <v>0.0</v>
      </c>
      <c r="E456" s="1" t="s">
        <v>29</v>
      </c>
      <c r="F456" s="1" t="s">
        <v>18</v>
      </c>
      <c r="G456" s="1" t="s">
        <v>19</v>
      </c>
      <c r="H456" s="1" t="s">
        <v>14765</v>
      </c>
      <c r="I456" s="1" t="s">
        <v>14766</v>
      </c>
      <c r="J456" s="1" t="s">
        <v>14766</v>
      </c>
      <c r="K456" s="2"/>
      <c r="L456" s="1">
        <v>-1.0</v>
      </c>
      <c r="M456" s="1"/>
      <c r="N456" s="1">
        <v>13.162766666666666</v>
      </c>
      <c r="O456" s="1" t="s">
        <v>13328</v>
      </c>
      <c r="P456" s="1" t="s">
        <v>14767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81</v>
      </c>
      <c r="B457" s="1" t="s">
        <v>17</v>
      </c>
      <c r="C457" s="3">
        <v>393.0</v>
      </c>
      <c r="D457" s="1">
        <v>0.0</v>
      </c>
      <c r="E457" s="1" t="s">
        <v>4950</v>
      </c>
      <c r="F457" s="1" t="s">
        <v>18</v>
      </c>
      <c r="G457" s="1" t="s">
        <v>19</v>
      </c>
      <c r="H457" s="1" t="s">
        <v>14768</v>
      </c>
      <c r="I457" s="1" t="s">
        <v>14769</v>
      </c>
      <c r="J457" s="1" t="s">
        <v>14769</v>
      </c>
      <c r="K457" s="2"/>
      <c r="L457" s="1">
        <v>-3.0</v>
      </c>
      <c r="M457" s="1"/>
      <c r="N457" s="1">
        <v>11.0592</v>
      </c>
      <c r="O457" s="1" t="s">
        <v>13328</v>
      </c>
      <c r="P457" s="1" t="s">
        <v>14770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60</v>
      </c>
      <c r="B458" s="1" t="s">
        <v>17</v>
      </c>
      <c r="C458" s="1">
        <v>278.0</v>
      </c>
      <c r="D458" s="1">
        <v>0.0</v>
      </c>
      <c r="E458" s="1" t="s">
        <v>14176</v>
      </c>
      <c r="F458" s="1" t="s">
        <v>66</v>
      </c>
      <c r="G458" s="1" t="s">
        <v>19</v>
      </c>
      <c r="H458" s="1" t="s">
        <v>14771</v>
      </c>
      <c r="I458" s="1" t="s">
        <v>14772</v>
      </c>
      <c r="J458" s="1" t="s">
        <v>14773</v>
      </c>
      <c r="K458" s="1" t="s">
        <v>14774</v>
      </c>
      <c r="L458" s="1">
        <v>-4.0</v>
      </c>
      <c r="M458" s="1">
        <v>0.07558333333333334</v>
      </c>
      <c r="N458" s="1">
        <v>12.023383333333333</v>
      </c>
      <c r="O458" s="1" t="s">
        <v>4485</v>
      </c>
      <c r="P458" s="1" t="s">
        <v>14775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16</v>
      </c>
      <c r="B459" s="1" t="s">
        <v>17</v>
      </c>
      <c r="C459" s="1">
        <v>299.0</v>
      </c>
      <c r="D459" s="1">
        <v>0.0</v>
      </c>
      <c r="E459" s="2"/>
      <c r="F459" s="1" t="s">
        <v>18</v>
      </c>
      <c r="G459" s="1" t="s">
        <v>19</v>
      </c>
      <c r="H459" s="1" t="s">
        <v>14776</v>
      </c>
      <c r="I459" s="1" t="s">
        <v>14777</v>
      </c>
      <c r="J459" s="1" t="s">
        <v>14777</v>
      </c>
      <c r="K459" s="2"/>
      <c r="L459" s="1">
        <v>0.0</v>
      </c>
      <c r="M459" s="1"/>
      <c r="N459" s="1">
        <v>15.219466666666667</v>
      </c>
      <c r="O459" s="1" t="s">
        <v>13328</v>
      </c>
      <c r="P459" s="1" t="s">
        <v>14778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81</v>
      </c>
      <c r="B460" s="1" t="s">
        <v>17</v>
      </c>
      <c r="C460" s="1">
        <v>1171.0</v>
      </c>
      <c r="D460" s="1">
        <v>0.0</v>
      </c>
      <c r="E460" s="1" t="s">
        <v>13470</v>
      </c>
      <c r="F460" s="1" t="s">
        <v>18</v>
      </c>
      <c r="G460" s="1" t="s">
        <v>19</v>
      </c>
      <c r="H460" s="1" t="s">
        <v>14779</v>
      </c>
      <c r="I460" s="1" t="s">
        <v>14780</v>
      </c>
      <c r="J460" s="1" t="s">
        <v>14780</v>
      </c>
      <c r="K460" s="2"/>
      <c r="L460" s="1">
        <v>3.0</v>
      </c>
      <c r="M460" s="1"/>
      <c r="N460" s="1">
        <v>23.577033333333333</v>
      </c>
      <c r="O460" s="1" t="s">
        <v>13328</v>
      </c>
      <c r="P460" s="1" t="s">
        <v>14781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16</v>
      </c>
      <c r="B461" s="1" t="s">
        <v>17</v>
      </c>
      <c r="C461" s="1">
        <v>849.0</v>
      </c>
      <c r="D461" s="1">
        <v>0.0</v>
      </c>
      <c r="E461" s="2"/>
      <c r="F461" s="1" t="s">
        <v>18</v>
      </c>
      <c r="G461" s="1" t="s">
        <v>19</v>
      </c>
      <c r="H461" s="1" t="s">
        <v>14782</v>
      </c>
      <c r="I461" s="1" t="s">
        <v>14783</v>
      </c>
      <c r="J461" s="1" t="s">
        <v>14783</v>
      </c>
      <c r="K461" s="2"/>
      <c r="L461" s="1">
        <v>1.0</v>
      </c>
      <c r="M461" s="1"/>
      <c r="N461" s="1">
        <v>21.81661666666667</v>
      </c>
      <c r="O461" s="1" t="s">
        <v>13328</v>
      </c>
      <c r="P461" s="1" t="s">
        <v>14784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28</v>
      </c>
      <c r="B462" s="1" t="s">
        <v>17</v>
      </c>
      <c r="C462" s="1">
        <v>509.0</v>
      </c>
      <c r="D462" s="1">
        <v>0.0</v>
      </c>
      <c r="E462" s="1" t="s">
        <v>29</v>
      </c>
      <c r="F462" s="1" t="s">
        <v>18</v>
      </c>
      <c r="G462" s="1" t="s">
        <v>19</v>
      </c>
      <c r="H462" s="1" t="s">
        <v>14785</v>
      </c>
      <c r="I462" s="1" t="s">
        <v>14786</v>
      </c>
      <c r="J462" s="1" t="s">
        <v>14786</v>
      </c>
      <c r="K462" s="2"/>
      <c r="L462" s="1">
        <v>1.0</v>
      </c>
      <c r="M462" s="1"/>
      <c r="N462" s="1">
        <v>120.5316</v>
      </c>
      <c r="O462" s="1" t="s">
        <v>13328</v>
      </c>
      <c r="P462" s="1" t="s">
        <v>14787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81</v>
      </c>
      <c r="B463" s="1" t="s">
        <v>364</v>
      </c>
      <c r="C463" s="1">
        <v>394.0</v>
      </c>
      <c r="D463" s="1">
        <v>0.0</v>
      </c>
      <c r="E463" s="1" t="s">
        <v>13599</v>
      </c>
      <c r="F463" s="1" t="s">
        <v>18</v>
      </c>
      <c r="G463" s="1" t="s">
        <v>19</v>
      </c>
      <c r="H463" s="1" t="s">
        <v>14788</v>
      </c>
      <c r="I463" s="1" t="s">
        <v>14789</v>
      </c>
      <c r="J463" s="1" t="s">
        <v>14789</v>
      </c>
      <c r="K463" s="2"/>
      <c r="L463" s="1">
        <v>-7.0</v>
      </c>
      <c r="M463" s="1"/>
      <c r="N463" s="1">
        <v>7.866483333333333</v>
      </c>
      <c r="O463" s="1" t="s">
        <v>13328</v>
      </c>
      <c r="P463" s="1" t="s">
        <v>14790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60</v>
      </c>
      <c r="B464" s="1" t="s">
        <v>17</v>
      </c>
      <c r="C464" s="1">
        <v>247.0</v>
      </c>
      <c r="D464" s="1">
        <v>62.0</v>
      </c>
      <c r="E464" s="2"/>
      <c r="F464" s="1" t="s">
        <v>49</v>
      </c>
      <c r="G464" s="1" t="s">
        <v>24</v>
      </c>
      <c r="H464" s="1" t="s">
        <v>14791</v>
      </c>
      <c r="I464" s="1" t="s">
        <v>14792</v>
      </c>
      <c r="J464" s="1" t="s">
        <v>7571</v>
      </c>
      <c r="K464" s="2"/>
      <c r="L464" s="1">
        <v>319.0</v>
      </c>
      <c r="M464" s="1"/>
      <c r="N464" s="1">
        <v>9.762616666666666</v>
      </c>
      <c r="O464" s="1" t="s">
        <v>4485</v>
      </c>
      <c r="P464" s="1" t="s">
        <v>14793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28</v>
      </c>
      <c r="B465" s="1" t="s">
        <v>17</v>
      </c>
      <c r="C465" s="1">
        <v>356.0</v>
      </c>
      <c r="D465" s="1">
        <v>0.0</v>
      </c>
      <c r="E465" s="1" t="s">
        <v>29</v>
      </c>
      <c r="F465" s="1" t="s">
        <v>18</v>
      </c>
      <c r="G465" s="1" t="s">
        <v>19</v>
      </c>
      <c r="H465" s="1" t="s">
        <v>14794</v>
      </c>
      <c r="I465" s="1" t="s">
        <v>14795</v>
      </c>
      <c r="J465" s="1" t="s">
        <v>14795</v>
      </c>
      <c r="K465" s="2"/>
      <c r="L465" s="1">
        <v>-9.0</v>
      </c>
      <c r="M465" s="1"/>
      <c r="N465" s="1">
        <v>5.710883333333333</v>
      </c>
      <c r="O465" s="1" t="s">
        <v>13328</v>
      </c>
      <c r="P465" s="1" t="s">
        <v>14796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28</v>
      </c>
      <c r="B466" s="1" t="s">
        <v>17</v>
      </c>
      <c r="C466" s="1">
        <v>365.0</v>
      </c>
      <c r="D466" s="1">
        <v>0.0</v>
      </c>
      <c r="E466" s="1" t="s">
        <v>29</v>
      </c>
      <c r="F466" s="1" t="s">
        <v>18</v>
      </c>
      <c r="G466" s="1" t="s">
        <v>19</v>
      </c>
      <c r="H466" s="1" t="s">
        <v>14797</v>
      </c>
      <c r="I466" s="1" t="s">
        <v>14798</v>
      </c>
      <c r="J466" s="1" t="s">
        <v>14798</v>
      </c>
      <c r="K466" s="2"/>
      <c r="L466" s="1">
        <v>-8.0</v>
      </c>
      <c r="M466" s="1"/>
      <c r="N466" s="1">
        <v>6.5279</v>
      </c>
      <c r="O466" s="1" t="s">
        <v>13328</v>
      </c>
      <c r="P466" s="1" t="s">
        <v>14799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16</v>
      </c>
      <c r="B467" s="1" t="s">
        <v>364</v>
      </c>
      <c r="C467" s="3">
        <v>329.0</v>
      </c>
      <c r="D467" s="1">
        <v>0.0</v>
      </c>
      <c r="E467" s="2"/>
      <c r="F467" s="1" t="s">
        <v>18</v>
      </c>
      <c r="G467" s="1" t="s">
        <v>19</v>
      </c>
      <c r="H467" s="1" t="s">
        <v>14800</v>
      </c>
      <c r="I467" s="1" t="s">
        <v>14801</v>
      </c>
      <c r="J467" s="1" t="s">
        <v>14801</v>
      </c>
      <c r="K467" s="2"/>
      <c r="L467" s="1">
        <v>-3.0</v>
      </c>
      <c r="M467" s="1"/>
      <c r="N467" s="1">
        <v>11.0163</v>
      </c>
      <c r="O467" s="1" t="s">
        <v>13328</v>
      </c>
      <c r="P467" s="1" t="s">
        <v>14802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28</v>
      </c>
      <c r="B468" s="1" t="s">
        <v>17</v>
      </c>
      <c r="C468" s="1">
        <v>394.0</v>
      </c>
      <c r="D468" s="1">
        <v>0.0</v>
      </c>
      <c r="E468" s="1" t="s">
        <v>29</v>
      </c>
      <c r="F468" s="1" t="s">
        <v>18</v>
      </c>
      <c r="G468" s="1" t="s">
        <v>19</v>
      </c>
      <c r="H468" s="1" t="s">
        <v>14803</v>
      </c>
      <c r="I468" s="1" t="s">
        <v>14804</v>
      </c>
      <c r="J468" s="1" t="s">
        <v>14804</v>
      </c>
      <c r="K468" s="2"/>
      <c r="L468" s="1">
        <v>0.0</v>
      </c>
      <c r="M468" s="1"/>
      <c r="N468" s="1">
        <v>14.025016666666666</v>
      </c>
      <c r="O468" s="1" t="s">
        <v>13328</v>
      </c>
      <c r="P468" s="1" t="s">
        <v>14805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48</v>
      </c>
      <c r="B469" s="1" t="s">
        <v>17</v>
      </c>
      <c r="C469" s="1">
        <v>317.0</v>
      </c>
      <c r="D469" s="1">
        <v>0.0</v>
      </c>
      <c r="E469" s="2"/>
      <c r="F469" s="1" t="s">
        <v>49</v>
      </c>
      <c r="G469" s="1" t="s">
        <v>24</v>
      </c>
      <c r="H469" s="1" t="s">
        <v>14806</v>
      </c>
      <c r="I469" s="1" t="s">
        <v>14807</v>
      </c>
      <c r="J469" s="1" t="s">
        <v>14807</v>
      </c>
      <c r="K469" s="2"/>
      <c r="L469" s="1">
        <v>3.0</v>
      </c>
      <c r="M469" s="1"/>
      <c r="N469" s="1">
        <v>8.912266666666667</v>
      </c>
      <c r="O469" s="1" t="s">
        <v>53</v>
      </c>
      <c r="P469" s="1" t="s">
        <v>14808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60</v>
      </c>
      <c r="B470" s="1" t="s">
        <v>17</v>
      </c>
      <c r="C470" s="1">
        <v>278.0</v>
      </c>
      <c r="D470" s="1">
        <v>0.0</v>
      </c>
      <c r="E470" s="1" t="s">
        <v>14176</v>
      </c>
      <c r="F470" s="1" t="s">
        <v>66</v>
      </c>
      <c r="G470" s="1" t="s">
        <v>19</v>
      </c>
      <c r="H470" s="1" t="s">
        <v>14809</v>
      </c>
      <c r="I470" s="1" t="s">
        <v>14810</v>
      </c>
      <c r="J470" s="1" t="s">
        <v>14811</v>
      </c>
      <c r="K470" s="1" t="s">
        <v>14812</v>
      </c>
      <c r="L470" s="1">
        <v>-6.0</v>
      </c>
      <c r="M470" s="1">
        <v>0.03381666666666667</v>
      </c>
      <c r="N470" s="1">
        <v>8.416066666666667</v>
      </c>
      <c r="O470" s="1" t="s">
        <v>4485</v>
      </c>
      <c r="P470" s="1" t="s">
        <v>5273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28</v>
      </c>
      <c r="B471" s="1" t="s">
        <v>17</v>
      </c>
      <c r="C471" s="1">
        <v>464.0</v>
      </c>
      <c r="D471" s="1">
        <v>0.0</v>
      </c>
      <c r="E471" s="1" t="s">
        <v>29</v>
      </c>
      <c r="F471" s="1" t="s">
        <v>18</v>
      </c>
      <c r="G471" s="1" t="s">
        <v>19</v>
      </c>
      <c r="H471" s="1" t="s">
        <v>14813</v>
      </c>
      <c r="I471" s="1" t="s">
        <v>14814</v>
      </c>
      <c r="J471" s="1" t="s">
        <v>14814</v>
      </c>
      <c r="K471" s="2"/>
      <c r="L471" s="1">
        <v>-7.0</v>
      </c>
      <c r="M471" s="1"/>
      <c r="N471" s="1">
        <v>7.10475</v>
      </c>
      <c r="O471" s="1" t="s">
        <v>13328</v>
      </c>
      <c r="P471" s="1" t="s">
        <v>14815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81</v>
      </c>
      <c r="B472" s="1" t="s">
        <v>17</v>
      </c>
      <c r="C472" s="1">
        <v>364.0</v>
      </c>
      <c r="D472" s="1">
        <v>0.0</v>
      </c>
      <c r="E472" s="1" t="s">
        <v>13944</v>
      </c>
      <c r="F472" s="1" t="s">
        <v>18</v>
      </c>
      <c r="G472" s="1" t="s">
        <v>19</v>
      </c>
      <c r="H472" s="1" t="s">
        <v>14816</v>
      </c>
      <c r="I472" s="1" t="s">
        <v>14817</v>
      </c>
      <c r="J472" s="1" t="s">
        <v>14817</v>
      </c>
      <c r="K472" s="2"/>
      <c r="L472" s="1">
        <v>-3.0</v>
      </c>
      <c r="M472" s="1"/>
      <c r="N472" s="1">
        <v>11.706116666666667</v>
      </c>
      <c r="O472" s="1" t="s">
        <v>13328</v>
      </c>
      <c r="P472" s="1" t="s">
        <v>14818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81</v>
      </c>
      <c r="B473" s="1" t="s">
        <v>17</v>
      </c>
      <c r="C473" s="3">
        <v>264.0</v>
      </c>
      <c r="D473" s="1">
        <v>0.0</v>
      </c>
      <c r="E473" s="1" t="s">
        <v>13150</v>
      </c>
      <c r="F473" s="1" t="s">
        <v>18</v>
      </c>
      <c r="G473" s="1" t="s">
        <v>19</v>
      </c>
      <c r="H473" s="1" t="s">
        <v>14819</v>
      </c>
      <c r="I473" s="1" t="s">
        <v>14820</v>
      </c>
      <c r="J473" s="1" t="s">
        <v>14820</v>
      </c>
      <c r="K473" s="2"/>
      <c r="L473" s="1">
        <v>-6.0</v>
      </c>
      <c r="M473" s="1"/>
      <c r="N473" s="1">
        <v>8.92735</v>
      </c>
      <c r="O473" s="1" t="s">
        <v>13328</v>
      </c>
      <c r="P473" s="1" t="s">
        <v>14821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28</v>
      </c>
      <c r="B474" s="1" t="s">
        <v>17</v>
      </c>
      <c r="C474" s="1">
        <v>264.0</v>
      </c>
      <c r="D474" s="1">
        <v>0.0</v>
      </c>
      <c r="E474" s="1" t="s">
        <v>29</v>
      </c>
      <c r="F474" s="1" t="s">
        <v>18</v>
      </c>
      <c r="G474" s="1" t="s">
        <v>19</v>
      </c>
      <c r="H474" s="1" t="s">
        <v>14822</v>
      </c>
      <c r="I474" s="1" t="s">
        <v>14823</v>
      </c>
      <c r="J474" s="1" t="s">
        <v>14823</v>
      </c>
      <c r="K474" s="2"/>
      <c r="L474" s="1">
        <v>-7.0</v>
      </c>
      <c r="M474" s="1"/>
      <c r="N474" s="1">
        <v>7.517166666666666</v>
      </c>
      <c r="O474" s="1" t="s">
        <v>13328</v>
      </c>
      <c r="P474" s="1" t="s">
        <v>13903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28</v>
      </c>
      <c r="B475" s="1" t="s">
        <v>17</v>
      </c>
      <c r="C475" s="1">
        <v>358.0</v>
      </c>
      <c r="D475" s="1">
        <v>0.0</v>
      </c>
      <c r="E475" s="1" t="s">
        <v>29</v>
      </c>
      <c r="F475" s="1" t="s">
        <v>18</v>
      </c>
      <c r="G475" s="1" t="s">
        <v>19</v>
      </c>
      <c r="H475" s="1" t="s">
        <v>14824</v>
      </c>
      <c r="I475" s="1" t="s">
        <v>14825</v>
      </c>
      <c r="J475" s="1" t="s">
        <v>14825</v>
      </c>
      <c r="K475" s="2"/>
      <c r="L475" s="1">
        <v>-3.0</v>
      </c>
      <c r="M475" s="1"/>
      <c r="N475" s="1">
        <v>11.852583333333333</v>
      </c>
      <c r="O475" s="1" t="s">
        <v>13328</v>
      </c>
      <c r="P475" s="1" t="s">
        <v>14826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81</v>
      </c>
      <c r="B476" s="1" t="s">
        <v>17</v>
      </c>
      <c r="C476" s="1">
        <v>313.0</v>
      </c>
      <c r="D476" s="1">
        <v>0.0</v>
      </c>
      <c r="E476" s="1" t="s">
        <v>14827</v>
      </c>
      <c r="F476" s="1" t="s">
        <v>18</v>
      </c>
      <c r="G476" s="1" t="s">
        <v>19</v>
      </c>
      <c r="H476" s="1" t="s">
        <v>14828</v>
      </c>
      <c r="I476" s="1" t="s">
        <v>14829</v>
      </c>
      <c r="J476" s="1" t="s">
        <v>14829</v>
      </c>
      <c r="K476" s="2"/>
      <c r="L476" s="1">
        <v>-3.0</v>
      </c>
      <c r="M476" s="1"/>
      <c r="N476" s="1">
        <v>11.389216666666666</v>
      </c>
      <c r="O476" s="1" t="s">
        <v>13328</v>
      </c>
      <c r="P476" s="1" t="s">
        <v>14830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28</v>
      </c>
      <c r="B477" s="1" t="s">
        <v>17</v>
      </c>
      <c r="C477" s="1">
        <v>394.0</v>
      </c>
      <c r="D477" s="1">
        <v>0.0</v>
      </c>
      <c r="E477" s="1" t="s">
        <v>29</v>
      </c>
      <c r="F477" s="1" t="s">
        <v>18</v>
      </c>
      <c r="G477" s="1" t="s">
        <v>19</v>
      </c>
      <c r="H477" s="1" t="s">
        <v>14831</v>
      </c>
      <c r="I477" s="1" t="s">
        <v>14832</v>
      </c>
      <c r="J477" s="1" t="s">
        <v>14832</v>
      </c>
      <c r="K477" s="2"/>
      <c r="L477" s="1">
        <v>-7.0</v>
      </c>
      <c r="M477" s="1"/>
      <c r="N477" s="1">
        <v>7.63565</v>
      </c>
      <c r="O477" s="1" t="s">
        <v>13328</v>
      </c>
      <c r="P477" s="1" t="s">
        <v>14833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28</v>
      </c>
      <c r="B478" s="1" t="s">
        <v>17</v>
      </c>
      <c r="C478" s="1">
        <v>434.0</v>
      </c>
      <c r="D478" s="1">
        <v>0.0</v>
      </c>
      <c r="E478" s="1" t="s">
        <v>29</v>
      </c>
      <c r="F478" s="1" t="s">
        <v>18</v>
      </c>
      <c r="G478" s="1" t="s">
        <v>19</v>
      </c>
      <c r="H478" s="1" t="s">
        <v>14834</v>
      </c>
      <c r="I478" s="1" t="s">
        <v>14835</v>
      </c>
      <c r="J478" s="1" t="s">
        <v>14835</v>
      </c>
      <c r="K478" s="2"/>
      <c r="L478" s="1">
        <v>-8.0</v>
      </c>
      <c r="M478" s="1"/>
      <c r="N478" s="1">
        <v>6.830433333333334</v>
      </c>
      <c r="O478" s="1" t="s">
        <v>13328</v>
      </c>
      <c r="P478" s="1" t="s">
        <v>14836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60</v>
      </c>
      <c r="B479" s="1" t="s">
        <v>17</v>
      </c>
      <c r="C479" s="1">
        <v>330.0</v>
      </c>
      <c r="D479" s="1">
        <v>35.0</v>
      </c>
      <c r="E479" s="1" t="s">
        <v>14176</v>
      </c>
      <c r="F479" s="1" t="s">
        <v>66</v>
      </c>
      <c r="G479" s="1" t="s">
        <v>19</v>
      </c>
      <c r="H479" s="1" t="s">
        <v>14837</v>
      </c>
      <c r="I479" s="1" t="s">
        <v>14838</v>
      </c>
      <c r="J479" s="1" t="s">
        <v>14839</v>
      </c>
      <c r="K479" s="1" t="s">
        <v>14840</v>
      </c>
      <c r="L479" s="1">
        <v>-1.0</v>
      </c>
      <c r="M479" s="1">
        <v>0.020316666666666667</v>
      </c>
      <c r="N479" s="1">
        <v>14.083066666666667</v>
      </c>
      <c r="O479" s="1" t="s">
        <v>4485</v>
      </c>
      <c r="P479" s="1" t="s">
        <v>14841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81</v>
      </c>
      <c r="B480" s="1" t="s">
        <v>17</v>
      </c>
      <c r="C480" s="1">
        <v>528.0</v>
      </c>
      <c r="D480" s="1">
        <v>0.0</v>
      </c>
      <c r="E480" s="1" t="s">
        <v>13579</v>
      </c>
      <c r="F480" s="1" t="s">
        <v>18</v>
      </c>
      <c r="G480" s="1" t="s">
        <v>19</v>
      </c>
      <c r="H480" s="1" t="s">
        <v>14842</v>
      </c>
      <c r="I480" s="1" t="s">
        <v>14843</v>
      </c>
      <c r="J480" s="1" t="s">
        <v>14843</v>
      </c>
      <c r="K480" s="2"/>
      <c r="L480" s="1">
        <v>-3.0</v>
      </c>
      <c r="M480" s="1"/>
      <c r="N480" s="1">
        <v>16.306833333333334</v>
      </c>
      <c r="O480" s="1" t="s">
        <v>13328</v>
      </c>
      <c r="P480" s="1" t="s">
        <v>14844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81</v>
      </c>
      <c r="B481" s="1" t="s">
        <v>17</v>
      </c>
      <c r="C481" s="1">
        <v>329.0</v>
      </c>
      <c r="D481" s="1">
        <v>0.0</v>
      </c>
      <c r="E481" s="1" t="s">
        <v>13150</v>
      </c>
      <c r="F481" s="1" t="s">
        <v>18</v>
      </c>
      <c r="G481" s="1" t="s">
        <v>19</v>
      </c>
      <c r="H481" s="1" t="s">
        <v>14845</v>
      </c>
      <c r="I481" s="1" t="s">
        <v>14846</v>
      </c>
      <c r="J481" s="1" t="s">
        <v>14846</v>
      </c>
      <c r="K481" s="2"/>
      <c r="L481" s="1">
        <v>-3.0</v>
      </c>
      <c r="M481" s="1"/>
      <c r="N481" s="1">
        <v>11.85345</v>
      </c>
      <c r="O481" s="1" t="s">
        <v>13328</v>
      </c>
      <c r="P481" s="1" t="s">
        <v>10363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28</v>
      </c>
      <c r="B482" s="1" t="s">
        <v>17</v>
      </c>
      <c r="C482" s="1">
        <v>264.0</v>
      </c>
      <c r="D482" s="1">
        <v>0.0</v>
      </c>
      <c r="E482" s="1" t="s">
        <v>29</v>
      </c>
      <c r="F482" s="1" t="s">
        <v>18</v>
      </c>
      <c r="G482" s="1" t="s">
        <v>19</v>
      </c>
      <c r="H482" s="1" t="s">
        <v>14847</v>
      </c>
      <c r="I482" s="1" t="s">
        <v>14848</v>
      </c>
      <c r="J482" s="1" t="s">
        <v>14848</v>
      </c>
      <c r="K482" s="2"/>
      <c r="L482" s="1">
        <v>-9.0</v>
      </c>
      <c r="M482" s="1"/>
      <c r="N482" s="1">
        <v>10.549083333333334</v>
      </c>
      <c r="O482" s="1" t="s">
        <v>13328</v>
      </c>
      <c r="P482" s="1" t="s">
        <v>13575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28</v>
      </c>
      <c r="B483" s="1" t="s">
        <v>17</v>
      </c>
      <c r="C483" s="1">
        <v>468.0</v>
      </c>
      <c r="D483" s="1">
        <v>0.0</v>
      </c>
      <c r="E483" s="1" t="s">
        <v>29</v>
      </c>
      <c r="F483" s="1" t="s">
        <v>18</v>
      </c>
      <c r="G483" s="1" t="s">
        <v>19</v>
      </c>
      <c r="H483" s="1" t="s">
        <v>14849</v>
      </c>
      <c r="I483" s="1" t="s">
        <v>14850</v>
      </c>
      <c r="J483" s="1" t="s">
        <v>14850</v>
      </c>
      <c r="K483" s="2"/>
      <c r="L483" s="1">
        <v>-3.0</v>
      </c>
      <c r="M483" s="1"/>
      <c r="N483" s="1">
        <v>11.778016666666666</v>
      </c>
      <c r="O483" s="1" t="s">
        <v>13328</v>
      </c>
      <c r="P483" s="1" t="s">
        <v>14851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60</v>
      </c>
      <c r="B484" s="1" t="s">
        <v>17</v>
      </c>
      <c r="C484" s="1">
        <v>449.0</v>
      </c>
      <c r="D484" s="1">
        <v>0.0</v>
      </c>
      <c r="E484" s="1" t="s">
        <v>14176</v>
      </c>
      <c r="F484" s="1" t="s">
        <v>66</v>
      </c>
      <c r="G484" s="1" t="s">
        <v>19</v>
      </c>
      <c r="H484" s="1" t="s">
        <v>14852</v>
      </c>
      <c r="I484" s="1" t="s">
        <v>14853</v>
      </c>
      <c r="J484" s="1" t="s">
        <v>14854</v>
      </c>
      <c r="K484" s="1" t="s">
        <v>14855</v>
      </c>
      <c r="L484" s="1">
        <v>-1.0</v>
      </c>
      <c r="M484" s="1">
        <v>0.016416666666666666</v>
      </c>
      <c r="N484" s="1">
        <v>18.17556666666667</v>
      </c>
      <c r="O484" s="1" t="s">
        <v>4485</v>
      </c>
      <c r="P484" s="1" t="s">
        <v>14856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28</v>
      </c>
      <c r="B485" s="1" t="s">
        <v>17</v>
      </c>
      <c r="C485" s="1">
        <v>705.0</v>
      </c>
      <c r="D485" s="1">
        <v>0.0</v>
      </c>
      <c r="E485" s="1" t="s">
        <v>29</v>
      </c>
      <c r="F485" s="1" t="s">
        <v>18</v>
      </c>
      <c r="G485" s="1" t="s">
        <v>19</v>
      </c>
      <c r="H485" s="1" t="s">
        <v>14857</v>
      </c>
      <c r="I485" s="1" t="s">
        <v>14858</v>
      </c>
      <c r="J485" s="1" t="s">
        <v>14858</v>
      </c>
      <c r="K485" s="2"/>
      <c r="L485" s="1">
        <v>-9.0</v>
      </c>
      <c r="M485" s="1"/>
      <c r="N485" s="1">
        <v>10.6381</v>
      </c>
      <c r="O485" s="1" t="s">
        <v>13328</v>
      </c>
      <c r="P485" s="1" t="s">
        <v>14859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48</v>
      </c>
      <c r="B486" s="1" t="s">
        <v>17</v>
      </c>
      <c r="C486" s="1">
        <v>309.0</v>
      </c>
      <c r="D486" s="1">
        <v>0.0</v>
      </c>
      <c r="E486" s="2"/>
      <c r="F486" s="1" t="s">
        <v>49</v>
      </c>
      <c r="G486" s="1" t="s">
        <v>24</v>
      </c>
      <c r="H486" s="1" t="s">
        <v>14860</v>
      </c>
      <c r="I486" s="1" t="s">
        <v>14861</v>
      </c>
      <c r="J486" s="1" t="s">
        <v>7571</v>
      </c>
      <c r="K486" s="2"/>
      <c r="L486" s="1">
        <v>501.0</v>
      </c>
      <c r="M486" s="1"/>
      <c r="N486" s="1">
        <v>9.108866666666666</v>
      </c>
      <c r="O486" s="1" t="s">
        <v>53</v>
      </c>
      <c r="P486" s="1" t="s">
        <v>14862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28</v>
      </c>
      <c r="B487" s="1" t="s">
        <v>17</v>
      </c>
      <c r="C487" s="1">
        <v>264.0</v>
      </c>
      <c r="D487" s="1">
        <v>0.0</v>
      </c>
      <c r="E487" s="1" t="s">
        <v>29</v>
      </c>
      <c r="F487" s="1" t="s">
        <v>18</v>
      </c>
      <c r="G487" s="1" t="s">
        <v>19</v>
      </c>
      <c r="H487" s="1" t="s">
        <v>14863</v>
      </c>
      <c r="I487" s="1" t="s">
        <v>14864</v>
      </c>
      <c r="J487" s="1" t="s">
        <v>14864</v>
      </c>
      <c r="K487" s="2"/>
      <c r="L487" s="1">
        <v>-7.0</v>
      </c>
      <c r="M487" s="1"/>
      <c r="N487" s="1">
        <v>7.0699</v>
      </c>
      <c r="O487" s="1" t="s">
        <v>13328</v>
      </c>
      <c r="P487" s="1" t="s">
        <v>14865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48</v>
      </c>
      <c r="B488" s="1" t="s">
        <v>17</v>
      </c>
      <c r="C488" s="1">
        <v>309.0</v>
      </c>
      <c r="D488" s="1">
        <v>0.0</v>
      </c>
      <c r="E488" s="2"/>
      <c r="F488" s="1" t="s">
        <v>49</v>
      </c>
      <c r="G488" s="1" t="s">
        <v>24</v>
      </c>
      <c r="H488" s="1" t="s">
        <v>14866</v>
      </c>
      <c r="I488" s="1" t="s">
        <v>14867</v>
      </c>
      <c r="J488" s="1" t="s">
        <v>7571</v>
      </c>
      <c r="K488" s="2"/>
      <c r="L488" s="1">
        <v>515.0</v>
      </c>
      <c r="M488" s="1"/>
      <c r="N488" s="1">
        <v>8.887533333333334</v>
      </c>
      <c r="O488" s="1" t="s">
        <v>53</v>
      </c>
      <c r="P488" s="1" t="s">
        <v>14868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81</v>
      </c>
      <c r="B489" s="1" t="s">
        <v>364</v>
      </c>
      <c r="C489" s="1">
        <v>358.0</v>
      </c>
      <c r="D489" s="1">
        <v>0.0</v>
      </c>
      <c r="E489" s="1" t="s">
        <v>5463</v>
      </c>
      <c r="F489" s="1" t="s">
        <v>18</v>
      </c>
      <c r="G489" s="1" t="s">
        <v>19</v>
      </c>
      <c r="H489" s="1" t="s">
        <v>14869</v>
      </c>
      <c r="I489" s="1" t="s">
        <v>14870</v>
      </c>
      <c r="J489" s="1" t="s">
        <v>14870</v>
      </c>
      <c r="K489" s="2"/>
      <c r="L489" s="1">
        <v>-2.0</v>
      </c>
      <c r="M489" s="1"/>
      <c r="N489" s="1">
        <v>12.691783333333333</v>
      </c>
      <c r="O489" s="1" t="s">
        <v>13328</v>
      </c>
      <c r="P489" s="1" t="s">
        <v>14871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81</v>
      </c>
      <c r="B490" s="1" t="s">
        <v>364</v>
      </c>
      <c r="C490" s="1">
        <v>294.0</v>
      </c>
      <c r="D490" s="1">
        <v>0.0</v>
      </c>
      <c r="E490" s="1" t="s">
        <v>13330</v>
      </c>
      <c r="F490" s="1" t="s">
        <v>18</v>
      </c>
      <c r="G490" s="1" t="s">
        <v>19</v>
      </c>
      <c r="H490" s="1" t="s">
        <v>14872</v>
      </c>
      <c r="I490" s="1" t="s">
        <v>14873</v>
      </c>
      <c r="J490" s="1" t="s">
        <v>14873</v>
      </c>
      <c r="K490" s="2"/>
      <c r="L490" s="1">
        <v>-8.0</v>
      </c>
      <c r="M490" s="1"/>
      <c r="N490" s="1">
        <v>6.853583333333333</v>
      </c>
      <c r="O490" s="1" t="s">
        <v>13328</v>
      </c>
      <c r="P490" s="1" t="s">
        <v>14874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28</v>
      </c>
      <c r="B491" s="1" t="s">
        <v>17</v>
      </c>
      <c r="C491" s="1">
        <v>289.0</v>
      </c>
      <c r="D491" s="1">
        <v>0.0</v>
      </c>
      <c r="E491" s="1" t="s">
        <v>29</v>
      </c>
      <c r="F491" s="1" t="s">
        <v>18</v>
      </c>
      <c r="G491" s="1" t="s">
        <v>19</v>
      </c>
      <c r="H491" s="1" t="s">
        <v>14875</v>
      </c>
      <c r="I491" s="1" t="s">
        <v>14876</v>
      </c>
      <c r="J491" s="1" t="s">
        <v>14876</v>
      </c>
      <c r="K491" s="2"/>
      <c r="L491" s="1">
        <v>-2.0</v>
      </c>
      <c r="M491" s="1"/>
      <c r="N491" s="1">
        <v>12.7639</v>
      </c>
      <c r="O491" s="1" t="s">
        <v>13328</v>
      </c>
      <c r="P491" s="1" t="s">
        <v>13684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28</v>
      </c>
      <c r="B492" s="1" t="s">
        <v>17</v>
      </c>
      <c r="C492" s="1">
        <v>605.0</v>
      </c>
      <c r="D492" s="1">
        <v>0.0</v>
      </c>
      <c r="E492" s="1" t="s">
        <v>29</v>
      </c>
      <c r="F492" s="1" t="s">
        <v>18</v>
      </c>
      <c r="G492" s="1" t="s">
        <v>19</v>
      </c>
      <c r="H492" s="1" t="s">
        <v>14877</v>
      </c>
      <c r="I492" s="1" t="s">
        <v>14878</v>
      </c>
      <c r="J492" s="1" t="s">
        <v>14878</v>
      </c>
      <c r="K492" s="2"/>
      <c r="L492" s="1">
        <v>-10.0</v>
      </c>
      <c r="M492" s="1"/>
      <c r="N492" s="1">
        <v>9.516533333333333</v>
      </c>
      <c r="O492" s="1" t="s">
        <v>13328</v>
      </c>
      <c r="P492" s="1" t="s">
        <v>14879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28</v>
      </c>
      <c r="B493" s="1" t="s">
        <v>17</v>
      </c>
      <c r="C493" s="1">
        <v>356.0</v>
      </c>
      <c r="D493" s="1">
        <v>0.0</v>
      </c>
      <c r="E493" s="1" t="s">
        <v>29</v>
      </c>
      <c r="F493" s="1" t="s">
        <v>18</v>
      </c>
      <c r="G493" s="1" t="s">
        <v>19</v>
      </c>
      <c r="H493" s="1" t="s">
        <v>14880</v>
      </c>
      <c r="I493" s="1" t="s">
        <v>14881</v>
      </c>
      <c r="J493" s="1" t="s">
        <v>14881</v>
      </c>
      <c r="K493" s="2"/>
      <c r="L493" s="1">
        <v>-7.0</v>
      </c>
      <c r="M493" s="1"/>
      <c r="N493" s="1">
        <v>7.6716</v>
      </c>
      <c r="O493" s="1" t="s">
        <v>13328</v>
      </c>
      <c r="P493" s="1" t="s">
        <v>14882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16</v>
      </c>
      <c r="B494" s="1" t="s">
        <v>364</v>
      </c>
      <c r="C494" s="1">
        <v>264.0</v>
      </c>
      <c r="D494" s="1">
        <v>0.0</v>
      </c>
      <c r="E494" s="2"/>
      <c r="F494" s="1" t="s">
        <v>18</v>
      </c>
      <c r="G494" s="1" t="s">
        <v>19</v>
      </c>
      <c r="H494" s="1" t="s">
        <v>14883</v>
      </c>
      <c r="I494" s="1" t="s">
        <v>14884</v>
      </c>
      <c r="J494" s="1" t="s">
        <v>14884</v>
      </c>
      <c r="K494" s="2"/>
      <c r="L494" s="1">
        <v>-9.0</v>
      </c>
      <c r="M494" s="1"/>
      <c r="N494" s="1">
        <v>5.879783333333333</v>
      </c>
      <c r="O494" s="1" t="s">
        <v>13328</v>
      </c>
      <c r="P494" s="1" t="s">
        <v>14885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28</v>
      </c>
      <c r="B495" s="1" t="s">
        <v>17</v>
      </c>
      <c r="C495" s="1">
        <v>423.0</v>
      </c>
      <c r="D495" s="1">
        <v>0.0</v>
      </c>
      <c r="E495" s="1" t="s">
        <v>29</v>
      </c>
      <c r="F495" s="1" t="s">
        <v>18</v>
      </c>
      <c r="G495" s="1" t="s">
        <v>19</v>
      </c>
      <c r="H495" s="1" t="s">
        <v>14886</v>
      </c>
      <c r="I495" s="1" t="s">
        <v>14887</v>
      </c>
      <c r="J495" s="1" t="s">
        <v>14887</v>
      </c>
      <c r="K495" s="2"/>
      <c r="L495" s="1">
        <v>-7.0</v>
      </c>
      <c r="M495" s="1"/>
      <c r="N495" s="1">
        <v>7.153783333333333</v>
      </c>
      <c r="O495" s="1" t="s">
        <v>13328</v>
      </c>
      <c r="P495" s="1" t="s">
        <v>14888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60</v>
      </c>
      <c r="B496" s="1" t="s">
        <v>17</v>
      </c>
      <c r="C496" s="3">
        <v>294.0</v>
      </c>
      <c r="D496" s="1">
        <v>15.0</v>
      </c>
      <c r="E496" s="1" t="s">
        <v>14176</v>
      </c>
      <c r="F496" s="1" t="s">
        <v>66</v>
      </c>
      <c r="G496" s="1" t="s">
        <v>19</v>
      </c>
      <c r="H496" s="1" t="s">
        <v>14889</v>
      </c>
      <c r="I496" s="1" t="s">
        <v>14890</v>
      </c>
      <c r="J496" s="1" t="s">
        <v>14891</v>
      </c>
      <c r="K496" s="1" t="s">
        <v>14892</v>
      </c>
      <c r="L496" s="1">
        <v>-2.0</v>
      </c>
      <c r="M496" s="1">
        <v>0.061233333333333334</v>
      </c>
      <c r="N496" s="1">
        <v>11.991816666666667</v>
      </c>
      <c r="O496" s="1" t="s">
        <v>4485</v>
      </c>
      <c r="P496" s="1" t="s">
        <v>4829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28</v>
      </c>
      <c r="B497" s="1" t="s">
        <v>17</v>
      </c>
      <c r="C497" s="1">
        <v>388.0</v>
      </c>
      <c r="D497" s="1">
        <v>0.0</v>
      </c>
      <c r="E497" s="1" t="s">
        <v>29</v>
      </c>
      <c r="F497" s="1" t="s">
        <v>18</v>
      </c>
      <c r="G497" s="1" t="s">
        <v>19</v>
      </c>
      <c r="H497" s="1" t="s">
        <v>14893</v>
      </c>
      <c r="I497" s="1" t="s">
        <v>14894</v>
      </c>
      <c r="J497" s="1" t="s">
        <v>14894</v>
      </c>
      <c r="K497" s="2"/>
      <c r="L497" s="1">
        <v>0.0</v>
      </c>
      <c r="M497" s="1"/>
      <c r="N497" s="1">
        <v>15.366783333333334</v>
      </c>
      <c r="O497" s="1" t="s">
        <v>13328</v>
      </c>
      <c r="P497" s="1" t="s">
        <v>14895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81</v>
      </c>
      <c r="B498" s="1" t="s">
        <v>17</v>
      </c>
      <c r="C498" s="1">
        <v>394.0</v>
      </c>
      <c r="D498" s="1">
        <v>0.0</v>
      </c>
      <c r="E498" s="1" t="s">
        <v>14634</v>
      </c>
      <c r="F498" s="1" t="s">
        <v>18</v>
      </c>
      <c r="G498" s="1" t="s">
        <v>19</v>
      </c>
      <c r="H498" s="1" t="s">
        <v>14896</v>
      </c>
      <c r="I498" s="1" t="s">
        <v>14897</v>
      </c>
      <c r="J498" s="1" t="s">
        <v>14897</v>
      </c>
      <c r="K498" s="2"/>
      <c r="L498" s="1">
        <v>-12.0</v>
      </c>
      <c r="M498" s="1"/>
      <c r="N498" s="1">
        <v>2.7699</v>
      </c>
      <c r="O498" s="1" t="s">
        <v>13328</v>
      </c>
      <c r="P498" s="1" t="s">
        <v>14898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16</v>
      </c>
      <c r="B499" s="1" t="s">
        <v>17</v>
      </c>
      <c r="C499" s="1">
        <v>394.0</v>
      </c>
      <c r="D499" s="1">
        <v>0.0</v>
      </c>
      <c r="E499" s="2"/>
      <c r="F499" s="1" t="s">
        <v>18</v>
      </c>
      <c r="G499" s="1" t="s">
        <v>19</v>
      </c>
      <c r="H499" s="1" t="s">
        <v>14899</v>
      </c>
      <c r="I499" s="1" t="s">
        <v>14900</v>
      </c>
      <c r="J499" s="1" t="s">
        <v>14900</v>
      </c>
      <c r="K499" s="2"/>
      <c r="L499" s="1">
        <v>0.0</v>
      </c>
      <c r="M499" s="1"/>
      <c r="N499" s="1">
        <v>14.15775</v>
      </c>
      <c r="O499" s="1" t="s">
        <v>13328</v>
      </c>
      <c r="P499" s="1" t="s">
        <v>14901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48</v>
      </c>
      <c r="B500" s="1" t="s">
        <v>17</v>
      </c>
      <c r="C500" s="1">
        <v>306.0</v>
      </c>
      <c r="D500" s="1">
        <v>0.0</v>
      </c>
      <c r="E500" s="2"/>
      <c r="F500" s="1" t="s">
        <v>49</v>
      </c>
      <c r="G500" s="1" t="s">
        <v>24</v>
      </c>
      <c r="H500" s="1" t="s">
        <v>14902</v>
      </c>
      <c r="I500" s="1" t="s">
        <v>14903</v>
      </c>
      <c r="J500" s="1" t="s">
        <v>14903</v>
      </c>
      <c r="K500" s="2"/>
      <c r="L500" s="1">
        <v>6.0</v>
      </c>
      <c r="M500" s="1"/>
      <c r="N500" s="1">
        <v>11.602216666666667</v>
      </c>
      <c r="O500" s="1" t="s">
        <v>53</v>
      </c>
      <c r="P500" s="1" t="s">
        <v>14904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28</v>
      </c>
      <c r="B501" s="1" t="s">
        <v>17</v>
      </c>
      <c r="C501" s="3">
        <v>593.0</v>
      </c>
      <c r="D501" s="1">
        <v>0.0</v>
      </c>
      <c r="E501" s="1" t="s">
        <v>29</v>
      </c>
      <c r="F501" s="1" t="s">
        <v>18</v>
      </c>
      <c r="G501" s="1" t="s">
        <v>19</v>
      </c>
      <c r="H501" s="1" t="s">
        <v>14905</v>
      </c>
      <c r="I501" s="1" t="s">
        <v>14906</v>
      </c>
      <c r="J501" s="1" t="s">
        <v>14906</v>
      </c>
      <c r="K501" s="2"/>
      <c r="L501" s="1">
        <v>0.0</v>
      </c>
      <c r="M501" s="1"/>
      <c r="N501" s="1">
        <v>19.87005</v>
      </c>
      <c r="O501" s="1" t="s">
        <v>13328</v>
      </c>
      <c r="P501" s="1" t="s">
        <v>14907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16</v>
      </c>
      <c r="B502" s="1" t="s">
        <v>17</v>
      </c>
      <c r="C502" s="1">
        <v>329.0</v>
      </c>
      <c r="D502" s="1">
        <v>0.0</v>
      </c>
      <c r="E502" s="2"/>
      <c r="F502" s="1" t="s">
        <v>18</v>
      </c>
      <c r="G502" s="1" t="s">
        <v>19</v>
      </c>
      <c r="H502" s="1" t="s">
        <v>14908</v>
      </c>
      <c r="I502" s="1" t="s">
        <v>14909</v>
      </c>
      <c r="J502" s="1" t="s">
        <v>14909</v>
      </c>
      <c r="K502" s="2"/>
      <c r="L502" s="1">
        <v>-2.0</v>
      </c>
      <c r="M502" s="1"/>
      <c r="N502" s="1">
        <v>12.596816666666667</v>
      </c>
      <c r="O502" s="1" t="s">
        <v>13328</v>
      </c>
      <c r="P502" s="1" t="s">
        <v>14910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16</v>
      </c>
      <c r="B503" s="1" t="s">
        <v>17</v>
      </c>
      <c r="C503" s="1">
        <v>264.0</v>
      </c>
      <c r="D503" s="1">
        <v>0.0</v>
      </c>
      <c r="E503" s="2"/>
      <c r="F503" s="1" t="s">
        <v>18</v>
      </c>
      <c r="G503" s="1" t="s">
        <v>19</v>
      </c>
      <c r="H503" s="1" t="s">
        <v>14911</v>
      </c>
      <c r="I503" s="1" t="s">
        <v>14912</v>
      </c>
      <c r="J503" s="1" t="s">
        <v>14912</v>
      </c>
      <c r="K503" s="2"/>
      <c r="L503" s="1">
        <v>-5.0</v>
      </c>
      <c r="M503" s="1"/>
      <c r="N503" s="1">
        <v>9.91525</v>
      </c>
      <c r="O503" s="1" t="s">
        <v>13328</v>
      </c>
      <c r="P503" s="1" t="s">
        <v>13698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28</v>
      </c>
      <c r="B504" s="1" t="s">
        <v>17</v>
      </c>
      <c r="C504" s="1">
        <v>658.0</v>
      </c>
      <c r="D504" s="1">
        <v>0.0</v>
      </c>
      <c r="E504" s="1" t="s">
        <v>29</v>
      </c>
      <c r="F504" s="1" t="s">
        <v>18</v>
      </c>
      <c r="G504" s="1" t="s">
        <v>19</v>
      </c>
      <c r="H504" s="1" t="s">
        <v>14913</v>
      </c>
      <c r="I504" s="1" t="s">
        <v>14914</v>
      </c>
      <c r="J504" s="1" t="s">
        <v>14914</v>
      </c>
      <c r="K504" s="2"/>
      <c r="L504" s="1">
        <v>-2.0</v>
      </c>
      <c r="M504" s="1"/>
      <c r="N504" s="1">
        <v>17.679083333333335</v>
      </c>
      <c r="O504" s="1" t="s">
        <v>13328</v>
      </c>
      <c r="P504" s="1" t="s">
        <v>14915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16</v>
      </c>
      <c r="B505" s="1" t="s">
        <v>364</v>
      </c>
      <c r="C505" s="1">
        <v>294.0</v>
      </c>
      <c r="D505" s="1">
        <v>0.0</v>
      </c>
      <c r="E505" s="2"/>
      <c r="F505" s="1" t="s">
        <v>18</v>
      </c>
      <c r="G505" s="1" t="s">
        <v>19</v>
      </c>
      <c r="H505" s="1" t="s">
        <v>14916</v>
      </c>
      <c r="I505" s="1" t="s">
        <v>14917</v>
      </c>
      <c r="J505" s="1" t="s">
        <v>14917</v>
      </c>
      <c r="K505" s="2"/>
      <c r="L505" s="1">
        <v>-5.0</v>
      </c>
      <c r="M505" s="1"/>
      <c r="N505" s="1">
        <v>9.263083333333332</v>
      </c>
      <c r="O505" s="1" t="s">
        <v>13328</v>
      </c>
      <c r="P505" s="1" t="s">
        <v>14918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28</v>
      </c>
      <c r="B506" s="1" t="s">
        <v>17</v>
      </c>
      <c r="C506" s="1">
        <v>658.0</v>
      </c>
      <c r="D506" s="1">
        <v>0.0</v>
      </c>
      <c r="E506" s="1" t="s">
        <v>29</v>
      </c>
      <c r="F506" s="1" t="s">
        <v>18</v>
      </c>
      <c r="G506" s="1" t="s">
        <v>19</v>
      </c>
      <c r="H506" s="1" t="s">
        <v>14919</v>
      </c>
      <c r="I506" s="1" t="s">
        <v>14920</v>
      </c>
      <c r="J506" s="1" t="s">
        <v>14920</v>
      </c>
      <c r="K506" s="2"/>
      <c r="L506" s="1">
        <v>0.0</v>
      </c>
      <c r="M506" s="1"/>
      <c r="N506" s="1">
        <v>20.994983333333334</v>
      </c>
      <c r="O506" s="1" t="s">
        <v>13328</v>
      </c>
      <c r="P506" s="1" t="s">
        <v>14921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16</v>
      </c>
      <c r="B507" s="1" t="s">
        <v>364</v>
      </c>
      <c r="C507" s="1">
        <v>792.0</v>
      </c>
      <c r="D507" s="1">
        <v>0.0</v>
      </c>
      <c r="E507" s="2"/>
      <c r="F507" s="1" t="s">
        <v>18</v>
      </c>
      <c r="G507" s="1" t="s">
        <v>19</v>
      </c>
      <c r="H507" s="1" t="s">
        <v>14922</v>
      </c>
      <c r="I507" s="1" t="s">
        <v>14923</v>
      </c>
      <c r="J507" s="1" t="s">
        <v>14923</v>
      </c>
      <c r="K507" s="2"/>
      <c r="L507" s="1">
        <v>-10.0</v>
      </c>
      <c r="M507" s="1"/>
      <c r="N507" s="1">
        <v>9.455783333333333</v>
      </c>
      <c r="O507" s="1" t="s">
        <v>13328</v>
      </c>
      <c r="P507" s="1" t="s">
        <v>14924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60</v>
      </c>
      <c r="B508" s="1" t="s">
        <v>17</v>
      </c>
      <c r="C508" s="1">
        <v>427.0</v>
      </c>
      <c r="D508" s="1">
        <v>28.0</v>
      </c>
      <c r="E508" s="1" t="s">
        <v>14176</v>
      </c>
      <c r="F508" s="1" t="s">
        <v>66</v>
      </c>
      <c r="G508" s="1" t="s">
        <v>19</v>
      </c>
      <c r="H508" s="1" t="s">
        <v>14925</v>
      </c>
      <c r="I508" s="1" t="s">
        <v>14926</v>
      </c>
      <c r="J508" s="1" t="s">
        <v>14927</v>
      </c>
      <c r="K508" s="1" t="s">
        <v>14928</v>
      </c>
      <c r="L508" s="1">
        <v>-6.0</v>
      </c>
      <c r="M508" s="1">
        <v>0.019616666666666668</v>
      </c>
      <c r="N508" s="1">
        <v>14.548183333333334</v>
      </c>
      <c r="O508" s="1" t="s">
        <v>4485</v>
      </c>
      <c r="P508" s="1" t="s">
        <v>14929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81</v>
      </c>
      <c r="B509" s="1" t="s">
        <v>364</v>
      </c>
      <c r="C509" s="1">
        <v>264.0</v>
      </c>
      <c r="D509" s="1">
        <v>0.0</v>
      </c>
      <c r="E509" s="1" t="s">
        <v>14930</v>
      </c>
      <c r="F509" s="1" t="s">
        <v>18</v>
      </c>
      <c r="G509" s="1" t="s">
        <v>19</v>
      </c>
      <c r="H509" s="1" t="s">
        <v>14931</v>
      </c>
      <c r="I509" s="1" t="s">
        <v>14932</v>
      </c>
      <c r="J509" s="1" t="s">
        <v>14932</v>
      </c>
      <c r="K509" s="2"/>
      <c r="L509" s="1">
        <v>-5.0</v>
      </c>
      <c r="M509" s="1"/>
      <c r="N509" s="1">
        <v>9.294133333333333</v>
      </c>
      <c r="O509" s="1" t="s">
        <v>13328</v>
      </c>
      <c r="P509" s="1" t="s">
        <v>7799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28</v>
      </c>
      <c r="B510" s="1" t="s">
        <v>17</v>
      </c>
      <c r="C510" s="1">
        <v>329.0</v>
      </c>
      <c r="D510" s="1">
        <v>0.0</v>
      </c>
      <c r="E510" s="1" t="s">
        <v>29</v>
      </c>
      <c r="F510" s="1" t="s">
        <v>18</v>
      </c>
      <c r="G510" s="1" t="s">
        <v>19</v>
      </c>
      <c r="H510" s="1" t="s">
        <v>14933</v>
      </c>
      <c r="I510" s="1" t="s">
        <v>14934</v>
      </c>
      <c r="J510" s="1" t="s">
        <v>14934</v>
      </c>
      <c r="K510" s="2"/>
      <c r="L510" s="1">
        <v>-7.0</v>
      </c>
      <c r="M510" s="1"/>
      <c r="N510" s="1">
        <v>7.3536</v>
      </c>
      <c r="O510" s="1" t="s">
        <v>13328</v>
      </c>
      <c r="P510" s="1" t="s">
        <v>14935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60</v>
      </c>
      <c r="B511" s="1" t="s">
        <v>17</v>
      </c>
      <c r="C511" s="1">
        <v>575.0</v>
      </c>
      <c r="D511" s="1">
        <v>0.0</v>
      </c>
      <c r="E511" s="1" t="s">
        <v>14176</v>
      </c>
      <c r="F511" s="1" t="s">
        <v>66</v>
      </c>
      <c r="G511" s="1" t="s">
        <v>19</v>
      </c>
      <c r="H511" s="1" t="s">
        <v>14936</v>
      </c>
      <c r="I511" s="1" t="s">
        <v>14937</v>
      </c>
      <c r="J511" s="1" t="s">
        <v>14938</v>
      </c>
      <c r="K511" s="1" t="s">
        <v>14939</v>
      </c>
      <c r="L511" s="1">
        <v>-11.0</v>
      </c>
      <c r="M511" s="1">
        <v>0.0265</v>
      </c>
      <c r="N511" s="1">
        <v>11.253966666666667</v>
      </c>
      <c r="O511" s="1" t="s">
        <v>4485</v>
      </c>
      <c r="P511" s="1" t="s">
        <v>14940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28</v>
      </c>
      <c r="B512" s="1" t="s">
        <v>17</v>
      </c>
      <c r="C512" s="1">
        <v>321.0</v>
      </c>
      <c r="D512" s="1">
        <v>0.0</v>
      </c>
      <c r="E512" s="1" t="s">
        <v>29</v>
      </c>
      <c r="F512" s="1" t="s">
        <v>18</v>
      </c>
      <c r="G512" s="1" t="s">
        <v>19</v>
      </c>
      <c r="H512" s="1" t="s">
        <v>14941</v>
      </c>
      <c r="I512" s="1" t="s">
        <v>14942</v>
      </c>
      <c r="J512" s="1" t="s">
        <v>14942</v>
      </c>
      <c r="K512" s="2"/>
      <c r="L512" s="1">
        <v>-3.0</v>
      </c>
      <c r="M512" s="1"/>
      <c r="N512" s="1">
        <v>11.2496</v>
      </c>
      <c r="O512" s="1" t="s">
        <v>13328</v>
      </c>
      <c r="P512" s="1" t="s">
        <v>14943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28</v>
      </c>
      <c r="B513" s="1" t="s">
        <v>17</v>
      </c>
      <c r="C513" s="1">
        <v>528.0</v>
      </c>
      <c r="D513" s="1">
        <v>0.0</v>
      </c>
      <c r="E513" s="1" t="s">
        <v>29</v>
      </c>
      <c r="F513" s="1" t="s">
        <v>18</v>
      </c>
      <c r="G513" s="1" t="s">
        <v>19</v>
      </c>
      <c r="H513" s="1" t="s">
        <v>14944</v>
      </c>
      <c r="I513" s="1" t="s">
        <v>14945</v>
      </c>
      <c r="J513" s="1" t="s">
        <v>14945</v>
      </c>
      <c r="K513" s="2"/>
      <c r="L513" s="1">
        <v>-11.0</v>
      </c>
      <c r="M513" s="1"/>
      <c r="N513" s="1">
        <v>8.987683333333333</v>
      </c>
      <c r="O513" s="1" t="s">
        <v>13328</v>
      </c>
      <c r="P513" s="1" t="s">
        <v>14946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48</v>
      </c>
      <c r="B514" s="1" t="s">
        <v>17</v>
      </c>
      <c r="C514" s="1">
        <v>249.0</v>
      </c>
      <c r="D514" s="1">
        <v>0.0</v>
      </c>
      <c r="E514" s="2"/>
      <c r="F514" s="1" t="s">
        <v>49</v>
      </c>
      <c r="G514" s="1" t="s">
        <v>24</v>
      </c>
      <c r="H514" s="1" t="s">
        <v>14947</v>
      </c>
      <c r="I514" s="1" t="s">
        <v>14948</v>
      </c>
      <c r="J514" s="1" t="s">
        <v>14948</v>
      </c>
      <c r="K514" s="2"/>
      <c r="L514" s="1">
        <v>1.0</v>
      </c>
      <c r="M514" s="1"/>
      <c r="N514" s="1">
        <v>6.27765</v>
      </c>
      <c r="O514" s="1" t="s">
        <v>53</v>
      </c>
      <c r="P514" s="1" t="s">
        <v>14949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28</v>
      </c>
      <c r="B515" s="1" t="s">
        <v>17</v>
      </c>
      <c r="C515" s="1">
        <v>264.0</v>
      </c>
      <c r="D515" s="1">
        <v>0.0</v>
      </c>
      <c r="E515" s="1" t="s">
        <v>29</v>
      </c>
      <c r="F515" s="1" t="s">
        <v>18</v>
      </c>
      <c r="G515" s="1" t="s">
        <v>19</v>
      </c>
      <c r="H515" s="1" t="s">
        <v>14950</v>
      </c>
      <c r="I515" s="1" t="s">
        <v>14951</v>
      </c>
      <c r="J515" s="1" t="s">
        <v>14951</v>
      </c>
      <c r="K515" s="2"/>
      <c r="L515" s="1">
        <v>-9.0</v>
      </c>
      <c r="M515" s="1"/>
      <c r="N515" s="1">
        <v>5.6437333333333335</v>
      </c>
      <c r="O515" s="1" t="s">
        <v>13328</v>
      </c>
      <c r="P515" s="1" t="s">
        <v>14865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28</v>
      </c>
      <c r="B516" s="1" t="s">
        <v>17</v>
      </c>
      <c r="C516" s="3">
        <v>329.0</v>
      </c>
      <c r="D516" s="1">
        <v>0.0</v>
      </c>
      <c r="E516" s="1" t="s">
        <v>29</v>
      </c>
      <c r="F516" s="1" t="s">
        <v>18</v>
      </c>
      <c r="G516" s="1" t="s">
        <v>19</v>
      </c>
      <c r="H516" s="1" t="s">
        <v>14952</v>
      </c>
      <c r="I516" s="1" t="s">
        <v>14953</v>
      </c>
      <c r="J516" s="1" t="s">
        <v>14953</v>
      </c>
      <c r="K516" s="2"/>
      <c r="L516" s="1">
        <v>-10.0</v>
      </c>
      <c r="M516" s="1"/>
      <c r="N516" s="1">
        <v>7.4406</v>
      </c>
      <c r="O516" s="1" t="s">
        <v>13328</v>
      </c>
      <c r="P516" s="1" t="s">
        <v>14954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28</v>
      </c>
      <c r="B517" s="1" t="s">
        <v>17</v>
      </c>
      <c r="C517" s="1">
        <v>329.0</v>
      </c>
      <c r="D517" s="1">
        <v>0.0</v>
      </c>
      <c r="E517" s="1" t="s">
        <v>29</v>
      </c>
      <c r="F517" s="1" t="s">
        <v>18</v>
      </c>
      <c r="G517" s="1" t="s">
        <v>19</v>
      </c>
      <c r="H517" s="1" t="s">
        <v>14955</v>
      </c>
      <c r="I517" s="1" t="s">
        <v>14956</v>
      </c>
      <c r="J517" s="1" t="s">
        <v>14956</v>
      </c>
      <c r="K517" s="2"/>
      <c r="L517" s="1">
        <v>7.0</v>
      </c>
      <c r="M517" s="1"/>
      <c r="N517" s="1">
        <v>22.35735</v>
      </c>
      <c r="O517" s="1" t="s">
        <v>13328</v>
      </c>
      <c r="P517" s="1" t="s">
        <v>13959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60</v>
      </c>
      <c r="B518" s="1" t="s">
        <v>17</v>
      </c>
      <c r="C518" s="1">
        <v>520.0</v>
      </c>
      <c r="D518" s="1">
        <v>160.0</v>
      </c>
      <c r="E518" s="2"/>
      <c r="F518" s="1" t="s">
        <v>49</v>
      </c>
      <c r="G518" s="1" t="s">
        <v>19</v>
      </c>
      <c r="H518" s="1" t="s">
        <v>14957</v>
      </c>
      <c r="I518" s="1" t="s">
        <v>14958</v>
      </c>
      <c r="J518" s="1" t="s">
        <v>14958</v>
      </c>
      <c r="K518" s="2"/>
      <c r="L518" s="1">
        <v>-15.0</v>
      </c>
      <c r="M518" s="1"/>
      <c r="N518" s="1">
        <v>8.4172</v>
      </c>
      <c r="O518" s="1" t="s">
        <v>4485</v>
      </c>
      <c r="P518" s="1" t="s">
        <v>14959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28</v>
      </c>
      <c r="B519" s="1" t="s">
        <v>17</v>
      </c>
      <c r="C519" s="1">
        <v>429.0</v>
      </c>
      <c r="D519" s="1">
        <v>0.0</v>
      </c>
      <c r="E519" s="1" t="s">
        <v>29</v>
      </c>
      <c r="F519" s="1" t="s">
        <v>18</v>
      </c>
      <c r="G519" s="1" t="s">
        <v>19</v>
      </c>
      <c r="H519" s="1" t="s">
        <v>14960</v>
      </c>
      <c r="I519" s="1" t="s">
        <v>14961</v>
      </c>
      <c r="J519" s="1" t="s">
        <v>14961</v>
      </c>
      <c r="K519" s="2"/>
      <c r="L519" s="1">
        <v>4.0</v>
      </c>
      <c r="M519" s="1"/>
      <c r="N519" s="1">
        <v>19.836266666666667</v>
      </c>
      <c r="O519" s="1" t="s">
        <v>13328</v>
      </c>
      <c r="P519" s="1" t="s">
        <v>14962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48</v>
      </c>
      <c r="B520" s="1" t="s">
        <v>17</v>
      </c>
      <c r="C520" s="3">
        <v>309.0</v>
      </c>
      <c r="D520" s="1">
        <v>0.0</v>
      </c>
      <c r="E520" s="2"/>
      <c r="F520" s="1" t="s">
        <v>49</v>
      </c>
      <c r="G520" s="1" t="s">
        <v>24</v>
      </c>
      <c r="H520" s="1" t="s">
        <v>14963</v>
      </c>
      <c r="I520" s="1" t="s">
        <v>14964</v>
      </c>
      <c r="J520" s="1" t="s">
        <v>14964</v>
      </c>
      <c r="K520" s="2"/>
      <c r="L520" s="1">
        <v>0.0</v>
      </c>
      <c r="M520" s="1"/>
      <c r="N520" s="1">
        <v>5.099766666666667</v>
      </c>
      <c r="O520" s="1" t="s">
        <v>53</v>
      </c>
      <c r="P520" s="1" t="s">
        <v>14965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28</v>
      </c>
      <c r="B521" s="1" t="s">
        <v>17</v>
      </c>
      <c r="C521" s="1">
        <v>329.0</v>
      </c>
      <c r="D521" s="1">
        <v>0.0</v>
      </c>
      <c r="E521" s="1" t="s">
        <v>29</v>
      </c>
      <c r="F521" s="1" t="s">
        <v>18</v>
      </c>
      <c r="G521" s="1" t="s">
        <v>19</v>
      </c>
      <c r="H521" s="1" t="s">
        <v>14966</v>
      </c>
      <c r="I521" s="1" t="s">
        <v>14967</v>
      </c>
      <c r="J521" s="1" t="s">
        <v>14967</v>
      </c>
      <c r="K521" s="2"/>
      <c r="L521" s="1">
        <v>-1.0</v>
      </c>
      <c r="M521" s="1"/>
      <c r="N521" s="1">
        <v>13.92985</v>
      </c>
      <c r="O521" s="1" t="s">
        <v>13328</v>
      </c>
      <c r="P521" s="1" t="s">
        <v>13811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81</v>
      </c>
      <c r="B522" s="1" t="s">
        <v>364</v>
      </c>
      <c r="C522" s="1">
        <v>329.0</v>
      </c>
      <c r="D522" s="1">
        <v>0.0</v>
      </c>
      <c r="E522" s="1" t="s">
        <v>13783</v>
      </c>
      <c r="F522" s="1" t="s">
        <v>18</v>
      </c>
      <c r="G522" s="1" t="s">
        <v>19</v>
      </c>
      <c r="H522" s="1" t="s">
        <v>14968</v>
      </c>
      <c r="I522" s="1" t="s">
        <v>14969</v>
      </c>
      <c r="J522" s="1" t="s">
        <v>14969</v>
      </c>
      <c r="K522" s="2"/>
      <c r="L522" s="1">
        <v>0.0</v>
      </c>
      <c r="M522" s="1"/>
      <c r="N522" s="1">
        <v>14.235633333333332</v>
      </c>
      <c r="O522" s="1" t="s">
        <v>13328</v>
      </c>
      <c r="P522" s="1" t="s">
        <v>11240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28</v>
      </c>
      <c r="B523" s="1" t="s">
        <v>17</v>
      </c>
      <c r="C523" s="1">
        <v>264.0</v>
      </c>
      <c r="D523" s="1">
        <v>0.0</v>
      </c>
      <c r="E523" s="1" t="s">
        <v>29</v>
      </c>
      <c r="F523" s="1" t="s">
        <v>18</v>
      </c>
      <c r="G523" s="1" t="s">
        <v>19</v>
      </c>
      <c r="H523" s="1" t="s">
        <v>14970</v>
      </c>
      <c r="I523" s="1" t="s">
        <v>14971</v>
      </c>
      <c r="J523" s="1" t="s">
        <v>14971</v>
      </c>
      <c r="K523" s="2"/>
      <c r="L523" s="1">
        <v>-5.0</v>
      </c>
      <c r="M523" s="1"/>
      <c r="N523" s="1">
        <v>9.8974</v>
      </c>
      <c r="O523" s="1" t="s">
        <v>13328</v>
      </c>
      <c r="P523" s="1" t="s">
        <v>13862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60</v>
      </c>
      <c r="B524" s="1" t="s">
        <v>17</v>
      </c>
      <c r="C524" s="1">
        <v>373.0</v>
      </c>
      <c r="D524" s="1">
        <v>0.0</v>
      </c>
      <c r="E524" s="1" t="s">
        <v>14176</v>
      </c>
      <c r="F524" s="1" t="s">
        <v>66</v>
      </c>
      <c r="G524" s="1" t="s">
        <v>24</v>
      </c>
      <c r="H524" s="1" t="s">
        <v>14972</v>
      </c>
      <c r="I524" s="1" t="s">
        <v>14973</v>
      </c>
      <c r="J524" s="1" t="s">
        <v>14974</v>
      </c>
      <c r="K524" s="1" t="s">
        <v>14975</v>
      </c>
      <c r="L524" s="1">
        <v>-3.0</v>
      </c>
      <c r="M524" s="1">
        <v>0.018266666666666667</v>
      </c>
      <c r="N524" s="1">
        <v>6.84385</v>
      </c>
      <c r="O524" s="1" t="s">
        <v>4485</v>
      </c>
      <c r="P524" s="1" t="s">
        <v>14976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81</v>
      </c>
      <c r="B525" s="1" t="s">
        <v>17</v>
      </c>
      <c r="C525" s="1">
        <v>329.0</v>
      </c>
      <c r="D525" s="1">
        <v>0.0</v>
      </c>
      <c r="E525" s="1" t="s">
        <v>13657</v>
      </c>
      <c r="F525" s="1" t="s">
        <v>18</v>
      </c>
      <c r="G525" s="1" t="s">
        <v>19</v>
      </c>
      <c r="H525" s="1" t="s">
        <v>14977</v>
      </c>
      <c r="I525" s="1" t="s">
        <v>14978</v>
      </c>
      <c r="J525" s="1" t="s">
        <v>14978</v>
      </c>
      <c r="K525" s="2"/>
      <c r="L525" s="1">
        <v>-3.0</v>
      </c>
      <c r="M525" s="1"/>
      <c r="N525" s="1">
        <v>11.857583333333332</v>
      </c>
      <c r="O525" s="1" t="s">
        <v>13328</v>
      </c>
      <c r="P525" s="1" t="s">
        <v>5796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60</v>
      </c>
      <c r="B526" s="1" t="s">
        <v>17</v>
      </c>
      <c r="C526" s="1">
        <v>247.0</v>
      </c>
      <c r="D526" s="1">
        <v>62.0</v>
      </c>
      <c r="E526" s="2"/>
      <c r="F526" s="1" t="s">
        <v>49</v>
      </c>
      <c r="G526" s="1" t="s">
        <v>19</v>
      </c>
      <c r="H526" s="1" t="s">
        <v>14979</v>
      </c>
      <c r="I526" s="1" t="s">
        <v>14980</v>
      </c>
      <c r="J526" s="1" t="s">
        <v>14980</v>
      </c>
      <c r="K526" s="2"/>
      <c r="L526" s="1">
        <v>-5.0</v>
      </c>
      <c r="M526" s="1"/>
      <c r="N526" s="1">
        <v>14.126516666666667</v>
      </c>
      <c r="O526" s="1" t="s">
        <v>4485</v>
      </c>
      <c r="P526" s="1" t="s">
        <v>4949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28</v>
      </c>
      <c r="B527" s="1" t="s">
        <v>17</v>
      </c>
      <c r="C527" s="1">
        <v>264.0</v>
      </c>
      <c r="D527" s="1">
        <v>0.0</v>
      </c>
      <c r="E527" s="1" t="s">
        <v>29</v>
      </c>
      <c r="F527" s="1" t="s">
        <v>18</v>
      </c>
      <c r="G527" s="1" t="s">
        <v>19</v>
      </c>
      <c r="H527" s="1" t="s">
        <v>14981</v>
      </c>
      <c r="I527" s="1" t="s">
        <v>14982</v>
      </c>
      <c r="J527" s="1" t="s">
        <v>14982</v>
      </c>
      <c r="K527" s="2"/>
      <c r="L527" s="1">
        <v>-4.0</v>
      </c>
      <c r="M527" s="1"/>
      <c r="N527" s="1">
        <v>10.49625</v>
      </c>
      <c r="O527" s="1" t="s">
        <v>13328</v>
      </c>
      <c r="P527" s="1" t="s">
        <v>14983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28</v>
      </c>
      <c r="B528" s="1" t="s">
        <v>17</v>
      </c>
      <c r="C528" s="1">
        <v>264.0</v>
      </c>
      <c r="D528" s="1">
        <v>0.0</v>
      </c>
      <c r="E528" s="1" t="s">
        <v>29</v>
      </c>
      <c r="F528" s="1" t="s">
        <v>18</v>
      </c>
      <c r="G528" s="1" t="s">
        <v>19</v>
      </c>
      <c r="H528" s="1" t="s">
        <v>14984</v>
      </c>
      <c r="I528" s="1" t="s">
        <v>14985</v>
      </c>
      <c r="J528" s="1" t="s">
        <v>14985</v>
      </c>
      <c r="K528" s="2"/>
      <c r="L528" s="1">
        <v>-4.0</v>
      </c>
      <c r="M528" s="1"/>
      <c r="N528" s="1">
        <v>10.463566666666667</v>
      </c>
      <c r="O528" s="1" t="s">
        <v>13328</v>
      </c>
      <c r="P528" s="1" t="s">
        <v>13903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28</v>
      </c>
      <c r="B529" s="1" t="s">
        <v>17</v>
      </c>
      <c r="C529" s="1">
        <v>727.0</v>
      </c>
      <c r="D529" s="1">
        <v>0.0</v>
      </c>
      <c r="E529" s="1" t="s">
        <v>29</v>
      </c>
      <c r="F529" s="1" t="s">
        <v>18</v>
      </c>
      <c r="G529" s="1" t="s">
        <v>19</v>
      </c>
      <c r="H529" s="1" t="s">
        <v>14986</v>
      </c>
      <c r="I529" s="1" t="s">
        <v>14987</v>
      </c>
      <c r="J529" s="1" t="s">
        <v>14987</v>
      </c>
      <c r="K529" s="2"/>
      <c r="L529" s="1">
        <v>-23.0</v>
      </c>
      <c r="M529" s="1"/>
      <c r="N529" s="1">
        <v>28.50885</v>
      </c>
      <c r="O529" s="1" t="s">
        <v>13328</v>
      </c>
      <c r="P529" s="1" t="s">
        <v>14988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60</v>
      </c>
      <c r="B530" s="1" t="s">
        <v>17</v>
      </c>
      <c r="C530" s="1">
        <v>249.0</v>
      </c>
      <c r="D530" s="1">
        <v>0.0</v>
      </c>
      <c r="E530" s="1" t="s">
        <v>14176</v>
      </c>
      <c r="F530" s="1" t="s">
        <v>66</v>
      </c>
      <c r="G530" s="1" t="s">
        <v>19</v>
      </c>
      <c r="H530" s="1" t="s">
        <v>14989</v>
      </c>
      <c r="I530" s="1" t="s">
        <v>14990</v>
      </c>
      <c r="J530" s="1" t="s">
        <v>14991</v>
      </c>
      <c r="K530" s="1" t="s">
        <v>14992</v>
      </c>
      <c r="L530" s="1">
        <v>0.0</v>
      </c>
      <c r="M530" s="1">
        <v>0.011616666666666668</v>
      </c>
      <c r="N530" s="1">
        <v>19.40525</v>
      </c>
      <c r="O530" s="1" t="s">
        <v>4485</v>
      </c>
      <c r="P530" s="1" t="s">
        <v>4732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81</v>
      </c>
      <c r="B531" s="1" t="s">
        <v>17</v>
      </c>
      <c r="C531" s="1">
        <v>436.0</v>
      </c>
      <c r="D531" s="1">
        <v>0.0</v>
      </c>
      <c r="E531" s="1" t="s">
        <v>3008</v>
      </c>
      <c r="F531" s="1" t="s">
        <v>18</v>
      </c>
      <c r="G531" s="1" t="s">
        <v>19</v>
      </c>
      <c r="H531" s="1" t="s">
        <v>14993</v>
      </c>
      <c r="I531" s="1" t="s">
        <v>14994</v>
      </c>
      <c r="J531" s="1" t="s">
        <v>14994</v>
      </c>
      <c r="K531" s="2"/>
      <c r="L531" s="1">
        <v>-6.0</v>
      </c>
      <c r="M531" s="1"/>
      <c r="N531" s="1">
        <v>8.6195</v>
      </c>
      <c r="O531" s="1" t="s">
        <v>13328</v>
      </c>
      <c r="P531" s="1" t="s">
        <v>14995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28</v>
      </c>
      <c r="B532" s="1" t="s">
        <v>17</v>
      </c>
      <c r="C532" s="1">
        <v>321.0</v>
      </c>
      <c r="D532" s="1">
        <v>0.0</v>
      </c>
      <c r="E532" s="1" t="s">
        <v>29</v>
      </c>
      <c r="F532" s="1" t="s">
        <v>18</v>
      </c>
      <c r="G532" s="1" t="s">
        <v>19</v>
      </c>
      <c r="H532" s="1" t="s">
        <v>14996</v>
      </c>
      <c r="I532" s="1" t="s">
        <v>14997</v>
      </c>
      <c r="J532" s="1" t="s">
        <v>14997</v>
      </c>
      <c r="K532" s="2"/>
      <c r="L532" s="1">
        <v>-5.0</v>
      </c>
      <c r="M532" s="1"/>
      <c r="N532" s="1">
        <v>9.357116666666666</v>
      </c>
      <c r="O532" s="1" t="s">
        <v>13328</v>
      </c>
      <c r="P532" s="1" t="s">
        <v>14998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28</v>
      </c>
      <c r="B533" s="1" t="s">
        <v>17</v>
      </c>
      <c r="C533" s="1">
        <v>379.0</v>
      </c>
      <c r="D533" s="1">
        <v>0.0</v>
      </c>
      <c r="E533" s="1" t="s">
        <v>29</v>
      </c>
      <c r="F533" s="1" t="s">
        <v>18</v>
      </c>
      <c r="G533" s="1" t="s">
        <v>19</v>
      </c>
      <c r="H533" s="1" t="s">
        <v>14999</v>
      </c>
      <c r="I533" s="1" t="s">
        <v>15000</v>
      </c>
      <c r="J533" s="1" t="s">
        <v>15000</v>
      </c>
      <c r="K533" s="2"/>
      <c r="L533" s="1">
        <v>-1.0</v>
      </c>
      <c r="M533" s="1"/>
      <c r="N533" s="1">
        <v>13.603416666666666</v>
      </c>
      <c r="O533" s="1" t="s">
        <v>13328</v>
      </c>
      <c r="P533" s="1" t="s">
        <v>15001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60</v>
      </c>
      <c r="B534" s="1" t="s">
        <v>17</v>
      </c>
      <c r="C534" s="1">
        <v>319.0</v>
      </c>
      <c r="D534" s="1">
        <v>0.0</v>
      </c>
      <c r="E534" s="1" t="s">
        <v>29</v>
      </c>
      <c r="F534" s="1" t="s">
        <v>66</v>
      </c>
      <c r="G534" s="1" t="s">
        <v>19</v>
      </c>
      <c r="H534" s="1" t="s">
        <v>15002</v>
      </c>
      <c r="I534" s="1" t="s">
        <v>15003</v>
      </c>
      <c r="J534" s="1" t="s">
        <v>15004</v>
      </c>
      <c r="K534" s="1" t="s">
        <v>15005</v>
      </c>
      <c r="L534" s="1">
        <v>5.0</v>
      </c>
      <c r="M534" s="1">
        <v>0.6747166666666666</v>
      </c>
      <c r="N534" s="1">
        <v>11.042983333333334</v>
      </c>
      <c r="O534" s="1" t="s">
        <v>4485</v>
      </c>
      <c r="P534" s="1" t="s">
        <v>6488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60</v>
      </c>
      <c r="B535" s="1" t="s">
        <v>17</v>
      </c>
      <c r="C535" s="1">
        <v>446.0</v>
      </c>
      <c r="D535" s="1">
        <v>112.0</v>
      </c>
      <c r="E535" s="2"/>
      <c r="F535" s="1" t="s">
        <v>49</v>
      </c>
      <c r="G535" s="1" t="s">
        <v>19</v>
      </c>
      <c r="H535" s="1" t="s">
        <v>15006</v>
      </c>
      <c r="I535" s="1" t="s">
        <v>15007</v>
      </c>
      <c r="J535" s="1" t="s">
        <v>15007</v>
      </c>
      <c r="K535" s="2"/>
      <c r="L535" s="1">
        <v>-6.0</v>
      </c>
      <c r="M535" s="1"/>
      <c r="N535" s="1">
        <v>11.465833333333334</v>
      </c>
      <c r="O535" s="1" t="s">
        <v>4485</v>
      </c>
      <c r="P535" s="1" t="s">
        <v>15008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16</v>
      </c>
      <c r="B536" s="1" t="s">
        <v>17</v>
      </c>
      <c r="C536" s="3">
        <v>528.0</v>
      </c>
      <c r="D536" s="1">
        <v>0.0</v>
      </c>
      <c r="E536" s="2"/>
      <c r="F536" s="1" t="s">
        <v>18</v>
      </c>
      <c r="G536" s="1" t="s">
        <v>19</v>
      </c>
      <c r="H536" s="1" t="s">
        <v>15009</v>
      </c>
      <c r="I536" s="1" t="s">
        <v>15010</v>
      </c>
      <c r="J536" s="1" t="s">
        <v>15010</v>
      </c>
      <c r="K536" s="2"/>
      <c r="L536" s="1">
        <v>-6.0</v>
      </c>
      <c r="M536" s="1"/>
      <c r="N536" s="1">
        <v>13.8904</v>
      </c>
      <c r="O536" s="1" t="s">
        <v>13328</v>
      </c>
      <c r="P536" s="1" t="s">
        <v>15011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60</v>
      </c>
      <c r="B537" s="1" t="s">
        <v>17</v>
      </c>
      <c r="C537" s="1">
        <v>433.0</v>
      </c>
      <c r="D537" s="1">
        <v>0.0</v>
      </c>
      <c r="E537" s="1" t="s">
        <v>29</v>
      </c>
      <c r="F537" s="1" t="s">
        <v>66</v>
      </c>
      <c r="G537" s="1" t="s">
        <v>24</v>
      </c>
      <c r="H537" s="1" t="s">
        <v>15012</v>
      </c>
      <c r="I537" s="1" t="s">
        <v>15013</v>
      </c>
      <c r="J537" s="1" t="s">
        <v>15014</v>
      </c>
      <c r="K537" s="1" t="s">
        <v>15015</v>
      </c>
      <c r="L537" s="1">
        <v>-12.0</v>
      </c>
      <c r="M537" s="1">
        <v>0.5140166666666667</v>
      </c>
      <c r="N537" s="1">
        <v>18.310983333333333</v>
      </c>
      <c r="O537" s="1" t="s">
        <v>4485</v>
      </c>
      <c r="P537" s="1" t="s">
        <v>15016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16</v>
      </c>
      <c r="B538" s="1" t="s">
        <v>17</v>
      </c>
      <c r="C538" s="1">
        <v>321.0</v>
      </c>
      <c r="D538" s="1">
        <v>0.0</v>
      </c>
      <c r="E538" s="2"/>
      <c r="F538" s="1" t="s">
        <v>18</v>
      </c>
      <c r="G538" s="1" t="s">
        <v>19</v>
      </c>
      <c r="H538" s="1" t="s">
        <v>15017</v>
      </c>
      <c r="I538" s="1" t="s">
        <v>15018</v>
      </c>
      <c r="J538" s="1" t="s">
        <v>15018</v>
      </c>
      <c r="K538" s="2"/>
      <c r="L538" s="1">
        <v>1.0</v>
      </c>
      <c r="M538" s="1"/>
      <c r="N538" s="1">
        <v>16.06115</v>
      </c>
      <c r="O538" s="1" t="s">
        <v>13328</v>
      </c>
      <c r="P538" s="1" t="s">
        <v>13721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2"/>
      <c r="B540" s="2"/>
      <c r="C540" s="4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2"/>
      <c r="B542" s="2"/>
      <c r="C542" s="4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S552" s="2"/>
      <c r="T552" s="2"/>
      <c r="U552" s="2"/>
      <c r="V552" s="2"/>
      <c r="W552" s="2"/>
      <c r="X552" s="2"/>
      <c r="Y552" s="2"/>
      <c r="Z552" s="2"/>
      <c r="AB552" s="2"/>
      <c r="AC552" s="2"/>
      <c r="AD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S559" s="2"/>
      <c r="T559" s="2"/>
      <c r="U559" s="2"/>
      <c r="V559" s="2"/>
      <c r="W559" s="2"/>
      <c r="X559" s="2"/>
      <c r="Y559" s="2"/>
      <c r="Z559" s="2"/>
      <c r="AB559" s="2"/>
      <c r="AC559" s="2"/>
      <c r="AD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D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2"/>
      <c r="B574" s="2"/>
      <c r="C574" s="4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D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D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D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D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D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S588" s="2"/>
      <c r="T588" s="2"/>
      <c r="U588" s="2"/>
      <c r="V588" s="2"/>
      <c r="W588" s="2"/>
      <c r="X588" s="2"/>
      <c r="Y588" s="2"/>
      <c r="Z588" s="2"/>
      <c r="AB588" s="2"/>
      <c r="AC588" s="2"/>
      <c r="AD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D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D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D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D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D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D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D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D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D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D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S610" s="2"/>
      <c r="T610" s="2"/>
      <c r="U610" s="2"/>
      <c r="V610" s="2"/>
      <c r="W610" s="2"/>
      <c r="X610" s="2"/>
      <c r="Y610" s="2"/>
      <c r="Z610" s="2"/>
      <c r="AB610" s="2"/>
      <c r="AC610" s="2"/>
      <c r="AD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D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D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D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D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D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S624" s="2"/>
      <c r="T624" s="2"/>
      <c r="U624" s="2"/>
      <c r="V624" s="2"/>
      <c r="W624" s="2"/>
      <c r="X624" s="2"/>
      <c r="Y624" s="2"/>
      <c r="Z624" s="2"/>
      <c r="AB624" s="2"/>
      <c r="AC624" s="2"/>
      <c r="AD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D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S628" s="2"/>
      <c r="T628" s="2"/>
      <c r="U628" s="2"/>
      <c r="V628" s="2"/>
      <c r="W628" s="2"/>
      <c r="X628" s="2"/>
      <c r="Y628" s="2"/>
      <c r="Z628" s="2"/>
      <c r="AB628" s="2"/>
      <c r="AC628" s="2"/>
      <c r="AD628" s="2"/>
      <c r="AE628" s="2"/>
      <c r="AF628" s="2"/>
    </row>
    <row r="629">
      <c r="A629" s="2"/>
      <c r="B629" s="2"/>
      <c r="C629" s="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S629" s="2"/>
      <c r="T629" s="2"/>
      <c r="U629" s="2"/>
      <c r="V629" s="2"/>
      <c r="W629" s="2"/>
      <c r="X629" s="2"/>
      <c r="Y629" s="2"/>
      <c r="Z629" s="2"/>
      <c r="AB629" s="2"/>
      <c r="AC629" s="2"/>
      <c r="AD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D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D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D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D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S638" s="2"/>
      <c r="T638" s="2"/>
      <c r="U638" s="2"/>
      <c r="V638" s="2"/>
      <c r="W638" s="2"/>
      <c r="X638" s="2"/>
      <c r="Y638" s="2"/>
      <c r="Z638" s="2"/>
      <c r="AB638" s="2"/>
      <c r="AC638" s="2"/>
      <c r="AD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S639" s="2"/>
      <c r="T639" s="2"/>
      <c r="U639" s="2"/>
      <c r="V639" s="2"/>
      <c r="W639" s="2"/>
      <c r="X639" s="2"/>
      <c r="Y639" s="2"/>
      <c r="Z639" s="2"/>
      <c r="AB639" s="2"/>
      <c r="AC639" s="2"/>
      <c r="AD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D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S641" s="2"/>
      <c r="T641" s="2"/>
      <c r="U641" s="2"/>
      <c r="V641" s="2"/>
      <c r="W641" s="2"/>
      <c r="X641" s="2"/>
      <c r="Y641" s="2"/>
      <c r="Z641" s="2"/>
      <c r="AB641" s="2"/>
      <c r="AC641" s="2"/>
      <c r="AD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S644" s="2"/>
      <c r="T644" s="2"/>
      <c r="U644" s="2"/>
      <c r="V644" s="2"/>
      <c r="W644" s="2"/>
      <c r="X644" s="2"/>
      <c r="Y644" s="2"/>
      <c r="Z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D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D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D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O650" s="2"/>
      <c r="P650" s="2"/>
      <c r="Q650" s="2"/>
      <c r="S650" s="2"/>
      <c r="T650" s="2"/>
      <c r="U650" s="2"/>
      <c r="V650" s="2"/>
      <c r="W650" s="2"/>
      <c r="X650" s="2"/>
      <c r="Y650" s="2"/>
      <c r="Z650" s="2"/>
      <c r="AB650" s="2"/>
      <c r="AC650" s="2"/>
      <c r="AD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S651" s="2"/>
      <c r="T651" s="2"/>
      <c r="U651" s="2"/>
      <c r="V651" s="2"/>
      <c r="W651" s="2"/>
      <c r="X651" s="2"/>
      <c r="Y651" s="2"/>
      <c r="Z651" s="2"/>
      <c r="AB651" s="2"/>
      <c r="AC651" s="2"/>
      <c r="AD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S653" s="2"/>
      <c r="T653" s="2"/>
      <c r="U653" s="2"/>
      <c r="V653" s="2"/>
      <c r="W653" s="2"/>
      <c r="X653" s="2"/>
      <c r="Y653" s="2"/>
      <c r="Z653" s="2"/>
      <c r="AB653" s="2"/>
      <c r="AC653" s="2"/>
      <c r="AD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S654" s="2"/>
      <c r="T654" s="2"/>
      <c r="U654" s="2"/>
      <c r="V654" s="2"/>
      <c r="W654" s="2"/>
      <c r="X654" s="2"/>
      <c r="Y654" s="2"/>
      <c r="Z654" s="2"/>
      <c r="AB654" s="2"/>
      <c r="AC654" s="2"/>
      <c r="AD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D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D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T662" s="2"/>
      <c r="U662" s="2"/>
      <c r="V662" s="2"/>
      <c r="W662" s="2"/>
      <c r="X662" s="2"/>
      <c r="Y662" s="2"/>
      <c r="Z662" s="2"/>
      <c r="AB662" s="2"/>
      <c r="AC662" s="2"/>
      <c r="AD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D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D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D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T666" s="2"/>
      <c r="U666" s="2"/>
      <c r="V666" s="2"/>
      <c r="W666" s="2"/>
      <c r="X666" s="2"/>
      <c r="Y666" s="2"/>
      <c r="Z666" s="2"/>
      <c r="AB666" s="2"/>
      <c r="AC666" s="2"/>
      <c r="AD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D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O668" s="2"/>
      <c r="P668" s="2"/>
      <c r="Q668" s="2"/>
      <c r="S668" s="2"/>
      <c r="T668" s="2"/>
      <c r="U668" s="2"/>
      <c r="V668" s="2"/>
      <c r="W668" s="2"/>
      <c r="X668" s="2"/>
      <c r="Y668" s="2"/>
      <c r="Z668" s="2"/>
      <c r="AB668" s="2"/>
      <c r="AC668" s="2"/>
      <c r="AD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S670" s="2"/>
      <c r="T670" s="2"/>
      <c r="U670" s="2"/>
      <c r="V670" s="2"/>
      <c r="W670" s="2"/>
      <c r="X670" s="2"/>
      <c r="Y670" s="2"/>
      <c r="Z670" s="2"/>
      <c r="AB670" s="2"/>
      <c r="AC670" s="2"/>
      <c r="AD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O672" s="2"/>
      <c r="P672" s="2"/>
      <c r="Q672" s="2"/>
      <c r="S672" s="2"/>
      <c r="T672" s="2"/>
      <c r="U672" s="2"/>
      <c r="V672" s="2"/>
      <c r="W672" s="2"/>
      <c r="X672" s="2"/>
      <c r="Y672" s="2"/>
      <c r="Z672" s="2"/>
      <c r="AB672" s="2"/>
      <c r="AC672" s="2"/>
      <c r="AD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D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D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S676" s="2"/>
      <c r="T676" s="2"/>
      <c r="U676" s="2"/>
      <c r="V676" s="2"/>
      <c r="W676" s="2"/>
      <c r="X676" s="2"/>
      <c r="Y676" s="2"/>
      <c r="Z676" s="2"/>
      <c r="AB676" s="2"/>
      <c r="AC676" s="2"/>
      <c r="AD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D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T678" s="2"/>
      <c r="U678" s="2"/>
      <c r="V678" s="2"/>
      <c r="W678" s="2"/>
      <c r="X678" s="2"/>
      <c r="Y678" s="2"/>
      <c r="Z678" s="2"/>
      <c r="AB678" s="2"/>
      <c r="AC678" s="2"/>
      <c r="AD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D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D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D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D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D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T692" s="2"/>
      <c r="U692" s="2"/>
      <c r="V692" s="2"/>
      <c r="W692" s="2"/>
      <c r="X692" s="2"/>
      <c r="Y692" s="2"/>
      <c r="Z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S700" s="2"/>
      <c r="T700" s="2"/>
      <c r="U700" s="2"/>
      <c r="V700" s="2"/>
      <c r="W700" s="2"/>
      <c r="X700" s="2"/>
      <c r="Y700" s="2"/>
      <c r="Z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S706" s="2"/>
      <c r="T706" s="2"/>
      <c r="U706" s="2"/>
      <c r="V706" s="2"/>
      <c r="W706" s="2"/>
      <c r="X706" s="2"/>
      <c r="Y706" s="2"/>
      <c r="Z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S710" s="2"/>
      <c r="T710" s="2"/>
      <c r="U710" s="2"/>
      <c r="V710" s="2"/>
      <c r="W710" s="2"/>
      <c r="X710" s="2"/>
      <c r="Y710" s="2"/>
      <c r="Z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T714" s="2"/>
      <c r="U714" s="2"/>
      <c r="V714" s="2"/>
      <c r="W714" s="2"/>
      <c r="X714" s="2"/>
      <c r="Y714" s="2"/>
      <c r="Z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O715" s="2"/>
      <c r="P715" s="2"/>
      <c r="Q715" s="2"/>
      <c r="S715" s="2"/>
      <c r="T715" s="2"/>
      <c r="U715" s="2"/>
      <c r="V715" s="2"/>
      <c r="W715" s="2"/>
      <c r="X715" s="2"/>
      <c r="Y715" s="2"/>
      <c r="Z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S716" s="2"/>
      <c r="T716" s="2"/>
      <c r="U716" s="2"/>
      <c r="V716" s="2"/>
      <c r="W716" s="2"/>
      <c r="X716" s="2"/>
      <c r="Y716" s="2"/>
      <c r="Z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S724" s="2"/>
      <c r="T724" s="2"/>
      <c r="U724" s="2"/>
      <c r="V724" s="2"/>
      <c r="W724" s="2"/>
      <c r="X724" s="2"/>
      <c r="Y724" s="2"/>
      <c r="Z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D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T726" s="2"/>
      <c r="U726" s="2"/>
      <c r="V726" s="2"/>
      <c r="W726" s="2"/>
      <c r="X726" s="2"/>
      <c r="Y726" s="2"/>
      <c r="Z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T730" s="2"/>
      <c r="U730" s="2"/>
      <c r="V730" s="2"/>
      <c r="W730" s="2"/>
      <c r="X730" s="2"/>
      <c r="Y730" s="2"/>
      <c r="Z730" s="2"/>
      <c r="AB730" s="2"/>
      <c r="AC730" s="2"/>
      <c r="AD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T736" s="2"/>
      <c r="U736" s="2"/>
      <c r="V736" s="2"/>
      <c r="W736" s="2"/>
      <c r="X736" s="2"/>
      <c r="Y736" s="2"/>
      <c r="Z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D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S783" s="2"/>
      <c r="T783" s="2"/>
      <c r="U783" s="2"/>
      <c r="V783" s="2"/>
      <c r="W783" s="2"/>
      <c r="X783" s="2"/>
      <c r="Y783" s="2"/>
      <c r="Z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T784" s="2"/>
      <c r="U784" s="2"/>
      <c r="V784" s="2"/>
      <c r="W784" s="2"/>
      <c r="X784" s="2"/>
      <c r="Y784" s="2"/>
      <c r="Z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O804" s="2"/>
      <c r="P804" s="2"/>
      <c r="Q804" s="2"/>
      <c r="S804" s="2"/>
      <c r="T804" s="2"/>
      <c r="U804" s="2"/>
      <c r="V804" s="2"/>
      <c r="W804" s="2"/>
      <c r="X804" s="2"/>
      <c r="Y804" s="2"/>
      <c r="Z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T808" s="2"/>
      <c r="U808" s="2"/>
      <c r="V808" s="2"/>
      <c r="W808" s="2"/>
      <c r="X808" s="2"/>
      <c r="Y808" s="2"/>
      <c r="Z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T815" s="2"/>
      <c r="U815" s="2"/>
      <c r="V815" s="2"/>
      <c r="W815" s="2"/>
      <c r="X815" s="2"/>
      <c r="Y815" s="2"/>
      <c r="Z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S842" s="2"/>
      <c r="T842" s="2"/>
      <c r="U842" s="2"/>
      <c r="V842" s="2"/>
      <c r="W842" s="2"/>
      <c r="X842" s="2"/>
      <c r="Y842" s="2"/>
      <c r="Z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O855" s="2"/>
      <c r="P855" s="2"/>
      <c r="Q855" s="2"/>
      <c r="S855" s="2"/>
      <c r="T855" s="2"/>
      <c r="U855" s="2"/>
      <c r="V855" s="2"/>
      <c r="W855" s="2"/>
      <c r="X855" s="2"/>
      <c r="Y855" s="2"/>
      <c r="Z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T893" s="2"/>
      <c r="U893" s="2"/>
      <c r="V893" s="2"/>
      <c r="W893" s="2"/>
      <c r="X893" s="2"/>
      <c r="Y893" s="2"/>
      <c r="Z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S932" s="2"/>
      <c r="T932" s="2"/>
      <c r="U932" s="2"/>
      <c r="V932" s="2"/>
      <c r="W932" s="2"/>
      <c r="X932" s="2"/>
      <c r="Y932" s="2"/>
      <c r="Z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T936" s="2"/>
      <c r="U936" s="2"/>
      <c r="V936" s="2"/>
      <c r="W936" s="2"/>
      <c r="X936" s="2"/>
      <c r="Y936" s="2"/>
      <c r="Z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O986" s="2"/>
      <c r="P986" s="2"/>
      <c r="Q986" s="2"/>
      <c r="S986" s="2"/>
      <c r="T986" s="2"/>
      <c r="U986" s="2"/>
      <c r="V986" s="2"/>
      <c r="W986" s="2"/>
      <c r="X986" s="2"/>
      <c r="Y986" s="2"/>
      <c r="Z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O1006" s="2"/>
      <c r="P1006" s="2"/>
      <c r="Q1006" s="2"/>
      <c r="S1006" s="2"/>
      <c r="T1006" s="2"/>
      <c r="U1006" s="2"/>
      <c r="V1006" s="2"/>
      <c r="W1006" s="2"/>
      <c r="X1006" s="2"/>
      <c r="Y1006" s="2"/>
      <c r="Z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